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1835"/>
  </bookViews>
  <sheets>
    <sheet name="Display" sheetId="3" r:id="rId1"/>
    <sheet name="Ranking" sheetId="4" state="hidden" r:id="rId2"/>
    <sheet name="Symbols" sheetId="5" r:id="rId3"/>
    <sheet name="Sheet2" sheetId="7" state="hidden" r:id="rId4"/>
    <sheet name="Sheet1" sheetId="6" state="hidden" r:id="rId5"/>
    <sheet name="Sheet4" sheetId="9" state="hidden" r:id="rId6"/>
    <sheet name="Sheet3" sheetId="8" state="hidden" r:id="rId7"/>
    <sheet name="Data" sheetId="2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8" i="6" l="1"/>
  <c r="U287" i="6"/>
  <c r="U286" i="6"/>
  <c r="U285" i="6"/>
  <c r="U284" i="6"/>
  <c r="U283" i="6"/>
  <c r="U282" i="6"/>
  <c r="U281" i="6"/>
  <c r="U280" i="6"/>
  <c r="U279" i="6"/>
  <c r="U278" i="6"/>
  <c r="U277" i="6"/>
  <c r="U276" i="6"/>
  <c r="U275" i="6"/>
  <c r="U274" i="6"/>
  <c r="U273" i="6"/>
  <c r="U272" i="6"/>
  <c r="U271" i="6"/>
  <c r="U270" i="6"/>
  <c r="U269" i="6"/>
  <c r="U268" i="6"/>
  <c r="U267" i="6"/>
  <c r="U266" i="6"/>
  <c r="U265" i="6"/>
  <c r="U264" i="6"/>
  <c r="U263" i="6"/>
  <c r="U262" i="6"/>
  <c r="U261" i="6"/>
  <c r="U260" i="6"/>
  <c r="U259" i="6"/>
  <c r="U258" i="6"/>
  <c r="U257" i="6"/>
  <c r="U256" i="6"/>
  <c r="U255" i="6"/>
  <c r="U254" i="6"/>
  <c r="U253" i="6"/>
  <c r="U252" i="6"/>
  <c r="U251" i="6"/>
  <c r="U250" i="6"/>
  <c r="U249" i="6"/>
  <c r="U248" i="6"/>
  <c r="U247" i="6"/>
  <c r="U246" i="6"/>
  <c r="U245" i="6"/>
  <c r="U244" i="6"/>
  <c r="U243" i="6"/>
  <c r="U242" i="6"/>
  <c r="U241" i="6"/>
  <c r="U240" i="6"/>
  <c r="U239" i="6"/>
  <c r="U238" i="6"/>
  <c r="U237" i="6"/>
  <c r="U236" i="6"/>
  <c r="U235" i="6"/>
  <c r="U234" i="6"/>
  <c r="U233" i="6"/>
  <c r="U232" i="6"/>
  <c r="U231" i="6"/>
  <c r="U230" i="6"/>
  <c r="U229" i="6"/>
  <c r="U228" i="6"/>
  <c r="U227" i="6"/>
  <c r="U226" i="6"/>
  <c r="U225" i="6"/>
  <c r="U224" i="6"/>
  <c r="U223" i="6"/>
  <c r="U222" i="6"/>
  <c r="U221" i="6"/>
  <c r="U220" i="6"/>
  <c r="U219" i="6"/>
  <c r="U218" i="6"/>
  <c r="U217" i="6"/>
  <c r="U216" i="6"/>
  <c r="U215" i="6"/>
  <c r="U214" i="6"/>
  <c r="U213" i="6"/>
  <c r="U212" i="6"/>
  <c r="U211" i="6"/>
  <c r="U210" i="6"/>
  <c r="U209" i="6"/>
  <c r="U208" i="6"/>
  <c r="U207" i="6"/>
  <c r="U206" i="6"/>
  <c r="U205" i="6"/>
  <c r="U204" i="6"/>
  <c r="U203" i="6"/>
  <c r="U202" i="6"/>
  <c r="U201" i="6"/>
  <c r="U200" i="6"/>
  <c r="U199" i="6"/>
  <c r="U198" i="6"/>
  <c r="U197" i="6"/>
  <c r="U196" i="6"/>
  <c r="U195" i="6"/>
  <c r="U194" i="6"/>
  <c r="U193" i="6"/>
  <c r="U192" i="6"/>
  <c r="U191" i="6"/>
  <c r="U190" i="6"/>
  <c r="U189" i="6"/>
  <c r="U188" i="6"/>
  <c r="U187" i="6"/>
  <c r="U186" i="6"/>
  <c r="U185" i="6"/>
  <c r="U184" i="6"/>
  <c r="U183" i="6"/>
  <c r="U182" i="6"/>
  <c r="U181" i="6"/>
  <c r="U180" i="6"/>
  <c r="U179" i="6"/>
  <c r="U178" i="6"/>
  <c r="U177" i="6"/>
  <c r="U176" i="6"/>
  <c r="U175" i="6"/>
  <c r="U174" i="6"/>
  <c r="U173" i="6"/>
  <c r="U172" i="6"/>
  <c r="U171" i="6"/>
  <c r="U170" i="6"/>
  <c r="U169" i="6"/>
  <c r="U168" i="6"/>
  <c r="U167" i="6"/>
  <c r="U166" i="6"/>
  <c r="U165" i="6"/>
  <c r="U164" i="6"/>
  <c r="U163" i="6"/>
  <c r="U162" i="6"/>
  <c r="U161" i="6"/>
  <c r="U160" i="6"/>
  <c r="U159" i="6"/>
  <c r="U158" i="6"/>
  <c r="U157" i="6"/>
  <c r="U156" i="6"/>
  <c r="U155" i="6"/>
  <c r="U154" i="6"/>
  <c r="U153" i="6"/>
  <c r="U152" i="6"/>
  <c r="U151" i="6"/>
  <c r="U150" i="6"/>
  <c r="U149" i="6"/>
  <c r="U148" i="6"/>
  <c r="U147" i="6"/>
  <c r="U146" i="6"/>
  <c r="U145" i="6"/>
  <c r="U144" i="6"/>
  <c r="U143" i="6"/>
  <c r="U142" i="6"/>
  <c r="U141" i="6"/>
  <c r="U140" i="6"/>
  <c r="U139" i="6"/>
  <c r="U138" i="6"/>
  <c r="U137" i="6"/>
  <c r="U136" i="6"/>
  <c r="U135" i="6"/>
  <c r="U134" i="6"/>
  <c r="U133" i="6"/>
  <c r="U132" i="6"/>
  <c r="U131" i="6"/>
  <c r="U130" i="6"/>
  <c r="U129" i="6"/>
  <c r="U128" i="6"/>
  <c r="U127" i="6"/>
  <c r="U126" i="6"/>
  <c r="U125" i="6"/>
  <c r="U124" i="6"/>
  <c r="U123" i="6"/>
  <c r="U122" i="6"/>
  <c r="U121" i="6"/>
  <c r="U120" i="6"/>
  <c r="U119" i="6"/>
  <c r="U118" i="6"/>
  <c r="U117" i="6"/>
  <c r="U116" i="6"/>
  <c r="U115" i="6"/>
  <c r="U114" i="6"/>
  <c r="U113" i="6"/>
  <c r="U112" i="6"/>
  <c r="U111" i="6"/>
  <c r="U110" i="6"/>
  <c r="U109" i="6"/>
  <c r="U108" i="6"/>
  <c r="U107" i="6"/>
  <c r="U106" i="6"/>
  <c r="U105" i="6"/>
  <c r="U104" i="6"/>
  <c r="U103" i="6"/>
  <c r="U102" i="6"/>
  <c r="U101" i="6"/>
  <c r="U100" i="6"/>
  <c r="U99" i="6"/>
  <c r="U98" i="6"/>
  <c r="U97" i="6"/>
  <c r="U96" i="6"/>
  <c r="U95" i="6"/>
  <c r="U94" i="6"/>
  <c r="U93" i="6"/>
  <c r="U92" i="6"/>
  <c r="U91" i="6"/>
  <c r="U90" i="6"/>
  <c r="U89" i="6"/>
  <c r="U88" i="6"/>
  <c r="U87" i="6"/>
  <c r="U86" i="6"/>
  <c r="U85" i="6"/>
  <c r="U84" i="6"/>
  <c r="U83" i="6"/>
  <c r="U82" i="6"/>
  <c r="B12" i="8" l="1"/>
  <c r="J2" i="8"/>
  <c r="F11" i="2"/>
  <c r="AF9" i="3" l="1"/>
  <c r="W11" i="3"/>
  <c r="U11" i="3"/>
  <c r="O11" i="3"/>
  <c r="S30" i="3"/>
  <c r="W30" i="3"/>
  <c r="Y30" i="3"/>
  <c r="U30" i="3"/>
  <c r="Y11" i="3"/>
  <c r="Q11" i="3"/>
  <c r="AA30" i="3"/>
  <c r="M30" i="3"/>
  <c r="O30" i="3"/>
  <c r="AA11" i="3"/>
  <c r="M11" i="3"/>
  <c r="O10" i="3"/>
  <c r="S11" i="3"/>
  <c r="Q30" i="3"/>
  <c r="AF26" i="3" l="1"/>
  <c r="M10" i="3"/>
  <c r="S10" i="3"/>
  <c r="Q10" i="3"/>
  <c r="U10" i="3"/>
  <c r="W10" i="3"/>
  <c r="S27" i="3"/>
  <c r="AA10" i="3"/>
  <c r="Y10" i="3"/>
  <c r="AD47" i="2" l="1"/>
  <c r="AD41" i="2"/>
  <c r="AD35" i="2"/>
  <c r="AD29" i="2"/>
  <c r="AD23" i="2"/>
  <c r="AD17" i="2"/>
  <c r="AD53" i="2"/>
  <c r="AA53" i="2"/>
  <c r="X53" i="2"/>
  <c r="U53" i="2"/>
  <c r="R53" i="2"/>
  <c r="O53" i="2"/>
  <c r="L53" i="2"/>
  <c r="I53" i="2"/>
  <c r="F53" i="2"/>
  <c r="C47" i="2"/>
  <c r="C41" i="2"/>
  <c r="C35" i="2"/>
  <c r="C29" i="2"/>
  <c r="C23" i="2"/>
  <c r="C17" i="2"/>
  <c r="AD5" i="2"/>
  <c r="AA5" i="2"/>
  <c r="X5" i="2"/>
  <c r="U5" i="2"/>
  <c r="R5" i="2"/>
  <c r="O5" i="2"/>
  <c r="L5" i="2"/>
  <c r="I5" i="2"/>
  <c r="F5" i="2"/>
  <c r="AD11" i="2"/>
  <c r="C11" i="2"/>
  <c r="C53" i="2"/>
  <c r="C5" i="2"/>
  <c r="W2" i="4"/>
  <c r="P2" i="4"/>
  <c r="U2" i="4"/>
  <c r="B12" i="6"/>
  <c r="N2" i="4"/>
  <c r="I2" i="8"/>
  <c r="I1" i="8"/>
  <c r="J1" i="8"/>
  <c r="Q27" i="3"/>
  <c r="O27" i="3"/>
  <c r="W9" i="3"/>
  <c r="M27" i="3"/>
  <c r="W27" i="3"/>
  <c r="Y27" i="3"/>
  <c r="AA27" i="3"/>
  <c r="W26" i="3"/>
  <c r="U27" i="3"/>
  <c r="I3" i="8" l="1"/>
  <c r="F1" i="8"/>
  <c r="AF47" i="3"/>
  <c r="AF48" i="3"/>
  <c r="O2" i="4"/>
  <c r="V1" i="4"/>
  <c r="J1" i="6"/>
  <c r="I2" i="6"/>
  <c r="I1" i="6"/>
  <c r="J2" i="6"/>
  <c r="W48" i="3" l="1"/>
  <c r="Q1" i="4"/>
  <c r="U1" i="4"/>
  <c r="U3" i="4" s="1"/>
  <c r="A16" i="8"/>
  <c r="B16" i="8" s="1"/>
  <c r="A17" i="8" s="1"/>
  <c r="G1" i="8"/>
  <c r="G2" i="8" s="1"/>
  <c r="A1" i="8"/>
  <c r="D1" i="8" s="1"/>
  <c r="X3" i="4"/>
  <c r="G20" i="9"/>
  <c r="T23" i="9" l="1"/>
  <c r="D2" i="8"/>
  <c r="U4" i="4"/>
  <c r="AQ1" i="8"/>
  <c r="T22" i="9"/>
  <c r="C1" i="8"/>
  <c r="C2" i="8"/>
  <c r="B17" i="8"/>
  <c r="A18" i="8" s="1"/>
  <c r="D3" i="8" s="1"/>
  <c r="B1" i="8"/>
  <c r="G3" i="8"/>
  <c r="B2" i="8"/>
  <c r="H1" i="8"/>
  <c r="V3" i="4"/>
  <c r="Y3" i="4"/>
  <c r="W3" i="4"/>
  <c r="V4" i="4"/>
  <c r="M48" i="3"/>
  <c r="Z3" i="4"/>
  <c r="D12" i="8"/>
  <c r="O1" i="8" l="1"/>
  <c r="F2" i="8"/>
  <c r="U5" i="4"/>
  <c r="B18" i="8"/>
  <c r="A19" i="8" s="1"/>
  <c r="T24" i="9"/>
  <c r="C3" i="8"/>
  <c r="B3" i="8"/>
  <c r="G4" i="8"/>
  <c r="A16" i="6"/>
  <c r="A1" i="6"/>
  <c r="D1" i="6" s="1"/>
  <c r="X4" i="4"/>
  <c r="W4" i="4"/>
  <c r="Y4" i="4"/>
  <c r="V5" i="4"/>
  <c r="C12" i="8"/>
  <c r="O1" i="4"/>
  <c r="Z4" i="4"/>
  <c r="D13" i="8"/>
  <c r="G20" i="7"/>
  <c r="C13" i="8"/>
  <c r="D14" i="8"/>
  <c r="C14" i="8"/>
  <c r="B19" i="8" l="1"/>
  <c r="A20" i="8" s="1"/>
  <c r="D5" i="8" s="1"/>
  <c r="D4" i="8"/>
  <c r="E13" i="8"/>
  <c r="U6" i="4"/>
  <c r="N1" i="4"/>
  <c r="N3" i="4" s="1"/>
  <c r="E12" i="8"/>
  <c r="C4" i="8"/>
  <c r="B4" i="8"/>
  <c r="T25" i="9"/>
  <c r="B16" i="6"/>
  <c r="A17" i="6" s="1"/>
  <c r="AQ2" i="8"/>
  <c r="H2" i="8"/>
  <c r="O2" i="8" s="1"/>
  <c r="F3" i="8"/>
  <c r="G5" i="8"/>
  <c r="I3" i="6"/>
  <c r="T22" i="7"/>
  <c r="B1" i="6"/>
  <c r="C1" i="6"/>
  <c r="AH22" i="2"/>
  <c r="AC46" i="2"/>
  <c r="AC40" i="2"/>
  <c r="AC34" i="2"/>
  <c r="AC28" i="2"/>
  <c r="AC22" i="2"/>
  <c r="AC16" i="2"/>
  <c r="AH23" i="2" s="1"/>
  <c r="AC10" i="2"/>
  <c r="B46" i="2"/>
  <c r="B40" i="2"/>
  <c r="B34" i="2"/>
  <c r="B28" i="2"/>
  <c r="B22" i="2"/>
  <c r="B16" i="2"/>
  <c r="B10" i="2"/>
  <c r="AH15" i="2" s="1"/>
  <c r="AC52" i="2"/>
  <c r="Z52" i="2"/>
  <c r="W52" i="2"/>
  <c r="T52" i="2"/>
  <c r="Q52" i="2"/>
  <c r="N52" i="2"/>
  <c r="K52" i="2"/>
  <c r="H52" i="2"/>
  <c r="AH32" i="2" s="1"/>
  <c r="E52" i="2"/>
  <c r="AH31" i="2" s="1"/>
  <c r="B52" i="2"/>
  <c r="AC4" i="2"/>
  <c r="Z4" i="2"/>
  <c r="W4" i="2"/>
  <c r="T4" i="2"/>
  <c r="Q4" i="2"/>
  <c r="N4" i="2"/>
  <c r="K4" i="2"/>
  <c r="H4" i="2"/>
  <c r="E4" i="2"/>
  <c r="B4" i="2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X5" i="4"/>
  <c r="Y5" i="4"/>
  <c r="W5" i="4"/>
  <c r="B6" i="2"/>
  <c r="C7" i="2"/>
  <c r="F7" i="2"/>
  <c r="AC48" i="2"/>
  <c r="B8" i="2"/>
  <c r="B7" i="2"/>
  <c r="AC49" i="2"/>
  <c r="S1" i="8"/>
  <c r="Z5" i="4"/>
  <c r="Z6" i="4"/>
  <c r="K1" i="8"/>
  <c r="B20" i="8" l="1"/>
  <c r="A21" i="8" s="1"/>
  <c r="D6" i="8" s="1"/>
  <c r="C5" i="8"/>
  <c r="T26" i="9"/>
  <c r="B5" i="8"/>
  <c r="B2" i="6"/>
  <c r="D2" i="6"/>
  <c r="AH33" i="2"/>
  <c r="AH16" i="2"/>
  <c r="AH20" i="2"/>
  <c r="AH30" i="2"/>
  <c r="AH34" i="2"/>
  <c r="AH38" i="2"/>
  <c r="AH17" i="2"/>
  <c r="AH21" i="2"/>
  <c r="AH25" i="2"/>
  <c r="AH37" i="2"/>
  <c r="AH24" i="2"/>
  <c r="AH29" i="2"/>
  <c r="AH18" i="2"/>
  <c r="AH26" i="2"/>
  <c r="AH35" i="2"/>
  <c r="AH19" i="2"/>
  <c r="AH27" i="2"/>
  <c r="AH36" i="2"/>
  <c r="U7" i="4"/>
  <c r="AH28" i="2"/>
  <c r="E14" i="8"/>
  <c r="C2" i="6"/>
  <c r="B17" i="6"/>
  <c r="A18" i="6" s="1"/>
  <c r="T23" i="7"/>
  <c r="AC1" i="8"/>
  <c r="AO1" i="8" s="1"/>
  <c r="AE1" i="8"/>
  <c r="G6" i="8"/>
  <c r="AQ3" i="8"/>
  <c r="H3" i="8"/>
  <c r="O3" i="8" s="1"/>
  <c r="F4" i="8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4" i="4"/>
  <c r="D4" i="4"/>
  <c r="D3" i="4"/>
  <c r="Y6" i="4"/>
  <c r="W6" i="4"/>
  <c r="W7" i="4"/>
  <c r="V6" i="4"/>
  <c r="X6" i="4"/>
  <c r="C25" i="2"/>
  <c r="Z6" i="2"/>
  <c r="B18" i="2"/>
  <c r="AD7" i="2"/>
  <c r="C19" i="2"/>
  <c r="C49" i="2"/>
  <c r="B24" i="2"/>
  <c r="B48" i="2"/>
  <c r="AA7" i="2"/>
  <c r="AC6" i="2"/>
  <c r="AD55" i="2"/>
  <c r="B29" i="4"/>
  <c r="AD37" i="2"/>
  <c r="AC18" i="2"/>
  <c r="K6" i="2"/>
  <c r="I55" i="2"/>
  <c r="B50" i="2"/>
  <c r="B24" i="4"/>
  <c r="U7" i="2"/>
  <c r="B42" i="2"/>
  <c r="AA55" i="2"/>
  <c r="AD43" i="2"/>
  <c r="B25" i="2"/>
  <c r="Z7" i="2"/>
  <c r="B49" i="2"/>
  <c r="AD25" i="2"/>
  <c r="T54" i="2"/>
  <c r="X55" i="2"/>
  <c r="C50" i="2"/>
  <c r="W6" i="2"/>
  <c r="C43" i="2"/>
  <c r="AC7" i="2"/>
  <c r="B19" i="2"/>
  <c r="U55" i="2"/>
  <c r="AC36" i="2"/>
  <c r="B12" i="4"/>
  <c r="C26" i="2"/>
  <c r="AA8" i="2"/>
  <c r="Z8" i="2"/>
  <c r="Z54" i="2"/>
  <c r="L7" i="2"/>
  <c r="H54" i="2"/>
  <c r="R55" i="2"/>
  <c r="Q54" i="2"/>
  <c r="T6" i="2"/>
  <c r="B11" i="4"/>
  <c r="W54" i="2"/>
  <c r="C20" i="2"/>
  <c r="AC24" i="2"/>
  <c r="X7" i="2"/>
  <c r="B25" i="4"/>
  <c r="AD8" i="2"/>
  <c r="B20" i="2"/>
  <c r="AC8" i="2"/>
  <c r="AD19" i="2"/>
  <c r="B26" i="2"/>
  <c r="AC42" i="2"/>
  <c r="AC54" i="2"/>
  <c r="AD49" i="2"/>
  <c r="B54" i="2"/>
  <c r="T56" i="2"/>
  <c r="AD38" i="2"/>
  <c r="F55" i="2"/>
  <c r="B19" i="4"/>
  <c r="B12" i="2"/>
  <c r="AC55" i="2"/>
  <c r="AC38" i="2"/>
  <c r="AC30" i="2"/>
  <c r="AC12" i="2"/>
  <c r="AC56" i="2"/>
  <c r="C37" i="2"/>
  <c r="O55" i="2"/>
  <c r="B36" i="2"/>
  <c r="N6" i="2"/>
  <c r="R7" i="2"/>
  <c r="E6" i="2"/>
  <c r="B22" i="4"/>
  <c r="T55" i="2"/>
  <c r="L55" i="2"/>
  <c r="AC37" i="2"/>
  <c r="AD13" i="2"/>
  <c r="E54" i="2"/>
  <c r="O7" i="2"/>
  <c r="N54" i="2"/>
  <c r="AD56" i="2"/>
  <c r="AD31" i="2"/>
  <c r="C13" i="2"/>
  <c r="K54" i="2"/>
  <c r="C31" i="2"/>
  <c r="Q6" i="2"/>
  <c r="B30" i="2"/>
  <c r="C55" i="2"/>
  <c r="U56" i="2"/>
  <c r="B34" i="4"/>
  <c r="L1" i="8"/>
  <c r="AC25" i="2"/>
  <c r="AC43" i="2"/>
  <c r="B28" i="4"/>
  <c r="K7" i="2"/>
  <c r="AC19" i="2"/>
  <c r="T8" i="2"/>
  <c r="AD20" i="2"/>
  <c r="B43" i="2"/>
  <c r="B3" i="4"/>
  <c r="L8" i="2"/>
  <c r="B18" i="4"/>
  <c r="B31" i="4"/>
  <c r="Q55" i="2"/>
  <c r="B44" i="2"/>
  <c r="AC26" i="2"/>
  <c r="AC20" i="2"/>
  <c r="Q56" i="2"/>
  <c r="R56" i="2"/>
  <c r="AD44" i="2"/>
  <c r="K8" i="2"/>
  <c r="C44" i="2"/>
  <c r="B32" i="4"/>
  <c r="AD26" i="2"/>
  <c r="U8" i="2"/>
  <c r="B6" i="4"/>
  <c r="T7" i="2"/>
  <c r="AC44" i="2"/>
  <c r="B35" i="4"/>
  <c r="B9" i="4"/>
  <c r="B15" i="4"/>
  <c r="B21" i="4"/>
  <c r="B10" i="4"/>
  <c r="W55" i="2"/>
  <c r="B20" i="4"/>
  <c r="AD14" i="2"/>
  <c r="B23" i="4"/>
  <c r="AA56" i="2"/>
  <c r="B37" i="2"/>
  <c r="H8" i="2"/>
  <c r="B4" i="4"/>
  <c r="X56" i="2"/>
  <c r="X8" i="2"/>
  <c r="B13" i="2"/>
  <c r="W7" i="2"/>
  <c r="I7" i="2"/>
  <c r="W8" i="2"/>
  <c r="F8" i="2"/>
  <c r="H56" i="2"/>
  <c r="H55" i="2"/>
  <c r="C38" i="2"/>
  <c r="I8" i="2"/>
  <c r="B27" i="4"/>
  <c r="B14" i="4"/>
  <c r="B38" i="2"/>
  <c r="E56" i="2"/>
  <c r="H6" i="2"/>
  <c r="B14" i="2"/>
  <c r="B30" i="4"/>
  <c r="C14" i="2"/>
  <c r="AC13" i="2"/>
  <c r="F56" i="2"/>
  <c r="I56" i="2"/>
  <c r="W56" i="2"/>
  <c r="Z55" i="2"/>
  <c r="AC14" i="2"/>
  <c r="B5" i="4"/>
  <c r="E55" i="2"/>
  <c r="Z56" i="2"/>
  <c r="H7" i="2"/>
  <c r="K55" i="2"/>
  <c r="B17" i="4"/>
  <c r="B56" i="2"/>
  <c r="O56" i="2"/>
  <c r="Q8" i="2"/>
  <c r="B13" i="4"/>
  <c r="B8" i="4"/>
  <c r="B55" i="2"/>
  <c r="B36" i="4"/>
  <c r="N55" i="2"/>
  <c r="AD32" i="2"/>
  <c r="AD50" i="2"/>
  <c r="AC50" i="2"/>
  <c r="N8" i="2"/>
  <c r="K56" i="2"/>
  <c r="N7" i="2"/>
  <c r="B33" i="4"/>
  <c r="AC31" i="2"/>
  <c r="Q7" i="2"/>
  <c r="C56" i="2"/>
  <c r="N56" i="2"/>
  <c r="O8" i="2"/>
  <c r="R8" i="2"/>
  <c r="B7" i="4"/>
  <c r="L56" i="2"/>
  <c r="B16" i="4"/>
  <c r="AC32" i="2"/>
  <c r="C32" i="2"/>
  <c r="B26" i="4"/>
  <c r="C15" i="8"/>
  <c r="E7" i="2"/>
  <c r="D15" i="8"/>
  <c r="S2" i="8"/>
  <c r="B32" i="2"/>
  <c r="T1" i="8"/>
  <c r="S3" i="8"/>
  <c r="E8" i="2"/>
  <c r="B31" i="2"/>
  <c r="K2" i="8"/>
  <c r="C16" i="8"/>
  <c r="B6" i="8" l="1"/>
  <c r="T27" i="9"/>
  <c r="C6" i="8"/>
  <c r="B21" i="8"/>
  <c r="A22" i="8" s="1"/>
  <c r="D7" i="8" s="1"/>
  <c r="B3" i="6"/>
  <c r="D3" i="6"/>
  <c r="U8" i="4"/>
  <c r="E15" i="8"/>
  <c r="B18" i="6"/>
  <c r="A19" i="6" s="1"/>
  <c r="C3" i="6"/>
  <c r="T24" i="7"/>
  <c r="AC2" i="8"/>
  <c r="R1" i="8"/>
  <c r="G7" i="8"/>
  <c r="AQ4" i="8"/>
  <c r="H4" i="8"/>
  <c r="O4" i="8" s="1"/>
  <c r="F5" i="8"/>
  <c r="C11" i="4"/>
  <c r="C15" i="4"/>
  <c r="C10" i="4"/>
  <c r="C14" i="4"/>
  <c r="C18" i="4"/>
  <c r="C19" i="4"/>
  <c r="C27" i="4"/>
  <c r="C3" i="4"/>
  <c r="C22" i="4"/>
  <c r="C26" i="4"/>
  <c r="C34" i="4"/>
  <c r="C5" i="4"/>
  <c r="C7" i="4"/>
  <c r="C9" i="4"/>
  <c r="C16" i="4"/>
  <c r="C17" i="4"/>
  <c r="C24" i="4"/>
  <c r="C25" i="4"/>
  <c r="C32" i="4"/>
  <c r="C33" i="4"/>
  <c r="C35" i="4"/>
  <c r="C23" i="4"/>
  <c r="C30" i="4"/>
  <c r="C31" i="4"/>
  <c r="C36" i="4"/>
  <c r="C4" i="4"/>
  <c r="C6" i="4"/>
  <c r="C8" i="4"/>
  <c r="C12" i="4"/>
  <c r="C13" i="4"/>
  <c r="C20" i="4"/>
  <c r="C21" i="4"/>
  <c r="C28" i="4"/>
  <c r="C29" i="4"/>
  <c r="E5" i="4"/>
  <c r="V7" i="4"/>
  <c r="Y7" i="4"/>
  <c r="X7" i="4"/>
  <c r="W8" i="4"/>
  <c r="L2" i="8"/>
  <c r="U1" i="8"/>
  <c r="Z8" i="4"/>
  <c r="T4" i="8"/>
  <c r="C17" i="8"/>
  <c r="Z7" i="4"/>
  <c r="T2" i="8"/>
  <c r="K3" i="8"/>
  <c r="D16" i="8"/>
  <c r="T3" i="8"/>
  <c r="S4" i="8"/>
  <c r="D17" i="8"/>
  <c r="E16" i="8" l="1"/>
  <c r="C7" i="8"/>
  <c r="B7" i="8"/>
  <c r="T28" i="9"/>
  <c r="B22" i="8"/>
  <c r="A23" i="8" s="1"/>
  <c r="T29" i="9" s="1"/>
  <c r="T25" i="7"/>
  <c r="D4" i="6"/>
  <c r="U9" i="4"/>
  <c r="AF1" i="8"/>
  <c r="E17" i="8"/>
  <c r="B19" i="6"/>
  <c r="A20" i="6" s="1"/>
  <c r="D5" i="6" s="1"/>
  <c r="B4" i="6"/>
  <c r="C4" i="6"/>
  <c r="R2" i="8"/>
  <c r="AC3" i="8"/>
  <c r="G8" i="8"/>
  <c r="AQ5" i="8"/>
  <c r="H5" i="8"/>
  <c r="O5" i="8" s="1"/>
  <c r="F6" i="8"/>
  <c r="F5" i="4"/>
  <c r="F4" i="4"/>
  <c r="F3" i="4"/>
  <c r="E6" i="4"/>
  <c r="F6" i="4" s="1"/>
  <c r="V8" i="4"/>
  <c r="Y8" i="4"/>
  <c r="X8" i="4"/>
  <c r="L3" i="8"/>
  <c r="G4" i="4"/>
  <c r="V1" i="8"/>
  <c r="V3" i="8"/>
  <c r="T5" i="8"/>
  <c r="D18" i="8"/>
  <c r="S5" i="8"/>
  <c r="U4" i="8"/>
  <c r="U2" i="8"/>
  <c r="U5" i="8"/>
  <c r="U3" i="8"/>
  <c r="V4" i="8"/>
  <c r="Z9" i="4"/>
  <c r="V5" i="8"/>
  <c r="W1" i="8"/>
  <c r="K4" i="8"/>
  <c r="V2" i="8"/>
  <c r="C18" i="8"/>
  <c r="AH1" i="8" l="1"/>
  <c r="B23" i="8"/>
  <c r="A24" i="8" s="1"/>
  <c r="D9" i="8" s="1"/>
  <c r="C8" i="8"/>
  <c r="B8" i="8"/>
  <c r="D8" i="8"/>
  <c r="U10" i="4"/>
  <c r="E18" i="8"/>
  <c r="AG1" i="8"/>
  <c r="T26" i="7"/>
  <c r="B5" i="6"/>
  <c r="B20" i="6"/>
  <c r="A21" i="6" s="1"/>
  <c r="D6" i="6" s="1"/>
  <c r="C5" i="6"/>
  <c r="AC4" i="8"/>
  <c r="R3" i="8"/>
  <c r="H6" i="8"/>
  <c r="O6" i="8" s="1"/>
  <c r="AQ6" i="8"/>
  <c r="F7" i="8"/>
  <c r="G9" i="8"/>
  <c r="AK2" i="8"/>
  <c r="AL2" i="8"/>
  <c r="AH2" i="8"/>
  <c r="AO2" i="8"/>
  <c r="AG2" i="8"/>
  <c r="AN2" i="8"/>
  <c r="AF2" i="8"/>
  <c r="AM2" i="8"/>
  <c r="AJ2" i="8"/>
  <c r="AI2" i="8"/>
  <c r="AE2" i="8"/>
  <c r="K4" i="4"/>
  <c r="J4" i="4"/>
  <c r="E7" i="4"/>
  <c r="F7" i="4" s="1"/>
  <c r="W9" i="4"/>
  <c r="V9" i="4"/>
  <c r="Y9" i="4"/>
  <c r="X9" i="4"/>
  <c r="V10" i="4"/>
  <c r="L4" i="8"/>
  <c r="H4" i="4"/>
  <c r="H3" i="4"/>
  <c r="G3" i="4"/>
  <c r="G5" i="4"/>
  <c r="H5" i="4"/>
  <c r="W2" i="8"/>
  <c r="T6" i="8"/>
  <c r="W6" i="8"/>
  <c r="X1" i="8"/>
  <c r="V6" i="8"/>
  <c r="K5" i="8"/>
  <c r="W4" i="8"/>
  <c r="U6" i="8"/>
  <c r="W3" i="8"/>
  <c r="Z10" i="4"/>
  <c r="S6" i="8"/>
  <c r="W5" i="8"/>
  <c r="D19" i="8"/>
  <c r="B24" i="8" l="1"/>
  <c r="A25" i="8" s="1"/>
  <c r="D10" i="8" s="1"/>
  <c r="B9" i="8"/>
  <c r="T30" i="9"/>
  <c r="C9" i="8"/>
  <c r="U11" i="4"/>
  <c r="AI1" i="8"/>
  <c r="B6" i="6"/>
  <c r="B21" i="6"/>
  <c r="A22" i="6" s="1"/>
  <c r="C6" i="6"/>
  <c r="T27" i="7"/>
  <c r="AC5" i="8"/>
  <c r="R4" i="8"/>
  <c r="G10" i="8"/>
  <c r="AM3" i="8"/>
  <c r="AI3" i="8"/>
  <c r="AN3" i="8"/>
  <c r="AJ3" i="8"/>
  <c r="AF3" i="8"/>
  <c r="AE3" i="8"/>
  <c r="AO3" i="8"/>
  <c r="AH3" i="8"/>
  <c r="AG3" i="8"/>
  <c r="AL3" i="8"/>
  <c r="AK3" i="8"/>
  <c r="H7" i="8"/>
  <c r="O7" i="8" s="1"/>
  <c r="AQ7" i="8"/>
  <c r="F8" i="8"/>
  <c r="K5" i="4"/>
  <c r="J5" i="4"/>
  <c r="K3" i="4"/>
  <c r="J3" i="4"/>
  <c r="L4" i="4"/>
  <c r="E8" i="4"/>
  <c r="F8" i="4" s="1"/>
  <c r="Y10" i="4"/>
  <c r="W10" i="4"/>
  <c r="X10" i="4"/>
  <c r="L5" i="8"/>
  <c r="G6" i="4"/>
  <c r="H6" i="4"/>
  <c r="U7" i="8"/>
  <c r="X7" i="8"/>
  <c r="T7" i="8"/>
  <c r="C19" i="8"/>
  <c r="W7" i="8"/>
  <c r="S7" i="8"/>
  <c r="X4" i="8"/>
  <c r="K6" i="8"/>
  <c r="V7" i="8"/>
  <c r="X3" i="8"/>
  <c r="X5" i="8"/>
  <c r="X6" i="8"/>
  <c r="X2" i="8"/>
  <c r="Z11" i="4"/>
  <c r="D20" i="8"/>
  <c r="C20" i="8"/>
  <c r="E19" i="8" l="1"/>
  <c r="B10" i="8"/>
  <c r="T31" i="9"/>
  <c r="C10" i="8"/>
  <c r="B25" i="8"/>
  <c r="A26" i="8" s="1"/>
  <c r="T32" i="9" s="1"/>
  <c r="T28" i="7"/>
  <c r="D7" i="6"/>
  <c r="U12" i="4"/>
  <c r="AJ1" i="8"/>
  <c r="E20" i="8"/>
  <c r="B7" i="6"/>
  <c r="B22" i="6"/>
  <c r="A23" i="6" s="1"/>
  <c r="C7" i="6"/>
  <c r="R5" i="8"/>
  <c r="AC6" i="8"/>
  <c r="AQ8" i="8"/>
  <c r="H8" i="8"/>
  <c r="O8" i="8" s="1"/>
  <c r="F9" i="8"/>
  <c r="AL4" i="8"/>
  <c r="AH4" i="8"/>
  <c r="AM4" i="8"/>
  <c r="AI4" i="8"/>
  <c r="AE4" i="8"/>
  <c r="AJ4" i="8"/>
  <c r="AO4" i="8"/>
  <c r="AG4" i="8"/>
  <c r="AN4" i="8"/>
  <c r="AF4" i="8"/>
  <c r="AK4" i="8"/>
  <c r="G11" i="8"/>
  <c r="L3" i="4"/>
  <c r="K6" i="4"/>
  <c r="J6" i="4"/>
  <c r="E9" i="4"/>
  <c r="F9" i="4" s="1"/>
  <c r="L5" i="4"/>
  <c r="W12" i="4"/>
  <c r="Y11" i="4"/>
  <c r="W11" i="4"/>
  <c r="X11" i="4"/>
  <c r="V11" i="4"/>
  <c r="L6" i="8"/>
  <c r="H7" i="4"/>
  <c r="G7" i="4"/>
  <c r="U8" i="8"/>
  <c r="Z1" i="8"/>
  <c r="T8" i="8"/>
  <c r="W8" i="8"/>
  <c r="S8" i="8"/>
  <c r="V8" i="8"/>
  <c r="Z12" i="4"/>
  <c r="K7" i="8"/>
  <c r="X8" i="8"/>
  <c r="Y1" i="8"/>
  <c r="C21" i="8"/>
  <c r="C11" i="8" l="1"/>
  <c r="B26" i="8"/>
  <c r="B11" i="8"/>
  <c r="D11" i="8"/>
  <c r="T29" i="7"/>
  <c r="D8" i="6"/>
  <c r="U13" i="4"/>
  <c r="AK1" i="8"/>
  <c r="B8" i="6"/>
  <c r="B23" i="6"/>
  <c r="A24" i="6" s="1"/>
  <c r="C8" i="6"/>
  <c r="AC7" i="8"/>
  <c r="R6" i="8"/>
  <c r="G12" i="8"/>
  <c r="AQ9" i="8"/>
  <c r="H9" i="8"/>
  <c r="O9" i="8" s="1"/>
  <c r="F10" i="8"/>
  <c r="AO5" i="8"/>
  <c r="AK5" i="8"/>
  <c r="AG5" i="8"/>
  <c r="AL5" i="8"/>
  <c r="AH5" i="8"/>
  <c r="AM5" i="8"/>
  <c r="AN5" i="8"/>
  <c r="AF5" i="8"/>
  <c r="AE5" i="8"/>
  <c r="AJ5" i="8"/>
  <c r="AI5" i="8"/>
  <c r="K7" i="4"/>
  <c r="J7" i="4"/>
  <c r="E10" i="4"/>
  <c r="F10" i="4" s="1"/>
  <c r="L6" i="4"/>
  <c r="X12" i="4"/>
  <c r="V12" i="4"/>
  <c r="V13" i="4"/>
  <c r="Y12" i="4"/>
  <c r="L7" i="8"/>
  <c r="H8" i="4"/>
  <c r="G8" i="4"/>
  <c r="D21" i="8"/>
  <c r="S9" i="8"/>
  <c r="Z6" i="8"/>
  <c r="Z2" i="8"/>
  <c r="V9" i="8"/>
  <c r="Y5" i="8"/>
  <c r="Z9" i="8"/>
  <c r="Z8" i="8"/>
  <c r="Y4" i="8"/>
  <c r="X9" i="8"/>
  <c r="T9" i="8"/>
  <c r="Y2" i="8"/>
  <c r="Y7" i="8"/>
  <c r="Y8" i="8"/>
  <c r="K9" i="8"/>
  <c r="W9" i="8"/>
  <c r="Z7" i="8"/>
  <c r="K8" i="8"/>
  <c r="Y6" i="8"/>
  <c r="Z5" i="8"/>
  <c r="Z4" i="8"/>
  <c r="Z3" i="8"/>
  <c r="U9" i="8"/>
  <c r="Y3" i="8"/>
  <c r="Y9" i="8"/>
  <c r="E21" i="8" l="1"/>
  <c r="B24" i="6"/>
  <c r="A25" i="6" s="1"/>
  <c r="D10" i="6" s="1"/>
  <c r="D9" i="6"/>
  <c r="AL1" i="8"/>
  <c r="U14" i="4"/>
  <c r="C9" i="6"/>
  <c r="B9" i="6"/>
  <c r="T30" i="7"/>
  <c r="AC8" i="8"/>
  <c r="R7" i="8"/>
  <c r="G13" i="8"/>
  <c r="AN6" i="8"/>
  <c r="AJ6" i="8"/>
  <c r="AF6" i="8"/>
  <c r="AO6" i="8"/>
  <c r="AK6" i="8"/>
  <c r="AG6" i="8"/>
  <c r="AI6" i="8"/>
  <c r="AH6" i="8"/>
  <c r="AM6" i="8"/>
  <c r="AE6" i="8"/>
  <c r="AL6" i="8"/>
  <c r="H10" i="8"/>
  <c r="O10" i="8" s="1"/>
  <c r="AQ10" i="8"/>
  <c r="F11" i="8"/>
  <c r="K8" i="4"/>
  <c r="J8" i="4"/>
  <c r="E11" i="4"/>
  <c r="F11" i="4" s="1"/>
  <c r="L7" i="4"/>
  <c r="AH14" i="2"/>
  <c r="AH13" i="2"/>
  <c r="X13" i="4"/>
  <c r="Y13" i="4"/>
  <c r="W13" i="4"/>
  <c r="L8" i="8"/>
  <c r="G9" i="4"/>
  <c r="H9" i="4"/>
  <c r="X10" i="8"/>
  <c r="AA3" i="8"/>
  <c r="AB8" i="8"/>
  <c r="W10" i="8"/>
  <c r="AB4" i="8"/>
  <c r="AB3" i="8"/>
  <c r="Z10" i="8"/>
  <c r="U10" i="8"/>
  <c r="Y10" i="8"/>
  <c r="V10" i="8"/>
  <c r="Z13" i="4"/>
  <c r="T10" i="8"/>
  <c r="AB9" i="8"/>
  <c r="AA9" i="8"/>
  <c r="AA4" i="8"/>
  <c r="Z14" i="4"/>
  <c r="S10" i="8"/>
  <c r="AA5" i="8"/>
  <c r="AB2" i="8"/>
  <c r="AA10" i="8"/>
  <c r="AA6" i="8"/>
  <c r="B10" i="6" l="1"/>
  <c r="B25" i="6"/>
  <c r="A26" i="6" s="1"/>
  <c r="D11" i="6" s="1"/>
  <c r="T31" i="7"/>
  <c r="C10" i="6"/>
  <c r="U15" i="4"/>
  <c r="M4" i="8"/>
  <c r="M3" i="8"/>
  <c r="AC9" i="8"/>
  <c r="R8" i="8"/>
  <c r="M9" i="8"/>
  <c r="H11" i="8"/>
  <c r="O11" i="8" s="1"/>
  <c r="AQ11" i="8"/>
  <c r="F12" i="8"/>
  <c r="AM7" i="8"/>
  <c r="AI7" i="8"/>
  <c r="AE7" i="8"/>
  <c r="AN7" i="8"/>
  <c r="AJ7" i="8"/>
  <c r="AF7" i="8"/>
  <c r="AL7" i="8"/>
  <c r="AK7" i="8"/>
  <c r="AH7" i="8"/>
  <c r="AO7" i="8"/>
  <c r="AG7" i="8"/>
  <c r="G14" i="8"/>
  <c r="K9" i="4"/>
  <c r="J9" i="4"/>
  <c r="E12" i="4"/>
  <c r="F12" i="4" s="1"/>
  <c r="L8" i="4"/>
  <c r="V15" i="4"/>
  <c r="W14" i="4"/>
  <c r="X14" i="4"/>
  <c r="Y14" i="4"/>
  <c r="V14" i="4"/>
  <c r="AC53" i="2"/>
  <c r="L9" i="8"/>
  <c r="Z53" i="2"/>
  <c r="H10" i="4"/>
  <c r="G10" i="4"/>
  <c r="AC47" i="2"/>
  <c r="AB10" i="8"/>
  <c r="AB7" i="8"/>
  <c r="AA1" i="8"/>
  <c r="S11" i="8"/>
  <c r="AB5" i="8"/>
  <c r="AA7" i="8"/>
  <c r="Z11" i="8"/>
  <c r="V11" i="8"/>
  <c r="K10" i="8"/>
  <c r="AB1" i="8"/>
  <c r="X11" i="8"/>
  <c r="W11" i="8"/>
  <c r="AA2" i="8"/>
  <c r="AA8" i="8"/>
  <c r="Y11" i="8"/>
  <c r="U11" i="8"/>
  <c r="AB6" i="8"/>
  <c r="AB11" i="8"/>
  <c r="T11" i="8"/>
  <c r="AA11" i="8"/>
  <c r="M2" i="8" l="1"/>
  <c r="M6" i="8"/>
  <c r="M8" i="8"/>
  <c r="M7" i="8"/>
  <c r="M5" i="8"/>
  <c r="M1" i="8"/>
  <c r="AN1" i="8"/>
  <c r="AM1" i="8"/>
  <c r="B26" i="6"/>
  <c r="C11" i="6"/>
  <c r="B11" i="6"/>
  <c r="T32" i="7"/>
  <c r="U16" i="4"/>
  <c r="AC44" i="3"/>
  <c r="Z44" i="3"/>
  <c r="AC39" i="3"/>
  <c r="AC10" i="8"/>
  <c r="R9" i="8"/>
  <c r="M10" i="8"/>
  <c r="AQ12" i="8"/>
  <c r="H12" i="8"/>
  <c r="O12" i="8" s="1"/>
  <c r="F13" i="8"/>
  <c r="AL8" i="8"/>
  <c r="AH8" i="8"/>
  <c r="AM8" i="8"/>
  <c r="AI8" i="8"/>
  <c r="AE8" i="8"/>
  <c r="AO8" i="8"/>
  <c r="AK8" i="8"/>
  <c r="AJ8" i="8"/>
  <c r="AG8" i="8"/>
  <c r="AN8" i="8"/>
  <c r="AF8" i="8"/>
  <c r="G15" i="8"/>
  <c r="AI29" i="2"/>
  <c r="AI38" i="2"/>
  <c r="K10" i="4"/>
  <c r="J10" i="4"/>
  <c r="E13" i="4"/>
  <c r="F13" i="4" s="1"/>
  <c r="L9" i="4"/>
  <c r="AE46" i="3"/>
  <c r="AC45" i="3"/>
  <c r="AD47" i="3"/>
  <c r="AD46" i="3"/>
  <c r="AE47" i="3"/>
  <c r="AD41" i="3"/>
  <c r="AE41" i="3"/>
  <c r="AC40" i="3"/>
  <c r="AB47" i="3"/>
  <c r="AA47" i="3"/>
  <c r="AB46" i="3"/>
  <c r="AA46" i="3"/>
  <c r="Z45" i="3"/>
  <c r="Y15" i="4"/>
  <c r="Y16" i="4"/>
  <c r="W16" i="4"/>
  <c r="W15" i="4"/>
  <c r="X15" i="4"/>
  <c r="B47" i="2"/>
  <c r="T53" i="2"/>
  <c r="L10" i="8"/>
  <c r="Q53" i="2"/>
  <c r="B41" i="2"/>
  <c r="E53" i="2"/>
  <c r="W53" i="2"/>
  <c r="H53" i="2"/>
  <c r="H11" i="4"/>
  <c r="K53" i="2"/>
  <c r="N53" i="2"/>
  <c r="G11" i="4"/>
  <c r="B53" i="2"/>
  <c r="Y12" i="8"/>
  <c r="U12" i="8"/>
  <c r="K11" i="8"/>
  <c r="AB12" i="8"/>
  <c r="S12" i="8"/>
  <c r="Z15" i="4"/>
  <c r="V12" i="8"/>
  <c r="AA12" i="8"/>
  <c r="X12" i="8"/>
  <c r="T12" i="8"/>
  <c r="W12" i="8"/>
  <c r="Z12" i="8"/>
  <c r="U17" i="4" l="1"/>
  <c r="T44" i="3"/>
  <c r="E44" i="3"/>
  <c r="B34" i="3"/>
  <c r="N44" i="3"/>
  <c r="B44" i="3"/>
  <c r="K44" i="3"/>
  <c r="H44" i="3"/>
  <c r="Q44" i="3"/>
  <c r="W44" i="3"/>
  <c r="M11" i="8"/>
  <c r="AC11" i="8"/>
  <c r="R10" i="8"/>
  <c r="G16" i="8"/>
  <c r="AQ13" i="8"/>
  <c r="H13" i="8"/>
  <c r="O13" i="8" s="1"/>
  <c r="F14" i="8"/>
  <c r="AO9" i="8"/>
  <c r="AK9" i="8"/>
  <c r="AG9" i="8"/>
  <c r="AL9" i="8"/>
  <c r="AH9" i="8"/>
  <c r="AF9" i="8"/>
  <c r="AM9" i="8"/>
  <c r="AJ9" i="8"/>
  <c r="AI9" i="8"/>
  <c r="AN9" i="8"/>
  <c r="AE9" i="8"/>
  <c r="C36" i="3"/>
  <c r="B39" i="3"/>
  <c r="D36" i="3"/>
  <c r="B35" i="3"/>
  <c r="AI37" i="2"/>
  <c r="AI35" i="2"/>
  <c r="AI36" i="2"/>
  <c r="AI34" i="2"/>
  <c r="AI33" i="2"/>
  <c r="AI32" i="2"/>
  <c r="AI31" i="2"/>
  <c r="AI30" i="2"/>
  <c r="AI21" i="2"/>
  <c r="AI20" i="2"/>
  <c r="L10" i="4"/>
  <c r="J11" i="4"/>
  <c r="K11" i="4"/>
  <c r="E14" i="4"/>
  <c r="F14" i="4" s="1"/>
  <c r="X46" i="3"/>
  <c r="I46" i="3"/>
  <c r="I47" i="3"/>
  <c r="X47" i="3"/>
  <c r="F47" i="3"/>
  <c r="F46" i="3"/>
  <c r="R46" i="3"/>
  <c r="R47" i="3"/>
  <c r="C46" i="3"/>
  <c r="L46" i="3"/>
  <c r="O47" i="3"/>
  <c r="O46" i="3"/>
  <c r="U46" i="3"/>
  <c r="C47" i="3"/>
  <c r="L47" i="3"/>
  <c r="U47" i="3"/>
  <c r="C41" i="3"/>
  <c r="C42" i="3"/>
  <c r="C37" i="3"/>
  <c r="W45" i="3"/>
  <c r="Y46" i="3"/>
  <c r="Y47" i="3"/>
  <c r="M46" i="3"/>
  <c r="K45" i="3"/>
  <c r="M47" i="3"/>
  <c r="V47" i="3"/>
  <c r="T45" i="3"/>
  <c r="V46" i="3"/>
  <c r="Q45" i="3"/>
  <c r="S46" i="3"/>
  <c r="S47" i="3"/>
  <c r="N45" i="3"/>
  <c r="P47" i="3"/>
  <c r="P46" i="3"/>
  <c r="H45" i="3"/>
  <c r="J46" i="3"/>
  <c r="J47" i="3"/>
  <c r="E45" i="3"/>
  <c r="G46" i="3"/>
  <c r="G47" i="3"/>
  <c r="D47" i="3"/>
  <c r="D46" i="3"/>
  <c r="B45" i="3"/>
  <c r="D42" i="3"/>
  <c r="D41" i="3"/>
  <c r="B40" i="3"/>
  <c r="D37" i="3"/>
  <c r="V17" i="4"/>
  <c r="X16" i="4"/>
  <c r="V16" i="4"/>
  <c r="AC35" i="2"/>
  <c r="L11" i="8"/>
  <c r="AC41" i="2"/>
  <c r="AC23" i="2"/>
  <c r="AC17" i="2"/>
  <c r="B35" i="2"/>
  <c r="AC11" i="2"/>
  <c r="G12" i="4"/>
  <c r="H12" i="4"/>
  <c r="AC29" i="2"/>
  <c r="Z16" i="4"/>
  <c r="AA13" i="8"/>
  <c r="X13" i="8"/>
  <c r="T13" i="8"/>
  <c r="W13" i="8"/>
  <c r="S13" i="8"/>
  <c r="Z13" i="8"/>
  <c r="V13" i="8"/>
  <c r="Y13" i="8"/>
  <c r="U13" i="8"/>
  <c r="K12" i="8"/>
  <c r="AB13" i="8"/>
  <c r="U18" i="4" l="1"/>
  <c r="AC14" i="3"/>
  <c r="AC19" i="3"/>
  <c r="AC24" i="3"/>
  <c r="AC34" i="3"/>
  <c r="AC9" i="3"/>
  <c r="AC29" i="3"/>
  <c r="B29" i="3"/>
  <c r="R11" i="8"/>
  <c r="AC12" i="8"/>
  <c r="M12" i="8"/>
  <c r="AQ14" i="8"/>
  <c r="H14" i="8"/>
  <c r="O14" i="8" s="1"/>
  <c r="F15" i="8"/>
  <c r="G17" i="8"/>
  <c r="AN10" i="8"/>
  <c r="AJ10" i="8"/>
  <c r="AF10" i="8"/>
  <c r="AO10" i="8"/>
  <c r="AK10" i="8"/>
  <c r="AG10" i="8"/>
  <c r="AE10" i="8"/>
  <c r="AM10" i="8"/>
  <c r="AI10" i="8"/>
  <c r="AH10" i="8"/>
  <c r="AL10" i="8"/>
  <c r="AE42" i="3"/>
  <c r="AI26" i="2"/>
  <c r="AI28" i="2"/>
  <c r="AI27" i="2"/>
  <c r="AI25" i="2"/>
  <c r="AI24" i="2"/>
  <c r="AI23" i="2"/>
  <c r="AI22" i="2"/>
  <c r="AI19" i="2"/>
  <c r="L11" i="4"/>
  <c r="J12" i="4"/>
  <c r="K12" i="4"/>
  <c r="E15" i="4"/>
  <c r="F15" i="4" s="1"/>
  <c r="AD16" i="3"/>
  <c r="AD36" i="3"/>
  <c r="AD37" i="3"/>
  <c r="AD17" i="3"/>
  <c r="AD42" i="3"/>
  <c r="C32" i="3"/>
  <c r="C31" i="3"/>
  <c r="AE37" i="3"/>
  <c r="AE36" i="3"/>
  <c r="AC35" i="3"/>
  <c r="AD31" i="3"/>
  <c r="AD32" i="3"/>
  <c r="AC30" i="3"/>
  <c r="AE31" i="3"/>
  <c r="AE32" i="3"/>
  <c r="AE17" i="3"/>
  <c r="AC15" i="3"/>
  <c r="AE16" i="3"/>
  <c r="D31" i="3"/>
  <c r="D32" i="3"/>
  <c r="B30" i="3"/>
  <c r="X17" i="4"/>
  <c r="W17" i="4"/>
  <c r="Y17" i="4"/>
  <c r="L12" i="8"/>
  <c r="G13" i="4"/>
  <c r="H13" i="4"/>
  <c r="V14" i="8"/>
  <c r="T14" i="8"/>
  <c r="AB14" i="8"/>
  <c r="W14" i="8"/>
  <c r="S14" i="8"/>
  <c r="Z17" i="4"/>
  <c r="Z14" i="8"/>
  <c r="U14" i="8"/>
  <c r="K13" i="8"/>
  <c r="Z18" i="4"/>
  <c r="Y14" i="8"/>
  <c r="AA14" i="8"/>
  <c r="X14" i="8"/>
  <c r="U19" i="4" l="1"/>
  <c r="M13" i="8"/>
  <c r="AC13" i="8"/>
  <c r="R12" i="8"/>
  <c r="G18" i="8"/>
  <c r="AQ15" i="8"/>
  <c r="H15" i="8"/>
  <c r="O15" i="8" s="1"/>
  <c r="F16" i="8"/>
  <c r="AM11" i="8"/>
  <c r="AI11" i="8"/>
  <c r="AE11" i="8"/>
  <c r="AN11" i="8"/>
  <c r="AJ11" i="8"/>
  <c r="AF11" i="8"/>
  <c r="AL11" i="8"/>
  <c r="AH11" i="8"/>
  <c r="AO11" i="8"/>
  <c r="AG11" i="8"/>
  <c r="AK11" i="8"/>
  <c r="K13" i="4"/>
  <c r="J13" i="4"/>
  <c r="E16" i="4"/>
  <c r="F16" i="4" s="1"/>
  <c r="L12" i="4"/>
  <c r="AE27" i="3"/>
  <c r="AD27" i="3"/>
  <c r="AE26" i="3"/>
  <c r="AD26" i="3"/>
  <c r="AC25" i="3"/>
  <c r="AE22" i="3"/>
  <c r="AD22" i="3"/>
  <c r="AE21" i="3"/>
  <c r="AD21" i="3"/>
  <c r="AC20" i="3"/>
  <c r="AE12" i="3"/>
  <c r="AD12" i="3"/>
  <c r="AE11" i="3"/>
  <c r="AD11" i="3"/>
  <c r="AC10" i="3"/>
  <c r="X18" i="4"/>
  <c r="W18" i="4"/>
  <c r="V18" i="4"/>
  <c r="V19" i="4"/>
  <c r="Y18" i="4"/>
  <c r="AC5" i="2"/>
  <c r="Z5" i="2"/>
  <c r="L13" i="8"/>
  <c r="H14" i="4"/>
  <c r="G14" i="4"/>
  <c r="AB15" i="8"/>
  <c r="U15" i="8"/>
  <c r="T15" i="8"/>
  <c r="AA15" i="8"/>
  <c r="W15" i="8"/>
  <c r="S15" i="8"/>
  <c r="Y15" i="8"/>
  <c r="V15" i="8"/>
  <c r="K14" i="8"/>
  <c r="Z15" i="8"/>
  <c r="X15" i="8"/>
  <c r="U20" i="4" l="1"/>
  <c r="Z4" i="3"/>
  <c r="AC4" i="3"/>
  <c r="R13" i="8"/>
  <c r="AC14" i="8"/>
  <c r="M14" i="8"/>
  <c r="AN12" i="8"/>
  <c r="AJ12" i="8"/>
  <c r="AF12" i="8"/>
  <c r="AO12" i="8"/>
  <c r="AK12" i="8"/>
  <c r="AG12" i="8"/>
  <c r="AH12" i="8"/>
  <c r="AE12" i="8"/>
  <c r="AL12" i="8"/>
  <c r="AI12" i="8"/>
  <c r="AM12" i="8"/>
  <c r="AQ16" i="8"/>
  <c r="H16" i="8"/>
  <c r="O16" i="8" s="1"/>
  <c r="F17" i="8"/>
  <c r="G19" i="8"/>
  <c r="AI14" i="2"/>
  <c r="L13" i="4"/>
  <c r="J14" i="4"/>
  <c r="K14" i="4"/>
  <c r="E17" i="4"/>
  <c r="F17" i="4" s="1"/>
  <c r="AI13" i="2"/>
  <c r="AE6" i="3"/>
  <c r="Z5" i="3"/>
  <c r="AC5" i="3"/>
  <c r="AB6" i="3"/>
  <c r="X7" i="3"/>
  <c r="AB7" i="3"/>
  <c r="AD7" i="3"/>
  <c r="U6" i="3"/>
  <c r="AA6" i="3"/>
  <c r="AD6" i="3"/>
  <c r="U7" i="3"/>
  <c r="AA7" i="3"/>
  <c r="X6" i="3"/>
  <c r="AE7" i="3"/>
  <c r="R7" i="3"/>
  <c r="R6" i="3"/>
  <c r="Y6" i="3"/>
  <c r="W5" i="3"/>
  <c r="Q5" i="3"/>
  <c r="S6" i="3"/>
  <c r="T5" i="3"/>
  <c r="V6" i="3"/>
  <c r="X19" i="4"/>
  <c r="W20" i="4"/>
  <c r="W19" i="4"/>
  <c r="Y19" i="4"/>
  <c r="L14" i="8"/>
  <c r="G15" i="4"/>
  <c r="H15" i="4"/>
  <c r="V16" i="8"/>
  <c r="AA16" i="8"/>
  <c r="X16" i="8"/>
  <c r="T16" i="8"/>
  <c r="AB16" i="8"/>
  <c r="W16" i="8"/>
  <c r="S16" i="8"/>
  <c r="Z16" i="8"/>
  <c r="U16" i="8"/>
  <c r="Z19" i="4"/>
  <c r="Y16" i="8"/>
  <c r="K15" i="8"/>
  <c r="U21" i="4" l="1"/>
  <c r="M15" i="8"/>
  <c r="AC15" i="8"/>
  <c r="R14" i="8"/>
  <c r="G20" i="8"/>
  <c r="AL13" i="8"/>
  <c r="AH13" i="8"/>
  <c r="AM13" i="8"/>
  <c r="AI13" i="8"/>
  <c r="AE13" i="8"/>
  <c r="AN13" i="8"/>
  <c r="AK13" i="8"/>
  <c r="AJ13" i="8"/>
  <c r="AO13" i="8"/>
  <c r="AG13" i="8"/>
  <c r="AF13" i="8"/>
  <c r="AQ17" i="8"/>
  <c r="H17" i="8"/>
  <c r="O17" i="8" s="1"/>
  <c r="F18" i="8"/>
  <c r="L14" i="4"/>
  <c r="J15" i="4"/>
  <c r="K15" i="4"/>
  <c r="E18" i="4"/>
  <c r="F18" i="4" s="1"/>
  <c r="AH12" i="2"/>
  <c r="AH11" i="2"/>
  <c r="AH10" i="2"/>
  <c r="AH9" i="2"/>
  <c r="AH8" i="2"/>
  <c r="AH7" i="2"/>
  <c r="AH6" i="2"/>
  <c r="AH5" i="2"/>
  <c r="V20" i="4"/>
  <c r="V21" i="4"/>
  <c r="Y20" i="4"/>
  <c r="X20" i="4"/>
  <c r="B23" i="2"/>
  <c r="B17" i="2"/>
  <c r="L15" i="8"/>
  <c r="C8" i="2"/>
  <c r="K5" i="2"/>
  <c r="B5" i="2"/>
  <c r="T5" i="2"/>
  <c r="W5" i="2"/>
  <c r="B11" i="2"/>
  <c r="H5" i="2"/>
  <c r="Q5" i="2"/>
  <c r="G16" i="4"/>
  <c r="N5" i="2"/>
  <c r="H16" i="4"/>
  <c r="S17" i="8"/>
  <c r="V17" i="8"/>
  <c r="B29" i="2"/>
  <c r="Y17" i="8"/>
  <c r="U17" i="8"/>
  <c r="E5" i="2"/>
  <c r="Z20" i="4"/>
  <c r="AA17" i="8"/>
  <c r="X17" i="8"/>
  <c r="T17" i="8"/>
  <c r="AB17" i="8"/>
  <c r="W17" i="8"/>
  <c r="Z17" i="8"/>
  <c r="K16" i="8"/>
  <c r="U22" i="4" l="1"/>
  <c r="Q4" i="3"/>
  <c r="W4" i="3"/>
  <c r="B24" i="3"/>
  <c r="B4" i="3"/>
  <c r="E4" i="3"/>
  <c r="B14" i="3"/>
  <c r="B19" i="3"/>
  <c r="N4" i="3"/>
  <c r="T4" i="3"/>
  <c r="H4" i="3"/>
  <c r="K4" i="3"/>
  <c r="B9" i="3"/>
  <c r="M16" i="8"/>
  <c r="AC16" i="8"/>
  <c r="R15" i="8"/>
  <c r="G21" i="8"/>
  <c r="AN14" i="8"/>
  <c r="AJ14" i="8"/>
  <c r="AF14" i="8"/>
  <c r="AO14" i="8"/>
  <c r="AK14" i="8"/>
  <c r="AG14" i="8"/>
  <c r="AL14" i="8"/>
  <c r="AH14" i="8"/>
  <c r="AM14" i="8"/>
  <c r="AE14" i="8"/>
  <c r="AI14" i="8"/>
  <c r="AQ18" i="8"/>
  <c r="H18" i="8"/>
  <c r="O18" i="8" s="1"/>
  <c r="F19" i="8"/>
  <c r="AI17" i="2"/>
  <c r="AI18" i="2"/>
  <c r="AI16" i="2"/>
  <c r="AI15" i="2"/>
  <c r="L15" i="4"/>
  <c r="J16" i="4"/>
  <c r="K16" i="4"/>
  <c r="E19" i="4"/>
  <c r="F19" i="4" s="1"/>
  <c r="AI12" i="2"/>
  <c r="AI5" i="2"/>
  <c r="C11" i="3"/>
  <c r="C12" i="3"/>
  <c r="L6" i="3"/>
  <c r="L7" i="3"/>
  <c r="O7" i="3"/>
  <c r="I6" i="3"/>
  <c r="O6" i="3"/>
  <c r="I7" i="3"/>
  <c r="C26" i="3"/>
  <c r="C27" i="3"/>
  <c r="C21" i="3"/>
  <c r="D22" i="3"/>
  <c r="C22" i="3"/>
  <c r="D21" i="3"/>
  <c r="B20" i="3"/>
  <c r="C16" i="3"/>
  <c r="C17" i="3"/>
  <c r="D27" i="3"/>
  <c r="B25" i="3"/>
  <c r="D26" i="3"/>
  <c r="D17" i="3"/>
  <c r="B15" i="3"/>
  <c r="D16" i="3"/>
  <c r="F6" i="3"/>
  <c r="F7" i="3"/>
  <c r="C7" i="3"/>
  <c r="C6" i="3"/>
  <c r="G7" i="3"/>
  <c r="G6" i="3"/>
  <c r="D7" i="3"/>
  <c r="D6" i="3"/>
  <c r="S7" i="3"/>
  <c r="Y7" i="3"/>
  <c r="P7" i="3"/>
  <c r="P6" i="3"/>
  <c r="N5" i="3"/>
  <c r="V7" i="3"/>
  <c r="M7" i="3"/>
  <c r="D12" i="3"/>
  <c r="D11" i="3"/>
  <c r="B10" i="3"/>
  <c r="J7" i="3"/>
  <c r="H5" i="3"/>
  <c r="J6" i="3"/>
  <c r="K5" i="3"/>
  <c r="M6" i="3"/>
  <c r="AI10" i="2"/>
  <c r="AI9" i="2"/>
  <c r="AI11" i="2"/>
  <c r="AI8" i="2"/>
  <c r="AI7" i="2"/>
  <c r="AI6" i="2"/>
  <c r="W21" i="4"/>
  <c r="X21" i="4"/>
  <c r="X22" i="4"/>
  <c r="Y21" i="4"/>
  <c r="L16" i="8"/>
  <c r="H17" i="4"/>
  <c r="G17" i="4"/>
  <c r="V18" i="8"/>
  <c r="U18" i="8"/>
  <c r="Z21" i="4"/>
  <c r="AB18" i="8"/>
  <c r="X18" i="8"/>
  <c r="T18" i="8"/>
  <c r="AA18" i="8"/>
  <c r="W18" i="8"/>
  <c r="S18" i="8"/>
  <c r="Y18" i="8"/>
  <c r="K17" i="8"/>
  <c r="Z18" i="8"/>
  <c r="U23" i="4" l="1"/>
  <c r="M17" i="8"/>
  <c r="AC17" i="8"/>
  <c r="R16" i="8"/>
  <c r="AQ19" i="8"/>
  <c r="H19" i="8"/>
  <c r="O19" i="8" s="1"/>
  <c r="F20" i="8"/>
  <c r="AL15" i="8"/>
  <c r="AH15" i="8"/>
  <c r="AM15" i="8"/>
  <c r="AI15" i="8"/>
  <c r="AE15" i="8"/>
  <c r="AJ15" i="8"/>
  <c r="AN15" i="8"/>
  <c r="AF15" i="8"/>
  <c r="AK15" i="8"/>
  <c r="AO15" i="8"/>
  <c r="AG15" i="8"/>
  <c r="G22" i="8"/>
  <c r="AJ4" i="2"/>
  <c r="L16" i="4"/>
  <c r="K17" i="4"/>
  <c r="J17" i="4"/>
  <c r="E20" i="4"/>
  <c r="F20" i="4" s="1"/>
  <c r="Y22" i="4"/>
  <c r="V22" i="4"/>
  <c r="W22" i="4"/>
  <c r="X23" i="4"/>
  <c r="L17" i="8"/>
  <c r="G18" i="4"/>
  <c r="H18" i="4"/>
  <c r="U19" i="8"/>
  <c r="T19" i="8"/>
  <c r="X19" i="8"/>
  <c r="AB19" i="8"/>
  <c r="W19" i="8"/>
  <c r="S19" i="8"/>
  <c r="Y19" i="8"/>
  <c r="V19" i="8"/>
  <c r="K18" i="8"/>
  <c r="Z22" i="4"/>
  <c r="Z19" i="8"/>
  <c r="AA19" i="8"/>
  <c r="U24" i="4" l="1"/>
  <c r="AC18" i="8"/>
  <c r="R17" i="8"/>
  <c r="M18" i="8"/>
  <c r="AQ20" i="8"/>
  <c r="H20" i="8"/>
  <c r="O20" i="8" s="1"/>
  <c r="F21" i="8"/>
  <c r="AL16" i="8"/>
  <c r="AH16" i="8"/>
  <c r="AM16" i="8"/>
  <c r="AI16" i="8"/>
  <c r="AE16" i="8"/>
  <c r="AN16" i="8"/>
  <c r="AK16" i="8"/>
  <c r="AO16" i="8"/>
  <c r="AG16" i="8"/>
  <c r="AF16" i="8"/>
  <c r="AJ16" i="8"/>
  <c r="G23" i="8"/>
  <c r="J18" i="4"/>
  <c r="K18" i="4"/>
  <c r="E21" i="4"/>
  <c r="F21" i="4" s="1"/>
  <c r="L17" i="4"/>
  <c r="W23" i="4"/>
  <c r="X24" i="4"/>
  <c r="V23" i="4"/>
  <c r="Y23" i="4"/>
  <c r="L18" i="8"/>
  <c r="G19" i="4"/>
  <c r="H19" i="4"/>
  <c r="Z23" i="4"/>
  <c r="Z20" i="8"/>
  <c r="U20" i="8"/>
  <c r="K19" i="8"/>
  <c r="AB20" i="8"/>
  <c r="X20" i="8"/>
  <c r="T20" i="8"/>
  <c r="V20" i="8"/>
  <c r="AA20" i="8"/>
  <c r="W20" i="8"/>
  <c r="S20" i="8"/>
  <c r="Y20" i="8"/>
  <c r="U25" i="4" l="1"/>
  <c r="M19" i="8"/>
  <c r="AC19" i="8"/>
  <c r="R18" i="8"/>
  <c r="AQ21" i="8"/>
  <c r="H21" i="8"/>
  <c r="O21" i="8" s="1"/>
  <c r="F22" i="8"/>
  <c r="AL17" i="8"/>
  <c r="AH17" i="8"/>
  <c r="AM17" i="8"/>
  <c r="AI17" i="8"/>
  <c r="AE17" i="8"/>
  <c r="AG17" i="8"/>
  <c r="AF17" i="8"/>
  <c r="AK17" i="8"/>
  <c r="AJ17" i="8"/>
  <c r="AO17" i="8"/>
  <c r="AN17" i="8"/>
  <c r="G24" i="8"/>
  <c r="L18" i="4"/>
  <c r="J19" i="4"/>
  <c r="K19" i="4"/>
  <c r="E22" i="4"/>
  <c r="F22" i="4" s="1"/>
  <c r="W24" i="4"/>
  <c r="Y24" i="4"/>
  <c r="W25" i="4"/>
  <c r="V24" i="4"/>
  <c r="L19" i="8"/>
  <c r="H20" i="4"/>
  <c r="G20" i="4"/>
  <c r="AA21" i="8"/>
  <c r="X21" i="8"/>
  <c r="T21" i="8"/>
  <c r="AB21" i="8"/>
  <c r="W21" i="8"/>
  <c r="S21" i="8"/>
  <c r="Y21" i="8"/>
  <c r="U21" i="8"/>
  <c r="Z24" i="4"/>
  <c r="Z21" i="8"/>
  <c r="V21" i="8"/>
  <c r="K20" i="8"/>
  <c r="U26" i="4" l="1"/>
  <c r="AC20" i="8"/>
  <c r="R19" i="8"/>
  <c r="M20" i="8"/>
  <c r="G25" i="8"/>
  <c r="AQ22" i="8"/>
  <c r="H22" i="8"/>
  <c r="O22" i="8" s="1"/>
  <c r="F23" i="8"/>
  <c r="AL18" i="8"/>
  <c r="AH18" i="8"/>
  <c r="AM18" i="8"/>
  <c r="AI18" i="8"/>
  <c r="AE18" i="8"/>
  <c r="AN18" i="8"/>
  <c r="AK18" i="8"/>
  <c r="AO18" i="8"/>
  <c r="AG18" i="8"/>
  <c r="AF18" i="8"/>
  <c r="AJ18" i="8"/>
  <c r="L19" i="4"/>
  <c r="J20" i="4"/>
  <c r="K20" i="4"/>
  <c r="E23" i="4"/>
  <c r="F23" i="4" s="1"/>
  <c r="X25" i="4"/>
  <c r="Y25" i="4"/>
  <c r="V25" i="4"/>
  <c r="Y26" i="4"/>
  <c r="X26" i="4"/>
  <c r="L20" i="8"/>
  <c r="H21" i="4"/>
  <c r="G21" i="4"/>
  <c r="K21" i="8"/>
  <c r="Y22" i="8"/>
  <c r="AA22" i="8"/>
  <c r="X22" i="8"/>
  <c r="T22" i="8"/>
  <c r="AB22" i="8"/>
  <c r="W22" i="8"/>
  <c r="S22" i="8"/>
  <c r="Z22" i="8"/>
  <c r="U22" i="8"/>
  <c r="Z25" i="4"/>
  <c r="V22" i="8"/>
  <c r="U27" i="4" l="1"/>
  <c r="M21" i="8"/>
  <c r="AC21" i="8"/>
  <c r="R20" i="8"/>
  <c r="G26" i="8"/>
  <c r="AL19" i="8"/>
  <c r="AH19" i="8"/>
  <c r="AM19" i="8"/>
  <c r="AI19" i="8"/>
  <c r="AE19" i="8"/>
  <c r="AN19" i="8"/>
  <c r="AG19" i="8"/>
  <c r="AF19" i="8"/>
  <c r="AK19" i="8"/>
  <c r="AJ19" i="8"/>
  <c r="AO19" i="8"/>
  <c r="H23" i="8"/>
  <c r="O23" i="8" s="1"/>
  <c r="AQ23" i="8"/>
  <c r="F24" i="8"/>
  <c r="L20" i="4"/>
  <c r="K21" i="4"/>
  <c r="J21" i="4"/>
  <c r="E24" i="4"/>
  <c r="F24" i="4" s="1"/>
  <c r="V26" i="4"/>
  <c r="X27" i="4"/>
  <c r="V27" i="4"/>
  <c r="W26" i="4"/>
  <c r="L21" i="8"/>
  <c r="H22" i="4"/>
  <c r="G22" i="4"/>
  <c r="AA23" i="8"/>
  <c r="X23" i="8"/>
  <c r="T23" i="8"/>
  <c r="AB23" i="8"/>
  <c r="W23" i="8"/>
  <c r="S23" i="8"/>
  <c r="Z23" i="8"/>
  <c r="V23" i="8"/>
  <c r="Z26" i="4"/>
  <c r="Y23" i="8"/>
  <c r="U23" i="8"/>
  <c r="K22" i="8"/>
  <c r="U28" i="4" l="1"/>
  <c r="AC22" i="8"/>
  <c r="R21" i="8"/>
  <c r="M22" i="8"/>
  <c r="G27" i="8"/>
  <c r="AQ24" i="8"/>
  <c r="H24" i="8"/>
  <c r="O24" i="8" s="1"/>
  <c r="F25" i="8"/>
  <c r="AL20" i="8"/>
  <c r="AH20" i="8"/>
  <c r="AM20" i="8"/>
  <c r="AI20" i="8"/>
  <c r="AE20" i="8"/>
  <c r="AF20" i="8"/>
  <c r="AJ20" i="8"/>
  <c r="AK20" i="8"/>
  <c r="AO20" i="8"/>
  <c r="AG20" i="8"/>
  <c r="AN20" i="8"/>
  <c r="L21" i="4"/>
  <c r="J22" i="4"/>
  <c r="K22" i="4"/>
  <c r="E25" i="4"/>
  <c r="F25" i="4" s="1"/>
  <c r="W27" i="4"/>
  <c r="Y27" i="4"/>
  <c r="V28" i="4"/>
  <c r="X28" i="4"/>
  <c r="L22" i="8"/>
  <c r="H23" i="4"/>
  <c r="G23" i="4"/>
  <c r="AB24" i="8"/>
  <c r="X24" i="8"/>
  <c r="T24" i="8"/>
  <c r="AA24" i="8"/>
  <c r="W24" i="8"/>
  <c r="S24" i="8"/>
  <c r="Z24" i="8"/>
  <c r="V24" i="8"/>
  <c r="Z27" i="4"/>
  <c r="Y24" i="8"/>
  <c r="U24" i="8"/>
  <c r="K23" i="8"/>
  <c r="U29" i="4" l="1"/>
  <c r="R22" i="8"/>
  <c r="AC23" i="8"/>
  <c r="M23" i="8"/>
  <c r="G28" i="8"/>
  <c r="AL21" i="8"/>
  <c r="AH21" i="8"/>
  <c r="AM21" i="8"/>
  <c r="AI21" i="8"/>
  <c r="AE21" i="8"/>
  <c r="AJ21" i="8"/>
  <c r="AF21" i="8"/>
  <c r="AG21" i="8"/>
  <c r="AN21" i="8"/>
  <c r="AK21" i="8"/>
  <c r="AO21" i="8"/>
  <c r="AQ25" i="8"/>
  <c r="H25" i="8"/>
  <c r="O25" i="8" s="1"/>
  <c r="F26" i="8"/>
  <c r="L22" i="4"/>
  <c r="J23" i="4"/>
  <c r="K23" i="4"/>
  <c r="E26" i="4"/>
  <c r="F26" i="4" s="1"/>
  <c r="W28" i="4"/>
  <c r="X29" i="4"/>
  <c r="V29" i="4"/>
  <c r="Y28" i="4"/>
  <c r="L23" i="8"/>
  <c r="H24" i="4"/>
  <c r="G24" i="4"/>
  <c r="Z29" i="4"/>
  <c r="Y25" i="8"/>
  <c r="U25" i="8"/>
  <c r="AB25" i="8"/>
  <c r="X25" i="8"/>
  <c r="T25" i="8"/>
  <c r="AA25" i="8"/>
  <c r="W25" i="8"/>
  <c r="S25" i="8"/>
  <c r="Z28" i="4"/>
  <c r="Z25" i="8"/>
  <c r="V25" i="8"/>
  <c r="K24" i="8"/>
  <c r="U30" i="4" l="1"/>
  <c r="R23" i="8"/>
  <c r="AC24" i="8"/>
  <c r="M24" i="8"/>
  <c r="AQ26" i="8"/>
  <c r="H26" i="8"/>
  <c r="O26" i="8" s="1"/>
  <c r="F27" i="8"/>
  <c r="AO22" i="8"/>
  <c r="AK22" i="8"/>
  <c r="AG22" i="8"/>
  <c r="AL22" i="8"/>
  <c r="AH22" i="8"/>
  <c r="AI22" i="8"/>
  <c r="AE22" i="8"/>
  <c r="AJ22" i="8"/>
  <c r="AN22" i="8"/>
  <c r="AF22" i="8"/>
  <c r="AM22" i="8"/>
  <c r="G29" i="8"/>
  <c r="L23" i="4"/>
  <c r="J24" i="4"/>
  <c r="K24" i="4"/>
  <c r="E27" i="4"/>
  <c r="F27" i="4" s="1"/>
  <c r="V30" i="4"/>
  <c r="W30" i="4"/>
  <c r="Y29" i="4"/>
  <c r="W29" i="4"/>
  <c r="L24" i="8"/>
  <c r="H25" i="4"/>
  <c r="G25" i="4"/>
  <c r="AA26" i="8"/>
  <c r="W26" i="8"/>
  <c r="S26" i="8"/>
  <c r="Y26" i="8"/>
  <c r="V26" i="8"/>
  <c r="K25" i="8"/>
  <c r="Z26" i="8"/>
  <c r="U26" i="8"/>
  <c r="AB26" i="8"/>
  <c r="X26" i="8"/>
  <c r="T26" i="8"/>
  <c r="U31" i="4" l="1"/>
  <c r="AC25" i="8"/>
  <c r="R24" i="8"/>
  <c r="M25" i="8"/>
  <c r="G30" i="8"/>
  <c r="AQ27" i="8"/>
  <c r="H27" i="8"/>
  <c r="O27" i="8" s="1"/>
  <c r="F28" i="8"/>
  <c r="AN23" i="8"/>
  <c r="AJ23" i="8"/>
  <c r="AF23" i="8"/>
  <c r="AO23" i="8"/>
  <c r="AK23" i="8"/>
  <c r="AG23" i="8"/>
  <c r="AM23" i="8"/>
  <c r="AI23" i="8"/>
  <c r="AH23" i="8"/>
  <c r="AE23" i="8"/>
  <c r="AL23" i="8"/>
  <c r="L24" i="4"/>
  <c r="K25" i="4"/>
  <c r="J25" i="4"/>
  <c r="E28" i="4"/>
  <c r="F28" i="4" s="1"/>
  <c r="X30" i="4"/>
  <c r="X31" i="4"/>
  <c r="Y30" i="4"/>
  <c r="V31" i="4"/>
  <c r="L25" i="8"/>
  <c r="H26" i="4"/>
  <c r="G26" i="4"/>
  <c r="AB27" i="8"/>
  <c r="X27" i="8"/>
  <c r="T27" i="8"/>
  <c r="K26" i="8"/>
  <c r="AA27" i="8"/>
  <c r="S27" i="8"/>
  <c r="Y27" i="8"/>
  <c r="U27" i="8"/>
  <c r="Z30" i="4"/>
  <c r="Z27" i="8"/>
  <c r="V27" i="8"/>
  <c r="W27" i="8"/>
  <c r="U32" i="4" l="1"/>
  <c r="AC26" i="8"/>
  <c r="R25" i="8"/>
  <c r="M26" i="8"/>
  <c r="AM24" i="8"/>
  <c r="AI24" i="8"/>
  <c r="AE24" i="8"/>
  <c r="AN24" i="8"/>
  <c r="AJ24" i="8"/>
  <c r="AF24" i="8"/>
  <c r="AG24" i="8"/>
  <c r="AL24" i="8"/>
  <c r="AK24" i="8"/>
  <c r="AH24" i="8"/>
  <c r="AO24" i="8"/>
  <c r="AQ28" i="8"/>
  <c r="H28" i="8"/>
  <c r="O28" i="8" s="1"/>
  <c r="F29" i="8"/>
  <c r="G31" i="8"/>
  <c r="L25" i="4"/>
  <c r="J26" i="4"/>
  <c r="K26" i="4"/>
  <c r="E29" i="4"/>
  <c r="F29" i="4" s="1"/>
  <c r="W31" i="4"/>
  <c r="Y32" i="4"/>
  <c r="V32" i="4"/>
  <c r="Y31" i="4"/>
  <c r="L26" i="8"/>
  <c r="H27" i="4"/>
  <c r="G27" i="4"/>
  <c r="Z32" i="4"/>
  <c r="Z28" i="8"/>
  <c r="U28" i="8"/>
  <c r="K27" i="8"/>
  <c r="T28" i="8"/>
  <c r="Z31" i="4"/>
  <c r="Y28" i="8"/>
  <c r="V28" i="8"/>
  <c r="AA28" i="8"/>
  <c r="AB28" i="8"/>
  <c r="W28" i="8"/>
  <c r="S28" i="8"/>
  <c r="X28" i="8"/>
  <c r="U33" i="4" l="1"/>
  <c r="L26" i="4"/>
  <c r="M27" i="8"/>
  <c r="AC27" i="8"/>
  <c r="R26" i="8"/>
  <c r="G32" i="8"/>
  <c r="AL25" i="8"/>
  <c r="AH25" i="8"/>
  <c r="AM25" i="8"/>
  <c r="AI25" i="8"/>
  <c r="AE25" i="8"/>
  <c r="AK25" i="8"/>
  <c r="AJ25" i="8"/>
  <c r="AO25" i="8"/>
  <c r="AG25" i="8"/>
  <c r="AN25" i="8"/>
  <c r="AF25" i="8"/>
  <c r="AQ29" i="8"/>
  <c r="H29" i="8"/>
  <c r="O29" i="8" s="1"/>
  <c r="F30" i="8"/>
  <c r="K27" i="4"/>
  <c r="J27" i="4"/>
  <c r="E30" i="4"/>
  <c r="F30" i="4" s="1"/>
  <c r="Y33" i="4"/>
  <c r="X32" i="4"/>
  <c r="W33" i="4"/>
  <c r="X33" i="4"/>
  <c r="V33" i="4"/>
  <c r="W32" i="4"/>
  <c r="L27" i="8"/>
  <c r="H28" i="4"/>
  <c r="G28" i="4"/>
  <c r="Z29" i="8"/>
  <c r="U29" i="8"/>
  <c r="Z33" i="4"/>
  <c r="Y29" i="8"/>
  <c r="V29" i="8"/>
  <c r="K28" i="8"/>
  <c r="AA29" i="8"/>
  <c r="X29" i="8"/>
  <c r="T29" i="8"/>
  <c r="AB29" i="8"/>
  <c r="W29" i="8"/>
  <c r="S29" i="8"/>
  <c r="L27" i="4" l="1"/>
  <c r="R27" i="8"/>
  <c r="AC28" i="8"/>
  <c r="M28" i="8"/>
  <c r="AQ30" i="8"/>
  <c r="H30" i="8"/>
  <c r="O30" i="8" s="1"/>
  <c r="F31" i="8"/>
  <c r="AO26" i="8"/>
  <c r="AK26" i="8"/>
  <c r="AG26" i="8"/>
  <c r="AL26" i="8"/>
  <c r="AH26" i="8"/>
  <c r="AM26" i="8"/>
  <c r="AI26" i="8"/>
  <c r="AN26" i="8"/>
  <c r="AF26" i="8"/>
  <c r="AE26" i="8"/>
  <c r="AJ26" i="8"/>
  <c r="G33" i="8"/>
  <c r="J28" i="4"/>
  <c r="K28" i="4"/>
  <c r="E31" i="4"/>
  <c r="F31" i="4" s="1"/>
  <c r="L28" i="8"/>
  <c r="H29" i="4"/>
  <c r="G29" i="4"/>
  <c r="Y30" i="8"/>
  <c r="V30" i="8"/>
  <c r="Z30" i="8"/>
  <c r="U30" i="8"/>
  <c r="K29" i="8"/>
  <c r="AA30" i="8"/>
  <c r="X30" i="8"/>
  <c r="T30" i="8"/>
  <c r="AB30" i="8"/>
  <c r="W30" i="8"/>
  <c r="S30" i="8"/>
  <c r="L28" i="4" l="1"/>
  <c r="R28" i="8"/>
  <c r="AC29" i="8"/>
  <c r="M29" i="8"/>
  <c r="G34" i="8"/>
  <c r="AQ31" i="8"/>
  <c r="H31" i="8"/>
  <c r="O31" i="8" s="1"/>
  <c r="F32" i="8"/>
  <c r="AL27" i="8"/>
  <c r="AH27" i="8"/>
  <c r="AM27" i="8"/>
  <c r="AI27" i="8"/>
  <c r="AE27" i="8"/>
  <c r="AN27" i="8"/>
  <c r="AJ27" i="8"/>
  <c r="AO27" i="8"/>
  <c r="AG27" i="8"/>
  <c r="AF27" i="8"/>
  <c r="AK27" i="8"/>
  <c r="K29" i="4"/>
  <c r="J29" i="4"/>
  <c r="E32" i="4"/>
  <c r="F32" i="4" s="1"/>
  <c r="L29" i="8"/>
  <c r="H30" i="4"/>
  <c r="G30" i="4"/>
  <c r="Z31" i="8"/>
  <c r="V31" i="8"/>
  <c r="X31" i="8"/>
  <c r="AA31" i="8"/>
  <c r="Y31" i="8"/>
  <c r="U31" i="8"/>
  <c r="K30" i="8"/>
  <c r="AB31" i="8"/>
  <c r="T31" i="8"/>
  <c r="W31" i="8"/>
  <c r="S31" i="8"/>
  <c r="L29" i="4" l="1"/>
  <c r="M30" i="8"/>
  <c r="AC30" i="8"/>
  <c r="R29" i="8"/>
  <c r="AM28" i="8"/>
  <c r="AI28" i="8"/>
  <c r="AE28" i="8"/>
  <c r="AN28" i="8"/>
  <c r="AJ28" i="8"/>
  <c r="AF28" i="8"/>
  <c r="AO28" i="8"/>
  <c r="AL28" i="8"/>
  <c r="AK28" i="8"/>
  <c r="AH28" i="8"/>
  <c r="AG28" i="8"/>
  <c r="H32" i="8"/>
  <c r="O32" i="8" s="1"/>
  <c r="AQ32" i="8"/>
  <c r="F33" i="8"/>
  <c r="G35" i="8"/>
  <c r="J30" i="4"/>
  <c r="K30" i="4"/>
  <c r="E33" i="4"/>
  <c r="F33" i="4" s="1"/>
  <c r="L30" i="8"/>
  <c r="H31" i="4"/>
  <c r="G31" i="4"/>
  <c r="Z32" i="8"/>
  <c r="V32" i="8"/>
  <c r="AA32" i="8"/>
  <c r="T32" i="8"/>
  <c r="W32" i="8"/>
  <c r="Y32" i="8"/>
  <c r="U32" i="8"/>
  <c r="K31" i="8"/>
  <c r="X32" i="8"/>
  <c r="AB32" i="8"/>
  <c r="S32" i="8"/>
  <c r="L30" i="4" l="1"/>
  <c r="M31" i="8"/>
  <c r="AC31" i="8"/>
  <c r="R30" i="8"/>
  <c r="G36" i="8"/>
  <c r="AN29" i="8"/>
  <c r="AJ29" i="8"/>
  <c r="AF29" i="8"/>
  <c r="AO29" i="8"/>
  <c r="AK29" i="8"/>
  <c r="AG29" i="8"/>
  <c r="AH29" i="8"/>
  <c r="AL29" i="8"/>
  <c r="AE29" i="8"/>
  <c r="AI29" i="8"/>
  <c r="AM29" i="8"/>
  <c r="H33" i="8"/>
  <c r="O33" i="8" s="1"/>
  <c r="AQ33" i="8"/>
  <c r="F34" i="8"/>
  <c r="J31" i="4"/>
  <c r="K31" i="4"/>
  <c r="E34" i="4"/>
  <c r="F34" i="4" s="1"/>
  <c r="L31" i="8"/>
  <c r="H32" i="4"/>
  <c r="G32" i="4"/>
  <c r="AB33" i="8"/>
  <c r="W33" i="8"/>
  <c r="S33" i="8"/>
  <c r="T33" i="8"/>
  <c r="Y33" i="8"/>
  <c r="V33" i="8"/>
  <c r="AA33" i="8"/>
  <c r="Z33" i="8"/>
  <c r="U33" i="8"/>
  <c r="K32" i="8"/>
  <c r="X33" i="8"/>
  <c r="L31" i="4" l="1"/>
  <c r="R31" i="8"/>
  <c r="AC32" i="8"/>
  <c r="M32" i="8"/>
  <c r="AQ34" i="8"/>
  <c r="H34" i="8"/>
  <c r="O34" i="8" s="1"/>
  <c r="F35" i="8"/>
  <c r="AO30" i="8"/>
  <c r="AK30" i="8"/>
  <c r="AG30" i="8"/>
  <c r="AL30" i="8"/>
  <c r="AH30" i="8"/>
  <c r="AI30" i="8"/>
  <c r="AN30" i="8"/>
  <c r="AF30" i="8"/>
  <c r="AM30" i="8"/>
  <c r="AE30" i="8"/>
  <c r="AJ30" i="8"/>
  <c r="G37" i="8"/>
  <c r="J32" i="4"/>
  <c r="K32" i="4"/>
  <c r="E35" i="4"/>
  <c r="F35" i="4" s="1"/>
  <c r="L32" i="8"/>
  <c r="H33" i="4"/>
  <c r="G33" i="4"/>
  <c r="AA34" i="8"/>
  <c r="W34" i="8"/>
  <c r="S34" i="8"/>
  <c r="Z34" i="8"/>
  <c r="Y34" i="8"/>
  <c r="U34" i="8"/>
  <c r="V34" i="8"/>
  <c r="AB34" i="8"/>
  <c r="X34" i="8"/>
  <c r="T34" i="8"/>
  <c r="K33" i="8"/>
  <c r="R32" i="8" l="1"/>
  <c r="AC33" i="8"/>
  <c r="M33" i="8"/>
  <c r="G38" i="8"/>
  <c r="AQ35" i="8"/>
  <c r="H35" i="8"/>
  <c r="O35" i="8" s="1"/>
  <c r="F36" i="8"/>
  <c r="AL31" i="8"/>
  <c r="AH31" i="8"/>
  <c r="AM31" i="8"/>
  <c r="AI31" i="8"/>
  <c r="AE31" i="8"/>
  <c r="AJ31" i="8"/>
  <c r="AO31" i="8"/>
  <c r="AF31" i="8"/>
  <c r="AN31" i="8"/>
  <c r="AK31" i="8"/>
  <c r="AG31" i="8"/>
  <c r="L32" i="4"/>
  <c r="K33" i="4"/>
  <c r="J33" i="4"/>
  <c r="E36" i="4"/>
  <c r="F36" i="4" s="1"/>
  <c r="L33" i="8"/>
  <c r="H34" i="4"/>
  <c r="G34" i="4"/>
  <c r="AB35" i="8"/>
  <c r="W35" i="8"/>
  <c r="S35" i="8"/>
  <c r="K34" i="8"/>
  <c r="Y35" i="8"/>
  <c r="V35" i="8"/>
  <c r="U35" i="8"/>
  <c r="AA35" i="8"/>
  <c r="X35" i="8"/>
  <c r="T35" i="8"/>
  <c r="Z35" i="8"/>
  <c r="AC34" i="8" l="1"/>
  <c r="R33" i="8"/>
  <c r="M34" i="8"/>
  <c r="AM32" i="8"/>
  <c r="AI32" i="8"/>
  <c r="AE32" i="8"/>
  <c r="AN32" i="8"/>
  <c r="AJ32" i="8"/>
  <c r="AF32" i="8"/>
  <c r="AK32" i="8"/>
  <c r="AH32" i="8"/>
  <c r="AG32" i="8"/>
  <c r="AO32" i="8"/>
  <c r="AL32" i="8"/>
  <c r="AQ36" i="8"/>
  <c r="H36" i="8"/>
  <c r="O36" i="8" s="1"/>
  <c r="F37" i="8"/>
  <c r="G39" i="8"/>
  <c r="L33" i="4"/>
  <c r="J34" i="4"/>
  <c r="K34" i="4"/>
  <c r="L34" i="8"/>
  <c r="H35" i="4"/>
  <c r="G35" i="4"/>
  <c r="Y36" i="8"/>
  <c r="U36" i="8"/>
  <c r="X36" i="8"/>
  <c r="Z36" i="8"/>
  <c r="V36" i="8"/>
  <c r="AB36" i="8"/>
  <c r="K35" i="8"/>
  <c r="AA36" i="8"/>
  <c r="W36" i="8"/>
  <c r="S36" i="8"/>
  <c r="T36" i="8"/>
  <c r="M35" i="8" l="1"/>
  <c r="AC35" i="8"/>
  <c r="R34" i="8"/>
  <c r="G40" i="8"/>
  <c r="AN33" i="8"/>
  <c r="AJ33" i="8"/>
  <c r="AF33" i="8"/>
  <c r="AO33" i="8"/>
  <c r="AK33" i="8"/>
  <c r="AG33" i="8"/>
  <c r="AL33" i="8"/>
  <c r="AH33" i="8"/>
  <c r="AM33" i="8"/>
  <c r="AE33" i="8"/>
  <c r="AI33" i="8"/>
  <c r="AQ37" i="8"/>
  <c r="H37" i="8"/>
  <c r="O37" i="8" s="1"/>
  <c r="F38" i="8"/>
  <c r="L34" i="4"/>
  <c r="J35" i="4"/>
  <c r="K35" i="4"/>
  <c r="L35" i="8"/>
  <c r="H36" i="4"/>
  <c r="G36" i="4"/>
  <c r="Z37" i="8"/>
  <c r="U37" i="8"/>
  <c r="AB37" i="8"/>
  <c r="Y37" i="8"/>
  <c r="V37" i="8"/>
  <c r="K36" i="8"/>
  <c r="T37" i="8"/>
  <c r="AA37" i="8"/>
  <c r="W37" i="8"/>
  <c r="S37" i="8"/>
  <c r="X37" i="8"/>
  <c r="R35" i="8" l="1"/>
  <c r="AC36" i="8"/>
  <c r="M36" i="8"/>
  <c r="AO34" i="8"/>
  <c r="AK34" i="8"/>
  <c r="AG34" i="8"/>
  <c r="AL34" i="8"/>
  <c r="AH34" i="8"/>
  <c r="AM34" i="8"/>
  <c r="AE34" i="8"/>
  <c r="AI34" i="8"/>
  <c r="AN34" i="8"/>
  <c r="AF34" i="8"/>
  <c r="AJ34" i="8"/>
  <c r="AQ38" i="8"/>
  <c r="H38" i="8"/>
  <c r="O38" i="8" s="1"/>
  <c r="F39" i="8"/>
  <c r="G41" i="8"/>
  <c r="L35" i="4"/>
  <c r="J36" i="4"/>
  <c r="K36" i="4"/>
  <c r="L36" i="8"/>
  <c r="Z38" i="8"/>
  <c r="V38" i="8"/>
  <c r="K37" i="8"/>
  <c r="T38" i="8"/>
  <c r="Y38" i="8"/>
  <c r="U38" i="8"/>
  <c r="X38" i="8"/>
  <c r="AB38" i="8"/>
  <c r="W38" i="8"/>
  <c r="S38" i="8"/>
  <c r="AA38" i="8"/>
  <c r="R36" i="8" l="1"/>
  <c r="AC37" i="8"/>
  <c r="M37" i="8"/>
  <c r="G42" i="8"/>
  <c r="AQ39" i="8"/>
  <c r="H39" i="8"/>
  <c r="O39" i="8" s="1"/>
  <c r="F40" i="8"/>
  <c r="AL35" i="8"/>
  <c r="AH35" i="8"/>
  <c r="AM35" i="8"/>
  <c r="AI35" i="8"/>
  <c r="AE35" i="8"/>
  <c r="AN35" i="8"/>
  <c r="AF35" i="8"/>
  <c r="AK35" i="8"/>
  <c r="AJ35" i="8"/>
  <c r="AO35" i="8"/>
  <c r="AG35" i="8"/>
  <c r="L36" i="4"/>
  <c r="AM4" i="2"/>
  <c r="AK4" i="2"/>
  <c r="AM5" i="2" s="1"/>
  <c r="L37" i="8"/>
  <c r="Z39" i="8"/>
  <c r="U39" i="8"/>
  <c r="K38" i="8"/>
  <c r="T39" i="8"/>
  <c r="Y39" i="8"/>
  <c r="V39" i="8"/>
  <c r="AA39" i="8"/>
  <c r="AB39" i="8"/>
  <c r="W39" i="8"/>
  <c r="S39" i="8"/>
  <c r="X39" i="8"/>
  <c r="AC38" i="8" l="1"/>
  <c r="R37" i="8"/>
  <c r="M38" i="8"/>
  <c r="AM36" i="8"/>
  <c r="AI36" i="8"/>
  <c r="AE36" i="8"/>
  <c r="AN36" i="8"/>
  <c r="AJ36" i="8"/>
  <c r="AF36" i="8"/>
  <c r="AO36" i="8"/>
  <c r="AG36" i="8"/>
  <c r="AL36" i="8"/>
  <c r="AK36" i="8"/>
  <c r="AH36" i="8"/>
  <c r="H40" i="8"/>
  <c r="O40" i="8" s="1"/>
  <c r="AQ40" i="8"/>
  <c r="F41" i="8"/>
  <c r="G43" i="8"/>
  <c r="AN4" i="2"/>
  <c r="AM6" i="2" s="1"/>
  <c r="AM7" i="2" s="1"/>
  <c r="AM8" i="2" s="1"/>
  <c r="AM9" i="2" s="1"/>
  <c r="AM10" i="2" s="1"/>
  <c r="AL4" i="2"/>
  <c r="L38" i="8"/>
  <c r="Z40" i="8"/>
  <c r="V40" i="8"/>
  <c r="T40" i="8"/>
  <c r="AA40" i="8"/>
  <c r="AB40" i="8"/>
  <c r="X40" i="8"/>
  <c r="W40" i="8"/>
  <c r="Y40" i="8"/>
  <c r="U40" i="8"/>
  <c r="K39" i="8"/>
  <c r="S40" i="8"/>
  <c r="M39" i="8" l="1"/>
  <c r="AC39" i="8"/>
  <c r="R38" i="8"/>
  <c r="AN37" i="8"/>
  <c r="AJ37" i="8"/>
  <c r="AF37" i="8"/>
  <c r="AO37" i="8"/>
  <c r="AK37" i="8"/>
  <c r="AG37" i="8"/>
  <c r="AH37" i="8"/>
  <c r="AE37" i="8"/>
  <c r="AL37" i="8"/>
  <c r="AI37" i="8"/>
  <c r="AM37" i="8"/>
  <c r="G44" i="8"/>
  <c r="H41" i="8"/>
  <c r="O41" i="8" s="1"/>
  <c r="AQ41" i="8"/>
  <c r="F42" i="8"/>
  <c r="AM11" i="2"/>
  <c r="AM12" i="2" s="1"/>
  <c r="AM13" i="2" s="1"/>
  <c r="AM14" i="2" s="1"/>
  <c r="AM15" i="2" s="1"/>
  <c r="L39" i="8"/>
  <c r="AA41" i="8"/>
  <c r="X41" i="8"/>
  <c r="T41" i="8"/>
  <c r="Y41" i="8"/>
  <c r="AB41" i="8"/>
  <c r="W41" i="8"/>
  <c r="S41" i="8"/>
  <c r="K40" i="8"/>
  <c r="Z41" i="8"/>
  <c r="V41" i="8"/>
  <c r="U41" i="8"/>
  <c r="AJ17" i="2" l="1"/>
  <c r="C22" i="2" s="1"/>
  <c r="AJ16" i="2"/>
  <c r="C16" i="2" s="1"/>
  <c r="AJ15" i="2"/>
  <c r="C10" i="2" s="1"/>
  <c r="R39" i="8"/>
  <c r="AC40" i="8"/>
  <c r="M40" i="8"/>
  <c r="G45" i="8"/>
  <c r="AQ42" i="8"/>
  <c r="H42" i="8"/>
  <c r="O42" i="8" s="1"/>
  <c r="F43" i="8"/>
  <c r="AO38" i="8"/>
  <c r="AK38" i="8"/>
  <c r="AG38" i="8"/>
  <c r="AL38" i="8"/>
  <c r="AH38" i="8"/>
  <c r="AI38" i="8"/>
  <c r="AN38" i="8"/>
  <c r="AM38" i="8"/>
  <c r="AE38" i="8"/>
  <c r="AF38" i="8"/>
  <c r="AJ38" i="8"/>
  <c r="AJ18" i="2"/>
  <c r="C28" i="2" s="1"/>
  <c r="AJ38" i="2"/>
  <c r="AA52" i="2" s="1"/>
  <c r="AJ30" i="2"/>
  <c r="C52" i="2" s="1"/>
  <c r="AJ7" i="2"/>
  <c r="I4" i="2" s="1"/>
  <c r="AJ19" i="2"/>
  <c r="C34" i="2" s="1"/>
  <c r="AJ22" i="2"/>
  <c r="AJ8" i="2"/>
  <c r="L4" i="2" s="1"/>
  <c r="AJ28" i="2"/>
  <c r="AD46" i="2" s="1"/>
  <c r="AJ26" i="2"/>
  <c r="AD34" i="2" s="1"/>
  <c r="AJ24" i="2"/>
  <c r="AD22" i="2" s="1"/>
  <c r="AJ20" i="2"/>
  <c r="AJ21" i="2"/>
  <c r="C46" i="2" s="1"/>
  <c r="AJ32" i="2"/>
  <c r="I52" i="2" s="1"/>
  <c r="AJ11" i="2"/>
  <c r="U4" i="2" s="1"/>
  <c r="AJ33" i="2"/>
  <c r="L52" i="2" s="1"/>
  <c r="AJ14" i="2"/>
  <c r="AD4" i="2" s="1"/>
  <c r="AJ31" i="2"/>
  <c r="F52" i="2" s="1"/>
  <c r="AJ27" i="2"/>
  <c r="AD40" i="2" s="1"/>
  <c r="AJ12" i="2"/>
  <c r="X4" i="2" s="1"/>
  <c r="AJ13" i="2"/>
  <c r="AA4" i="2" s="1"/>
  <c r="AJ25" i="2"/>
  <c r="AD28" i="2" s="1"/>
  <c r="AJ37" i="2"/>
  <c r="X52" i="2" s="1"/>
  <c r="AJ36" i="2"/>
  <c r="U52" i="2" s="1"/>
  <c r="AJ34" i="2"/>
  <c r="O52" i="2" s="1"/>
  <c r="AJ5" i="2"/>
  <c r="C4" i="2" s="1"/>
  <c r="AJ29" i="2"/>
  <c r="AD52" i="2" s="1"/>
  <c r="AJ9" i="2"/>
  <c r="O4" i="2" s="1"/>
  <c r="AJ23" i="2"/>
  <c r="AD16" i="2" s="1"/>
  <c r="AJ10" i="2"/>
  <c r="R4" i="2" s="1"/>
  <c r="AJ35" i="2"/>
  <c r="R52" i="2" s="1"/>
  <c r="AJ6" i="2"/>
  <c r="F4" i="2" s="1"/>
  <c r="L40" i="8"/>
  <c r="Z42" i="8"/>
  <c r="U42" i="8"/>
  <c r="S42" i="8"/>
  <c r="AB42" i="8"/>
  <c r="X42" i="8"/>
  <c r="T42" i="8"/>
  <c r="AA42" i="8"/>
  <c r="Y42" i="8"/>
  <c r="V42" i="8"/>
  <c r="K41" i="8"/>
  <c r="W42" i="8"/>
  <c r="E5" i="3" l="1"/>
  <c r="B5" i="3"/>
  <c r="M41" i="8"/>
  <c r="R40" i="8"/>
  <c r="AC41" i="8"/>
  <c r="G46" i="8"/>
  <c r="AL39" i="8"/>
  <c r="AH39" i="8"/>
  <c r="AM39" i="8"/>
  <c r="AI39" i="8"/>
  <c r="AE39" i="8"/>
  <c r="AJ39" i="8"/>
  <c r="AO39" i="8"/>
  <c r="AN39" i="8"/>
  <c r="AF39" i="8"/>
  <c r="AK39" i="8"/>
  <c r="AG39" i="8"/>
  <c r="AQ43" i="8"/>
  <c r="H43" i="8"/>
  <c r="O43" i="8" s="1"/>
  <c r="F44" i="8"/>
  <c r="AD10" i="2"/>
  <c r="C40" i="2"/>
  <c r="L41" i="8"/>
  <c r="AB43" i="8"/>
  <c r="W43" i="8"/>
  <c r="S43" i="8"/>
  <c r="Z43" i="8"/>
  <c r="Y43" i="8"/>
  <c r="U43" i="8"/>
  <c r="K42" i="8"/>
  <c r="AA43" i="8"/>
  <c r="X43" i="8"/>
  <c r="T43" i="8"/>
  <c r="V43" i="8"/>
  <c r="M42" i="8" l="1"/>
  <c r="AC42" i="8"/>
  <c r="R41" i="8"/>
  <c r="AQ44" i="8"/>
  <c r="H44" i="8"/>
  <c r="O44" i="8" s="1"/>
  <c r="F45" i="8"/>
  <c r="G47" i="8"/>
  <c r="AM40" i="8"/>
  <c r="AI40" i="8"/>
  <c r="AE40" i="8"/>
  <c r="AN40" i="8"/>
  <c r="AJ40" i="8"/>
  <c r="AF40" i="8"/>
  <c r="AK40" i="8"/>
  <c r="AH40" i="8"/>
  <c r="AO40" i="8"/>
  <c r="AG40" i="8"/>
  <c r="AL40" i="8"/>
  <c r="L42" i="8"/>
  <c r="AA44" i="8"/>
  <c r="W44" i="8"/>
  <c r="S44" i="8"/>
  <c r="X44" i="8"/>
  <c r="Z44" i="8"/>
  <c r="V44" i="8"/>
  <c r="K43" i="8"/>
  <c r="T44" i="8"/>
  <c r="Y44" i="8"/>
  <c r="U44" i="8"/>
  <c r="AB44" i="8"/>
  <c r="AC43" i="8" l="1"/>
  <c r="R42" i="8"/>
  <c r="M43" i="8"/>
  <c r="G48" i="8"/>
  <c r="AQ45" i="8"/>
  <c r="H45" i="8"/>
  <c r="O45" i="8" s="1"/>
  <c r="F46" i="8"/>
  <c r="AN41" i="8"/>
  <c r="AJ41" i="8"/>
  <c r="AF41" i="8"/>
  <c r="AO41" i="8"/>
  <c r="AK41" i="8"/>
  <c r="AG41" i="8"/>
  <c r="AL41" i="8"/>
  <c r="AH41" i="8"/>
  <c r="AM41" i="8"/>
  <c r="AE41" i="8"/>
  <c r="AI41" i="8"/>
  <c r="L43" i="8"/>
  <c r="AA45" i="8"/>
  <c r="W45" i="8"/>
  <c r="S45" i="8"/>
  <c r="X45" i="8"/>
  <c r="Z45" i="8"/>
  <c r="U45" i="8"/>
  <c r="K44" i="8"/>
  <c r="T45" i="8"/>
  <c r="Y45" i="8"/>
  <c r="V45" i="8"/>
  <c r="AB45" i="8"/>
  <c r="R43" i="8" l="1"/>
  <c r="AC44" i="8"/>
  <c r="M44" i="8"/>
  <c r="AO42" i="8"/>
  <c r="AK42" i="8"/>
  <c r="AG42" i="8"/>
  <c r="AL42" i="8"/>
  <c r="AH42" i="8"/>
  <c r="AM42" i="8"/>
  <c r="AE42" i="8"/>
  <c r="AJ42" i="8"/>
  <c r="AI42" i="8"/>
  <c r="AN42" i="8"/>
  <c r="AF42" i="8"/>
  <c r="G49" i="8"/>
  <c r="AQ46" i="8"/>
  <c r="H46" i="8"/>
  <c r="O46" i="8" s="1"/>
  <c r="F47" i="8"/>
  <c r="L44" i="8"/>
  <c r="AB46" i="8"/>
  <c r="W46" i="8"/>
  <c r="S46" i="8"/>
  <c r="T46" i="8"/>
  <c r="Y46" i="8"/>
  <c r="U46" i="8"/>
  <c r="K45" i="8"/>
  <c r="X46" i="8"/>
  <c r="Z46" i="8"/>
  <c r="V46" i="8"/>
  <c r="AA46" i="8"/>
  <c r="M45" i="8" l="1"/>
  <c r="R44" i="8"/>
  <c r="AC45" i="8"/>
  <c r="G50" i="8"/>
  <c r="AQ47" i="8"/>
  <c r="H47" i="8"/>
  <c r="O47" i="8" s="1"/>
  <c r="F48" i="8"/>
  <c r="AL43" i="8"/>
  <c r="AH43" i="8"/>
  <c r="AM43" i="8"/>
  <c r="AI43" i="8"/>
  <c r="AE43" i="8"/>
  <c r="AN43" i="8"/>
  <c r="AF43" i="8"/>
  <c r="AJ43" i="8"/>
  <c r="AO43" i="8"/>
  <c r="AG43" i="8"/>
  <c r="AK43" i="8"/>
  <c r="L45" i="8"/>
  <c r="AA47" i="8"/>
  <c r="W47" i="8"/>
  <c r="S47" i="8"/>
  <c r="Y47" i="8"/>
  <c r="Z47" i="8"/>
  <c r="U47" i="8"/>
  <c r="K46" i="8"/>
  <c r="AB47" i="8"/>
  <c r="X47" i="8"/>
  <c r="T47" i="8"/>
  <c r="V47" i="8"/>
  <c r="AC46" i="8" l="1"/>
  <c r="R45" i="8"/>
  <c r="M46" i="8"/>
  <c r="AM44" i="8"/>
  <c r="AI44" i="8"/>
  <c r="AE44" i="8"/>
  <c r="AN44" i="8"/>
  <c r="AJ44" i="8"/>
  <c r="AF44" i="8"/>
  <c r="AO44" i="8"/>
  <c r="AG44" i="8"/>
  <c r="AK44" i="8"/>
  <c r="AH44" i="8"/>
  <c r="AL44" i="8"/>
  <c r="AQ48" i="8"/>
  <c r="H48" i="8"/>
  <c r="O48" i="8" s="1"/>
  <c r="F49" i="8"/>
  <c r="G51" i="8"/>
  <c r="L46" i="8"/>
  <c r="AA48" i="8"/>
  <c r="W48" i="8"/>
  <c r="S48" i="8"/>
  <c r="Z48" i="8"/>
  <c r="V48" i="8"/>
  <c r="K47" i="8"/>
  <c r="Y48" i="8"/>
  <c r="AB48" i="8"/>
  <c r="X48" i="8"/>
  <c r="T48" i="8"/>
  <c r="U48" i="8"/>
  <c r="AC47" i="8" l="1"/>
  <c r="R46" i="8"/>
  <c r="M47" i="8"/>
  <c r="AN45" i="8"/>
  <c r="AJ45" i="8"/>
  <c r="AF45" i="8"/>
  <c r="AO45" i="8"/>
  <c r="AK45" i="8"/>
  <c r="AG45" i="8"/>
  <c r="AM45" i="8"/>
  <c r="AH45" i="8"/>
  <c r="AE45" i="8"/>
  <c r="AL45" i="8"/>
  <c r="AI45" i="8"/>
  <c r="G52" i="8"/>
  <c r="AQ49" i="8"/>
  <c r="H49" i="8"/>
  <c r="O49" i="8" s="1"/>
  <c r="F50" i="8"/>
  <c r="L47" i="8"/>
  <c r="AA49" i="8"/>
  <c r="W49" i="8"/>
  <c r="S49" i="8"/>
  <c r="V49" i="8"/>
  <c r="Z49" i="8"/>
  <c r="U49" i="8"/>
  <c r="K48" i="8"/>
  <c r="Y49" i="8"/>
  <c r="AB49" i="8"/>
  <c r="X49" i="8"/>
  <c r="T49" i="8"/>
  <c r="R47" i="8" l="1"/>
  <c r="AC48" i="8"/>
  <c r="M48" i="8"/>
  <c r="G53" i="8"/>
  <c r="AQ50" i="8"/>
  <c r="H50" i="8"/>
  <c r="O50" i="8" s="1"/>
  <c r="F51" i="8"/>
  <c r="AO46" i="8"/>
  <c r="AK46" i="8"/>
  <c r="AG46" i="8"/>
  <c r="AJ46" i="8"/>
  <c r="AN46" i="8"/>
  <c r="AL46" i="8"/>
  <c r="AH46" i="8"/>
  <c r="AF46" i="8"/>
  <c r="AE46" i="8"/>
  <c r="AM46" i="8"/>
  <c r="AI46" i="8"/>
  <c r="L48" i="8"/>
  <c r="AB50" i="8"/>
  <c r="W50" i="8"/>
  <c r="S50" i="8"/>
  <c r="Y50" i="8"/>
  <c r="U50" i="8"/>
  <c r="K49" i="8"/>
  <c r="Z50" i="8"/>
  <c r="AA50" i="8"/>
  <c r="X50" i="8"/>
  <c r="T50" i="8"/>
  <c r="V50" i="8"/>
  <c r="R48" i="8" l="1"/>
  <c r="AC49" i="8"/>
  <c r="M49" i="8"/>
  <c r="AQ51" i="8"/>
  <c r="H51" i="8"/>
  <c r="O51" i="8" s="1"/>
  <c r="F52" i="8"/>
  <c r="G54" i="8"/>
  <c r="AL47" i="8"/>
  <c r="AH47" i="8"/>
  <c r="AO47" i="8"/>
  <c r="AK47" i="8"/>
  <c r="AM47" i="8"/>
  <c r="AI47" i="8"/>
  <c r="AE47" i="8"/>
  <c r="AG47" i="8"/>
  <c r="AF47" i="8"/>
  <c r="AN47" i="8"/>
  <c r="AJ47" i="8"/>
  <c r="L49" i="8"/>
  <c r="AB51" i="8"/>
  <c r="W51" i="8"/>
  <c r="S51" i="8"/>
  <c r="Y51" i="8"/>
  <c r="U51" i="8"/>
  <c r="K50" i="8"/>
  <c r="V51" i="8"/>
  <c r="AA51" i="8"/>
  <c r="X51" i="8"/>
  <c r="T51" i="8"/>
  <c r="Z51" i="8"/>
  <c r="AC50" i="8" l="1"/>
  <c r="R49" i="8"/>
  <c r="M50" i="8"/>
  <c r="AM48" i="8"/>
  <c r="AI48" i="8"/>
  <c r="AE48" i="8"/>
  <c r="AH48" i="8"/>
  <c r="AL48" i="8"/>
  <c r="AN48" i="8"/>
  <c r="AJ48" i="8"/>
  <c r="AF48" i="8"/>
  <c r="AG48" i="8"/>
  <c r="AO48" i="8"/>
  <c r="AK48" i="8"/>
  <c r="G55" i="8"/>
  <c r="AQ52" i="8"/>
  <c r="H52" i="8"/>
  <c r="O52" i="8" s="1"/>
  <c r="F53" i="8"/>
  <c r="L50" i="8"/>
  <c r="AB52" i="8"/>
  <c r="W52" i="8"/>
  <c r="S52" i="8"/>
  <c r="Y52" i="8"/>
  <c r="U52" i="8"/>
  <c r="K51" i="8"/>
  <c r="Z52" i="8"/>
  <c r="AA52" i="8"/>
  <c r="X52" i="8"/>
  <c r="T52" i="8"/>
  <c r="V52" i="8"/>
  <c r="AC51" i="8" l="1"/>
  <c r="R50" i="8"/>
  <c r="M51" i="8"/>
  <c r="AQ53" i="8"/>
  <c r="H53" i="8"/>
  <c r="O53" i="8" s="1"/>
  <c r="F54" i="8"/>
  <c r="G56" i="8"/>
  <c r="AN49" i="8"/>
  <c r="AJ49" i="8"/>
  <c r="AF49" i="8"/>
  <c r="AI49" i="8"/>
  <c r="AO49" i="8"/>
  <c r="AK49" i="8"/>
  <c r="AG49" i="8"/>
  <c r="AM49" i="8"/>
  <c r="AE49" i="8"/>
  <c r="AH49" i="8"/>
  <c r="AL49" i="8"/>
  <c r="L51" i="8"/>
  <c r="AA53" i="8"/>
  <c r="W53" i="8"/>
  <c r="S53" i="8"/>
  <c r="U53" i="8"/>
  <c r="Z53" i="8"/>
  <c r="V53" i="8"/>
  <c r="K52" i="8"/>
  <c r="Y53" i="8"/>
  <c r="AB53" i="8"/>
  <c r="X53" i="8"/>
  <c r="T53" i="8"/>
  <c r="R51" i="8" l="1"/>
  <c r="AC52" i="8"/>
  <c r="M52" i="8"/>
  <c r="G57" i="8"/>
  <c r="AO50" i="8"/>
  <c r="AK50" i="8"/>
  <c r="AG50" i="8"/>
  <c r="AN50" i="8"/>
  <c r="AF50" i="8"/>
  <c r="AL50" i="8"/>
  <c r="AH50" i="8"/>
  <c r="AJ50" i="8"/>
  <c r="AI50" i="8"/>
  <c r="AE50" i="8"/>
  <c r="AM50" i="8"/>
  <c r="H54" i="8"/>
  <c r="O54" i="8" s="1"/>
  <c r="AQ54" i="8"/>
  <c r="F55" i="8"/>
  <c r="L52" i="8"/>
  <c r="AA54" i="8"/>
  <c r="W54" i="8"/>
  <c r="S54" i="8"/>
  <c r="X54" i="8"/>
  <c r="Y54" i="8"/>
  <c r="U54" i="8"/>
  <c r="K53" i="8"/>
  <c r="T54" i="8"/>
  <c r="Z54" i="8"/>
  <c r="V54" i="8"/>
  <c r="AB54" i="8"/>
  <c r="M53" i="8" l="1"/>
  <c r="R52" i="8"/>
  <c r="AC53" i="8"/>
  <c r="H55" i="8"/>
  <c r="O55" i="8" s="1"/>
  <c r="AQ55" i="8"/>
  <c r="F56" i="8"/>
  <c r="AL51" i="8"/>
  <c r="AH51" i="8"/>
  <c r="AO51" i="8"/>
  <c r="AG51" i="8"/>
  <c r="AM51" i="8"/>
  <c r="AI51" i="8"/>
  <c r="AE51" i="8"/>
  <c r="AK51" i="8"/>
  <c r="AJ51" i="8"/>
  <c r="AF51" i="8"/>
  <c r="AN51" i="8"/>
  <c r="G58" i="8"/>
  <c r="L53" i="8"/>
  <c r="AA55" i="8"/>
  <c r="W55" i="8"/>
  <c r="S55" i="8"/>
  <c r="X55" i="8"/>
  <c r="Y55" i="8"/>
  <c r="V55" i="8"/>
  <c r="K54" i="8"/>
  <c r="T55" i="8"/>
  <c r="Z55" i="8"/>
  <c r="U55" i="8"/>
  <c r="AB55" i="8"/>
  <c r="R53" i="8" l="1"/>
  <c r="AC54" i="8"/>
  <c r="M54" i="8"/>
  <c r="G59" i="8"/>
  <c r="AQ56" i="8"/>
  <c r="H56" i="8"/>
  <c r="O56" i="8" s="1"/>
  <c r="F57" i="8"/>
  <c r="AM52" i="8"/>
  <c r="AI52" i="8"/>
  <c r="AE52" i="8"/>
  <c r="AH52" i="8"/>
  <c r="AN52" i="8"/>
  <c r="AJ52" i="8"/>
  <c r="AF52" i="8"/>
  <c r="AL52" i="8"/>
  <c r="AK52" i="8"/>
  <c r="AO52" i="8"/>
  <c r="AG52" i="8"/>
  <c r="L54" i="8"/>
  <c r="AB56" i="8"/>
  <c r="W56" i="8"/>
  <c r="S56" i="8"/>
  <c r="X56" i="8"/>
  <c r="Z56" i="8"/>
  <c r="V56" i="8"/>
  <c r="K55" i="8"/>
  <c r="T56" i="8"/>
  <c r="Y56" i="8"/>
  <c r="U56" i="8"/>
  <c r="AA56" i="8"/>
  <c r="R54" i="8" l="1"/>
  <c r="AC55" i="8"/>
  <c r="M55" i="8"/>
  <c r="G60" i="8"/>
  <c r="AM53" i="8"/>
  <c r="AI53" i="8"/>
  <c r="AE53" i="8"/>
  <c r="AL53" i="8"/>
  <c r="AG53" i="8"/>
  <c r="AK53" i="8"/>
  <c r="AN53" i="8"/>
  <c r="AH53" i="8"/>
  <c r="AF53" i="8"/>
  <c r="AJ53" i="8"/>
  <c r="AO53" i="8"/>
  <c r="AQ57" i="8"/>
  <c r="H57" i="8"/>
  <c r="O57" i="8" s="1"/>
  <c r="F58" i="8"/>
  <c r="L55" i="8"/>
  <c r="AB57" i="8"/>
  <c r="W57" i="8"/>
  <c r="S57" i="8"/>
  <c r="X57" i="8"/>
  <c r="Y57" i="8"/>
  <c r="U57" i="8"/>
  <c r="K56" i="8"/>
  <c r="T57" i="8"/>
  <c r="Z57" i="8"/>
  <c r="V57" i="8"/>
  <c r="AA57" i="8"/>
  <c r="AC56" i="8" l="1"/>
  <c r="R55" i="8"/>
  <c r="M56" i="8"/>
  <c r="G61" i="8"/>
  <c r="AQ58" i="8"/>
  <c r="H58" i="8"/>
  <c r="O58" i="8" s="1"/>
  <c r="F59" i="8"/>
  <c r="AN54" i="8"/>
  <c r="AJ54" i="8"/>
  <c r="AF54" i="8"/>
  <c r="AM54" i="8"/>
  <c r="AH54" i="8"/>
  <c r="AL54" i="8"/>
  <c r="AO54" i="8"/>
  <c r="AI54" i="8"/>
  <c r="AG54" i="8"/>
  <c r="AK54" i="8"/>
  <c r="AE54" i="8"/>
  <c r="L56" i="8"/>
  <c r="AB58" i="8"/>
  <c r="W58" i="8"/>
  <c r="S58" i="8"/>
  <c r="X58" i="8"/>
  <c r="Y58" i="8"/>
  <c r="V58" i="8"/>
  <c r="K57" i="8"/>
  <c r="T58" i="8"/>
  <c r="Z58" i="8"/>
  <c r="U58" i="8"/>
  <c r="AA58" i="8"/>
  <c r="M57" i="8" l="1"/>
  <c r="AC57" i="8"/>
  <c r="R56" i="8"/>
  <c r="AN55" i="8"/>
  <c r="AJ55" i="8"/>
  <c r="AF55" i="8"/>
  <c r="AM55" i="8"/>
  <c r="AI55" i="8"/>
  <c r="AE55" i="8"/>
  <c r="AO55" i="8"/>
  <c r="AK55" i="8"/>
  <c r="AG55" i="8"/>
  <c r="AL55" i="8"/>
  <c r="AH55" i="8"/>
  <c r="AQ59" i="8"/>
  <c r="H59" i="8"/>
  <c r="O59" i="8" s="1"/>
  <c r="F60" i="8"/>
  <c r="G62" i="8"/>
  <c r="L57" i="8"/>
  <c r="AA59" i="8"/>
  <c r="W59" i="8"/>
  <c r="S59" i="8"/>
  <c r="X59" i="8"/>
  <c r="Z59" i="8"/>
  <c r="V59" i="8"/>
  <c r="K58" i="8"/>
  <c r="T59" i="8"/>
  <c r="Y59" i="8"/>
  <c r="U59" i="8"/>
  <c r="AB59" i="8"/>
  <c r="M58" i="8" l="1"/>
  <c r="AC58" i="8"/>
  <c r="R57" i="8"/>
  <c r="G63" i="8"/>
  <c r="AO56" i="8"/>
  <c r="AK56" i="8"/>
  <c r="AG56" i="8"/>
  <c r="AN56" i="8"/>
  <c r="AJ56" i="8"/>
  <c r="AF56" i="8"/>
  <c r="AL56" i="8"/>
  <c r="AH56" i="8"/>
  <c r="AM56" i="8"/>
  <c r="AI56" i="8"/>
  <c r="AE56" i="8"/>
  <c r="AQ60" i="8"/>
  <c r="H60" i="8"/>
  <c r="O60" i="8" s="1"/>
  <c r="F61" i="8"/>
  <c r="L58" i="8"/>
  <c r="AA60" i="8"/>
  <c r="W60" i="8"/>
  <c r="S60" i="8"/>
  <c r="X60" i="8"/>
  <c r="Z60" i="8"/>
  <c r="V60" i="8"/>
  <c r="K59" i="8"/>
  <c r="T60" i="8"/>
  <c r="Y60" i="8"/>
  <c r="U60" i="8"/>
  <c r="AB60" i="8"/>
  <c r="M59" i="8" l="1"/>
  <c r="R58" i="8"/>
  <c r="AC59" i="8"/>
  <c r="AQ61" i="8"/>
  <c r="H61" i="8"/>
  <c r="O61" i="8" s="1"/>
  <c r="F62" i="8"/>
  <c r="AL57" i="8"/>
  <c r="AH57" i="8"/>
  <c r="AO57" i="8"/>
  <c r="AK57" i="8"/>
  <c r="AG57" i="8"/>
  <c r="AM57" i="8"/>
  <c r="AI57" i="8"/>
  <c r="AE57" i="8"/>
  <c r="AN57" i="8"/>
  <c r="AJ57" i="8"/>
  <c r="AF57" i="8"/>
  <c r="G64" i="8"/>
  <c r="L59" i="8"/>
  <c r="AA61" i="8"/>
  <c r="W61" i="8"/>
  <c r="S61" i="8"/>
  <c r="X61" i="8"/>
  <c r="Z61" i="8"/>
  <c r="V61" i="8"/>
  <c r="K60" i="8"/>
  <c r="T61" i="8"/>
  <c r="Y61" i="8"/>
  <c r="U61" i="8"/>
  <c r="AB61" i="8"/>
  <c r="M60" i="8" l="1"/>
  <c r="R59" i="8"/>
  <c r="AC60" i="8"/>
  <c r="AQ62" i="8"/>
  <c r="H62" i="8"/>
  <c r="O62" i="8" s="1"/>
  <c r="F63" i="8"/>
  <c r="AM58" i="8"/>
  <c r="AI58" i="8"/>
  <c r="AE58" i="8"/>
  <c r="AL58" i="8"/>
  <c r="AH58" i="8"/>
  <c r="AN58" i="8"/>
  <c r="AJ58" i="8"/>
  <c r="AF58" i="8"/>
  <c r="AO58" i="8"/>
  <c r="AK58" i="8"/>
  <c r="AG58" i="8"/>
  <c r="G65" i="8"/>
  <c r="L60" i="8"/>
  <c r="AB62" i="8"/>
  <c r="W62" i="8"/>
  <c r="S62" i="8"/>
  <c r="X62" i="8"/>
  <c r="Z62" i="8"/>
  <c r="V62" i="8"/>
  <c r="K61" i="8"/>
  <c r="T62" i="8"/>
  <c r="Y62" i="8"/>
  <c r="U62" i="8"/>
  <c r="AA62" i="8"/>
  <c r="AC61" i="8" l="1"/>
  <c r="R60" i="8"/>
  <c r="M61" i="8"/>
  <c r="H63" i="8"/>
  <c r="O63" i="8" s="1"/>
  <c r="AQ63" i="8"/>
  <c r="F64" i="8"/>
  <c r="AN59" i="8"/>
  <c r="AJ59" i="8"/>
  <c r="AF59" i="8"/>
  <c r="AM59" i="8"/>
  <c r="AI59" i="8"/>
  <c r="AE59" i="8"/>
  <c r="AO59" i="8"/>
  <c r="AK59" i="8"/>
  <c r="AG59" i="8"/>
  <c r="AL59" i="8"/>
  <c r="AH59" i="8"/>
  <c r="G66" i="8"/>
  <c r="L61" i="8"/>
  <c r="AA63" i="8"/>
  <c r="W63" i="8"/>
  <c r="S63" i="8"/>
  <c r="X63" i="8"/>
  <c r="Z63" i="8"/>
  <c r="V63" i="8"/>
  <c r="K62" i="8"/>
  <c r="T63" i="8"/>
  <c r="Y63" i="8"/>
  <c r="U63" i="8"/>
  <c r="AB63" i="8"/>
  <c r="M62" i="8" l="1"/>
  <c r="AC62" i="8"/>
  <c r="R61" i="8"/>
  <c r="G67" i="8"/>
  <c r="AQ64" i="8"/>
  <c r="H64" i="8"/>
  <c r="O64" i="8" s="1"/>
  <c r="F65" i="8"/>
  <c r="AO60" i="8"/>
  <c r="AK60" i="8"/>
  <c r="AG60" i="8"/>
  <c r="AN60" i="8"/>
  <c r="AJ60" i="8"/>
  <c r="AF60" i="8"/>
  <c r="AL60" i="8"/>
  <c r="AH60" i="8"/>
  <c r="AM60" i="8"/>
  <c r="AE60" i="8"/>
  <c r="AI60" i="8"/>
  <c r="L62" i="8"/>
  <c r="AB64" i="8"/>
  <c r="W64" i="8"/>
  <c r="S64" i="8"/>
  <c r="X64" i="8"/>
  <c r="Y64" i="8"/>
  <c r="V64" i="8"/>
  <c r="K63" i="8"/>
  <c r="T64" i="8"/>
  <c r="Z64" i="8"/>
  <c r="U64" i="8"/>
  <c r="AA64" i="8"/>
  <c r="M63" i="8" l="1"/>
  <c r="R62" i="8"/>
  <c r="AC63" i="8"/>
  <c r="AL61" i="8"/>
  <c r="AH61" i="8"/>
  <c r="AO61" i="8"/>
  <c r="AK61" i="8"/>
  <c r="AG61" i="8"/>
  <c r="AM61" i="8"/>
  <c r="AI61" i="8"/>
  <c r="AE61" i="8"/>
  <c r="AF61" i="8"/>
  <c r="AN61" i="8"/>
  <c r="AJ61" i="8"/>
  <c r="G68" i="8"/>
  <c r="AQ65" i="8"/>
  <c r="H65" i="8"/>
  <c r="O65" i="8" s="1"/>
  <c r="F66" i="8"/>
  <c r="L63" i="8"/>
  <c r="AB65" i="8"/>
  <c r="W65" i="8"/>
  <c r="S65" i="8"/>
  <c r="X65" i="8"/>
  <c r="Y65" i="8"/>
  <c r="U65" i="8"/>
  <c r="K64" i="8"/>
  <c r="Z65" i="8"/>
  <c r="V65" i="8"/>
  <c r="AA65" i="8"/>
  <c r="T65" i="8"/>
  <c r="M64" i="8" l="1"/>
  <c r="R63" i="8"/>
  <c r="AC64" i="8"/>
  <c r="G69" i="8"/>
  <c r="AM62" i="8"/>
  <c r="AI62" i="8"/>
  <c r="AE62" i="8"/>
  <c r="AL62" i="8"/>
  <c r="AH62" i="8"/>
  <c r="AN62" i="8"/>
  <c r="AJ62" i="8"/>
  <c r="AF62" i="8"/>
  <c r="AO62" i="8"/>
  <c r="AG62" i="8"/>
  <c r="AK62" i="8"/>
  <c r="AQ66" i="8"/>
  <c r="H66" i="8"/>
  <c r="O66" i="8" s="1"/>
  <c r="F67" i="8"/>
  <c r="L64" i="8"/>
  <c r="AB66" i="8"/>
  <c r="W66" i="8"/>
  <c r="S66" i="8"/>
  <c r="Z66" i="8"/>
  <c r="V66" i="8"/>
  <c r="K65" i="8"/>
  <c r="U66" i="8"/>
  <c r="AA66" i="8"/>
  <c r="X66" i="8"/>
  <c r="T66" i="8"/>
  <c r="Y66" i="8"/>
  <c r="AC65" i="8" l="1"/>
  <c r="R64" i="8"/>
  <c r="M65" i="8"/>
  <c r="G70" i="8"/>
  <c r="H67" i="8"/>
  <c r="O67" i="8" s="1"/>
  <c r="AQ67" i="8"/>
  <c r="F68" i="8"/>
  <c r="AN63" i="8"/>
  <c r="AJ63" i="8"/>
  <c r="AF63" i="8"/>
  <c r="AM63" i="8"/>
  <c r="AI63" i="8"/>
  <c r="AE63" i="8"/>
  <c r="AO63" i="8"/>
  <c r="AK63" i="8"/>
  <c r="AG63" i="8"/>
  <c r="AH63" i="8"/>
  <c r="AL63" i="8"/>
  <c r="L65" i="8"/>
  <c r="K66" i="8"/>
  <c r="AB67" i="8" l="1"/>
  <c r="X67" i="8"/>
  <c r="T67" i="8"/>
  <c r="AA67" i="8"/>
  <c r="W67" i="8"/>
  <c r="S67" i="8"/>
  <c r="Y67" i="8"/>
  <c r="U67" i="8"/>
  <c r="V67" i="8"/>
  <c r="Z67" i="8"/>
  <c r="M66" i="8"/>
  <c r="AC66" i="8"/>
  <c r="R65" i="8"/>
  <c r="AQ68" i="8"/>
  <c r="H68" i="8"/>
  <c r="O68" i="8" s="1"/>
  <c r="F69" i="8"/>
  <c r="AO64" i="8"/>
  <c r="AK64" i="8"/>
  <c r="AG64" i="8"/>
  <c r="AN64" i="8"/>
  <c r="AJ64" i="8"/>
  <c r="AF64" i="8"/>
  <c r="AL64" i="8"/>
  <c r="AH64" i="8"/>
  <c r="AE64" i="8"/>
  <c r="AI64" i="8"/>
  <c r="AM64" i="8"/>
  <c r="G71" i="8"/>
  <c r="K67" i="8"/>
  <c r="L66" i="8"/>
  <c r="Z68" i="8" l="1"/>
  <c r="V68" i="8"/>
  <c r="Y68" i="8"/>
  <c r="U68" i="8"/>
  <c r="AA68" i="8"/>
  <c r="W68" i="8"/>
  <c r="S68" i="8"/>
  <c r="AB68" i="8"/>
  <c r="X68" i="8"/>
  <c r="T68" i="8"/>
  <c r="M67" i="8"/>
  <c r="R66" i="8"/>
  <c r="AC67" i="8"/>
  <c r="AL65" i="8"/>
  <c r="AH65" i="8"/>
  <c r="AO65" i="8"/>
  <c r="AK65" i="8"/>
  <c r="AG65" i="8"/>
  <c r="AM65" i="8"/>
  <c r="AI65" i="8"/>
  <c r="AE65" i="8"/>
  <c r="AF65" i="8"/>
  <c r="AJ65" i="8"/>
  <c r="AN65" i="8"/>
  <c r="G72" i="8"/>
  <c r="AQ69" i="8"/>
  <c r="H69" i="8"/>
  <c r="O69" i="8" s="1"/>
  <c r="F70" i="8"/>
  <c r="L67" i="8"/>
  <c r="K68" i="8"/>
  <c r="AB69" i="8" l="1"/>
  <c r="X69" i="8"/>
  <c r="T69" i="8"/>
  <c r="AA69" i="8"/>
  <c r="W69" i="8"/>
  <c r="S69" i="8"/>
  <c r="Y69" i="8"/>
  <c r="U69" i="8"/>
  <c r="Z69" i="8"/>
  <c r="V69" i="8"/>
  <c r="R67" i="8"/>
  <c r="AC68" i="8"/>
  <c r="M68" i="8"/>
  <c r="AQ70" i="8"/>
  <c r="H70" i="8"/>
  <c r="O70" i="8" s="1"/>
  <c r="F71" i="8"/>
  <c r="G73" i="8"/>
  <c r="AM66" i="8"/>
  <c r="AI66" i="8"/>
  <c r="AE66" i="8"/>
  <c r="AL66" i="8"/>
  <c r="AH66" i="8"/>
  <c r="AN66" i="8"/>
  <c r="AJ66" i="8"/>
  <c r="AF66" i="8"/>
  <c r="AG66" i="8"/>
  <c r="AK66" i="8"/>
  <c r="AO66" i="8"/>
  <c r="L68" i="8"/>
  <c r="K69" i="8"/>
  <c r="Z70" i="8" l="1"/>
  <c r="V70" i="8"/>
  <c r="Y70" i="8"/>
  <c r="U70" i="8"/>
  <c r="AA70" i="8"/>
  <c r="W70" i="8"/>
  <c r="S70" i="8"/>
  <c r="X70" i="8"/>
  <c r="T70" i="8"/>
  <c r="AB70" i="8"/>
  <c r="M69" i="8"/>
  <c r="AC69" i="8"/>
  <c r="R68" i="8"/>
  <c r="G74" i="8"/>
  <c r="AQ71" i="8"/>
  <c r="H71" i="8"/>
  <c r="O71" i="8" s="1"/>
  <c r="F72" i="8"/>
  <c r="AN67" i="8"/>
  <c r="AJ67" i="8"/>
  <c r="AF67" i="8"/>
  <c r="AM67" i="8"/>
  <c r="AI67" i="8"/>
  <c r="AE67" i="8"/>
  <c r="AO67" i="8"/>
  <c r="AK67" i="8"/>
  <c r="AG67" i="8"/>
  <c r="AH67" i="8"/>
  <c r="AL67" i="8"/>
  <c r="L69" i="8"/>
  <c r="K70" i="8"/>
  <c r="Y71" i="8" l="1"/>
  <c r="U71" i="8"/>
  <c r="AB71" i="8"/>
  <c r="X71" i="8"/>
  <c r="Z71" i="8"/>
  <c r="T71" i="8"/>
  <c r="AA71" i="8"/>
  <c r="S71" i="8"/>
  <c r="V71" i="8"/>
  <c r="W71" i="8"/>
  <c r="AC70" i="8"/>
  <c r="R69" i="8"/>
  <c r="M70" i="8"/>
  <c r="AO68" i="8"/>
  <c r="AK68" i="8"/>
  <c r="AG68" i="8"/>
  <c r="AN68" i="8"/>
  <c r="AJ68" i="8"/>
  <c r="AF68" i="8"/>
  <c r="AL68" i="8"/>
  <c r="AH68" i="8"/>
  <c r="AI68" i="8"/>
  <c r="AM68" i="8"/>
  <c r="AE68" i="8"/>
  <c r="G75" i="8"/>
  <c r="AQ72" i="8"/>
  <c r="H72" i="8"/>
  <c r="O72" i="8" s="1"/>
  <c r="F73" i="8"/>
  <c r="L70" i="8"/>
  <c r="K71" i="8"/>
  <c r="AA72" i="8" l="1"/>
  <c r="W72" i="8"/>
  <c r="S72" i="8"/>
  <c r="Z72" i="8"/>
  <c r="V72" i="8"/>
  <c r="AB72" i="8"/>
  <c r="X72" i="8"/>
  <c r="T72" i="8"/>
  <c r="U72" i="8"/>
  <c r="Y72" i="8"/>
  <c r="M71" i="8"/>
  <c r="R70" i="8"/>
  <c r="AC71" i="8"/>
  <c r="G76" i="8"/>
  <c r="AQ73" i="8"/>
  <c r="H73" i="8"/>
  <c r="O73" i="8" s="1"/>
  <c r="F74" i="8"/>
  <c r="AL69" i="8"/>
  <c r="AH69" i="8"/>
  <c r="AO69" i="8"/>
  <c r="AK69" i="8"/>
  <c r="AG69" i="8"/>
  <c r="AM69" i="8"/>
  <c r="AI69" i="8"/>
  <c r="AE69" i="8"/>
  <c r="AJ69" i="8"/>
  <c r="AN69" i="8"/>
  <c r="AF69" i="8"/>
  <c r="L71" i="8"/>
  <c r="K72" i="8"/>
  <c r="Y73" i="8" l="1"/>
  <c r="U73" i="8"/>
  <c r="AB73" i="8"/>
  <c r="X73" i="8"/>
  <c r="T73" i="8"/>
  <c r="Z73" i="8"/>
  <c r="V73" i="8"/>
  <c r="AA73" i="8"/>
  <c r="W73" i="8"/>
  <c r="S73" i="8"/>
  <c r="R71" i="8"/>
  <c r="AC72" i="8"/>
  <c r="M72" i="8"/>
  <c r="AM70" i="8"/>
  <c r="AI70" i="8"/>
  <c r="AE70" i="8"/>
  <c r="AL70" i="8"/>
  <c r="AH70" i="8"/>
  <c r="AN70" i="8"/>
  <c r="AJ70" i="8"/>
  <c r="AF70" i="8"/>
  <c r="AK70" i="8"/>
  <c r="AO70" i="8"/>
  <c r="AG70" i="8"/>
  <c r="AQ74" i="8"/>
  <c r="H74" i="8"/>
  <c r="O74" i="8" s="1"/>
  <c r="F75" i="8"/>
  <c r="G77" i="8"/>
  <c r="L72" i="8"/>
  <c r="K73" i="8"/>
  <c r="AA74" i="8" l="1"/>
  <c r="W74" i="8"/>
  <c r="S74" i="8"/>
  <c r="Z74" i="8"/>
  <c r="V74" i="8"/>
  <c r="AB74" i="8"/>
  <c r="X74" i="8"/>
  <c r="T74" i="8"/>
  <c r="U74" i="8"/>
  <c r="Y74" i="8"/>
  <c r="AC73" i="8"/>
  <c r="R72" i="8"/>
  <c r="M73" i="8"/>
  <c r="G78" i="8"/>
  <c r="AN71" i="8"/>
  <c r="AJ71" i="8"/>
  <c r="AF71" i="8"/>
  <c r="AM71" i="8"/>
  <c r="AI71" i="8"/>
  <c r="AE71" i="8"/>
  <c r="AO71" i="8"/>
  <c r="AK71" i="8"/>
  <c r="AG71" i="8"/>
  <c r="AL71" i="8"/>
  <c r="AH71" i="8"/>
  <c r="AQ75" i="8"/>
  <c r="H75" i="8"/>
  <c r="O75" i="8" s="1"/>
  <c r="F76" i="8"/>
  <c r="L73" i="8"/>
  <c r="K74" i="8"/>
  <c r="Y75" i="8" l="1"/>
  <c r="U75" i="8"/>
  <c r="AB75" i="8"/>
  <c r="X75" i="8"/>
  <c r="T75" i="8"/>
  <c r="Z75" i="8"/>
  <c r="V75" i="8"/>
  <c r="W75" i="8"/>
  <c r="S75" i="8"/>
  <c r="AA75" i="8"/>
  <c r="M74" i="8"/>
  <c r="AC74" i="8"/>
  <c r="R73" i="8"/>
  <c r="AQ76" i="8"/>
  <c r="H76" i="8"/>
  <c r="O76" i="8" s="1"/>
  <c r="F77" i="8"/>
  <c r="AO72" i="8"/>
  <c r="AK72" i="8"/>
  <c r="AG72" i="8"/>
  <c r="AN72" i="8"/>
  <c r="AJ72" i="8"/>
  <c r="AF72" i="8"/>
  <c r="AL72" i="8"/>
  <c r="AH72" i="8"/>
  <c r="AM72" i="8"/>
  <c r="AI72" i="8"/>
  <c r="AE72" i="8"/>
  <c r="G79" i="8"/>
  <c r="L74" i="8"/>
  <c r="K75" i="8"/>
  <c r="AA76" i="8" l="1"/>
  <c r="W76" i="8"/>
  <c r="S76" i="8"/>
  <c r="Z76" i="8"/>
  <c r="V76" i="8"/>
  <c r="AB76" i="8"/>
  <c r="X76" i="8"/>
  <c r="T76" i="8"/>
  <c r="Y76" i="8"/>
  <c r="U76" i="8"/>
  <c r="R74" i="8"/>
  <c r="AC75" i="8"/>
  <c r="M75" i="8"/>
  <c r="AL73" i="8"/>
  <c r="AH73" i="8"/>
  <c r="AO73" i="8"/>
  <c r="AK73" i="8"/>
  <c r="AG73" i="8"/>
  <c r="AM73" i="8"/>
  <c r="AI73" i="8"/>
  <c r="AE73" i="8"/>
  <c r="AN73" i="8"/>
  <c r="AJ73" i="8"/>
  <c r="AF73" i="8"/>
  <c r="G80" i="8"/>
  <c r="AQ77" i="8"/>
  <c r="H77" i="8"/>
  <c r="O77" i="8" s="1"/>
  <c r="F78" i="8"/>
  <c r="L75" i="8"/>
  <c r="K76" i="8"/>
  <c r="Y77" i="8" l="1"/>
  <c r="U77" i="8"/>
  <c r="AB77" i="8"/>
  <c r="X77" i="8"/>
  <c r="T77" i="8"/>
  <c r="Z77" i="8"/>
  <c r="V77" i="8"/>
  <c r="S77" i="8"/>
  <c r="W77" i="8"/>
  <c r="AA77" i="8"/>
  <c r="R75" i="8"/>
  <c r="AC76" i="8"/>
  <c r="M76" i="8"/>
  <c r="AQ78" i="8"/>
  <c r="H78" i="8"/>
  <c r="O78" i="8" s="1"/>
  <c r="F79" i="8"/>
  <c r="G81" i="8"/>
  <c r="AM74" i="8"/>
  <c r="AI74" i="8"/>
  <c r="AE74" i="8"/>
  <c r="AL74" i="8"/>
  <c r="AH74" i="8"/>
  <c r="AN74" i="8"/>
  <c r="AJ74" i="8"/>
  <c r="AF74" i="8"/>
  <c r="AO74" i="8"/>
  <c r="AK74" i="8"/>
  <c r="AG74" i="8"/>
  <c r="L76" i="8"/>
  <c r="K77" i="8"/>
  <c r="AA78" i="8" l="1"/>
  <c r="W78" i="8"/>
  <c r="S78" i="8"/>
  <c r="Z78" i="8"/>
  <c r="V78" i="8"/>
  <c r="AB78" i="8"/>
  <c r="X78" i="8"/>
  <c r="T78" i="8"/>
  <c r="Y78" i="8"/>
  <c r="U78" i="8"/>
  <c r="M77" i="8"/>
  <c r="AC77" i="8"/>
  <c r="R76" i="8"/>
  <c r="G82" i="8"/>
  <c r="H79" i="8"/>
  <c r="O79" i="8" s="1"/>
  <c r="AQ79" i="8"/>
  <c r="F80" i="8"/>
  <c r="AN75" i="8"/>
  <c r="AJ75" i="8"/>
  <c r="AF75" i="8"/>
  <c r="AM75" i="8"/>
  <c r="AI75" i="8"/>
  <c r="AE75" i="8"/>
  <c r="AO75" i="8"/>
  <c r="AK75" i="8"/>
  <c r="AG75" i="8"/>
  <c r="AL75" i="8"/>
  <c r="AH75" i="8"/>
  <c r="L77" i="8"/>
  <c r="K78" i="8"/>
  <c r="Y79" i="8" l="1"/>
  <c r="U79" i="8"/>
  <c r="AB79" i="8"/>
  <c r="X79" i="8"/>
  <c r="T79" i="8"/>
  <c r="Z79" i="8"/>
  <c r="V79" i="8"/>
  <c r="AA79" i="8"/>
  <c r="S79" i="8"/>
  <c r="W79" i="8"/>
  <c r="AC78" i="8"/>
  <c r="R77" i="8"/>
  <c r="M78" i="8"/>
  <c r="AO76" i="8"/>
  <c r="AK76" i="8"/>
  <c r="AG76" i="8"/>
  <c r="AN76" i="8"/>
  <c r="AJ76" i="8"/>
  <c r="AF76" i="8"/>
  <c r="AL76" i="8"/>
  <c r="AH76" i="8"/>
  <c r="AE76" i="8"/>
  <c r="AM76" i="8"/>
  <c r="AI76" i="8"/>
  <c r="G83" i="8"/>
  <c r="AQ80" i="8"/>
  <c r="H80" i="8"/>
  <c r="O80" i="8" s="1"/>
  <c r="F81" i="8"/>
  <c r="L78" i="8"/>
  <c r="K79" i="8"/>
  <c r="AA80" i="8" l="1"/>
  <c r="W80" i="8"/>
  <c r="S80" i="8"/>
  <c r="Z80" i="8"/>
  <c r="V80" i="8"/>
  <c r="AB80" i="8"/>
  <c r="X80" i="8"/>
  <c r="T80" i="8"/>
  <c r="U80" i="8"/>
  <c r="Y80" i="8"/>
  <c r="M79" i="8"/>
  <c r="R78" i="8"/>
  <c r="AC79" i="8"/>
  <c r="AQ81" i="8"/>
  <c r="H81" i="8"/>
  <c r="O81" i="8" s="1"/>
  <c r="F82" i="8"/>
  <c r="G84" i="8"/>
  <c r="AL77" i="8"/>
  <c r="AH77" i="8"/>
  <c r="AO77" i="8"/>
  <c r="AK77" i="8"/>
  <c r="AG77" i="8"/>
  <c r="AM77" i="8"/>
  <c r="AI77" i="8"/>
  <c r="AE77" i="8"/>
  <c r="AF77" i="8"/>
  <c r="AN77" i="8"/>
  <c r="AJ77" i="8"/>
  <c r="L79" i="8"/>
  <c r="K80" i="8"/>
  <c r="Y81" i="8" l="1"/>
  <c r="U81" i="8"/>
  <c r="AB81" i="8"/>
  <c r="X81" i="8"/>
  <c r="T81" i="8"/>
  <c r="Z81" i="8"/>
  <c r="V81" i="8"/>
  <c r="AA81" i="8"/>
  <c r="W81" i="8"/>
  <c r="S81" i="8"/>
  <c r="M80" i="8"/>
  <c r="R79" i="8"/>
  <c r="AC80" i="8"/>
  <c r="H82" i="8"/>
  <c r="O82" i="8" s="1"/>
  <c r="AQ82" i="8"/>
  <c r="F83" i="8"/>
  <c r="AM78" i="8"/>
  <c r="AI78" i="8"/>
  <c r="AE78" i="8"/>
  <c r="AL78" i="8"/>
  <c r="AH78" i="8"/>
  <c r="AN78" i="8"/>
  <c r="AJ78" i="8"/>
  <c r="AF78" i="8"/>
  <c r="AG78" i="8"/>
  <c r="AO78" i="8"/>
  <c r="AK78" i="8"/>
  <c r="G85" i="8"/>
  <c r="L80" i="8"/>
  <c r="K81" i="8"/>
  <c r="AA82" i="8" l="1"/>
  <c r="W82" i="8"/>
  <c r="S82" i="8"/>
  <c r="Z82" i="8"/>
  <c r="V82" i="8"/>
  <c r="AB82" i="8"/>
  <c r="X82" i="8"/>
  <c r="T82" i="8"/>
  <c r="U82" i="8"/>
  <c r="Y82" i="8"/>
  <c r="M81" i="8"/>
  <c r="AC81" i="8"/>
  <c r="R80" i="8"/>
  <c r="AQ83" i="8"/>
  <c r="H83" i="8"/>
  <c r="O83" i="8" s="1"/>
  <c r="F84" i="8"/>
  <c r="AN79" i="8"/>
  <c r="AJ79" i="8"/>
  <c r="AF79" i="8"/>
  <c r="AM79" i="8"/>
  <c r="AI79" i="8"/>
  <c r="AE79" i="8"/>
  <c r="AO79" i="8"/>
  <c r="AK79" i="8"/>
  <c r="AG79" i="8"/>
  <c r="AH79" i="8"/>
  <c r="AL79" i="8"/>
  <c r="G86" i="8"/>
  <c r="L81" i="8"/>
  <c r="K82" i="8"/>
  <c r="Y83" i="8" l="1"/>
  <c r="U83" i="8"/>
  <c r="AB83" i="8"/>
  <c r="X83" i="8"/>
  <c r="T83" i="8"/>
  <c r="Z83" i="8"/>
  <c r="V83" i="8"/>
  <c r="W83" i="8"/>
  <c r="S83" i="8"/>
  <c r="AA83" i="8"/>
  <c r="H84" i="8"/>
  <c r="O84" i="8" s="1"/>
  <c r="AQ84" i="8"/>
  <c r="F85" i="8"/>
  <c r="R81" i="8"/>
  <c r="AC82" i="8"/>
  <c r="G87" i="8"/>
  <c r="AO80" i="8"/>
  <c r="AK80" i="8"/>
  <c r="AG80" i="8"/>
  <c r="AN80" i="8"/>
  <c r="AJ80" i="8"/>
  <c r="AF80" i="8"/>
  <c r="AL80" i="8"/>
  <c r="AH80" i="8"/>
  <c r="AE80" i="8"/>
  <c r="AI80" i="8"/>
  <c r="AM80" i="8"/>
  <c r="L82" i="8"/>
  <c r="K83" i="8"/>
  <c r="AA84" i="8" l="1"/>
  <c r="W84" i="8"/>
  <c r="S84" i="8"/>
  <c r="Z84" i="8"/>
  <c r="V84" i="8"/>
  <c r="AB84" i="8"/>
  <c r="X84" i="8"/>
  <c r="T84" i="8"/>
  <c r="Y84" i="8"/>
  <c r="U84" i="8"/>
  <c r="AQ85" i="8"/>
  <c r="H85" i="8"/>
  <c r="O85" i="8" s="1"/>
  <c r="F86" i="8"/>
  <c r="G88" i="8"/>
  <c r="AC83" i="8"/>
  <c r="R82" i="8"/>
  <c r="AL81" i="8"/>
  <c r="AH81" i="8"/>
  <c r="AO81" i="8"/>
  <c r="AK81" i="8"/>
  <c r="AG81" i="8"/>
  <c r="AM81" i="8"/>
  <c r="AI81" i="8"/>
  <c r="AE81" i="8"/>
  <c r="AF81" i="8"/>
  <c r="AJ81" i="8"/>
  <c r="AN81" i="8"/>
  <c r="L83" i="8"/>
  <c r="K84" i="8"/>
  <c r="Y85" i="8" l="1"/>
  <c r="U85" i="8"/>
  <c r="AB85" i="8"/>
  <c r="X85" i="8"/>
  <c r="T85" i="8"/>
  <c r="Z85" i="8"/>
  <c r="V85" i="8"/>
  <c r="S85" i="8"/>
  <c r="W85" i="8"/>
  <c r="AA85" i="8"/>
  <c r="R83" i="8"/>
  <c r="AC84" i="8"/>
  <c r="AN82" i="8"/>
  <c r="AJ82" i="8"/>
  <c r="AF82" i="8"/>
  <c r="AM82" i="8"/>
  <c r="AI82" i="8"/>
  <c r="AE82" i="8"/>
  <c r="AO82" i="8"/>
  <c r="AK82" i="8"/>
  <c r="AG82" i="8"/>
  <c r="AH82" i="8"/>
  <c r="AL82" i="8"/>
  <c r="H86" i="8"/>
  <c r="O86" i="8" s="1"/>
  <c r="AQ86" i="8"/>
  <c r="F87" i="8"/>
  <c r="G89" i="8"/>
  <c r="L84" i="8"/>
  <c r="K85" i="8"/>
  <c r="AA86" i="8" l="1"/>
  <c r="W86" i="8"/>
  <c r="S86" i="8"/>
  <c r="Z86" i="8"/>
  <c r="V86" i="8"/>
  <c r="AB86" i="8"/>
  <c r="X86" i="8"/>
  <c r="T86" i="8"/>
  <c r="Y86" i="8"/>
  <c r="U86" i="8"/>
  <c r="AQ87" i="8"/>
  <c r="H87" i="8"/>
  <c r="O87" i="8" s="1"/>
  <c r="F88" i="8"/>
  <c r="AL83" i="8"/>
  <c r="AH83" i="8"/>
  <c r="AO83" i="8"/>
  <c r="AK83" i="8"/>
  <c r="AG83" i="8"/>
  <c r="AM83" i="8"/>
  <c r="AI83" i="8"/>
  <c r="AE83" i="8"/>
  <c r="AJ83" i="8"/>
  <c r="AF83" i="8"/>
  <c r="AN83" i="8"/>
  <c r="G90" i="8"/>
  <c r="AC85" i="8"/>
  <c r="R84" i="8"/>
  <c r="L85" i="8"/>
  <c r="K86" i="8"/>
  <c r="Y87" i="8" l="1"/>
  <c r="U87" i="8"/>
  <c r="AB87" i="8"/>
  <c r="X87" i="8"/>
  <c r="T87" i="8"/>
  <c r="Z87" i="8"/>
  <c r="V87" i="8"/>
  <c r="AA87" i="8"/>
  <c r="S87" i="8"/>
  <c r="W87" i="8"/>
  <c r="G91" i="8"/>
  <c r="R85" i="8"/>
  <c r="AC86" i="8"/>
  <c r="H88" i="8"/>
  <c r="O88" i="8" s="1"/>
  <c r="AQ88" i="8"/>
  <c r="F89" i="8"/>
  <c r="AN84" i="8"/>
  <c r="AJ84" i="8"/>
  <c r="AF84" i="8"/>
  <c r="AM84" i="8"/>
  <c r="AI84" i="8"/>
  <c r="AE84" i="8"/>
  <c r="AO84" i="8"/>
  <c r="AK84" i="8"/>
  <c r="AG84" i="8"/>
  <c r="AL84" i="8"/>
  <c r="AH84" i="8"/>
  <c r="L86" i="8"/>
  <c r="K87" i="8"/>
  <c r="AA88" i="8" l="1"/>
  <c r="W88" i="8"/>
  <c r="S88" i="8"/>
  <c r="Z88" i="8"/>
  <c r="V88" i="8"/>
  <c r="AB88" i="8"/>
  <c r="X88" i="8"/>
  <c r="T88" i="8"/>
  <c r="U88" i="8"/>
  <c r="Y88" i="8"/>
  <c r="AL85" i="8"/>
  <c r="AH85" i="8"/>
  <c r="AO85" i="8"/>
  <c r="AK85" i="8"/>
  <c r="AG85" i="8"/>
  <c r="AM85" i="8"/>
  <c r="AI85" i="8"/>
  <c r="AE85" i="8"/>
  <c r="AN85" i="8"/>
  <c r="AJ85" i="8"/>
  <c r="AF85" i="8"/>
  <c r="AQ89" i="8"/>
  <c r="H89" i="8"/>
  <c r="O89" i="8" s="1"/>
  <c r="F90" i="8"/>
  <c r="AC87" i="8"/>
  <c r="R86" i="8"/>
  <c r="G92" i="8"/>
  <c r="L87" i="8"/>
  <c r="K88" i="8"/>
  <c r="Y89" i="8" l="1"/>
  <c r="U89" i="8"/>
  <c r="AB89" i="8"/>
  <c r="X89" i="8"/>
  <c r="T89" i="8"/>
  <c r="Z89" i="8"/>
  <c r="V89" i="8"/>
  <c r="AA89" i="8"/>
  <c r="W89" i="8"/>
  <c r="S89" i="8"/>
  <c r="G93" i="8"/>
  <c r="H90" i="8"/>
  <c r="O90" i="8" s="1"/>
  <c r="AQ90" i="8"/>
  <c r="F91" i="8"/>
  <c r="R87" i="8"/>
  <c r="AC88" i="8"/>
  <c r="AN86" i="8"/>
  <c r="AJ86" i="8"/>
  <c r="AF86" i="8"/>
  <c r="AM86" i="8"/>
  <c r="AI86" i="8"/>
  <c r="AE86" i="8"/>
  <c r="AO86" i="8"/>
  <c r="AK86" i="8"/>
  <c r="AG86" i="8"/>
  <c r="AL86" i="8"/>
  <c r="AH86" i="8"/>
  <c r="L88" i="8"/>
  <c r="K89" i="8"/>
  <c r="AA90" i="8" l="1"/>
  <c r="W90" i="8"/>
  <c r="S90" i="8"/>
  <c r="Z90" i="8"/>
  <c r="V90" i="8"/>
  <c r="AB90" i="8"/>
  <c r="X90" i="8"/>
  <c r="T90" i="8"/>
  <c r="U90" i="8"/>
  <c r="Y90" i="8"/>
  <c r="AC89" i="8"/>
  <c r="R88" i="8"/>
  <c r="AL87" i="8"/>
  <c r="AH87" i="8"/>
  <c r="AO87" i="8"/>
  <c r="AK87" i="8"/>
  <c r="AG87" i="8"/>
  <c r="AM87" i="8"/>
  <c r="AI87" i="8"/>
  <c r="AE87" i="8"/>
  <c r="AN87" i="8"/>
  <c r="AF87" i="8"/>
  <c r="AJ87" i="8"/>
  <c r="AQ91" i="8"/>
  <c r="H91" i="8"/>
  <c r="O91" i="8" s="1"/>
  <c r="F92" i="8"/>
  <c r="G94" i="8"/>
  <c r="L89" i="8"/>
  <c r="K90" i="8"/>
  <c r="Y91" i="8" l="1"/>
  <c r="U91" i="8"/>
  <c r="AB91" i="8"/>
  <c r="X91" i="8"/>
  <c r="T91" i="8"/>
  <c r="Z91" i="8"/>
  <c r="V91" i="8"/>
  <c r="W91" i="8"/>
  <c r="S91" i="8"/>
  <c r="AA91" i="8"/>
  <c r="H92" i="8"/>
  <c r="O92" i="8" s="1"/>
  <c r="AQ92" i="8"/>
  <c r="F93" i="8"/>
  <c r="G95" i="8"/>
  <c r="R89" i="8"/>
  <c r="AC90" i="8"/>
  <c r="AN88" i="8"/>
  <c r="AJ88" i="8"/>
  <c r="AF88" i="8"/>
  <c r="AM88" i="8"/>
  <c r="AI88" i="8"/>
  <c r="AE88" i="8"/>
  <c r="AO88" i="8"/>
  <c r="AK88" i="8"/>
  <c r="AG88" i="8"/>
  <c r="AH88" i="8"/>
  <c r="AL88" i="8"/>
  <c r="L90" i="8"/>
  <c r="K91" i="8"/>
  <c r="AA92" i="8" l="1"/>
  <c r="W92" i="8"/>
  <c r="S92" i="8"/>
  <c r="Z92" i="8"/>
  <c r="V92" i="8"/>
  <c r="AB92" i="8"/>
  <c r="X92" i="8"/>
  <c r="T92" i="8"/>
  <c r="Y92" i="8"/>
  <c r="U92" i="8"/>
  <c r="AL89" i="8"/>
  <c r="AH89" i="8"/>
  <c r="AO89" i="8"/>
  <c r="AK89" i="8"/>
  <c r="AG89" i="8"/>
  <c r="AM89" i="8"/>
  <c r="AI89" i="8"/>
  <c r="AE89" i="8"/>
  <c r="AF89" i="8"/>
  <c r="AJ89" i="8"/>
  <c r="AN89" i="8"/>
  <c r="AQ93" i="8"/>
  <c r="H93" i="8"/>
  <c r="O93" i="8" s="1"/>
  <c r="F94" i="8"/>
  <c r="AC91" i="8"/>
  <c r="R90" i="8"/>
  <c r="G96" i="8"/>
  <c r="L91" i="8"/>
  <c r="K92" i="8"/>
  <c r="Y93" i="8" l="1"/>
  <c r="U93" i="8"/>
  <c r="AB93" i="8"/>
  <c r="X93" i="8"/>
  <c r="T93" i="8"/>
  <c r="Z93" i="8"/>
  <c r="V93" i="8"/>
  <c r="S93" i="8"/>
  <c r="W93" i="8"/>
  <c r="AA93" i="8"/>
  <c r="AN90" i="8"/>
  <c r="AJ90" i="8"/>
  <c r="AF90" i="8"/>
  <c r="AM90" i="8"/>
  <c r="AI90" i="8"/>
  <c r="AE90" i="8"/>
  <c r="AO90" i="8"/>
  <c r="AK90" i="8"/>
  <c r="AG90" i="8"/>
  <c r="AH90" i="8"/>
  <c r="AL90" i="8"/>
  <c r="R91" i="8"/>
  <c r="AC92" i="8"/>
  <c r="G97" i="8"/>
  <c r="H94" i="8"/>
  <c r="O94" i="8" s="1"/>
  <c r="AQ94" i="8"/>
  <c r="F95" i="8"/>
  <c r="L92" i="8"/>
  <c r="K93" i="8"/>
  <c r="AA94" i="8" l="1"/>
  <c r="W94" i="8"/>
  <c r="S94" i="8"/>
  <c r="Z94" i="8"/>
  <c r="V94" i="8"/>
  <c r="AB94" i="8"/>
  <c r="X94" i="8"/>
  <c r="T94" i="8"/>
  <c r="Y94" i="8"/>
  <c r="U94" i="8"/>
  <c r="AL91" i="8"/>
  <c r="AH91" i="8"/>
  <c r="AO91" i="8"/>
  <c r="AK91" i="8"/>
  <c r="AG91" i="8"/>
  <c r="AM91" i="8"/>
  <c r="AI91" i="8"/>
  <c r="AE91" i="8"/>
  <c r="AJ91" i="8"/>
  <c r="AF91" i="8"/>
  <c r="AN91" i="8"/>
  <c r="AQ95" i="8"/>
  <c r="H95" i="8"/>
  <c r="O95" i="8" s="1"/>
  <c r="F96" i="8"/>
  <c r="G98" i="8"/>
  <c r="AC93" i="8"/>
  <c r="R92" i="8"/>
  <c r="L93" i="8"/>
  <c r="K94" i="8"/>
  <c r="Y95" i="8" l="1"/>
  <c r="U95" i="8"/>
  <c r="AB95" i="8"/>
  <c r="X95" i="8"/>
  <c r="T95" i="8"/>
  <c r="Z95" i="8"/>
  <c r="V95" i="8"/>
  <c r="AA95" i="8"/>
  <c r="S95" i="8"/>
  <c r="W95" i="8"/>
  <c r="R93" i="8"/>
  <c r="AC94" i="8"/>
  <c r="AN92" i="8"/>
  <c r="AJ92" i="8"/>
  <c r="AF92" i="8"/>
  <c r="AM92" i="8"/>
  <c r="AI92" i="8"/>
  <c r="AE92" i="8"/>
  <c r="AO92" i="8"/>
  <c r="AK92" i="8"/>
  <c r="AG92" i="8"/>
  <c r="AL92" i="8"/>
  <c r="AH92" i="8"/>
  <c r="G99" i="8"/>
  <c r="H96" i="8"/>
  <c r="O96" i="8" s="1"/>
  <c r="AQ96" i="8"/>
  <c r="F97" i="8"/>
  <c r="L94" i="8"/>
  <c r="K95" i="8"/>
  <c r="AA96" i="8" l="1"/>
  <c r="W96" i="8"/>
  <c r="S96" i="8"/>
  <c r="Z96" i="8"/>
  <c r="V96" i="8"/>
  <c r="AB96" i="8"/>
  <c r="X96" i="8"/>
  <c r="T96" i="8"/>
  <c r="U96" i="8"/>
  <c r="Y96" i="8"/>
  <c r="AQ97" i="8"/>
  <c r="H97" i="8"/>
  <c r="O97" i="8" s="1"/>
  <c r="F98" i="8"/>
  <c r="G100" i="8"/>
  <c r="AC95" i="8"/>
  <c r="R94" i="8"/>
  <c r="AL93" i="8"/>
  <c r="AH93" i="8"/>
  <c r="AO93" i="8"/>
  <c r="AK93" i="8"/>
  <c r="AG93" i="8"/>
  <c r="AM93" i="8"/>
  <c r="AI93" i="8"/>
  <c r="AE93" i="8"/>
  <c r="AN93" i="8"/>
  <c r="AJ93" i="8"/>
  <c r="AF93" i="8"/>
  <c r="L95" i="8"/>
  <c r="K96" i="8"/>
  <c r="Y97" i="8" l="1"/>
  <c r="U97" i="8"/>
  <c r="AB97" i="8"/>
  <c r="X97" i="8"/>
  <c r="T97" i="8"/>
  <c r="Z97" i="8"/>
  <c r="V97" i="8"/>
  <c r="AA97" i="8"/>
  <c r="W97" i="8"/>
  <c r="S97" i="8"/>
  <c r="AN94" i="8"/>
  <c r="AJ94" i="8"/>
  <c r="AF94" i="8"/>
  <c r="AM94" i="8"/>
  <c r="AI94" i="8"/>
  <c r="AE94" i="8"/>
  <c r="AO94" i="8"/>
  <c r="AK94" i="8"/>
  <c r="AG94" i="8"/>
  <c r="AL94" i="8"/>
  <c r="AH94" i="8"/>
  <c r="G101" i="8"/>
  <c r="R95" i="8"/>
  <c r="AC96" i="8"/>
  <c r="H98" i="8"/>
  <c r="O98" i="8" s="1"/>
  <c r="AQ98" i="8"/>
  <c r="F99" i="8"/>
  <c r="L96" i="8"/>
  <c r="K97" i="8"/>
  <c r="AA98" i="8" l="1"/>
  <c r="W98" i="8"/>
  <c r="S98" i="8"/>
  <c r="Z98" i="8"/>
  <c r="V98" i="8"/>
  <c r="AB98" i="8"/>
  <c r="X98" i="8"/>
  <c r="T98" i="8"/>
  <c r="U98" i="8"/>
  <c r="Y98" i="8"/>
  <c r="AL95" i="8"/>
  <c r="AH95" i="8"/>
  <c r="AO95" i="8"/>
  <c r="AK95" i="8"/>
  <c r="AG95" i="8"/>
  <c r="AM95" i="8"/>
  <c r="AI95" i="8"/>
  <c r="AE95" i="8"/>
  <c r="AN95" i="8"/>
  <c r="AF95" i="8"/>
  <c r="AJ95" i="8"/>
  <c r="G102" i="8"/>
  <c r="AC97" i="8"/>
  <c r="R96" i="8"/>
  <c r="AQ99" i="8"/>
  <c r="H99" i="8"/>
  <c r="O99" i="8" s="1"/>
  <c r="F100" i="8"/>
  <c r="L97" i="8"/>
  <c r="K98" i="8"/>
  <c r="Y99" i="8" l="1"/>
  <c r="U99" i="8"/>
  <c r="AB99" i="8"/>
  <c r="X99" i="8"/>
  <c r="T99" i="8"/>
  <c r="Z99" i="8"/>
  <c r="V99" i="8"/>
  <c r="W99" i="8"/>
  <c r="S99" i="8"/>
  <c r="AA99" i="8"/>
  <c r="R97" i="8"/>
  <c r="AC98" i="8"/>
  <c r="AN96" i="8"/>
  <c r="AJ96" i="8"/>
  <c r="AF96" i="8"/>
  <c r="AM96" i="8"/>
  <c r="AI96" i="8"/>
  <c r="AE96" i="8"/>
  <c r="AO96" i="8"/>
  <c r="AK96" i="8"/>
  <c r="AG96" i="8"/>
  <c r="AH96" i="8"/>
  <c r="AL96" i="8"/>
  <c r="H100" i="8"/>
  <c r="O100" i="8" s="1"/>
  <c r="AQ100" i="8"/>
  <c r="F101" i="8"/>
  <c r="G103" i="8"/>
  <c r="L98" i="8"/>
  <c r="K99" i="8"/>
  <c r="AA100" i="8" l="1"/>
  <c r="W100" i="8"/>
  <c r="S100" i="8"/>
  <c r="Z100" i="8"/>
  <c r="V100" i="8"/>
  <c r="AB100" i="8"/>
  <c r="X100" i="8"/>
  <c r="T100" i="8"/>
  <c r="Y100" i="8"/>
  <c r="U100" i="8"/>
  <c r="AQ101" i="8"/>
  <c r="H101" i="8"/>
  <c r="O101" i="8" s="1"/>
  <c r="F102" i="8"/>
  <c r="AC99" i="8"/>
  <c r="R98" i="8"/>
  <c r="AL97" i="8"/>
  <c r="AH97" i="8"/>
  <c r="AO97" i="8"/>
  <c r="AK97" i="8"/>
  <c r="AG97" i="8"/>
  <c r="AM97" i="8"/>
  <c r="AI97" i="8"/>
  <c r="AE97" i="8"/>
  <c r="AF97" i="8"/>
  <c r="AJ97" i="8"/>
  <c r="AN97" i="8"/>
  <c r="G104" i="8"/>
  <c r="L99" i="8"/>
  <c r="K100" i="8"/>
  <c r="Y101" i="8" l="1"/>
  <c r="U101" i="8"/>
  <c r="AB101" i="8"/>
  <c r="X101" i="8"/>
  <c r="T101" i="8"/>
  <c r="Z101" i="8"/>
  <c r="V101" i="8"/>
  <c r="S101" i="8"/>
  <c r="W101" i="8"/>
  <c r="AA101" i="8"/>
  <c r="G105" i="8"/>
  <c r="R99" i="8"/>
  <c r="AC100" i="8"/>
  <c r="AN98" i="8"/>
  <c r="AJ98" i="8"/>
  <c r="AF98" i="8"/>
  <c r="AM98" i="8"/>
  <c r="AI98" i="8"/>
  <c r="AE98" i="8"/>
  <c r="AO98" i="8"/>
  <c r="AK98" i="8"/>
  <c r="AG98" i="8"/>
  <c r="AH98" i="8"/>
  <c r="AL98" i="8"/>
  <c r="H102" i="8"/>
  <c r="O102" i="8" s="1"/>
  <c r="AQ102" i="8"/>
  <c r="F103" i="8"/>
  <c r="L100" i="8"/>
  <c r="K101" i="8"/>
  <c r="AA102" i="8" l="1"/>
  <c r="W102" i="8"/>
  <c r="S102" i="8"/>
  <c r="Z102" i="8"/>
  <c r="V102" i="8"/>
  <c r="AB102" i="8"/>
  <c r="X102" i="8"/>
  <c r="T102" i="8"/>
  <c r="Y102" i="8"/>
  <c r="U102" i="8"/>
  <c r="AC101" i="8"/>
  <c r="R100" i="8"/>
  <c r="AL99" i="8"/>
  <c r="AH99" i="8"/>
  <c r="AO99" i="8"/>
  <c r="AK99" i="8"/>
  <c r="AG99" i="8"/>
  <c r="AM99" i="8"/>
  <c r="AI99" i="8"/>
  <c r="AE99" i="8"/>
  <c r="AJ99" i="8"/>
  <c r="AN99" i="8"/>
  <c r="AF99" i="8"/>
  <c r="AQ103" i="8"/>
  <c r="H103" i="8"/>
  <c r="O103" i="8" s="1"/>
  <c r="F104" i="8"/>
  <c r="G106" i="8"/>
  <c r="L101" i="8"/>
  <c r="K102" i="8"/>
  <c r="Y103" i="8" l="1"/>
  <c r="U103" i="8"/>
  <c r="AB103" i="8"/>
  <c r="X103" i="8"/>
  <c r="T103" i="8"/>
  <c r="Z103" i="8"/>
  <c r="V103" i="8"/>
  <c r="AA103" i="8"/>
  <c r="S103" i="8"/>
  <c r="W103" i="8"/>
  <c r="H104" i="8"/>
  <c r="O104" i="8" s="1"/>
  <c r="AQ104" i="8"/>
  <c r="F105" i="8"/>
  <c r="AN100" i="8"/>
  <c r="AJ100" i="8"/>
  <c r="AF100" i="8"/>
  <c r="AM100" i="8"/>
  <c r="AI100" i="8"/>
  <c r="AE100" i="8"/>
  <c r="AO100" i="8"/>
  <c r="AK100" i="8"/>
  <c r="AG100" i="8"/>
  <c r="AL100" i="8"/>
  <c r="AH100" i="8"/>
  <c r="G107" i="8"/>
  <c r="R101" i="8"/>
  <c r="AC102" i="8"/>
  <c r="L102" i="8"/>
  <c r="K103" i="8"/>
  <c r="AA104" i="8" l="1"/>
  <c r="W104" i="8"/>
  <c r="S104" i="8"/>
  <c r="Z104" i="8"/>
  <c r="V104" i="8"/>
  <c r="AB104" i="8"/>
  <c r="X104" i="8"/>
  <c r="T104" i="8"/>
  <c r="U104" i="8"/>
  <c r="Y104" i="8"/>
  <c r="G108" i="8"/>
  <c r="AQ105" i="8"/>
  <c r="H105" i="8"/>
  <c r="O105" i="8" s="1"/>
  <c r="F106" i="8"/>
  <c r="AC103" i="8"/>
  <c r="R102" i="8"/>
  <c r="AL101" i="8"/>
  <c r="AH101" i="8"/>
  <c r="AO101" i="8"/>
  <c r="AK101" i="8"/>
  <c r="AG101" i="8"/>
  <c r="AM101" i="8"/>
  <c r="AI101" i="8"/>
  <c r="AE101" i="8"/>
  <c r="AN101" i="8"/>
  <c r="AJ101" i="8"/>
  <c r="AF101" i="8"/>
  <c r="L103" i="8"/>
  <c r="K104" i="8"/>
  <c r="Y105" i="8" l="1"/>
  <c r="U105" i="8"/>
  <c r="AB105" i="8"/>
  <c r="X105" i="8"/>
  <c r="T105" i="8"/>
  <c r="Z105" i="8"/>
  <c r="V105" i="8"/>
  <c r="AA105" i="8"/>
  <c r="W105" i="8"/>
  <c r="S105" i="8"/>
  <c r="AN102" i="8"/>
  <c r="AJ102" i="8"/>
  <c r="AF102" i="8"/>
  <c r="AM102" i="8"/>
  <c r="AI102" i="8"/>
  <c r="AE102" i="8"/>
  <c r="AO102" i="8"/>
  <c r="AK102" i="8"/>
  <c r="AG102" i="8"/>
  <c r="AL102" i="8"/>
  <c r="AH102" i="8"/>
  <c r="R103" i="8"/>
  <c r="AC104" i="8"/>
  <c r="G109" i="8"/>
  <c r="H106" i="8"/>
  <c r="O106" i="8" s="1"/>
  <c r="AQ106" i="8"/>
  <c r="F107" i="8"/>
  <c r="L104" i="8"/>
  <c r="K105" i="8"/>
  <c r="AA106" i="8" l="1"/>
  <c r="W106" i="8"/>
  <c r="S106" i="8"/>
  <c r="Z106" i="8"/>
  <c r="V106" i="8"/>
  <c r="AB106" i="8"/>
  <c r="X106" i="8"/>
  <c r="T106" i="8"/>
  <c r="U106" i="8"/>
  <c r="Y106" i="8"/>
  <c r="AL103" i="8"/>
  <c r="AH103" i="8"/>
  <c r="AO103" i="8"/>
  <c r="AK103" i="8"/>
  <c r="AG103" i="8"/>
  <c r="AM103" i="8"/>
  <c r="AI103" i="8"/>
  <c r="AE103" i="8"/>
  <c r="AF103" i="8"/>
  <c r="AN103" i="8"/>
  <c r="AJ103" i="8"/>
  <c r="AQ107" i="8"/>
  <c r="H107" i="8"/>
  <c r="O107" i="8" s="1"/>
  <c r="F108" i="8"/>
  <c r="G110" i="8"/>
  <c r="AC105" i="8"/>
  <c r="R104" i="8"/>
  <c r="L105" i="8"/>
  <c r="K106" i="8"/>
  <c r="Y107" i="8" l="1"/>
  <c r="U107" i="8"/>
  <c r="AB107" i="8"/>
  <c r="X107" i="8"/>
  <c r="T107" i="8"/>
  <c r="Z107" i="8"/>
  <c r="V107" i="8"/>
  <c r="W107" i="8"/>
  <c r="S107" i="8"/>
  <c r="AA107" i="8"/>
  <c r="R105" i="8"/>
  <c r="AC106" i="8"/>
  <c r="G111" i="8"/>
  <c r="AN104" i="8"/>
  <c r="AJ104" i="8"/>
  <c r="AF104" i="8"/>
  <c r="AM104" i="8"/>
  <c r="AI104" i="8"/>
  <c r="AE104" i="8"/>
  <c r="AO104" i="8"/>
  <c r="AK104" i="8"/>
  <c r="AG104" i="8"/>
  <c r="AH104" i="8"/>
  <c r="AL104" i="8"/>
  <c r="H108" i="8"/>
  <c r="O108" i="8" s="1"/>
  <c r="AQ108" i="8"/>
  <c r="F109" i="8"/>
  <c r="L106" i="8"/>
  <c r="K107" i="8"/>
  <c r="AA108" i="8" l="1"/>
  <c r="W108" i="8"/>
  <c r="S108" i="8"/>
  <c r="Z108" i="8"/>
  <c r="V108" i="8"/>
  <c r="AB108" i="8"/>
  <c r="X108" i="8"/>
  <c r="T108" i="8"/>
  <c r="Y108" i="8"/>
  <c r="U108" i="8"/>
  <c r="AQ109" i="8"/>
  <c r="H109" i="8"/>
  <c r="O109" i="8" s="1"/>
  <c r="F110" i="8"/>
  <c r="G112" i="8"/>
  <c r="AL105" i="8"/>
  <c r="AH105" i="8"/>
  <c r="AO105" i="8"/>
  <c r="AK105" i="8"/>
  <c r="AG105" i="8"/>
  <c r="AM105" i="8"/>
  <c r="AI105" i="8"/>
  <c r="AE105" i="8"/>
  <c r="AF105" i="8"/>
  <c r="AJ105" i="8"/>
  <c r="AN105" i="8"/>
  <c r="AC107" i="8"/>
  <c r="R106" i="8"/>
  <c r="L107" i="8"/>
  <c r="K108" i="8"/>
  <c r="Y109" i="8" l="1"/>
  <c r="U109" i="8"/>
  <c r="AB109" i="8"/>
  <c r="X109" i="8"/>
  <c r="T109" i="8"/>
  <c r="Z109" i="8"/>
  <c r="V109" i="8"/>
  <c r="S109" i="8"/>
  <c r="W109" i="8"/>
  <c r="AA109" i="8"/>
  <c r="R107" i="8"/>
  <c r="AC108" i="8"/>
  <c r="AN106" i="8"/>
  <c r="AJ106" i="8"/>
  <c r="AF106" i="8"/>
  <c r="AM106" i="8"/>
  <c r="AI106" i="8"/>
  <c r="AE106" i="8"/>
  <c r="AO106" i="8"/>
  <c r="AK106" i="8"/>
  <c r="AG106" i="8"/>
  <c r="AH106" i="8"/>
  <c r="AL106" i="8"/>
  <c r="H110" i="8"/>
  <c r="O110" i="8" s="1"/>
  <c r="AQ110" i="8"/>
  <c r="F111" i="8"/>
  <c r="G113" i="8"/>
  <c r="L108" i="8"/>
  <c r="K109" i="8"/>
  <c r="AA110" i="8" l="1"/>
  <c r="W110" i="8"/>
  <c r="S110" i="8"/>
  <c r="Z110" i="8"/>
  <c r="V110" i="8"/>
  <c r="AB110" i="8"/>
  <c r="X110" i="8"/>
  <c r="T110" i="8"/>
  <c r="Y110" i="8"/>
  <c r="U110" i="8"/>
  <c r="AC109" i="8"/>
  <c r="R108" i="8"/>
  <c r="G114" i="8"/>
  <c r="AL107" i="8"/>
  <c r="AH107" i="8"/>
  <c r="AO107" i="8"/>
  <c r="AK107" i="8"/>
  <c r="AG107" i="8"/>
  <c r="AM107" i="8"/>
  <c r="AI107" i="8"/>
  <c r="AE107" i="8"/>
  <c r="AJ107" i="8"/>
  <c r="AN107" i="8"/>
  <c r="AF107" i="8"/>
  <c r="AQ111" i="8"/>
  <c r="H111" i="8"/>
  <c r="O111" i="8" s="1"/>
  <c r="F112" i="8"/>
  <c r="L109" i="8"/>
  <c r="K110" i="8"/>
  <c r="Y111" i="8" l="1"/>
  <c r="U111" i="8"/>
  <c r="AB111" i="8"/>
  <c r="X111" i="8"/>
  <c r="T111" i="8"/>
  <c r="Z111" i="8"/>
  <c r="V111" i="8"/>
  <c r="AA111" i="8"/>
  <c r="S111" i="8"/>
  <c r="W111" i="8"/>
  <c r="G115" i="8"/>
  <c r="R109" i="8"/>
  <c r="AC110" i="8"/>
  <c r="AQ112" i="8"/>
  <c r="H112" i="8"/>
  <c r="O112" i="8" s="1"/>
  <c r="F113" i="8"/>
  <c r="AN108" i="8"/>
  <c r="AJ108" i="8"/>
  <c r="AF108" i="8"/>
  <c r="AM108" i="8"/>
  <c r="AI108" i="8"/>
  <c r="AE108" i="8"/>
  <c r="AO108" i="8"/>
  <c r="AK108" i="8"/>
  <c r="AG108" i="8"/>
  <c r="AL108" i="8"/>
  <c r="AH108" i="8"/>
  <c r="L110" i="8"/>
  <c r="K111" i="8"/>
  <c r="AA112" i="8" l="1"/>
  <c r="W112" i="8"/>
  <c r="S112" i="8"/>
  <c r="Z112" i="8"/>
  <c r="V112" i="8"/>
  <c r="AB112" i="8"/>
  <c r="X112" i="8"/>
  <c r="T112" i="8"/>
  <c r="U112" i="8"/>
  <c r="Y112" i="8"/>
  <c r="AC111" i="8"/>
  <c r="R110" i="8"/>
  <c r="AQ113" i="8"/>
  <c r="H113" i="8"/>
  <c r="O113" i="8" s="1"/>
  <c r="F114" i="8"/>
  <c r="AL109" i="8"/>
  <c r="AH109" i="8"/>
  <c r="AO109" i="8"/>
  <c r="AK109" i="8"/>
  <c r="AG109" i="8"/>
  <c r="AM109" i="8"/>
  <c r="AI109" i="8"/>
  <c r="AE109" i="8"/>
  <c r="AN109" i="8"/>
  <c r="AJ109" i="8"/>
  <c r="AF109" i="8"/>
  <c r="G116" i="8"/>
  <c r="L111" i="8"/>
  <c r="K112" i="8"/>
  <c r="Y113" i="8" l="1"/>
  <c r="U113" i="8"/>
  <c r="AB113" i="8"/>
  <c r="X113" i="8"/>
  <c r="T113" i="8"/>
  <c r="Z113" i="8"/>
  <c r="V113" i="8"/>
  <c r="AA113" i="8"/>
  <c r="W113" i="8"/>
  <c r="S113" i="8"/>
  <c r="AN110" i="8"/>
  <c r="AJ110" i="8"/>
  <c r="AF110" i="8"/>
  <c r="AM110" i="8"/>
  <c r="AI110" i="8"/>
  <c r="AE110" i="8"/>
  <c r="AO110" i="8"/>
  <c r="AK110" i="8"/>
  <c r="AG110" i="8"/>
  <c r="AL110" i="8"/>
  <c r="AH110" i="8"/>
  <c r="AC112" i="8"/>
  <c r="R111" i="8"/>
  <c r="AQ114" i="8"/>
  <c r="H114" i="8"/>
  <c r="O114" i="8" s="1"/>
  <c r="F115" i="8"/>
  <c r="G117" i="8"/>
  <c r="L112" i="8"/>
  <c r="K113" i="8"/>
  <c r="AA114" i="8" l="1"/>
  <c r="W114" i="8"/>
  <c r="S114" i="8"/>
  <c r="Z114" i="8"/>
  <c r="V114" i="8"/>
  <c r="AB114" i="8"/>
  <c r="X114" i="8"/>
  <c r="T114" i="8"/>
  <c r="U114" i="8"/>
  <c r="Y114" i="8"/>
  <c r="R112" i="8"/>
  <c r="AC113" i="8"/>
  <c r="AN111" i="8"/>
  <c r="AL111" i="8"/>
  <c r="AH111" i="8"/>
  <c r="AK111" i="8"/>
  <c r="AG111" i="8"/>
  <c r="AM111" i="8"/>
  <c r="AI111" i="8"/>
  <c r="AE111" i="8"/>
  <c r="AO111" i="8"/>
  <c r="AF111" i="8"/>
  <c r="AJ111" i="8"/>
  <c r="G118" i="8"/>
  <c r="AQ115" i="8"/>
  <c r="H115" i="8"/>
  <c r="O115" i="8" s="1"/>
  <c r="F116" i="8"/>
  <c r="L113" i="8"/>
  <c r="K114" i="8"/>
  <c r="Y115" i="8" l="1"/>
  <c r="U115" i="8"/>
  <c r="AB115" i="8"/>
  <c r="X115" i="8"/>
  <c r="T115" i="8"/>
  <c r="Z115" i="8"/>
  <c r="V115" i="8"/>
  <c r="W115" i="8"/>
  <c r="S115" i="8"/>
  <c r="AA115" i="8"/>
  <c r="AQ116" i="8"/>
  <c r="H116" i="8"/>
  <c r="O116" i="8" s="1"/>
  <c r="F117" i="8"/>
  <c r="G119" i="8"/>
  <c r="AC114" i="8"/>
  <c r="R113" i="8"/>
  <c r="AL112" i="8"/>
  <c r="AH112" i="8"/>
  <c r="AN112" i="8"/>
  <c r="AI112" i="8"/>
  <c r="AM112" i="8"/>
  <c r="AG112" i="8"/>
  <c r="AO112" i="8"/>
  <c r="AJ112" i="8"/>
  <c r="AE112" i="8"/>
  <c r="AK112" i="8"/>
  <c r="AF112" i="8"/>
  <c r="L114" i="8"/>
  <c r="K115" i="8"/>
  <c r="AA116" i="8" l="1"/>
  <c r="W116" i="8"/>
  <c r="S116" i="8"/>
  <c r="Z116" i="8"/>
  <c r="V116" i="8"/>
  <c r="AB116" i="8"/>
  <c r="X116" i="8"/>
  <c r="T116" i="8"/>
  <c r="Y116" i="8"/>
  <c r="U116" i="8"/>
  <c r="H117" i="8"/>
  <c r="O117" i="8" s="1"/>
  <c r="AQ117" i="8"/>
  <c r="F118" i="8"/>
  <c r="AC115" i="8"/>
  <c r="R114" i="8"/>
  <c r="AN113" i="8"/>
  <c r="AJ113" i="8"/>
  <c r="AF113" i="8"/>
  <c r="AK113" i="8"/>
  <c r="AE113" i="8"/>
  <c r="AO113" i="8"/>
  <c r="AI113" i="8"/>
  <c r="AL113" i="8"/>
  <c r="AG113" i="8"/>
  <c r="AH113" i="8"/>
  <c r="AM113" i="8"/>
  <c r="G120" i="8"/>
  <c r="L115" i="8"/>
  <c r="K116" i="8"/>
  <c r="Y117" i="8" l="1"/>
  <c r="U117" i="8"/>
  <c r="AB117" i="8"/>
  <c r="X117" i="8"/>
  <c r="T117" i="8"/>
  <c r="Z117" i="8"/>
  <c r="V117" i="8"/>
  <c r="S117" i="8"/>
  <c r="W117" i="8"/>
  <c r="AA117" i="8"/>
  <c r="G121" i="8"/>
  <c r="AQ118" i="8"/>
  <c r="H118" i="8"/>
  <c r="O118" i="8" s="1"/>
  <c r="F119" i="8"/>
  <c r="AC116" i="8"/>
  <c r="R115" i="8"/>
  <c r="AL114" i="8"/>
  <c r="AH114" i="8"/>
  <c r="AM114" i="8"/>
  <c r="AG114" i="8"/>
  <c r="AK114" i="8"/>
  <c r="AF114" i="8"/>
  <c r="AN114" i="8"/>
  <c r="AI114" i="8"/>
  <c r="AO114" i="8"/>
  <c r="AJ114" i="8"/>
  <c r="AE114" i="8"/>
  <c r="L116" i="8"/>
  <c r="K117" i="8"/>
  <c r="AA118" i="8" l="1"/>
  <c r="W118" i="8"/>
  <c r="S118" i="8"/>
  <c r="Z118" i="8"/>
  <c r="V118" i="8"/>
  <c r="AB118" i="8"/>
  <c r="X118" i="8"/>
  <c r="T118" i="8"/>
  <c r="Y118" i="8"/>
  <c r="U118" i="8"/>
  <c r="AN115" i="8"/>
  <c r="AJ115" i="8"/>
  <c r="AF115" i="8"/>
  <c r="AO115" i="8"/>
  <c r="AI115" i="8"/>
  <c r="AM115" i="8"/>
  <c r="AH115" i="8"/>
  <c r="AK115" i="8"/>
  <c r="AE115" i="8"/>
  <c r="AG115" i="8"/>
  <c r="AL115" i="8"/>
  <c r="AC117" i="8"/>
  <c r="R116" i="8"/>
  <c r="AQ119" i="8"/>
  <c r="H119" i="8"/>
  <c r="O119" i="8" s="1"/>
  <c r="F120" i="8"/>
  <c r="G122" i="8"/>
  <c r="L117" i="8"/>
  <c r="K118" i="8"/>
  <c r="Y119" i="8" l="1"/>
  <c r="U119" i="8"/>
  <c r="AB119" i="8"/>
  <c r="X119" i="8"/>
  <c r="T119" i="8"/>
  <c r="Z119" i="8"/>
  <c r="V119" i="8"/>
  <c r="AA119" i="8"/>
  <c r="S119" i="8"/>
  <c r="W119" i="8"/>
  <c r="AQ120" i="8"/>
  <c r="H120" i="8"/>
  <c r="O120" i="8" s="1"/>
  <c r="F121" i="8"/>
  <c r="G123" i="8"/>
  <c r="AL116" i="8"/>
  <c r="AH116" i="8"/>
  <c r="AK116" i="8"/>
  <c r="AF116" i="8"/>
  <c r="AO116" i="8"/>
  <c r="AJ116" i="8"/>
  <c r="AE116" i="8"/>
  <c r="AM116" i="8"/>
  <c r="AG116" i="8"/>
  <c r="AN116" i="8"/>
  <c r="AI116" i="8"/>
  <c r="AC118" i="8"/>
  <c r="R117" i="8"/>
  <c r="L118" i="8"/>
  <c r="K119" i="8"/>
  <c r="AA120" i="8" l="1"/>
  <c r="W120" i="8"/>
  <c r="S120" i="8"/>
  <c r="Z120" i="8"/>
  <c r="V120" i="8"/>
  <c r="AB120" i="8"/>
  <c r="X120" i="8"/>
  <c r="T120" i="8"/>
  <c r="U120" i="8"/>
  <c r="Y120" i="8"/>
  <c r="R118" i="8"/>
  <c r="AC119" i="8"/>
  <c r="G124" i="8"/>
  <c r="AQ121" i="8"/>
  <c r="H121" i="8"/>
  <c r="O121" i="8" s="1"/>
  <c r="F122" i="8"/>
  <c r="AN117" i="8"/>
  <c r="AJ117" i="8"/>
  <c r="AF117" i="8"/>
  <c r="AM117" i="8"/>
  <c r="AH117" i="8"/>
  <c r="AL117" i="8"/>
  <c r="AG117" i="8"/>
  <c r="AO117" i="8"/>
  <c r="AI117" i="8"/>
  <c r="AK117" i="8"/>
  <c r="AE117" i="8"/>
  <c r="L119" i="8"/>
  <c r="K120" i="8"/>
  <c r="Y121" i="8" l="1"/>
  <c r="U121" i="8"/>
  <c r="AB121" i="8"/>
  <c r="X121" i="8"/>
  <c r="T121" i="8"/>
  <c r="Z121" i="8"/>
  <c r="V121" i="8"/>
  <c r="AA121" i="8"/>
  <c r="W121" i="8"/>
  <c r="S121" i="8"/>
  <c r="AQ122" i="8"/>
  <c r="H122" i="8"/>
  <c r="O122" i="8" s="1"/>
  <c r="F123" i="8"/>
  <c r="G125" i="8"/>
  <c r="AC120" i="8"/>
  <c r="R119" i="8"/>
  <c r="AL118" i="8"/>
  <c r="AH118" i="8"/>
  <c r="AO118" i="8"/>
  <c r="AJ118" i="8"/>
  <c r="AE118" i="8"/>
  <c r="AN118" i="8"/>
  <c r="AI118" i="8"/>
  <c r="AK118" i="8"/>
  <c r="AF118" i="8"/>
  <c r="AG118" i="8"/>
  <c r="AM118" i="8"/>
  <c r="L120" i="8"/>
  <c r="K121" i="8"/>
  <c r="Z122" i="8" l="1"/>
  <c r="AA122" i="8"/>
  <c r="W122" i="8"/>
  <c r="S122" i="8"/>
  <c r="AB122" i="8"/>
  <c r="V122" i="8"/>
  <c r="X122" i="8"/>
  <c r="T122" i="8"/>
  <c r="U122" i="8"/>
  <c r="Y122" i="8"/>
  <c r="AN119" i="8"/>
  <c r="AJ119" i="8"/>
  <c r="AF119" i="8"/>
  <c r="AL119" i="8"/>
  <c r="AG119" i="8"/>
  <c r="AK119" i="8"/>
  <c r="AE119" i="8"/>
  <c r="AM119" i="8"/>
  <c r="AH119" i="8"/>
  <c r="AO119" i="8"/>
  <c r="AI119" i="8"/>
  <c r="G126" i="8"/>
  <c r="R120" i="8"/>
  <c r="AC121" i="8"/>
  <c r="AQ123" i="8"/>
  <c r="H123" i="8"/>
  <c r="O123" i="8" s="1"/>
  <c r="F124" i="8"/>
  <c r="L121" i="8"/>
  <c r="K122" i="8"/>
  <c r="AB123" i="8" l="1"/>
  <c r="X123" i="8"/>
  <c r="T123" i="8"/>
  <c r="AA123" i="8"/>
  <c r="W123" i="8"/>
  <c r="S123" i="8"/>
  <c r="Y123" i="8"/>
  <c r="U123" i="8"/>
  <c r="V123" i="8"/>
  <c r="Z123" i="8"/>
  <c r="G127" i="8"/>
  <c r="H124" i="8"/>
  <c r="O124" i="8" s="1"/>
  <c r="AQ124" i="8"/>
  <c r="F125" i="8"/>
  <c r="AL120" i="8"/>
  <c r="AH120" i="8"/>
  <c r="AN120" i="8"/>
  <c r="AI120" i="8"/>
  <c r="AM120" i="8"/>
  <c r="AG120" i="8"/>
  <c r="AO120" i="8"/>
  <c r="AJ120" i="8"/>
  <c r="AE120" i="8"/>
  <c r="AF120" i="8"/>
  <c r="AK120" i="8"/>
  <c r="AC122" i="8"/>
  <c r="R121" i="8"/>
  <c r="L122" i="8"/>
  <c r="K123" i="8"/>
  <c r="Z124" i="8" l="1"/>
  <c r="V124" i="8"/>
  <c r="Y124" i="8"/>
  <c r="U124" i="8"/>
  <c r="AA124" i="8"/>
  <c r="W124" i="8"/>
  <c r="S124" i="8"/>
  <c r="AB124" i="8"/>
  <c r="X124" i="8"/>
  <c r="T124" i="8"/>
  <c r="AC123" i="8"/>
  <c r="R122" i="8"/>
  <c r="AN121" i="8"/>
  <c r="AJ121" i="8"/>
  <c r="AF121" i="8"/>
  <c r="AK121" i="8"/>
  <c r="AE121" i="8"/>
  <c r="AO121" i="8"/>
  <c r="AI121" i="8"/>
  <c r="AL121" i="8"/>
  <c r="AG121" i="8"/>
  <c r="AM121" i="8"/>
  <c r="AH121" i="8"/>
  <c r="G128" i="8"/>
  <c r="H125" i="8"/>
  <c r="O125" i="8" s="1"/>
  <c r="AQ125" i="8"/>
  <c r="F126" i="8"/>
  <c r="L123" i="8"/>
  <c r="K124" i="8"/>
  <c r="AB125" i="8" l="1"/>
  <c r="X125" i="8"/>
  <c r="T125" i="8"/>
  <c r="AA125" i="8"/>
  <c r="W125" i="8"/>
  <c r="S125" i="8"/>
  <c r="Y125" i="8"/>
  <c r="U125" i="8"/>
  <c r="V125" i="8"/>
  <c r="Z125" i="8"/>
  <c r="G129" i="8"/>
  <c r="AL122" i="8"/>
  <c r="AH122" i="8"/>
  <c r="AM122" i="8"/>
  <c r="AG122" i="8"/>
  <c r="AK122" i="8"/>
  <c r="AF122" i="8"/>
  <c r="AN122" i="8"/>
  <c r="AI122" i="8"/>
  <c r="AJ122" i="8"/>
  <c r="AO122" i="8"/>
  <c r="AE122" i="8"/>
  <c r="H126" i="8"/>
  <c r="O126" i="8" s="1"/>
  <c r="AQ126" i="8"/>
  <c r="F127" i="8"/>
  <c r="AC124" i="8"/>
  <c r="R123" i="8"/>
  <c r="L124" i="8"/>
  <c r="K125" i="8"/>
  <c r="Z126" i="8" l="1"/>
  <c r="V126" i="8"/>
  <c r="Y126" i="8"/>
  <c r="U126" i="8"/>
  <c r="AA126" i="8"/>
  <c r="W126" i="8"/>
  <c r="S126" i="8"/>
  <c r="X126" i="8"/>
  <c r="T126" i="8"/>
  <c r="AB126" i="8"/>
  <c r="AQ127" i="8"/>
  <c r="H127" i="8"/>
  <c r="O127" i="8" s="1"/>
  <c r="F128" i="8"/>
  <c r="R124" i="8"/>
  <c r="AC125" i="8"/>
  <c r="AO123" i="8"/>
  <c r="AK123" i="8"/>
  <c r="AG123" i="8"/>
  <c r="AN123" i="8"/>
  <c r="AJ123" i="8"/>
  <c r="AF123" i="8"/>
  <c r="AI123" i="8"/>
  <c r="AH123" i="8"/>
  <c r="AL123" i="8"/>
  <c r="AE123" i="8"/>
  <c r="AM123" i="8"/>
  <c r="G130" i="8"/>
  <c r="L125" i="8"/>
  <c r="K126" i="8"/>
  <c r="AB127" i="8" l="1"/>
  <c r="X127" i="8"/>
  <c r="T127" i="8"/>
  <c r="AA127" i="8"/>
  <c r="W127" i="8"/>
  <c r="S127" i="8"/>
  <c r="Y127" i="8"/>
  <c r="U127" i="8"/>
  <c r="Z127" i="8"/>
  <c r="V127" i="8"/>
  <c r="AC126" i="8"/>
  <c r="R125" i="8"/>
  <c r="H128" i="8"/>
  <c r="O128" i="8" s="1"/>
  <c r="AQ128" i="8"/>
  <c r="F129" i="8"/>
  <c r="G131" i="8"/>
  <c r="AM124" i="8"/>
  <c r="AI124" i="8"/>
  <c r="AE124" i="8"/>
  <c r="AL124" i="8"/>
  <c r="AH124" i="8"/>
  <c r="AK124" i="8"/>
  <c r="AJ124" i="8"/>
  <c r="AN124" i="8"/>
  <c r="AF124" i="8"/>
  <c r="AG124" i="8"/>
  <c r="AO124" i="8"/>
  <c r="L126" i="8"/>
  <c r="K127" i="8"/>
  <c r="Z128" i="8" l="1"/>
  <c r="V128" i="8"/>
  <c r="Y128" i="8"/>
  <c r="U128" i="8"/>
  <c r="AA128" i="8"/>
  <c r="W128" i="8"/>
  <c r="S128" i="8"/>
  <c r="T128" i="8"/>
  <c r="X128" i="8"/>
  <c r="AB128" i="8"/>
  <c r="G132" i="8"/>
  <c r="AO125" i="8"/>
  <c r="AK125" i="8"/>
  <c r="AG125" i="8"/>
  <c r="AN125" i="8"/>
  <c r="AJ125" i="8"/>
  <c r="AF125" i="8"/>
  <c r="AM125" i="8"/>
  <c r="AE125" i="8"/>
  <c r="AL125" i="8"/>
  <c r="AH125" i="8"/>
  <c r="AI125" i="8"/>
  <c r="H129" i="8"/>
  <c r="O129" i="8" s="1"/>
  <c r="AQ129" i="8"/>
  <c r="F130" i="8"/>
  <c r="R126" i="8"/>
  <c r="AC127" i="8"/>
  <c r="L127" i="8"/>
  <c r="K128" i="8"/>
  <c r="AB129" i="8" l="1"/>
  <c r="X129" i="8"/>
  <c r="T129" i="8"/>
  <c r="AA129" i="8"/>
  <c r="W129" i="8"/>
  <c r="S129" i="8"/>
  <c r="Y129" i="8"/>
  <c r="U129" i="8"/>
  <c r="Z129" i="8"/>
  <c r="V129" i="8"/>
  <c r="G133" i="8"/>
  <c r="H130" i="8"/>
  <c r="O130" i="8" s="1"/>
  <c r="AQ130" i="8"/>
  <c r="F131" i="8"/>
  <c r="AC128" i="8"/>
  <c r="R127" i="8"/>
  <c r="AM126" i="8"/>
  <c r="AI126" i="8"/>
  <c r="AE126" i="8"/>
  <c r="AL126" i="8"/>
  <c r="AH126" i="8"/>
  <c r="AO126" i="8"/>
  <c r="AG126" i="8"/>
  <c r="AN126" i="8"/>
  <c r="AF126" i="8"/>
  <c r="AJ126" i="8"/>
  <c r="AK126" i="8"/>
  <c r="L128" i="8"/>
  <c r="K129" i="8"/>
  <c r="Z130" i="8" l="1"/>
  <c r="V130" i="8"/>
  <c r="Y130" i="8"/>
  <c r="U130" i="8"/>
  <c r="AA130" i="8"/>
  <c r="W130" i="8"/>
  <c r="S130" i="8"/>
  <c r="AB130" i="8"/>
  <c r="T130" i="8"/>
  <c r="X130" i="8"/>
  <c r="AO127" i="8"/>
  <c r="AK127" i="8"/>
  <c r="AG127" i="8"/>
  <c r="AN127" i="8"/>
  <c r="AJ127" i="8"/>
  <c r="AF127" i="8"/>
  <c r="AI127" i="8"/>
  <c r="AH127" i="8"/>
  <c r="AL127" i="8"/>
  <c r="AM127" i="8"/>
  <c r="AE127" i="8"/>
  <c r="R128" i="8"/>
  <c r="AC129" i="8"/>
  <c r="G134" i="8"/>
  <c r="AQ131" i="8"/>
  <c r="H131" i="8"/>
  <c r="O131" i="8" s="1"/>
  <c r="F132" i="8"/>
  <c r="L129" i="8"/>
  <c r="K130" i="8"/>
  <c r="AB131" i="8" l="1"/>
  <c r="X131" i="8"/>
  <c r="T131" i="8"/>
  <c r="AA131" i="8"/>
  <c r="W131" i="8"/>
  <c r="S131" i="8"/>
  <c r="Y131" i="8"/>
  <c r="U131" i="8"/>
  <c r="V131" i="8"/>
  <c r="Z131" i="8"/>
  <c r="AM128" i="8"/>
  <c r="AI128" i="8"/>
  <c r="AE128" i="8"/>
  <c r="AL128" i="8"/>
  <c r="AH128" i="8"/>
  <c r="AK128" i="8"/>
  <c r="AJ128" i="8"/>
  <c r="AN128" i="8"/>
  <c r="AF128" i="8"/>
  <c r="AO128" i="8"/>
  <c r="AG128" i="8"/>
  <c r="H132" i="8"/>
  <c r="O132" i="8" s="1"/>
  <c r="AQ132" i="8"/>
  <c r="F133" i="8"/>
  <c r="G135" i="8"/>
  <c r="AC130" i="8"/>
  <c r="R129" i="8"/>
  <c r="L130" i="8"/>
  <c r="K131" i="8"/>
  <c r="Z132" i="8" l="1"/>
  <c r="V132" i="8"/>
  <c r="Y132" i="8"/>
  <c r="U132" i="8"/>
  <c r="AA132" i="8"/>
  <c r="W132" i="8"/>
  <c r="S132" i="8"/>
  <c r="AB132" i="8"/>
  <c r="X132" i="8"/>
  <c r="T132" i="8"/>
  <c r="G136" i="8"/>
  <c r="AO129" i="8"/>
  <c r="AK129" i="8"/>
  <c r="AG129" i="8"/>
  <c r="AN129" i="8"/>
  <c r="AJ129" i="8"/>
  <c r="AF129" i="8"/>
  <c r="AM129" i="8"/>
  <c r="AE129" i="8"/>
  <c r="AL129" i="8"/>
  <c r="AH129" i="8"/>
  <c r="AI129" i="8"/>
  <c r="R130" i="8"/>
  <c r="AC131" i="8"/>
  <c r="H133" i="8"/>
  <c r="O133" i="8" s="1"/>
  <c r="AQ133" i="8"/>
  <c r="F134" i="8"/>
  <c r="L131" i="8"/>
  <c r="K132" i="8"/>
  <c r="AB133" i="8" l="1"/>
  <c r="X133" i="8"/>
  <c r="T133" i="8"/>
  <c r="AA133" i="8"/>
  <c r="W133" i="8"/>
  <c r="S133" i="8"/>
  <c r="Y133" i="8"/>
  <c r="U133" i="8"/>
  <c r="V133" i="8"/>
  <c r="Z133" i="8"/>
  <c r="AC132" i="8"/>
  <c r="R131" i="8"/>
  <c r="H134" i="8"/>
  <c r="O134" i="8" s="1"/>
  <c r="AQ134" i="8"/>
  <c r="F135" i="8"/>
  <c r="AM130" i="8"/>
  <c r="AI130" i="8"/>
  <c r="AE130" i="8"/>
  <c r="AL130" i="8"/>
  <c r="AH130" i="8"/>
  <c r="AO130" i="8"/>
  <c r="AG130" i="8"/>
  <c r="AN130" i="8"/>
  <c r="AF130" i="8"/>
  <c r="AJ130" i="8"/>
  <c r="AK130" i="8"/>
  <c r="G137" i="8"/>
  <c r="L132" i="8"/>
  <c r="K133" i="8"/>
  <c r="Z134" i="8" l="1"/>
  <c r="V134" i="8"/>
  <c r="Y134" i="8"/>
  <c r="U134" i="8"/>
  <c r="AA134" i="8"/>
  <c r="W134" i="8"/>
  <c r="S134" i="8"/>
  <c r="X134" i="8"/>
  <c r="T134" i="8"/>
  <c r="AB134" i="8"/>
  <c r="R132" i="8"/>
  <c r="AC133" i="8"/>
  <c r="G138" i="8"/>
  <c r="AQ135" i="8"/>
  <c r="H135" i="8"/>
  <c r="O135" i="8" s="1"/>
  <c r="F136" i="8"/>
  <c r="AO131" i="8"/>
  <c r="AK131" i="8"/>
  <c r="AG131" i="8"/>
  <c r="AN131" i="8"/>
  <c r="AJ131" i="8"/>
  <c r="AF131" i="8"/>
  <c r="AI131" i="8"/>
  <c r="AH131" i="8"/>
  <c r="AL131" i="8"/>
  <c r="AM131" i="8"/>
  <c r="AE131" i="8"/>
  <c r="L133" i="8"/>
  <c r="K134" i="8"/>
  <c r="AB135" i="8" l="1"/>
  <c r="X135" i="8"/>
  <c r="T135" i="8"/>
  <c r="AA135" i="8"/>
  <c r="W135" i="8"/>
  <c r="S135" i="8"/>
  <c r="Y135" i="8"/>
  <c r="U135" i="8"/>
  <c r="Z135" i="8"/>
  <c r="V135" i="8"/>
  <c r="H136" i="8"/>
  <c r="O136" i="8" s="1"/>
  <c r="AQ136" i="8"/>
  <c r="F137" i="8"/>
  <c r="G139" i="8"/>
  <c r="AC134" i="8"/>
  <c r="R133" i="8"/>
  <c r="AM132" i="8"/>
  <c r="AI132" i="8"/>
  <c r="AE132" i="8"/>
  <c r="AL132" i="8"/>
  <c r="AH132" i="8"/>
  <c r="AK132" i="8"/>
  <c r="AJ132" i="8"/>
  <c r="AN132" i="8"/>
  <c r="AF132" i="8"/>
  <c r="AO132" i="8"/>
  <c r="AG132" i="8"/>
  <c r="L134" i="8"/>
  <c r="K135" i="8"/>
  <c r="Z136" i="8" l="1"/>
  <c r="V136" i="8"/>
  <c r="Y136" i="8"/>
  <c r="U136" i="8"/>
  <c r="AA136" i="8"/>
  <c r="W136" i="8"/>
  <c r="S136" i="8"/>
  <c r="T136" i="8"/>
  <c r="X136" i="8"/>
  <c r="AB136" i="8"/>
  <c r="AO133" i="8"/>
  <c r="AK133" i="8"/>
  <c r="AG133" i="8"/>
  <c r="AN133" i="8"/>
  <c r="AJ133" i="8"/>
  <c r="AF133" i="8"/>
  <c r="AM133" i="8"/>
  <c r="AE133" i="8"/>
  <c r="AL133" i="8"/>
  <c r="AH133" i="8"/>
  <c r="AI133" i="8"/>
  <c r="R134" i="8"/>
  <c r="AC135" i="8"/>
  <c r="H137" i="8"/>
  <c r="O137" i="8" s="1"/>
  <c r="AQ137" i="8"/>
  <c r="F138" i="8"/>
  <c r="G140" i="8"/>
  <c r="L135" i="8"/>
  <c r="K136" i="8"/>
  <c r="AB137" i="8" l="1"/>
  <c r="X137" i="8"/>
  <c r="T137" i="8"/>
  <c r="AA137" i="8"/>
  <c r="W137" i="8"/>
  <c r="S137" i="8"/>
  <c r="Y137" i="8"/>
  <c r="U137" i="8"/>
  <c r="Z137" i="8"/>
  <c r="V137" i="8"/>
  <c r="G141" i="8"/>
  <c r="AC136" i="8"/>
  <c r="R135" i="8"/>
  <c r="H138" i="8"/>
  <c r="O138" i="8" s="1"/>
  <c r="AQ138" i="8"/>
  <c r="F139" i="8"/>
  <c r="AM134" i="8"/>
  <c r="AI134" i="8"/>
  <c r="AE134" i="8"/>
  <c r="AL134" i="8"/>
  <c r="AH134" i="8"/>
  <c r="AO134" i="8"/>
  <c r="AG134" i="8"/>
  <c r="AN134" i="8"/>
  <c r="AF134" i="8"/>
  <c r="AJ134" i="8"/>
  <c r="AK134" i="8"/>
  <c r="L136" i="8"/>
  <c r="K137" i="8"/>
  <c r="Z138" i="8" l="1"/>
  <c r="V138" i="8"/>
  <c r="Y138" i="8"/>
  <c r="U138" i="8"/>
  <c r="AA138" i="8"/>
  <c r="W138" i="8"/>
  <c r="S138" i="8"/>
  <c r="AB138" i="8"/>
  <c r="T138" i="8"/>
  <c r="X138" i="8"/>
  <c r="AQ139" i="8"/>
  <c r="H139" i="8"/>
  <c r="O139" i="8" s="1"/>
  <c r="F140" i="8"/>
  <c r="AO135" i="8"/>
  <c r="AK135" i="8"/>
  <c r="AG135" i="8"/>
  <c r="AN135" i="8"/>
  <c r="AJ135" i="8"/>
  <c r="AF135" i="8"/>
  <c r="AI135" i="8"/>
  <c r="AH135" i="8"/>
  <c r="AL135" i="8"/>
  <c r="AE135" i="8"/>
  <c r="AM135" i="8"/>
  <c r="R136" i="8"/>
  <c r="AC137" i="8"/>
  <c r="G142" i="8"/>
  <c r="L137" i="8"/>
  <c r="K138" i="8"/>
  <c r="AB139" i="8" l="1"/>
  <c r="X139" i="8"/>
  <c r="T139" i="8"/>
  <c r="AA139" i="8"/>
  <c r="W139" i="8"/>
  <c r="S139" i="8"/>
  <c r="Y139" i="8"/>
  <c r="U139" i="8"/>
  <c r="V139" i="8"/>
  <c r="Z139" i="8"/>
  <c r="AC138" i="8"/>
  <c r="R137" i="8"/>
  <c r="AM136" i="8"/>
  <c r="AI136" i="8"/>
  <c r="AE136" i="8"/>
  <c r="AL136" i="8"/>
  <c r="AH136" i="8"/>
  <c r="AK136" i="8"/>
  <c r="AJ136" i="8"/>
  <c r="AN136" i="8"/>
  <c r="AF136" i="8"/>
  <c r="AG136" i="8"/>
  <c r="AO136" i="8"/>
  <c r="H140" i="8"/>
  <c r="O140" i="8" s="1"/>
  <c r="AQ140" i="8"/>
  <c r="F141" i="8"/>
  <c r="G143" i="8"/>
  <c r="L138" i="8"/>
  <c r="K139" i="8"/>
  <c r="Z140" i="8" l="1"/>
  <c r="V140" i="8"/>
  <c r="Y140" i="8"/>
  <c r="U140" i="8"/>
  <c r="AA140" i="8"/>
  <c r="W140" i="8"/>
  <c r="S140" i="8"/>
  <c r="AB140" i="8"/>
  <c r="X140" i="8"/>
  <c r="T140" i="8"/>
  <c r="R138" i="8"/>
  <c r="AC139" i="8"/>
  <c r="AO137" i="8"/>
  <c r="AK137" i="8"/>
  <c r="AG137" i="8"/>
  <c r="AN137" i="8"/>
  <c r="AJ137" i="8"/>
  <c r="AF137" i="8"/>
  <c r="AM137" i="8"/>
  <c r="AE137" i="8"/>
  <c r="AL137" i="8"/>
  <c r="AH137" i="8"/>
  <c r="AI137" i="8"/>
  <c r="G144" i="8"/>
  <c r="H141" i="8"/>
  <c r="O141" i="8" s="1"/>
  <c r="AQ141" i="8"/>
  <c r="F142" i="8"/>
  <c r="L139" i="8"/>
  <c r="K140" i="8"/>
  <c r="AB141" i="8" l="1"/>
  <c r="X141" i="8"/>
  <c r="T141" i="8"/>
  <c r="AA141" i="8"/>
  <c r="W141" i="8"/>
  <c r="S141" i="8"/>
  <c r="Y141" i="8"/>
  <c r="U141" i="8"/>
  <c r="V141" i="8"/>
  <c r="Z141" i="8"/>
  <c r="G145" i="8"/>
  <c r="H142" i="8"/>
  <c r="O142" i="8" s="1"/>
  <c r="AQ142" i="8"/>
  <c r="F143" i="8"/>
  <c r="AM138" i="8"/>
  <c r="AI138" i="8"/>
  <c r="AE138" i="8"/>
  <c r="AL138" i="8"/>
  <c r="AH138" i="8"/>
  <c r="AO138" i="8"/>
  <c r="AG138" i="8"/>
  <c r="AN138" i="8"/>
  <c r="AF138" i="8"/>
  <c r="AJ138" i="8"/>
  <c r="AK138" i="8"/>
  <c r="AC140" i="8"/>
  <c r="R139" i="8"/>
  <c r="L140" i="8"/>
  <c r="K141" i="8"/>
  <c r="Z142" i="8" l="1"/>
  <c r="V142" i="8"/>
  <c r="Y142" i="8"/>
  <c r="U142" i="8"/>
  <c r="AA142" i="8"/>
  <c r="W142" i="8"/>
  <c r="S142" i="8"/>
  <c r="X142" i="8"/>
  <c r="T142" i="8"/>
  <c r="AB142" i="8"/>
  <c r="AQ143" i="8"/>
  <c r="H143" i="8"/>
  <c r="O143" i="8" s="1"/>
  <c r="F144" i="8"/>
  <c r="R140" i="8"/>
  <c r="AC141" i="8"/>
  <c r="AO139" i="8"/>
  <c r="AK139" i="8"/>
  <c r="AG139" i="8"/>
  <c r="AN139" i="8"/>
  <c r="AJ139" i="8"/>
  <c r="AF139" i="8"/>
  <c r="AI139" i="8"/>
  <c r="AH139" i="8"/>
  <c r="AL139" i="8"/>
  <c r="AE139" i="8"/>
  <c r="AM139" i="8"/>
  <c r="G146" i="8"/>
  <c r="L141" i="8"/>
  <c r="K142" i="8"/>
  <c r="AB143" i="8" l="1"/>
  <c r="X143" i="8"/>
  <c r="T143" i="8"/>
  <c r="AA143" i="8"/>
  <c r="W143" i="8"/>
  <c r="S143" i="8"/>
  <c r="Y143" i="8"/>
  <c r="U143" i="8"/>
  <c r="Z143" i="8"/>
  <c r="V143" i="8"/>
  <c r="AQ144" i="8"/>
  <c r="H144" i="8"/>
  <c r="O144" i="8" s="1"/>
  <c r="F145" i="8"/>
  <c r="G147" i="8"/>
  <c r="AC142" i="8"/>
  <c r="R141" i="8"/>
  <c r="AM140" i="8"/>
  <c r="AI140" i="8"/>
  <c r="AE140" i="8"/>
  <c r="AL140" i="8"/>
  <c r="AH140" i="8"/>
  <c r="AK140" i="8"/>
  <c r="AJ140" i="8"/>
  <c r="AN140" i="8"/>
  <c r="AF140" i="8"/>
  <c r="AG140" i="8"/>
  <c r="AO140" i="8"/>
  <c r="L142" i="8"/>
  <c r="K143" i="8"/>
  <c r="Z144" i="8" l="1"/>
  <c r="V144" i="8"/>
  <c r="Y144" i="8"/>
  <c r="U144" i="8"/>
  <c r="AA144" i="8"/>
  <c r="W144" i="8"/>
  <c r="S144" i="8"/>
  <c r="T144" i="8"/>
  <c r="X144" i="8"/>
  <c r="AB144" i="8"/>
  <c r="AC143" i="8"/>
  <c r="R142" i="8"/>
  <c r="G148" i="8"/>
  <c r="AO141" i="8"/>
  <c r="AK141" i="8"/>
  <c r="AG141" i="8"/>
  <c r="AN141" i="8"/>
  <c r="AJ141" i="8"/>
  <c r="AF141" i="8"/>
  <c r="AM141" i="8"/>
  <c r="AE141" i="8"/>
  <c r="AL141" i="8"/>
  <c r="AH141" i="8"/>
  <c r="AI141" i="8"/>
  <c r="H145" i="8"/>
  <c r="O145" i="8" s="1"/>
  <c r="AQ145" i="8"/>
  <c r="F146" i="8"/>
  <c r="L143" i="8"/>
  <c r="K144" i="8"/>
  <c r="AB145" i="8" l="1"/>
  <c r="X145" i="8"/>
  <c r="T145" i="8"/>
  <c r="AA145" i="8"/>
  <c r="W145" i="8"/>
  <c r="S145" i="8"/>
  <c r="Y145" i="8"/>
  <c r="U145" i="8"/>
  <c r="Z145" i="8"/>
  <c r="V145" i="8"/>
  <c r="AQ146" i="8"/>
  <c r="H146" i="8"/>
  <c r="O146" i="8" s="1"/>
  <c r="F147" i="8"/>
  <c r="AM142" i="8"/>
  <c r="AI142" i="8"/>
  <c r="AE142" i="8"/>
  <c r="AL142" i="8"/>
  <c r="AH142" i="8"/>
  <c r="AO142" i="8"/>
  <c r="AG142" i="8"/>
  <c r="AN142" i="8"/>
  <c r="AF142" i="8"/>
  <c r="AJ142" i="8"/>
  <c r="AK142" i="8"/>
  <c r="AC144" i="8"/>
  <c r="R143" i="8"/>
  <c r="G149" i="8"/>
  <c r="L144" i="8"/>
  <c r="K145" i="8"/>
  <c r="Z146" i="8" l="1"/>
  <c r="V146" i="8"/>
  <c r="Y146" i="8"/>
  <c r="U146" i="8"/>
  <c r="AA146" i="8"/>
  <c r="W146" i="8"/>
  <c r="S146" i="8"/>
  <c r="AB146" i="8"/>
  <c r="T146" i="8"/>
  <c r="X146" i="8"/>
  <c r="R144" i="8"/>
  <c r="AC145" i="8"/>
  <c r="H147" i="8"/>
  <c r="O147" i="8" s="1"/>
  <c r="AQ147" i="8"/>
  <c r="F148" i="8"/>
  <c r="G150" i="8"/>
  <c r="AM143" i="8"/>
  <c r="AI143" i="8"/>
  <c r="AE143" i="8"/>
  <c r="AO143" i="8"/>
  <c r="AJ143" i="8"/>
  <c r="AN143" i="8"/>
  <c r="AH143" i="8"/>
  <c r="AL143" i="8"/>
  <c r="AK143" i="8"/>
  <c r="AF143" i="8"/>
  <c r="AG143" i="8"/>
  <c r="L145" i="8"/>
  <c r="K146" i="8"/>
  <c r="AB147" i="8" l="1"/>
  <c r="X147" i="8"/>
  <c r="T147" i="8"/>
  <c r="AA147" i="8"/>
  <c r="W147" i="8"/>
  <c r="S147" i="8"/>
  <c r="Y147" i="8"/>
  <c r="U147" i="8"/>
  <c r="V147" i="8"/>
  <c r="Z147" i="8"/>
  <c r="R145" i="8"/>
  <c r="AC146" i="8"/>
  <c r="G151" i="8"/>
  <c r="H148" i="8"/>
  <c r="O148" i="8" s="1"/>
  <c r="AQ148" i="8"/>
  <c r="F149" i="8"/>
  <c r="AO144" i="8"/>
  <c r="AK144" i="8"/>
  <c r="AG144" i="8"/>
  <c r="AL144" i="8"/>
  <c r="AF144" i="8"/>
  <c r="AJ144" i="8"/>
  <c r="AE144" i="8"/>
  <c r="AN144" i="8"/>
  <c r="AM144" i="8"/>
  <c r="AH144" i="8"/>
  <c r="AI144" i="8"/>
  <c r="L146" i="8"/>
  <c r="K147" i="8"/>
  <c r="Z148" i="8" l="1"/>
  <c r="V148" i="8"/>
  <c r="Y148" i="8"/>
  <c r="U148" i="8"/>
  <c r="AA148" i="8"/>
  <c r="W148" i="8"/>
  <c r="S148" i="8"/>
  <c r="AB148" i="8"/>
  <c r="X148" i="8"/>
  <c r="T148" i="8"/>
  <c r="H149" i="8"/>
  <c r="O149" i="8" s="1"/>
  <c r="AQ149" i="8"/>
  <c r="F150" i="8"/>
  <c r="G152" i="8"/>
  <c r="R146" i="8"/>
  <c r="AC147" i="8"/>
  <c r="AM145" i="8"/>
  <c r="AI145" i="8"/>
  <c r="AE145" i="8"/>
  <c r="AN145" i="8"/>
  <c r="AH145" i="8"/>
  <c r="AL145" i="8"/>
  <c r="AG145" i="8"/>
  <c r="AF145" i="8"/>
  <c r="AO145" i="8"/>
  <c r="AJ145" i="8"/>
  <c r="AK145" i="8"/>
  <c r="L147" i="8"/>
  <c r="K148" i="8"/>
  <c r="AB149" i="8" l="1"/>
  <c r="X149" i="8"/>
  <c r="T149" i="8"/>
  <c r="AA149" i="8"/>
  <c r="W149" i="8"/>
  <c r="S149" i="8"/>
  <c r="Y149" i="8"/>
  <c r="U149" i="8"/>
  <c r="V149" i="8"/>
  <c r="Z149" i="8"/>
  <c r="R147" i="8"/>
  <c r="AC148" i="8"/>
  <c r="AO146" i="8"/>
  <c r="AK146" i="8"/>
  <c r="AG146" i="8"/>
  <c r="AJ146" i="8"/>
  <c r="AE146" i="8"/>
  <c r="AN146" i="8"/>
  <c r="AI146" i="8"/>
  <c r="AH146" i="8"/>
  <c r="AF146" i="8"/>
  <c r="AL146" i="8"/>
  <c r="AM146" i="8"/>
  <c r="AQ150" i="8"/>
  <c r="H150" i="8"/>
  <c r="O150" i="8" s="1"/>
  <c r="F151" i="8"/>
  <c r="G153" i="8"/>
  <c r="L148" i="8"/>
  <c r="K149" i="8"/>
  <c r="Z150" i="8" l="1"/>
  <c r="V150" i="8"/>
  <c r="Y150" i="8"/>
  <c r="U150" i="8"/>
  <c r="AA150" i="8"/>
  <c r="W150" i="8"/>
  <c r="S150" i="8"/>
  <c r="X150" i="8"/>
  <c r="T150" i="8"/>
  <c r="AB150" i="8"/>
  <c r="G154" i="8"/>
  <c r="R148" i="8"/>
  <c r="AC149" i="8"/>
  <c r="AM147" i="8"/>
  <c r="AI147" i="8"/>
  <c r="AE147" i="8"/>
  <c r="AL147" i="8"/>
  <c r="AG147" i="8"/>
  <c r="AK147" i="8"/>
  <c r="AF147" i="8"/>
  <c r="AJ147" i="8"/>
  <c r="AH147" i="8"/>
  <c r="AN147" i="8"/>
  <c r="AO147" i="8"/>
  <c r="H151" i="8"/>
  <c r="O151" i="8" s="1"/>
  <c r="AQ151" i="8"/>
  <c r="F152" i="8"/>
  <c r="L149" i="8"/>
  <c r="K150" i="8"/>
  <c r="AB151" i="8" l="1"/>
  <c r="X151" i="8"/>
  <c r="T151" i="8"/>
  <c r="AA151" i="8"/>
  <c r="W151" i="8"/>
  <c r="S151" i="8"/>
  <c r="Y151" i="8"/>
  <c r="U151" i="8"/>
  <c r="Z151" i="8"/>
  <c r="V151" i="8"/>
  <c r="G155" i="8"/>
  <c r="R149" i="8"/>
  <c r="AC150" i="8"/>
  <c r="AQ152" i="8"/>
  <c r="H152" i="8"/>
  <c r="O152" i="8" s="1"/>
  <c r="F153" i="8"/>
  <c r="AO148" i="8"/>
  <c r="AK148" i="8"/>
  <c r="AG148" i="8"/>
  <c r="AN148" i="8"/>
  <c r="AI148" i="8"/>
  <c r="AM148" i="8"/>
  <c r="AH148" i="8"/>
  <c r="AL148" i="8"/>
  <c r="AJ148" i="8"/>
  <c r="AE148" i="8"/>
  <c r="AF148" i="8"/>
  <c r="L150" i="8"/>
  <c r="K151" i="8"/>
  <c r="Z152" i="8" l="1"/>
  <c r="V152" i="8"/>
  <c r="Y152" i="8"/>
  <c r="U152" i="8"/>
  <c r="AA152" i="8"/>
  <c r="W152" i="8"/>
  <c r="S152" i="8"/>
  <c r="T152" i="8"/>
  <c r="X152" i="8"/>
  <c r="AB152" i="8"/>
  <c r="G156" i="8"/>
  <c r="H153" i="8"/>
  <c r="O153" i="8" s="1"/>
  <c r="AQ153" i="8"/>
  <c r="F154" i="8"/>
  <c r="AM149" i="8"/>
  <c r="AI149" i="8"/>
  <c r="AE149" i="8"/>
  <c r="AK149" i="8"/>
  <c r="AF149" i="8"/>
  <c r="AO149" i="8"/>
  <c r="AJ149" i="8"/>
  <c r="AN149" i="8"/>
  <c r="AL149" i="8"/>
  <c r="AG149" i="8"/>
  <c r="AH149" i="8"/>
  <c r="AC151" i="8"/>
  <c r="R150" i="8"/>
  <c r="L151" i="8"/>
  <c r="K152" i="8"/>
  <c r="AB153" i="8" l="1"/>
  <c r="X153" i="8"/>
  <c r="T153" i="8"/>
  <c r="AA153" i="8"/>
  <c r="W153" i="8"/>
  <c r="S153" i="8"/>
  <c r="Y153" i="8"/>
  <c r="U153" i="8"/>
  <c r="Z153" i="8"/>
  <c r="V153" i="8"/>
  <c r="R151" i="8"/>
  <c r="AC152" i="8"/>
  <c r="AO150" i="8"/>
  <c r="AK150" i="8"/>
  <c r="AG150" i="8"/>
  <c r="AM150" i="8"/>
  <c r="AH150" i="8"/>
  <c r="AL150" i="8"/>
  <c r="AF150" i="8"/>
  <c r="AE150" i="8"/>
  <c r="AN150" i="8"/>
  <c r="AI150" i="8"/>
  <c r="AJ150" i="8"/>
  <c r="AQ154" i="8"/>
  <c r="H154" i="8"/>
  <c r="O154" i="8" s="1"/>
  <c r="F155" i="8"/>
  <c r="G157" i="8"/>
  <c r="L152" i="8"/>
  <c r="K153" i="8"/>
  <c r="Z154" i="8" l="1"/>
  <c r="V154" i="8"/>
  <c r="Y154" i="8"/>
  <c r="U154" i="8"/>
  <c r="AA154" i="8"/>
  <c r="W154" i="8"/>
  <c r="S154" i="8"/>
  <c r="AB154" i="8"/>
  <c r="T154" i="8"/>
  <c r="X154" i="8"/>
  <c r="H155" i="8"/>
  <c r="O155" i="8" s="1"/>
  <c r="AQ155" i="8"/>
  <c r="F156" i="8"/>
  <c r="AC153" i="8"/>
  <c r="R152" i="8"/>
  <c r="G158" i="8"/>
  <c r="AM151" i="8"/>
  <c r="AI151" i="8"/>
  <c r="AE151" i="8"/>
  <c r="AO151" i="8"/>
  <c r="AJ151" i="8"/>
  <c r="AN151" i="8"/>
  <c r="AH151" i="8"/>
  <c r="AG151" i="8"/>
  <c r="AF151" i="8"/>
  <c r="AK151" i="8"/>
  <c r="AL151" i="8"/>
  <c r="L153" i="8"/>
  <c r="K154" i="8"/>
  <c r="AB155" i="8" l="1"/>
  <c r="X155" i="8"/>
  <c r="T155" i="8"/>
  <c r="AA155" i="8"/>
  <c r="W155" i="8"/>
  <c r="S155" i="8"/>
  <c r="Y155" i="8"/>
  <c r="U155" i="8"/>
  <c r="V155" i="8"/>
  <c r="Z155" i="8"/>
  <c r="AQ156" i="8"/>
  <c r="H156" i="8"/>
  <c r="O156" i="8" s="1"/>
  <c r="F157" i="8"/>
  <c r="G159" i="8"/>
  <c r="AO152" i="8"/>
  <c r="AK152" i="8"/>
  <c r="AG152" i="8"/>
  <c r="AL152" i="8"/>
  <c r="AF152" i="8"/>
  <c r="AJ152" i="8"/>
  <c r="AE152" i="8"/>
  <c r="AI152" i="8"/>
  <c r="AH152" i="8"/>
  <c r="AM152" i="8"/>
  <c r="AN152" i="8"/>
  <c r="AC154" i="8"/>
  <c r="R153" i="8"/>
  <c r="L154" i="8"/>
  <c r="K155" i="8"/>
  <c r="Z156" i="8" l="1"/>
  <c r="V156" i="8"/>
  <c r="Y156" i="8"/>
  <c r="U156" i="8"/>
  <c r="AA156" i="8"/>
  <c r="W156" i="8"/>
  <c r="S156" i="8"/>
  <c r="AB156" i="8"/>
  <c r="X156" i="8"/>
  <c r="T156" i="8"/>
  <c r="AC155" i="8"/>
  <c r="R154" i="8"/>
  <c r="AN153" i="8"/>
  <c r="AJ153" i="8"/>
  <c r="AF153" i="8"/>
  <c r="AM153" i="8"/>
  <c r="AI153" i="8"/>
  <c r="AE153" i="8"/>
  <c r="AL153" i="8"/>
  <c r="AK153" i="8"/>
  <c r="AO153" i="8"/>
  <c r="AG153" i="8"/>
  <c r="AH153" i="8"/>
  <c r="H157" i="8"/>
  <c r="O157" i="8" s="1"/>
  <c r="AQ157" i="8"/>
  <c r="F158" i="8"/>
  <c r="G160" i="8"/>
  <c r="L155" i="8"/>
  <c r="K156" i="8"/>
  <c r="AB157" i="8" l="1"/>
  <c r="X157" i="8"/>
  <c r="T157" i="8"/>
  <c r="AA157" i="8"/>
  <c r="W157" i="8"/>
  <c r="S157" i="8"/>
  <c r="Y157" i="8"/>
  <c r="U157" i="8"/>
  <c r="V157" i="8"/>
  <c r="Z157" i="8"/>
  <c r="AL154" i="8"/>
  <c r="AH154" i="8"/>
  <c r="AO154" i="8"/>
  <c r="AK154" i="8"/>
  <c r="AG154" i="8"/>
  <c r="AN154" i="8"/>
  <c r="AF154" i="8"/>
  <c r="AM154" i="8"/>
  <c r="AE154" i="8"/>
  <c r="AI154" i="8"/>
  <c r="AJ154" i="8"/>
  <c r="AC156" i="8"/>
  <c r="R155" i="8"/>
  <c r="G161" i="8"/>
  <c r="AQ158" i="8"/>
  <c r="H158" i="8"/>
  <c r="O158" i="8" s="1"/>
  <c r="F159" i="8"/>
  <c r="L156" i="8"/>
  <c r="K157" i="8"/>
  <c r="Z158" i="8" l="1"/>
  <c r="V158" i="8"/>
  <c r="Y158" i="8"/>
  <c r="U158" i="8"/>
  <c r="AA158" i="8"/>
  <c r="W158" i="8"/>
  <c r="S158" i="8"/>
  <c r="X158" i="8"/>
  <c r="T158" i="8"/>
  <c r="AB158" i="8"/>
  <c r="AC157" i="8"/>
  <c r="R156" i="8"/>
  <c r="H159" i="8"/>
  <c r="O159" i="8" s="1"/>
  <c r="AQ159" i="8"/>
  <c r="F160" i="8"/>
  <c r="G162" i="8"/>
  <c r="AN155" i="8"/>
  <c r="AJ155" i="8"/>
  <c r="AF155" i="8"/>
  <c r="AM155" i="8"/>
  <c r="AI155" i="8"/>
  <c r="AE155" i="8"/>
  <c r="AH155" i="8"/>
  <c r="AO155" i="8"/>
  <c r="AG155" i="8"/>
  <c r="AK155" i="8"/>
  <c r="AL155" i="8"/>
  <c r="L157" i="8"/>
  <c r="K158" i="8"/>
  <c r="AB159" i="8" l="1"/>
  <c r="X159" i="8"/>
  <c r="T159" i="8"/>
  <c r="AA159" i="8"/>
  <c r="W159" i="8"/>
  <c r="S159" i="8"/>
  <c r="Y159" i="8"/>
  <c r="U159" i="8"/>
  <c r="Z159" i="8"/>
  <c r="V159" i="8"/>
  <c r="AC158" i="8"/>
  <c r="R157" i="8"/>
  <c r="G163" i="8"/>
  <c r="AQ160" i="8"/>
  <c r="H160" i="8"/>
  <c r="O160" i="8" s="1"/>
  <c r="F161" i="8"/>
  <c r="AL156" i="8"/>
  <c r="AH156" i="8"/>
  <c r="AO156" i="8"/>
  <c r="AK156" i="8"/>
  <c r="AG156" i="8"/>
  <c r="AJ156" i="8"/>
  <c r="AI156" i="8"/>
  <c r="AF156" i="8"/>
  <c r="AE156" i="8"/>
  <c r="AM156" i="8"/>
  <c r="AN156" i="8"/>
  <c r="L158" i="8"/>
  <c r="K159" i="8"/>
  <c r="Z160" i="8" l="1"/>
  <c r="V160" i="8"/>
  <c r="Y160" i="8"/>
  <c r="U160" i="8"/>
  <c r="AA160" i="8"/>
  <c r="W160" i="8"/>
  <c r="S160" i="8"/>
  <c r="T160" i="8"/>
  <c r="X160" i="8"/>
  <c r="AB160" i="8"/>
  <c r="R158" i="8"/>
  <c r="AC159" i="8"/>
  <c r="H161" i="8"/>
  <c r="O161" i="8" s="1"/>
  <c r="AQ161" i="8"/>
  <c r="F162" i="8"/>
  <c r="G164" i="8"/>
  <c r="AN157" i="8"/>
  <c r="AJ157" i="8"/>
  <c r="AF157" i="8"/>
  <c r="AM157" i="8"/>
  <c r="AI157" i="8"/>
  <c r="AE157" i="8"/>
  <c r="AL157" i="8"/>
  <c r="AK157" i="8"/>
  <c r="AH157" i="8"/>
  <c r="AG157" i="8"/>
  <c r="AO157" i="8"/>
  <c r="L159" i="8"/>
  <c r="K160" i="8"/>
  <c r="AB161" i="8" l="1"/>
  <c r="X161" i="8"/>
  <c r="T161" i="8"/>
  <c r="AA161" i="8"/>
  <c r="W161" i="8"/>
  <c r="S161" i="8"/>
  <c r="Y161" i="8"/>
  <c r="U161" i="8"/>
  <c r="Z161" i="8"/>
  <c r="V161" i="8"/>
  <c r="AC160" i="8"/>
  <c r="R159" i="8"/>
  <c r="G165" i="8"/>
  <c r="AQ162" i="8"/>
  <c r="H162" i="8"/>
  <c r="O162" i="8" s="1"/>
  <c r="F163" i="8"/>
  <c r="AL158" i="8"/>
  <c r="AH158" i="8"/>
  <c r="AO158" i="8"/>
  <c r="AK158" i="8"/>
  <c r="AG158" i="8"/>
  <c r="AN158" i="8"/>
  <c r="AF158" i="8"/>
  <c r="AM158" i="8"/>
  <c r="AE158" i="8"/>
  <c r="AJ158" i="8"/>
  <c r="AI158" i="8"/>
  <c r="L160" i="8"/>
  <c r="K161" i="8"/>
  <c r="Z162" i="8" l="1"/>
  <c r="V162" i="8"/>
  <c r="Y162" i="8"/>
  <c r="U162" i="8"/>
  <c r="AA162" i="8"/>
  <c r="W162" i="8"/>
  <c r="S162" i="8"/>
  <c r="AB162" i="8"/>
  <c r="T162" i="8"/>
  <c r="X162" i="8"/>
  <c r="AC161" i="8"/>
  <c r="R160" i="8"/>
  <c r="AQ163" i="8"/>
  <c r="H163" i="8"/>
  <c r="O163" i="8" s="1"/>
  <c r="F164" i="8"/>
  <c r="G166" i="8"/>
  <c r="AN159" i="8"/>
  <c r="AJ159" i="8"/>
  <c r="AF159" i="8"/>
  <c r="AM159" i="8"/>
  <c r="AI159" i="8"/>
  <c r="AE159" i="8"/>
  <c r="AH159" i="8"/>
  <c r="AO159" i="8"/>
  <c r="AG159" i="8"/>
  <c r="AL159" i="8"/>
  <c r="AK159" i="8"/>
  <c r="L161" i="8"/>
  <c r="K162" i="8"/>
  <c r="AB163" i="8" l="1"/>
  <c r="X163" i="8"/>
  <c r="T163" i="8"/>
  <c r="AA163" i="8"/>
  <c r="W163" i="8"/>
  <c r="S163" i="8"/>
  <c r="Y163" i="8"/>
  <c r="U163" i="8"/>
  <c r="V163" i="8"/>
  <c r="Z163" i="8"/>
  <c r="AC162" i="8"/>
  <c r="R161" i="8"/>
  <c r="G167" i="8"/>
  <c r="AQ164" i="8"/>
  <c r="H164" i="8"/>
  <c r="O164" i="8" s="1"/>
  <c r="F165" i="8"/>
  <c r="AL160" i="8"/>
  <c r="AH160" i="8"/>
  <c r="AO160" i="8"/>
  <c r="AK160" i="8"/>
  <c r="AG160" i="8"/>
  <c r="AJ160" i="8"/>
  <c r="AI160" i="8"/>
  <c r="AN160" i="8"/>
  <c r="AM160" i="8"/>
  <c r="AE160" i="8"/>
  <c r="AF160" i="8"/>
  <c r="L162" i="8"/>
  <c r="K163" i="8"/>
  <c r="Z164" i="8" l="1"/>
  <c r="V164" i="8"/>
  <c r="Y164" i="8"/>
  <c r="U164" i="8"/>
  <c r="AA164" i="8"/>
  <c r="W164" i="8"/>
  <c r="S164" i="8"/>
  <c r="AB164" i="8"/>
  <c r="X164" i="8"/>
  <c r="T164" i="8"/>
  <c r="AQ165" i="8"/>
  <c r="H165" i="8"/>
  <c r="O165" i="8" s="1"/>
  <c r="F166" i="8"/>
  <c r="AN161" i="8"/>
  <c r="AJ161" i="8"/>
  <c r="AF161" i="8"/>
  <c r="AM161" i="8"/>
  <c r="AI161" i="8"/>
  <c r="AE161" i="8"/>
  <c r="AL161" i="8"/>
  <c r="AK161" i="8"/>
  <c r="AO161" i="8"/>
  <c r="AG161" i="8"/>
  <c r="AH161" i="8"/>
  <c r="AC163" i="8"/>
  <c r="R162" i="8"/>
  <c r="G168" i="8"/>
  <c r="L163" i="8"/>
  <c r="K164" i="8"/>
  <c r="AB165" i="8" l="1"/>
  <c r="X165" i="8"/>
  <c r="T165" i="8"/>
  <c r="AA165" i="8"/>
  <c r="W165" i="8"/>
  <c r="S165" i="8"/>
  <c r="Y165" i="8"/>
  <c r="U165" i="8"/>
  <c r="V165" i="8"/>
  <c r="Z165" i="8"/>
  <c r="AL162" i="8"/>
  <c r="AH162" i="8"/>
  <c r="AO162" i="8"/>
  <c r="AK162" i="8"/>
  <c r="AG162" i="8"/>
  <c r="AN162" i="8"/>
  <c r="AF162" i="8"/>
  <c r="AM162" i="8"/>
  <c r="AE162" i="8"/>
  <c r="AI162" i="8"/>
  <c r="AJ162" i="8"/>
  <c r="AQ166" i="8"/>
  <c r="H166" i="8"/>
  <c r="O166" i="8" s="1"/>
  <c r="F167" i="8"/>
  <c r="AC164" i="8"/>
  <c r="R163" i="8"/>
  <c r="G169" i="8"/>
  <c r="L164" i="8"/>
  <c r="K165" i="8"/>
  <c r="Z166" i="8" l="1"/>
  <c r="V166" i="8"/>
  <c r="Y166" i="8"/>
  <c r="U166" i="8"/>
  <c r="AA166" i="8"/>
  <c r="W166" i="8"/>
  <c r="S166" i="8"/>
  <c r="X166" i="8"/>
  <c r="T166" i="8"/>
  <c r="AB166" i="8"/>
  <c r="G170" i="8"/>
  <c r="H167" i="8"/>
  <c r="O167" i="8" s="1"/>
  <c r="AQ167" i="8"/>
  <c r="F168" i="8"/>
  <c r="AC165" i="8"/>
  <c r="R164" i="8"/>
  <c r="AN163" i="8"/>
  <c r="AJ163" i="8"/>
  <c r="AF163" i="8"/>
  <c r="AK163" i="8"/>
  <c r="AE163" i="8"/>
  <c r="AO163" i="8"/>
  <c r="AI163" i="8"/>
  <c r="AM163" i="8"/>
  <c r="AL163" i="8"/>
  <c r="AH163" i="8"/>
  <c r="AG163" i="8"/>
  <c r="L165" i="8"/>
  <c r="K166" i="8"/>
  <c r="AB167" i="8" l="1"/>
  <c r="X167" i="8"/>
  <c r="T167" i="8"/>
  <c r="AA167" i="8"/>
  <c r="W167" i="8"/>
  <c r="S167" i="8"/>
  <c r="Y167" i="8"/>
  <c r="U167" i="8"/>
  <c r="Z167" i="8"/>
  <c r="V167" i="8"/>
  <c r="AC166" i="8"/>
  <c r="R165" i="8"/>
  <c r="AL164" i="8"/>
  <c r="AH164" i="8"/>
  <c r="AM164" i="8"/>
  <c r="AG164" i="8"/>
  <c r="AK164" i="8"/>
  <c r="AF164" i="8"/>
  <c r="AO164" i="8"/>
  <c r="AE164" i="8"/>
  <c r="AN164" i="8"/>
  <c r="AI164" i="8"/>
  <c r="AJ164" i="8"/>
  <c r="AQ168" i="8"/>
  <c r="H168" i="8"/>
  <c r="O168" i="8" s="1"/>
  <c r="F169" i="8"/>
  <c r="G171" i="8"/>
  <c r="L166" i="8"/>
  <c r="K167" i="8"/>
  <c r="Z168" i="8" l="1"/>
  <c r="V168" i="8"/>
  <c r="Y168" i="8"/>
  <c r="U168" i="8"/>
  <c r="AA168" i="8"/>
  <c r="W168" i="8"/>
  <c r="S168" i="8"/>
  <c r="T168" i="8"/>
  <c r="X168" i="8"/>
  <c r="AB168" i="8"/>
  <c r="AQ169" i="8"/>
  <c r="H169" i="8"/>
  <c r="O169" i="8" s="1"/>
  <c r="F170" i="8"/>
  <c r="AC167" i="8"/>
  <c r="R166" i="8"/>
  <c r="AN165" i="8"/>
  <c r="AJ165" i="8"/>
  <c r="AF165" i="8"/>
  <c r="AO165" i="8"/>
  <c r="AI165" i="8"/>
  <c r="AM165" i="8"/>
  <c r="AH165" i="8"/>
  <c r="AG165" i="8"/>
  <c r="AE165" i="8"/>
  <c r="AL165" i="8"/>
  <c r="AK165" i="8"/>
  <c r="G172" i="8"/>
  <c r="L167" i="8"/>
  <c r="K168" i="8"/>
  <c r="AB169" i="8" l="1"/>
  <c r="X169" i="8"/>
  <c r="T169" i="8"/>
  <c r="AA169" i="8"/>
  <c r="W169" i="8"/>
  <c r="S169" i="8"/>
  <c r="Y169" i="8"/>
  <c r="U169" i="8"/>
  <c r="Z169" i="8"/>
  <c r="V169" i="8"/>
  <c r="AC168" i="8"/>
  <c r="R167" i="8"/>
  <c r="AQ170" i="8"/>
  <c r="H170" i="8"/>
  <c r="O170" i="8" s="1"/>
  <c r="F171" i="8"/>
  <c r="G173" i="8"/>
  <c r="AL166" i="8"/>
  <c r="AH166" i="8"/>
  <c r="AK166" i="8"/>
  <c r="AF166" i="8"/>
  <c r="AO166" i="8"/>
  <c r="AJ166" i="8"/>
  <c r="AE166" i="8"/>
  <c r="AI166" i="8"/>
  <c r="AG166" i="8"/>
  <c r="AM166" i="8"/>
  <c r="AN166" i="8"/>
  <c r="L168" i="8"/>
  <c r="K169" i="8"/>
  <c r="Z170" i="8" l="1"/>
  <c r="V170" i="8"/>
  <c r="Y170" i="8"/>
  <c r="U170" i="8"/>
  <c r="AA170" i="8"/>
  <c r="W170" i="8"/>
  <c r="S170" i="8"/>
  <c r="AB170" i="8"/>
  <c r="T170" i="8"/>
  <c r="X170" i="8"/>
  <c r="AN167" i="8"/>
  <c r="AJ167" i="8"/>
  <c r="AF167" i="8"/>
  <c r="AM167" i="8"/>
  <c r="AH167" i="8"/>
  <c r="AL167" i="8"/>
  <c r="AG167" i="8"/>
  <c r="AK167" i="8"/>
  <c r="AI167" i="8"/>
  <c r="AO167" i="8"/>
  <c r="AE167" i="8"/>
  <c r="G174" i="8"/>
  <c r="L169" i="8"/>
  <c r="R168" i="8"/>
  <c r="AC169" i="8"/>
  <c r="AQ171" i="8"/>
  <c r="H171" i="8"/>
  <c r="O171" i="8" s="1"/>
  <c r="F172" i="8"/>
  <c r="K170" i="8"/>
  <c r="AB171" i="8" l="1"/>
  <c r="X171" i="8"/>
  <c r="T171" i="8"/>
  <c r="AA171" i="8"/>
  <c r="W171" i="8"/>
  <c r="S171" i="8"/>
  <c r="Y171" i="8"/>
  <c r="U171" i="8"/>
  <c r="V171" i="8"/>
  <c r="Z171" i="8"/>
  <c r="AC170" i="8"/>
  <c r="L170" i="8"/>
  <c r="R169" i="8"/>
  <c r="G175" i="8"/>
  <c r="AQ172" i="8"/>
  <c r="H172" i="8"/>
  <c r="O172" i="8" s="1"/>
  <c r="F173" i="8"/>
  <c r="AL168" i="8"/>
  <c r="AH168" i="8"/>
  <c r="AO168" i="8"/>
  <c r="AJ168" i="8"/>
  <c r="AE168" i="8"/>
  <c r="AN168" i="8"/>
  <c r="AI168" i="8"/>
  <c r="AM168" i="8"/>
  <c r="AK168" i="8"/>
  <c r="AG168" i="8"/>
  <c r="AF168" i="8"/>
  <c r="K171" i="8"/>
  <c r="Z172" i="8" l="1"/>
  <c r="V172" i="8"/>
  <c r="Y172" i="8"/>
  <c r="U172" i="8"/>
  <c r="AA172" i="8"/>
  <c r="W172" i="8"/>
  <c r="S172" i="8"/>
  <c r="AB172" i="8"/>
  <c r="X172" i="8"/>
  <c r="T172" i="8"/>
  <c r="H173" i="8"/>
  <c r="O173" i="8" s="1"/>
  <c r="AQ173" i="8"/>
  <c r="F174" i="8"/>
  <c r="G176" i="8"/>
  <c r="K172" i="8"/>
  <c r="AN169" i="8"/>
  <c r="AJ169" i="8"/>
  <c r="AF169" i="8"/>
  <c r="AL169" i="8"/>
  <c r="AG169" i="8"/>
  <c r="AK169" i="8"/>
  <c r="AE169" i="8"/>
  <c r="AO169" i="8"/>
  <c r="AM169" i="8"/>
  <c r="AH169" i="8"/>
  <c r="AI169" i="8"/>
  <c r="R170" i="8"/>
  <c r="AC171" i="8"/>
  <c r="L171" i="8"/>
  <c r="AA173" i="8" l="1"/>
  <c r="X173" i="8"/>
  <c r="T173" i="8"/>
  <c r="AB173" i="8"/>
  <c r="W173" i="8"/>
  <c r="S173" i="8"/>
  <c r="Y173" i="8"/>
  <c r="U173" i="8"/>
  <c r="V173" i="8"/>
  <c r="Z173" i="8"/>
  <c r="AL170" i="8"/>
  <c r="AH170" i="8"/>
  <c r="AN170" i="8"/>
  <c r="AI170" i="8"/>
  <c r="AM170" i="8"/>
  <c r="AG170" i="8"/>
  <c r="AF170" i="8"/>
  <c r="AO170" i="8"/>
  <c r="AE170" i="8"/>
  <c r="AK170" i="8"/>
  <c r="AJ170" i="8"/>
  <c r="AC172" i="8"/>
  <c r="L172" i="8"/>
  <c r="R171" i="8"/>
  <c r="AQ174" i="8"/>
  <c r="H174" i="8"/>
  <c r="O174" i="8" s="1"/>
  <c r="F175" i="8"/>
  <c r="G177" i="8"/>
  <c r="K173" i="8"/>
  <c r="AB174" i="8" l="1"/>
  <c r="X174" i="8"/>
  <c r="T174" i="8"/>
  <c r="AA174" i="8"/>
  <c r="W174" i="8"/>
  <c r="S174" i="8"/>
  <c r="Y174" i="8"/>
  <c r="U174" i="8"/>
  <c r="V174" i="8"/>
  <c r="Z174" i="8"/>
  <c r="K174" i="8"/>
  <c r="AC173" i="8"/>
  <c r="L173" i="8"/>
  <c r="R172" i="8"/>
  <c r="G178" i="8"/>
  <c r="AN171" i="8"/>
  <c r="AJ171" i="8"/>
  <c r="AF171" i="8"/>
  <c r="AK171" i="8"/>
  <c r="AE171" i="8"/>
  <c r="AO171" i="8"/>
  <c r="AI171" i="8"/>
  <c r="AH171" i="8"/>
  <c r="AG171" i="8"/>
  <c r="AL171" i="8"/>
  <c r="AM171" i="8"/>
  <c r="H175" i="8"/>
  <c r="O175" i="8" s="1"/>
  <c r="AQ175" i="8"/>
  <c r="F176" i="8"/>
  <c r="Z175" i="8" l="1"/>
  <c r="V175" i="8"/>
  <c r="Y175" i="8"/>
  <c r="U175" i="8"/>
  <c r="AA175" i="8"/>
  <c r="W175" i="8"/>
  <c r="S175" i="8"/>
  <c r="AB175" i="8"/>
  <c r="X175" i="8"/>
  <c r="T175" i="8"/>
  <c r="K175" i="8"/>
  <c r="G179" i="8"/>
  <c r="AQ176" i="8"/>
  <c r="H176" i="8"/>
  <c r="O176" i="8" s="1"/>
  <c r="F177" i="8"/>
  <c r="AL172" i="8"/>
  <c r="AH172" i="8"/>
  <c r="AM172" i="8"/>
  <c r="AG172" i="8"/>
  <c r="AK172" i="8"/>
  <c r="AF172" i="8"/>
  <c r="AJ172" i="8"/>
  <c r="AI172" i="8"/>
  <c r="AO172" i="8"/>
  <c r="AN172" i="8"/>
  <c r="AE172" i="8"/>
  <c r="AC174" i="8"/>
  <c r="R173" i="8"/>
  <c r="L174" i="8"/>
  <c r="AB176" i="8" l="1"/>
  <c r="X176" i="8"/>
  <c r="T176" i="8"/>
  <c r="AA176" i="8"/>
  <c r="W176" i="8"/>
  <c r="S176" i="8"/>
  <c r="Y176" i="8"/>
  <c r="U176" i="8"/>
  <c r="V176" i="8"/>
  <c r="Z176" i="8"/>
  <c r="H177" i="8"/>
  <c r="O177" i="8" s="1"/>
  <c r="AQ177" i="8"/>
  <c r="F178" i="8"/>
  <c r="G180" i="8"/>
  <c r="K176" i="8"/>
  <c r="AC175" i="8"/>
  <c r="R174" i="8"/>
  <c r="L175" i="8"/>
  <c r="AN173" i="8"/>
  <c r="AJ173" i="8"/>
  <c r="AF173" i="8"/>
  <c r="AO173" i="8"/>
  <c r="AI173" i="8"/>
  <c r="AM173" i="8"/>
  <c r="AH173" i="8"/>
  <c r="AL173" i="8"/>
  <c r="AK173" i="8"/>
  <c r="AG173" i="8"/>
  <c r="AE173" i="8"/>
  <c r="Z177" i="8" l="1"/>
  <c r="V177" i="8"/>
  <c r="Y177" i="8"/>
  <c r="U177" i="8"/>
  <c r="AA177" i="8"/>
  <c r="W177" i="8"/>
  <c r="S177" i="8"/>
  <c r="X177" i="8"/>
  <c r="T177" i="8"/>
  <c r="AB177" i="8"/>
  <c r="L176" i="8"/>
  <c r="R175" i="8"/>
  <c r="AC176" i="8"/>
  <c r="AQ178" i="8"/>
  <c r="H178" i="8"/>
  <c r="O178" i="8" s="1"/>
  <c r="F179" i="8"/>
  <c r="AO174" i="8"/>
  <c r="AL174" i="8"/>
  <c r="AH174" i="8"/>
  <c r="AK174" i="8"/>
  <c r="AF174" i="8"/>
  <c r="AJ174" i="8"/>
  <c r="AE174" i="8"/>
  <c r="AN174" i="8"/>
  <c r="AM174" i="8"/>
  <c r="AG174" i="8"/>
  <c r="AI174" i="8"/>
  <c r="G181" i="8"/>
  <c r="K177" i="8"/>
  <c r="AB178" i="8" l="1"/>
  <c r="X178" i="8"/>
  <c r="T178" i="8"/>
  <c r="AA178" i="8"/>
  <c r="W178" i="8"/>
  <c r="S178" i="8"/>
  <c r="Y178" i="8"/>
  <c r="U178" i="8"/>
  <c r="Z178" i="8"/>
  <c r="V178" i="8"/>
  <c r="G182" i="8"/>
  <c r="H179" i="8"/>
  <c r="O179" i="8" s="1"/>
  <c r="AQ179" i="8"/>
  <c r="F180" i="8"/>
  <c r="AM175" i="8"/>
  <c r="AI175" i="8"/>
  <c r="AE175" i="8"/>
  <c r="AN175" i="8"/>
  <c r="AJ175" i="8"/>
  <c r="AF175" i="8"/>
  <c r="AL175" i="8"/>
  <c r="AK175" i="8"/>
  <c r="AO175" i="8"/>
  <c r="AG175" i="8"/>
  <c r="AH175" i="8"/>
  <c r="L177" i="8"/>
  <c r="AC177" i="8"/>
  <c r="R176" i="8"/>
  <c r="K178" i="8"/>
  <c r="Z179" i="8" l="1"/>
  <c r="V179" i="8"/>
  <c r="Y179" i="8"/>
  <c r="U179" i="8"/>
  <c r="AA179" i="8"/>
  <c r="W179" i="8"/>
  <c r="S179" i="8"/>
  <c r="T179" i="8"/>
  <c r="X179" i="8"/>
  <c r="AB179" i="8"/>
  <c r="L178" i="8"/>
  <c r="R177" i="8"/>
  <c r="AC178" i="8"/>
  <c r="AO176" i="8"/>
  <c r="AK176" i="8"/>
  <c r="AG176" i="8"/>
  <c r="AL176" i="8"/>
  <c r="AH176" i="8"/>
  <c r="AN176" i="8"/>
  <c r="AF176" i="8"/>
  <c r="AM176" i="8"/>
  <c r="AE176" i="8"/>
  <c r="AI176" i="8"/>
  <c r="AJ176" i="8"/>
  <c r="K179" i="8"/>
  <c r="G183" i="8"/>
  <c r="AQ180" i="8"/>
  <c r="H180" i="8"/>
  <c r="O180" i="8" s="1"/>
  <c r="F181" i="8"/>
  <c r="AB180" i="8" l="1"/>
  <c r="X180" i="8"/>
  <c r="T180" i="8"/>
  <c r="AA180" i="8"/>
  <c r="W180" i="8"/>
  <c r="S180" i="8"/>
  <c r="Y180" i="8"/>
  <c r="U180" i="8"/>
  <c r="Z180" i="8"/>
  <c r="V180" i="8"/>
  <c r="AC179" i="8"/>
  <c r="R178" i="8"/>
  <c r="L179" i="8"/>
  <c r="H181" i="8"/>
  <c r="O181" i="8" s="1"/>
  <c r="AQ181" i="8"/>
  <c r="F182" i="8"/>
  <c r="G184" i="8"/>
  <c r="AM177" i="8"/>
  <c r="AI177" i="8"/>
  <c r="AE177" i="8"/>
  <c r="AN177" i="8"/>
  <c r="AJ177" i="8"/>
  <c r="AF177" i="8"/>
  <c r="AH177" i="8"/>
  <c r="AO177" i="8"/>
  <c r="AG177" i="8"/>
  <c r="AK177" i="8"/>
  <c r="AL177" i="8"/>
  <c r="K180" i="8"/>
  <c r="Z181" i="8" l="1"/>
  <c r="V181" i="8"/>
  <c r="Y181" i="8"/>
  <c r="U181" i="8"/>
  <c r="AA181" i="8"/>
  <c r="W181" i="8"/>
  <c r="S181" i="8"/>
  <c r="AB181" i="8"/>
  <c r="T181" i="8"/>
  <c r="X181" i="8"/>
  <c r="G185" i="8"/>
  <c r="K181" i="8"/>
  <c r="L180" i="8"/>
  <c r="R179" i="8"/>
  <c r="AC180" i="8"/>
  <c r="AQ182" i="8"/>
  <c r="H182" i="8"/>
  <c r="O182" i="8" s="1"/>
  <c r="F183" i="8"/>
  <c r="AO178" i="8"/>
  <c r="AK178" i="8"/>
  <c r="AG178" i="8"/>
  <c r="AL178" i="8"/>
  <c r="AH178" i="8"/>
  <c r="AJ178" i="8"/>
  <c r="AI178" i="8"/>
  <c r="AF178" i="8"/>
  <c r="AE178" i="8"/>
  <c r="AM178" i="8"/>
  <c r="AN178" i="8"/>
  <c r="AB182" i="8" l="1"/>
  <c r="X182" i="8"/>
  <c r="T182" i="8"/>
  <c r="AA182" i="8"/>
  <c r="W182" i="8"/>
  <c r="S182" i="8"/>
  <c r="Y182" i="8"/>
  <c r="U182" i="8"/>
  <c r="V182" i="8"/>
  <c r="Z182" i="8"/>
  <c r="L181" i="8"/>
  <c r="R180" i="8"/>
  <c r="AC181" i="8"/>
  <c r="H183" i="8"/>
  <c r="O183" i="8" s="1"/>
  <c r="AQ183" i="8"/>
  <c r="F184" i="8"/>
  <c r="AM179" i="8"/>
  <c r="AI179" i="8"/>
  <c r="AE179" i="8"/>
  <c r="AN179" i="8"/>
  <c r="AJ179" i="8"/>
  <c r="AF179" i="8"/>
  <c r="AL179" i="8"/>
  <c r="AK179" i="8"/>
  <c r="AH179" i="8"/>
  <c r="AG179" i="8"/>
  <c r="AO179" i="8"/>
  <c r="K182" i="8"/>
  <c r="G186" i="8"/>
  <c r="Z183" i="8" l="1"/>
  <c r="V183" i="8"/>
  <c r="Y183" i="8"/>
  <c r="U183" i="8"/>
  <c r="AA183" i="8"/>
  <c r="W183" i="8"/>
  <c r="S183" i="8"/>
  <c r="AB183" i="8"/>
  <c r="X183" i="8"/>
  <c r="T183" i="8"/>
  <c r="K183" i="8"/>
  <c r="L182" i="8"/>
  <c r="R181" i="8"/>
  <c r="AC182" i="8"/>
  <c r="G187" i="8"/>
  <c r="AQ184" i="8"/>
  <c r="H184" i="8"/>
  <c r="O184" i="8" s="1"/>
  <c r="F185" i="8"/>
  <c r="AO180" i="8"/>
  <c r="AK180" i="8"/>
  <c r="AG180" i="8"/>
  <c r="AL180" i="8"/>
  <c r="AH180" i="8"/>
  <c r="AN180" i="8"/>
  <c r="AF180" i="8"/>
  <c r="AM180" i="8"/>
  <c r="AE180" i="8"/>
  <c r="AJ180" i="8"/>
  <c r="AI180" i="8"/>
  <c r="AB184" i="8" l="1"/>
  <c r="X184" i="8"/>
  <c r="T184" i="8"/>
  <c r="AA184" i="8"/>
  <c r="W184" i="8"/>
  <c r="S184" i="8"/>
  <c r="Y184" i="8"/>
  <c r="U184" i="8"/>
  <c r="V184" i="8"/>
  <c r="Z184" i="8"/>
  <c r="H185" i="8"/>
  <c r="O185" i="8" s="1"/>
  <c r="AQ185" i="8"/>
  <c r="F186" i="8"/>
  <c r="G188" i="8"/>
  <c r="K184" i="8"/>
  <c r="AC183" i="8"/>
  <c r="R182" i="8"/>
  <c r="L183" i="8"/>
  <c r="AM181" i="8"/>
  <c r="AI181" i="8"/>
  <c r="AE181" i="8"/>
  <c r="AN181" i="8"/>
  <c r="AJ181" i="8"/>
  <c r="AF181" i="8"/>
  <c r="AH181" i="8"/>
  <c r="AO181" i="8"/>
  <c r="AG181" i="8"/>
  <c r="AL181" i="8"/>
  <c r="AK181" i="8"/>
  <c r="Z185" i="8" l="1"/>
  <c r="V185" i="8"/>
  <c r="Y185" i="8"/>
  <c r="U185" i="8"/>
  <c r="AA185" i="8"/>
  <c r="W185" i="8"/>
  <c r="S185" i="8"/>
  <c r="X185" i="8"/>
  <c r="T185" i="8"/>
  <c r="AB185" i="8"/>
  <c r="L184" i="8"/>
  <c r="R183" i="8"/>
  <c r="AC184" i="8"/>
  <c r="G189" i="8"/>
  <c r="AQ186" i="8"/>
  <c r="H186" i="8"/>
  <c r="O186" i="8" s="1"/>
  <c r="F187" i="8"/>
  <c r="AO182" i="8"/>
  <c r="AK182" i="8"/>
  <c r="AG182" i="8"/>
  <c r="AL182" i="8"/>
  <c r="AH182" i="8"/>
  <c r="AJ182" i="8"/>
  <c r="AI182" i="8"/>
  <c r="AN182" i="8"/>
  <c r="AM182" i="8"/>
  <c r="AF182" i="8"/>
  <c r="AE182" i="8"/>
  <c r="K185" i="8"/>
  <c r="AB186" i="8" l="1"/>
  <c r="X186" i="8"/>
  <c r="T186" i="8"/>
  <c r="AA186" i="8"/>
  <c r="W186" i="8"/>
  <c r="S186" i="8"/>
  <c r="Y186" i="8"/>
  <c r="U186" i="8"/>
  <c r="Z186" i="8"/>
  <c r="V186" i="8"/>
  <c r="AQ187" i="8"/>
  <c r="H187" i="8"/>
  <c r="O187" i="8" s="1"/>
  <c r="F188" i="8"/>
  <c r="G190" i="8"/>
  <c r="K186" i="8"/>
  <c r="AM183" i="8"/>
  <c r="AI183" i="8"/>
  <c r="AE183" i="8"/>
  <c r="AN183" i="8"/>
  <c r="AJ183" i="8"/>
  <c r="AF183" i="8"/>
  <c r="AL183" i="8"/>
  <c r="AK183" i="8"/>
  <c r="AO183" i="8"/>
  <c r="AH183" i="8"/>
  <c r="AG183" i="8"/>
  <c r="L185" i="8"/>
  <c r="AC185" i="8"/>
  <c r="R184" i="8"/>
  <c r="Z187" i="8" l="1"/>
  <c r="V187" i="8"/>
  <c r="Y187" i="8"/>
  <c r="U187" i="8"/>
  <c r="AA187" i="8"/>
  <c r="W187" i="8"/>
  <c r="S187" i="8"/>
  <c r="T187" i="8"/>
  <c r="X187" i="8"/>
  <c r="AB187" i="8"/>
  <c r="G191" i="8"/>
  <c r="AO184" i="8"/>
  <c r="AK184" i="8"/>
  <c r="AG184" i="8"/>
  <c r="AL184" i="8"/>
  <c r="AH184" i="8"/>
  <c r="AN184" i="8"/>
  <c r="AF184" i="8"/>
  <c r="AM184" i="8"/>
  <c r="AE184" i="8"/>
  <c r="AJ184" i="8"/>
  <c r="AI184" i="8"/>
  <c r="AQ188" i="8"/>
  <c r="H188" i="8"/>
  <c r="O188" i="8" s="1"/>
  <c r="F189" i="8"/>
  <c r="L186" i="8"/>
  <c r="R185" i="8"/>
  <c r="AC186" i="8"/>
  <c r="K187" i="8"/>
  <c r="AB188" i="8" l="1"/>
  <c r="X188" i="8"/>
  <c r="T188" i="8"/>
  <c r="AA188" i="8"/>
  <c r="W188" i="8"/>
  <c r="S188" i="8"/>
  <c r="Y188" i="8"/>
  <c r="U188" i="8"/>
  <c r="Z188" i="8"/>
  <c r="V188" i="8"/>
  <c r="AQ189" i="8"/>
  <c r="H189" i="8"/>
  <c r="O189" i="8" s="1"/>
  <c r="F190" i="8"/>
  <c r="K188" i="8"/>
  <c r="AC187" i="8"/>
  <c r="R186" i="8"/>
  <c r="L187" i="8"/>
  <c r="AM185" i="8"/>
  <c r="AI185" i="8"/>
  <c r="AE185" i="8"/>
  <c r="AN185" i="8"/>
  <c r="AJ185" i="8"/>
  <c r="AF185" i="8"/>
  <c r="AH185" i="8"/>
  <c r="AO185" i="8"/>
  <c r="AG185" i="8"/>
  <c r="AL185" i="8"/>
  <c r="AK185" i="8"/>
  <c r="G192" i="8"/>
  <c r="Z189" i="8" l="1"/>
  <c r="V189" i="8"/>
  <c r="Y189" i="8"/>
  <c r="U189" i="8"/>
  <c r="AA189" i="8"/>
  <c r="W189" i="8"/>
  <c r="S189" i="8"/>
  <c r="AB189" i="8"/>
  <c r="T189" i="8"/>
  <c r="X189" i="8"/>
  <c r="AO186" i="8"/>
  <c r="AK186" i="8"/>
  <c r="AG186" i="8"/>
  <c r="AL186" i="8"/>
  <c r="AH186" i="8"/>
  <c r="AJ186" i="8"/>
  <c r="AI186" i="8"/>
  <c r="AF186" i="8"/>
  <c r="AE186" i="8"/>
  <c r="AN186" i="8"/>
  <c r="AM186" i="8"/>
  <c r="R187" i="8"/>
  <c r="L188" i="8"/>
  <c r="AC188" i="8"/>
  <c r="AQ190" i="8"/>
  <c r="H190" i="8"/>
  <c r="O190" i="8" s="1"/>
  <c r="F191" i="8"/>
  <c r="G193" i="8"/>
  <c r="K189" i="8"/>
  <c r="AB190" i="8" l="1"/>
  <c r="X190" i="8"/>
  <c r="T190" i="8"/>
  <c r="AA190" i="8"/>
  <c r="W190" i="8"/>
  <c r="S190" i="8"/>
  <c r="Y190" i="8"/>
  <c r="U190" i="8"/>
  <c r="V190" i="8"/>
  <c r="Z190" i="8"/>
  <c r="K190" i="8"/>
  <c r="AL187" i="8"/>
  <c r="AH187" i="8"/>
  <c r="AN187" i="8"/>
  <c r="AI187" i="8"/>
  <c r="AO187" i="8"/>
  <c r="AJ187" i="8"/>
  <c r="AE187" i="8"/>
  <c r="AG187" i="8"/>
  <c r="AF187" i="8"/>
  <c r="AM187" i="8"/>
  <c r="AK187" i="8"/>
  <c r="AC189" i="8"/>
  <c r="L189" i="8"/>
  <c r="R188" i="8"/>
  <c r="G194" i="8"/>
  <c r="AQ191" i="8"/>
  <c r="H191" i="8"/>
  <c r="O191" i="8" s="1"/>
  <c r="F192" i="8"/>
  <c r="Z191" i="8" l="1"/>
  <c r="V191" i="8"/>
  <c r="Y191" i="8"/>
  <c r="U191" i="8"/>
  <c r="AA191" i="8"/>
  <c r="W191" i="8"/>
  <c r="S191" i="8"/>
  <c r="AB191" i="8"/>
  <c r="X191" i="8"/>
  <c r="T191" i="8"/>
  <c r="AC190" i="8"/>
  <c r="R189" i="8"/>
  <c r="L190" i="8"/>
  <c r="G195" i="8"/>
  <c r="AQ192" i="8"/>
  <c r="H192" i="8"/>
  <c r="O192" i="8" s="1"/>
  <c r="F193" i="8"/>
  <c r="K191" i="8"/>
  <c r="AN188" i="8"/>
  <c r="AJ188" i="8"/>
  <c r="AF188" i="8"/>
  <c r="AK188" i="8"/>
  <c r="AE188" i="8"/>
  <c r="AL188" i="8"/>
  <c r="AG188" i="8"/>
  <c r="AI188" i="8"/>
  <c r="AH188" i="8"/>
  <c r="AM188" i="8"/>
  <c r="AO188" i="8"/>
  <c r="AB192" i="8" l="1"/>
  <c r="X192" i="8"/>
  <c r="T192" i="8"/>
  <c r="AA192" i="8"/>
  <c r="W192" i="8"/>
  <c r="S192" i="8"/>
  <c r="Y192" i="8"/>
  <c r="U192" i="8"/>
  <c r="V192" i="8"/>
  <c r="Z192" i="8"/>
  <c r="AQ193" i="8"/>
  <c r="H193" i="8"/>
  <c r="O193" i="8" s="1"/>
  <c r="F194" i="8"/>
  <c r="G196" i="8"/>
  <c r="K192" i="8"/>
  <c r="AL189" i="8"/>
  <c r="AH189" i="8"/>
  <c r="AM189" i="8"/>
  <c r="AG189" i="8"/>
  <c r="AN189" i="8"/>
  <c r="AI189" i="8"/>
  <c r="AK189" i="8"/>
  <c r="AJ189" i="8"/>
  <c r="AO189" i="8"/>
  <c r="AF189" i="8"/>
  <c r="AE189" i="8"/>
  <c r="AC191" i="8"/>
  <c r="R190" i="8"/>
  <c r="L191" i="8"/>
  <c r="Z193" i="8" l="1"/>
  <c r="V193" i="8"/>
  <c r="Y193" i="8"/>
  <c r="U193" i="8"/>
  <c r="AA193" i="8"/>
  <c r="W193" i="8"/>
  <c r="S193" i="8"/>
  <c r="X193" i="8"/>
  <c r="T193" i="8"/>
  <c r="AB193" i="8"/>
  <c r="H194" i="8"/>
  <c r="O194" i="8" s="1"/>
  <c r="AQ194" i="8"/>
  <c r="F195" i="8"/>
  <c r="K193" i="8"/>
  <c r="AN190" i="8"/>
  <c r="AJ190" i="8"/>
  <c r="AF190" i="8"/>
  <c r="AO190" i="8"/>
  <c r="AI190" i="8"/>
  <c r="AK190" i="8"/>
  <c r="AE190" i="8"/>
  <c r="AM190" i="8"/>
  <c r="AL190" i="8"/>
  <c r="AH190" i="8"/>
  <c r="AG190" i="8"/>
  <c r="AC192" i="8"/>
  <c r="R191" i="8"/>
  <c r="L192" i="8"/>
  <c r="G197" i="8"/>
  <c r="AB194" i="8" l="1"/>
  <c r="X194" i="8"/>
  <c r="T194" i="8"/>
  <c r="AA194" i="8"/>
  <c r="W194" i="8"/>
  <c r="S194" i="8"/>
  <c r="Y194" i="8"/>
  <c r="U194" i="8"/>
  <c r="Z194" i="8"/>
  <c r="V194" i="8"/>
  <c r="AL191" i="8"/>
  <c r="AH191" i="8"/>
  <c r="AK191" i="8"/>
  <c r="AF191" i="8"/>
  <c r="AM191" i="8"/>
  <c r="AG191" i="8"/>
  <c r="AO191" i="8"/>
  <c r="AE191" i="8"/>
  <c r="AN191" i="8"/>
  <c r="AI191" i="8"/>
  <c r="AJ191" i="8"/>
  <c r="AQ195" i="8"/>
  <c r="H195" i="8"/>
  <c r="O195" i="8" s="1"/>
  <c r="F196" i="8"/>
  <c r="AC193" i="8"/>
  <c r="R192" i="8"/>
  <c r="L193" i="8"/>
  <c r="G198" i="8"/>
  <c r="K194" i="8"/>
  <c r="Z195" i="8" l="1"/>
  <c r="V195" i="8"/>
  <c r="Y195" i="8"/>
  <c r="U195" i="8"/>
  <c r="AA195" i="8"/>
  <c r="W195" i="8"/>
  <c r="S195" i="8"/>
  <c r="T195" i="8"/>
  <c r="X195" i="8"/>
  <c r="AB195" i="8"/>
  <c r="AN192" i="8"/>
  <c r="AJ192" i="8"/>
  <c r="AF192" i="8"/>
  <c r="AM192" i="8"/>
  <c r="AH192" i="8"/>
  <c r="AO192" i="8"/>
  <c r="AI192" i="8"/>
  <c r="AG192" i="8"/>
  <c r="AE192" i="8"/>
  <c r="AL192" i="8"/>
  <c r="AK192" i="8"/>
  <c r="L194" i="8"/>
  <c r="AC194" i="8"/>
  <c r="R193" i="8"/>
  <c r="G199" i="8"/>
  <c r="AQ196" i="8"/>
  <c r="H196" i="8"/>
  <c r="O196" i="8" s="1"/>
  <c r="F197" i="8"/>
  <c r="K195" i="8"/>
  <c r="AB196" i="8" l="1"/>
  <c r="X196" i="8"/>
  <c r="T196" i="8"/>
  <c r="AA196" i="8"/>
  <c r="W196" i="8"/>
  <c r="S196" i="8"/>
  <c r="Y196" i="8"/>
  <c r="U196" i="8"/>
  <c r="Z196" i="8"/>
  <c r="V196" i="8"/>
  <c r="AC195" i="8"/>
  <c r="L195" i="8"/>
  <c r="R194" i="8"/>
  <c r="AQ197" i="8"/>
  <c r="H197" i="8"/>
  <c r="O197" i="8" s="1"/>
  <c r="F198" i="8"/>
  <c r="G200" i="8"/>
  <c r="K196" i="8"/>
  <c r="AL193" i="8"/>
  <c r="AH193" i="8"/>
  <c r="AO193" i="8"/>
  <c r="AJ193" i="8"/>
  <c r="AE193" i="8"/>
  <c r="AK193" i="8"/>
  <c r="AF193" i="8"/>
  <c r="AI193" i="8"/>
  <c r="AG193" i="8"/>
  <c r="AN193" i="8"/>
  <c r="AM193" i="8"/>
  <c r="Z197" i="8" l="1"/>
  <c r="V197" i="8"/>
  <c r="Y197" i="8"/>
  <c r="U197" i="8"/>
  <c r="AA197" i="8"/>
  <c r="W197" i="8"/>
  <c r="S197" i="8"/>
  <c r="AB197" i="8"/>
  <c r="T197" i="8"/>
  <c r="X197" i="8"/>
  <c r="R195" i="8"/>
  <c r="L196" i="8"/>
  <c r="AC196" i="8"/>
  <c r="G201" i="8"/>
  <c r="AN194" i="8"/>
  <c r="AJ194" i="8"/>
  <c r="AF194" i="8"/>
  <c r="AL194" i="8"/>
  <c r="AG194" i="8"/>
  <c r="AM194" i="8"/>
  <c r="AH194" i="8"/>
  <c r="AK194" i="8"/>
  <c r="AI194" i="8"/>
  <c r="AO194" i="8"/>
  <c r="AE194" i="8"/>
  <c r="AQ198" i="8"/>
  <c r="H198" i="8"/>
  <c r="O198" i="8" s="1"/>
  <c r="F199" i="8"/>
  <c r="K197" i="8"/>
  <c r="AB198" i="8" l="1"/>
  <c r="X198" i="8"/>
  <c r="T198" i="8"/>
  <c r="AA198" i="8"/>
  <c r="W198" i="8"/>
  <c r="S198" i="8"/>
  <c r="Y198" i="8"/>
  <c r="U198" i="8"/>
  <c r="V198" i="8"/>
  <c r="Z198" i="8"/>
  <c r="AC197" i="8"/>
  <c r="L197" i="8"/>
  <c r="R196" i="8"/>
  <c r="G202" i="8"/>
  <c r="AQ199" i="8"/>
  <c r="H199" i="8"/>
  <c r="O199" i="8" s="1"/>
  <c r="F200" i="8"/>
  <c r="K198" i="8"/>
  <c r="AL195" i="8"/>
  <c r="AH195" i="8"/>
  <c r="AN195" i="8"/>
  <c r="AI195" i="8"/>
  <c r="AO195" i="8"/>
  <c r="AJ195" i="8"/>
  <c r="AE195" i="8"/>
  <c r="AM195" i="8"/>
  <c r="AK195" i="8"/>
  <c r="AG195" i="8"/>
  <c r="AF195" i="8"/>
  <c r="Z199" i="8" l="1"/>
  <c r="V199" i="8"/>
  <c r="Y199" i="8"/>
  <c r="U199" i="8"/>
  <c r="AA199" i="8"/>
  <c r="W199" i="8"/>
  <c r="S199" i="8"/>
  <c r="AB199" i="8"/>
  <c r="X199" i="8"/>
  <c r="T199" i="8"/>
  <c r="AC198" i="8"/>
  <c r="R197" i="8"/>
  <c r="L198" i="8"/>
  <c r="H200" i="8"/>
  <c r="O200" i="8" s="1"/>
  <c r="AQ200" i="8"/>
  <c r="F201" i="8"/>
  <c r="K199" i="8"/>
  <c r="AN196" i="8"/>
  <c r="AJ196" i="8"/>
  <c r="AF196" i="8"/>
  <c r="AK196" i="8"/>
  <c r="AE196" i="8"/>
  <c r="AL196" i="8"/>
  <c r="AG196" i="8"/>
  <c r="AO196" i="8"/>
  <c r="AM196" i="8"/>
  <c r="AI196" i="8"/>
  <c r="AH196" i="8"/>
  <c r="G203" i="8"/>
  <c r="AB200" i="8" l="1"/>
  <c r="X200" i="8"/>
  <c r="T200" i="8"/>
  <c r="AA200" i="8"/>
  <c r="W200" i="8"/>
  <c r="S200" i="8"/>
  <c r="Y200" i="8"/>
  <c r="U200" i="8"/>
  <c r="V200" i="8"/>
  <c r="Z200" i="8"/>
  <c r="K200" i="8"/>
  <c r="AC199" i="8"/>
  <c r="R198" i="8"/>
  <c r="L199" i="8"/>
  <c r="AQ201" i="8"/>
  <c r="H201" i="8"/>
  <c r="O201" i="8" s="1"/>
  <c r="F202" i="8"/>
  <c r="AL197" i="8"/>
  <c r="AH197" i="8"/>
  <c r="AM197" i="8"/>
  <c r="AG197" i="8"/>
  <c r="AN197" i="8"/>
  <c r="AI197" i="8"/>
  <c r="AF197" i="8"/>
  <c r="AO197" i="8"/>
  <c r="AE197" i="8"/>
  <c r="AK197" i="8"/>
  <c r="AJ197" i="8"/>
  <c r="G204" i="8"/>
  <c r="Z201" i="8" l="1"/>
  <c r="V201" i="8"/>
  <c r="Y201" i="8"/>
  <c r="U201" i="8"/>
  <c r="AA201" i="8"/>
  <c r="W201" i="8"/>
  <c r="S201" i="8"/>
  <c r="X201" i="8"/>
  <c r="T201" i="8"/>
  <c r="AB201" i="8"/>
  <c r="K201" i="8"/>
  <c r="AC200" i="8"/>
  <c r="L200" i="8"/>
  <c r="R199" i="8"/>
  <c r="G205" i="8"/>
  <c r="AQ202" i="8"/>
  <c r="H202" i="8"/>
  <c r="O202" i="8" s="1"/>
  <c r="F203" i="8"/>
  <c r="AN198" i="8"/>
  <c r="AJ198" i="8"/>
  <c r="AF198" i="8"/>
  <c r="AO198" i="8"/>
  <c r="AI198" i="8"/>
  <c r="AK198" i="8"/>
  <c r="AE198" i="8"/>
  <c r="AH198" i="8"/>
  <c r="AG198" i="8"/>
  <c r="AL198" i="8"/>
  <c r="AM198" i="8"/>
  <c r="AB202" i="8" l="1"/>
  <c r="X202" i="8"/>
  <c r="T202" i="8"/>
  <c r="AA202" i="8"/>
  <c r="W202" i="8"/>
  <c r="S202" i="8"/>
  <c r="Y202" i="8"/>
  <c r="U202" i="8"/>
  <c r="Z202" i="8"/>
  <c r="V202" i="8"/>
  <c r="AQ203" i="8"/>
  <c r="H203" i="8"/>
  <c r="O203" i="8" s="1"/>
  <c r="F204" i="8"/>
  <c r="G206" i="8"/>
  <c r="AC201" i="8"/>
  <c r="R200" i="8"/>
  <c r="L201" i="8"/>
  <c r="K202" i="8"/>
  <c r="AL199" i="8"/>
  <c r="AH199" i="8"/>
  <c r="AK199" i="8"/>
  <c r="AF199" i="8"/>
  <c r="AM199" i="8"/>
  <c r="AG199" i="8"/>
  <c r="AJ199" i="8"/>
  <c r="AI199" i="8"/>
  <c r="AO199" i="8"/>
  <c r="AN199" i="8"/>
  <c r="AE199" i="8"/>
  <c r="Z203" i="8" l="1"/>
  <c r="V203" i="8"/>
  <c r="Y203" i="8"/>
  <c r="U203" i="8"/>
  <c r="AA203" i="8"/>
  <c r="W203" i="8"/>
  <c r="S203" i="8"/>
  <c r="T203" i="8"/>
  <c r="X203" i="8"/>
  <c r="AB203" i="8"/>
  <c r="L202" i="8"/>
  <c r="R201" i="8"/>
  <c r="AC202" i="8"/>
  <c r="G207" i="8"/>
  <c r="AN200" i="8"/>
  <c r="AJ200" i="8"/>
  <c r="AF200" i="8"/>
  <c r="AM200" i="8"/>
  <c r="AH200" i="8"/>
  <c r="AO200" i="8"/>
  <c r="AI200" i="8"/>
  <c r="AL200" i="8"/>
  <c r="AK200" i="8"/>
  <c r="AG200" i="8"/>
  <c r="AE200" i="8"/>
  <c r="AQ204" i="8"/>
  <c r="H204" i="8"/>
  <c r="O204" i="8" s="1"/>
  <c r="F205" i="8"/>
  <c r="K203" i="8"/>
  <c r="AB204" i="8" l="1"/>
  <c r="X204" i="8"/>
  <c r="T204" i="8"/>
  <c r="AA204" i="8"/>
  <c r="W204" i="8"/>
  <c r="S204" i="8"/>
  <c r="Y204" i="8"/>
  <c r="U204" i="8"/>
  <c r="Z204" i="8"/>
  <c r="V204" i="8"/>
  <c r="AC203" i="8"/>
  <c r="R202" i="8"/>
  <c r="L203" i="8"/>
  <c r="G208" i="8"/>
  <c r="AQ205" i="8"/>
  <c r="H205" i="8"/>
  <c r="O205" i="8" s="1"/>
  <c r="F206" i="8"/>
  <c r="K204" i="8"/>
  <c r="AL201" i="8"/>
  <c r="AH201" i="8"/>
  <c r="AO201" i="8"/>
  <c r="AJ201" i="8"/>
  <c r="AE201" i="8"/>
  <c r="AK201" i="8"/>
  <c r="AF201" i="8"/>
  <c r="AN201" i="8"/>
  <c r="AM201" i="8"/>
  <c r="AG201" i="8"/>
  <c r="AI201" i="8"/>
  <c r="Z205" i="8" l="1"/>
  <c r="V205" i="8"/>
  <c r="Y205" i="8"/>
  <c r="U205" i="8"/>
  <c r="AA205" i="8"/>
  <c r="W205" i="8"/>
  <c r="S205" i="8"/>
  <c r="AB205" i="8"/>
  <c r="T205" i="8"/>
  <c r="X205" i="8"/>
  <c r="R203" i="8"/>
  <c r="L204" i="8"/>
  <c r="AC204" i="8"/>
  <c r="AQ206" i="8"/>
  <c r="H206" i="8"/>
  <c r="O206" i="8" s="1"/>
  <c r="F207" i="8"/>
  <c r="K205" i="8"/>
  <c r="AN202" i="8"/>
  <c r="AJ202" i="8"/>
  <c r="AF202" i="8"/>
  <c r="AL202" i="8"/>
  <c r="AG202" i="8"/>
  <c r="AM202" i="8"/>
  <c r="AH202" i="8"/>
  <c r="AE202" i="8"/>
  <c r="AO202" i="8"/>
  <c r="AK202" i="8"/>
  <c r="AI202" i="8"/>
  <c r="G209" i="8"/>
  <c r="AB206" i="8" l="1"/>
  <c r="X206" i="8"/>
  <c r="T206" i="8"/>
  <c r="AA206" i="8"/>
  <c r="W206" i="8"/>
  <c r="S206" i="8"/>
  <c r="Y206" i="8"/>
  <c r="U206" i="8"/>
  <c r="V206" i="8"/>
  <c r="Z206" i="8"/>
  <c r="G210" i="8"/>
  <c r="AC205" i="8"/>
  <c r="L205" i="8"/>
  <c r="R204" i="8"/>
  <c r="AQ207" i="8"/>
  <c r="H207" i="8"/>
  <c r="O207" i="8" s="1"/>
  <c r="F208" i="8"/>
  <c r="K206" i="8"/>
  <c r="AL203" i="8"/>
  <c r="AH203" i="8"/>
  <c r="AN203" i="8"/>
  <c r="AI203" i="8"/>
  <c r="AO203" i="8"/>
  <c r="AJ203" i="8"/>
  <c r="AE203" i="8"/>
  <c r="AG203" i="8"/>
  <c r="AF203" i="8"/>
  <c r="AM203" i="8"/>
  <c r="AK203" i="8"/>
  <c r="Z207" i="8" l="1"/>
  <c r="V207" i="8"/>
  <c r="Y207" i="8"/>
  <c r="U207" i="8"/>
  <c r="AA207" i="8"/>
  <c r="W207" i="8"/>
  <c r="S207" i="8"/>
  <c r="AB207" i="8"/>
  <c r="X207" i="8"/>
  <c r="T207" i="8"/>
  <c r="AC206" i="8"/>
  <c r="R205" i="8"/>
  <c r="L206" i="8"/>
  <c r="AQ208" i="8"/>
  <c r="H208" i="8"/>
  <c r="O208" i="8" s="1"/>
  <c r="F209" i="8"/>
  <c r="K207" i="8"/>
  <c r="AN204" i="8"/>
  <c r="AJ204" i="8"/>
  <c r="AF204" i="8"/>
  <c r="AK204" i="8"/>
  <c r="AE204" i="8"/>
  <c r="AL204" i="8"/>
  <c r="AG204" i="8"/>
  <c r="AI204" i="8"/>
  <c r="AH204" i="8"/>
  <c r="AO204" i="8"/>
  <c r="AM204" i="8"/>
  <c r="G211" i="8"/>
  <c r="AB208" i="8" l="1"/>
  <c r="X208" i="8"/>
  <c r="T208" i="8"/>
  <c r="AA208" i="8"/>
  <c r="W208" i="8"/>
  <c r="S208" i="8"/>
  <c r="Y208" i="8"/>
  <c r="U208" i="8"/>
  <c r="V208" i="8"/>
  <c r="Z208" i="8"/>
  <c r="AC207" i="8"/>
  <c r="R206" i="8"/>
  <c r="L207" i="8"/>
  <c r="G212" i="8"/>
  <c r="AQ209" i="8"/>
  <c r="H209" i="8"/>
  <c r="O209" i="8" s="1"/>
  <c r="F210" i="8"/>
  <c r="AL205" i="8"/>
  <c r="AH205" i="8"/>
  <c r="AM205" i="8"/>
  <c r="AG205" i="8"/>
  <c r="AN205" i="8"/>
  <c r="AI205" i="8"/>
  <c r="AK205" i="8"/>
  <c r="AJ205" i="8"/>
  <c r="AF205" i="8"/>
  <c r="AE205" i="8"/>
  <c r="AO205" i="8"/>
  <c r="K208" i="8"/>
  <c r="Z209" i="8" l="1"/>
  <c r="V209" i="8"/>
  <c r="Y209" i="8"/>
  <c r="U209" i="8"/>
  <c r="AA209" i="8"/>
  <c r="W209" i="8"/>
  <c r="S209" i="8"/>
  <c r="X209" i="8"/>
  <c r="T209" i="8"/>
  <c r="AB209" i="8"/>
  <c r="H210" i="8"/>
  <c r="O210" i="8" s="1"/>
  <c r="AQ210" i="8"/>
  <c r="F211" i="8"/>
  <c r="G213" i="8"/>
  <c r="K209" i="8"/>
  <c r="AC208" i="8"/>
  <c r="R207" i="8"/>
  <c r="L208" i="8"/>
  <c r="AN206" i="8"/>
  <c r="AJ206" i="8"/>
  <c r="AF206" i="8"/>
  <c r="AO206" i="8"/>
  <c r="AI206" i="8"/>
  <c r="AK206" i="8"/>
  <c r="AE206" i="8"/>
  <c r="AM206" i="8"/>
  <c r="AL206" i="8"/>
  <c r="AH206" i="8"/>
  <c r="AG206" i="8"/>
  <c r="AB210" i="8" l="1"/>
  <c r="X210" i="8"/>
  <c r="T210" i="8"/>
  <c r="AA210" i="8"/>
  <c r="W210" i="8"/>
  <c r="S210" i="8"/>
  <c r="Y210" i="8"/>
  <c r="U210" i="8"/>
  <c r="Z210" i="8"/>
  <c r="V210" i="8"/>
  <c r="L209" i="8"/>
  <c r="AC209" i="8"/>
  <c r="R208" i="8"/>
  <c r="AQ211" i="8"/>
  <c r="H211" i="8"/>
  <c r="O211" i="8" s="1"/>
  <c r="F212" i="8"/>
  <c r="AL207" i="8"/>
  <c r="AH207" i="8"/>
  <c r="AK207" i="8"/>
  <c r="AF207" i="8"/>
  <c r="AM207" i="8"/>
  <c r="AG207" i="8"/>
  <c r="AO207" i="8"/>
  <c r="AE207" i="8"/>
  <c r="AN207" i="8"/>
  <c r="AJ207" i="8"/>
  <c r="AI207" i="8"/>
  <c r="G214" i="8"/>
  <c r="K210" i="8"/>
  <c r="Z211" i="8" l="1"/>
  <c r="V211" i="8"/>
  <c r="Y211" i="8"/>
  <c r="U211" i="8"/>
  <c r="AA211" i="8"/>
  <c r="W211" i="8"/>
  <c r="S211" i="8"/>
  <c r="T211" i="8"/>
  <c r="X211" i="8"/>
  <c r="AB211" i="8"/>
  <c r="AC210" i="8"/>
  <c r="L210" i="8"/>
  <c r="R209" i="8"/>
  <c r="G215" i="8"/>
  <c r="AM208" i="8"/>
  <c r="AI208" i="8"/>
  <c r="AE208" i="8"/>
  <c r="AL208" i="8"/>
  <c r="AH208" i="8"/>
  <c r="AN208" i="8"/>
  <c r="AJ208" i="8"/>
  <c r="AF208" i="8"/>
  <c r="AO208" i="8"/>
  <c r="AK208" i="8"/>
  <c r="AG208" i="8"/>
  <c r="H212" i="8"/>
  <c r="O212" i="8" s="1"/>
  <c r="AQ212" i="8"/>
  <c r="F213" i="8"/>
  <c r="K211" i="8"/>
  <c r="AB212" i="8" l="1"/>
  <c r="X212" i="8"/>
  <c r="T212" i="8"/>
  <c r="AA212" i="8"/>
  <c r="W212" i="8"/>
  <c r="S212" i="8"/>
  <c r="Y212" i="8"/>
  <c r="U212" i="8"/>
  <c r="Z212" i="8"/>
  <c r="V212" i="8"/>
  <c r="G216" i="8"/>
  <c r="AQ213" i="8"/>
  <c r="H213" i="8"/>
  <c r="O213" i="8" s="1"/>
  <c r="F214" i="8"/>
  <c r="AO209" i="8"/>
  <c r="AK209" i="8"/>
  <c r="AG209" i="8"/>
  <c r="AN209" i="8"/>
  <c r="AJ209" i="8"/>
  <c r="AF209" i="8"/>
  <c r="AL209" i="8"/>
  <c r="AH209" i="8"/>
  <c r="AE209" i="8"/>
  <c r="AI209" i="8"/>
  <c r="AM209" i="8"/>
  <c r="L211" i="8"/>
  <c r="R210" i="8"/>
  <c r="AC211" i="8"/>
  <c r="K212" i="8"/>
  <c r="Z213" i="8" l="1"/>
  <c r="V213" i="8"/>
  <c r="Y213" i="8"/>
  <c r="U213" i="8"/>
  <c r="AA213" i="8"/>
  <c r="W213" i="8"/>
  <c r="S213" i="8"/>
  <c r="AB213" i="8"/>
  <c r="T213" i="8"/>
  <c r="X213" i="8"/>
  <c r="K213" i="8"/>
  <c r="AC212" i="8"/>
  <c r="L212" i="8"/>
  <c r="R211" i="8"/>
  <c r="AM210" i="8"/>
  <c r="AI210" i="8"/>
  <c r="AE210" i="8"/>
  <c r="AL210" i="8"/>
  <c r="AH210" i="8"/>
  <c r="AN210" i="8"/>
  <c r="AJ210" i="8"/>
  <c r="AF210" i="8"/>
  <c r="AG210" i="8"/>
  <c r="AO210" i="8"/>
  <c r="AK210" i="8"/>
  <c r="AQ214" i="8"/>
  <c r="H214" i="8"/>
  <c r="O214" i="8" s="1"/>
  <c r="F215" i="8"/>
  <c r="G217" i="8"/>
  <c r="AB214" i="8" l="1"/>
  <c r="X214" i="8"/>
  <c r="T214" i="8"/>
  <c r="AA214" i="8"/>
  <c r="W214" i="8"/>
  <c r="S214" i="8"/>
  <c r="Y214" i="8"/>
  <c r="U214" i="8"/>
  <c r="V214" i="8"/>
  <c r="Z214" i="8"/>
  <c r="AQ215" i="8"/>
  <c r="H215" i="8"/>
  <c r="O215" i="8" s="1"/>
  <c r="F216" i="8"/>
  <c r="K214" i="8"/>
  <c r="AC213" i="8"/>
  <c r="L213" i="8"/>
  <c r="R212" i="8"/>
  <c r="AO211" i="8"/>
  <c r="AK211" i="8"/>
  <c r="AG211" i="8"/>
  <c r="AN211" i="8"/>
  <c r="AJ211" i="8"/>
  <c r="AF211" i="8"/>
  <c r="AL211" i="8"/>
  <c r="AH211" i="8"/>
  <c r="AE211" i="8"/>
  <c r="AI211" i="8"/>
  <c r="AM211" i="8"/>
  <c r="G218" i="8"/>
  <c r="Z215" i="8" l="1"/>
  <c r="V215" i="8"/>
  <c r="Y215" i="8"/>
  <c r="U215" i="8"/>
  <c r="AA215" i="8"/>
  <c r="W215" i="8"/>
  <c r="S215" i="8"/>
  <c r="AB215" i="8"/>
  <c r="X215" i="8"/>
  <c r="T215" i="8"/>
  <c r="L214" i="8"/>
  <c r="AC214" i="8"/>
  <c r="R213" i="8"/>
  <c r="AQ216" i="8"/>
  <c r="H216" i="8"/>
  <c r="O216" i="8" s="1"/>
  <c r="F217" i="8"/>
  <c r="K215" i="8"/>
  <c r="G219" i="8"/>
  <c r="AM212" i="8"/>
  <c r="AI212" i="8"/>
  <c r="AE212" i="8"/>
  <c r="AL212" i="8"/>
  <c r="AH212" i="8"/>
  <c r="AN212" i="8"/>
  <c r="AJ212" i="8"/>
  <c r="AF212" i="8"/>
  <c r="AG212" i="8"/>
  <c r="AK212" i="8"/>
  <c r="AO212" i="8"/>
  <c r="AB216" i="8" l="1"/>
  <c r="X216" i="8"/>
  <c r="T216" i="8"/>
  <c r="AA216" i="8"/>
  <c r="W216" i="8"/>
  <c r="S216" i="8"/>
  <c r="Y216" i="8"/>
  <c r="U216" i="8"/>
  <c r="V216" i="8"/>
  <c r="Z216" i="8"/>
  <c r="AL213" i="8"/>
  <c r="AH213" i="8"/>
  <c r="AO213" i="8"/>
  <c r="AJ213" i="8"/>
  <c r="AE213" i="8"/>
  <c r="AN213" i="8"/>
  <c r="AI213" i="8"/>
  <c r="AK213" i="8"/>
  <c r="AF213" i="8"/>
  <c r="AM213" i="8"/>
  <c r="AG213" i="8"/>
  <c r="G220" i="8"/>
  <c r="AQ217" i="8"/>
  <c r="H217" i="8"/>
  <c r="O217" i="8" s="1"/>
  <c r="F218" i="8"/>
  <c r="AC215" i="8"/>
  <c r="L215" i="8"/>
  <c r="R214" i="8"/>
  <c r="K216" i="8"/>
  <c r="Z217" i="8" l="1"/>
  <c r="V217" i="8"/>
  <c r="Y217" i="8"/>
  <c r="U217" i="8"/>
  <c r="AA217" i="8"/>
  <c r="W217" i="8"/>
  <c r="S217" i="8"/>
  <c r="X217" i="8"/>
  <c r="T217" i="8"/>
  <c r="AB217" i="8"/>
  <c r="R215" i="8"/>
  <c r="AC216" i="8"/>
  <c r="L216" i="8"/>
  <c r="AQ218" i="8"/>
  <c r="H218" i="8"/>
  <c r="O218" i="8" s="1"/>
  <c r="F219" i="8"/>
  <c r="AN214" i="8"/>
  <c r="AJ214" i="8"/>
  <c r="AF214" i="8"/>
  <c r="AL214" i="8"/>
  <c r="AG214" i="8"/>
  <c r="AK214" i="8"/>
  <c r="AE214" i="8"/>
  <c r="AM214" i="8"/>
  <c r="AH214" i="8"/>
  <c r="AI214" i="8"/>
  <c r="AO214" i="8"/>
  <c r="K217" i="8"/>
  <c r="G221" i="8"/>
  <c r="AB218" i="8" l="1"/>
  <c r="X218" i="8"/>
  <c r="T218" i="8"/>
  <c r="AA218" i="8"/>
  <c r="W218" i="8"/>
  <c r="S218" i="8"/>
  <c r="Y218" i="8"/>
  <c r="U218" i="8"/>
  <c r="Z218" i="8"/>
  <c r="V218" i="8"/>
  <c r="AC217" i="8"/>
  <c r="L217" i="8"/>
  <c r="R216" i="8"/>
  <c r="AQ219" i="8"/>
  <c r="H219" i="8"/>
  <c r="O219" i="8" s="1"/>
  <c r="F220" i="8"/>
  <c r="G222" i="8"/>
  <c r="K218" i="8"/>
  <c r="AL215" i="8"/>
  <c r="AH215" i="8"/>
  <c r="AN215" i="8"/>
  <c r="AI215" i="8"/>
  <c r="AM215" i="8"/>
  <c r="AG215" i="8"/>
  <c r="AO215" i="8"/>
  <c r="AJ215" i="8"/>
  <c r="AE215" i="8"/>
  <c r="AK215" i="8"/>
  <c r="AF215" i="8"/>
  <c r="Z219" i="8" l="1"/>
  <c r="V219" i="8"/>
  <c r="Y219" i="8"/>
  <c r="U219" i="8"/>
  <c r="AA219" i="8"/>
  <c r="W219" i="8"/>
  <c r="S219" i="8"/>
  <c r="T219" i="8"/>
  <c r="X219" i="8"/>
  <c r="AB219" i="8"/>
  <c r="AC218" i="8"/>
  <c r="R217" i="8"/>
  <c r="L218" i="8"/>
  <c r="G223" i="8"/>
  <c r="AN216" i="8"/>
  <c r="AJ216" i="8"/>
  <c r="AF216" i="8"/>
  <c r="AK216" i="8"/>
  <c r="AE216" i="8"/>
  <c r="AO216" i="8"/>
  <c r="AI216" i="8"/>
  <c r="AL216" i="8"/>
  <c r="AG216" i="8"/>
  <c r="AH216" i="8"/>
  <c r="AM216" i="8"/>
  <c r="AQ220" i="8"/>
  <c r="H220" i="8"/>
  <c r="O220" i="8" s="1"/>
  <c r="F221" i="8"/>
  <c r="K219" i="8"/>
  <c r="AB220" i="8" l="1"/>
  <c r="X220" i="8"/>
  <c r="T220" i="8"/>
  <c r="AA220" i="8"/>
  <c r="W220" i="8"/>
  <c r="S220" i="8"/>
  <c r="Y220" i="8"/>
  <c r="U220" i="8"/>
  <c r="Z220" i="8"/>
  <c r="V220" i="8"/>
  <c r="AC219" i="8"/>
  <c r="R218" i="8"/>
  <c r="L219" i="8"/>
  <c r="G224" i="8"/>
  <c r="AQ221" i="8"/>
  <c r="H221" i="8"/>
  <c r="O221" i="8" s="1"/>
  <c r="F222" i="8"/>
  <c r="K220" i="8"/>
  <c r="AL217" i="8"/>
  <c r="AH217" i="8"/>
  <c r="AM217" i="8"/>
  <c r="AG217" i="8"/>
  <c r="AK217" i="8"/>
  <c r="AF217" i="8"/>
  <c r="AN217" i="8"/>
  <c r="AI217" i="8"/>
  <c r="AE217" i="8"/>
  <c r="AO217" i="8"/>
  <c r="AJ217" i="8"/>
  <c r="Z221" i="8" l="1"/>
  <c r="V221" i="8"/>
  <c r="Y221" i="8"/>
  <c r="U221" i="8"/>
  <c r="AA221" i="8"/>
  <c r="W221" i="8"/>
  <c r="S221" i="8"/>
  <c r="AB221" i="8"/>
  <c r="T221" i="8"/>
  <c r="X221" i="8"/>
  <c r="L220" i="8"/>
  <c r="AC220" i="8"/>
  <c r="R219" i="8"/>
  <c r="AQ222" i="8"/>
  <c r="H222" i="8"/>
  <c r="O222" i="8" s="1"/>
  <c r="F223" i="8"/>
  <c r="G225" i="8"/>
  <c r="K221" i="8"/>
  <c r="AN218" i="8"/>
  <c r="AJ218" i="8"/>
  <c r="AF218" i="8"/>
  <c r="AO218" i="8"/>
  <c r="AI218" i="8"/>
  <c r="AM218" i="8"/>
  <c r="AH218" i="8"/>
  <c r="AK218" i="8"/>
  <c r="AE218" i="8"/>
  <c r="AL218" i="8"/>
  <c r="AG218" i="8"/>
  <c r="AB222" i="8" l="1"/>
  <c r="X222" i="8"/>
  <c r="T222" i="8"/>
  <c r="AA222" i="8"/>
  <c r="W222" i="8"/>
  <c r="S222" i="8"/>
  <c r="Y222" i="8"/>
  <c r="U222" i="8"/>
  <c r="V222" i="8"/>
  <c r="Z222" i="8"/>
  <c r="G226" i="8"/>
  <c r="AL219" i="8"/>
  <c r="AH219" i="8"/>
  <c r="AK219" i="8"/>
  <c r="AF219" i="8"/>
  <c r="AO219" i="8"/>
  <c r="AJ219" i="8"/>
  <c r="AE219" i="8"/>
  <c r="AM219" i="8"/>
  <c r="AG219" i="8"/>
  <c r="AI219" i="8"/>
  <c r="AN219" i="8"/>
  <c r="AQ223" i="8"/>
  <c r="H223" i="8"/>
  <c r="O223" i="8" s="1"/>
  <c r="F224" i="8"/>
  <c r="AC221" i="8"/>
  <c r="R220" i="8"/>
  <c r="L221" i="8"/>
  <c r="K222" i="8"/>
  <c r="Z223" i="8" l="1"/>
  <c r="V223" i="8"/>
  <c r="Y223" i="8"/>
  <c r="U223" i="8"/>
  <c r="AA223" i="8"/>
  <c r="W223" i="8"/>
  <c r="S223" i="8"/>
  <c r="AB223" i="8"/>
  <c r="X223" i="8"/>
  <c r="T223" i="8"/>
  <c r="AQ224" i="8"/>
  <c r="H224" i="8"/>
  <c r="O224" i="8" s="1"/>
  <c r="F225" i="8"/>
  <c r="K223" i="8"/>
  <c r="AN220" i="8"/>
  <c r="AJ220" i="8"/>
  <c r="AF220" i="8"/>
  <c r="AM220" i="8"/>
  <c r="AH220" i="8"/>
  <c r="AL220" i="8"/>
  <c r="AG220" i="8"/>
  <c r="AO220" i="8"/>
  <c r="AI220" i="8"/>
  <c r="AK220" i="8"/>
  <c r="AE220" i="8"/>
  <c r="L222" i="8"/>
  <c r="R221" i="8"/>
  <c r="AC222" i="8"/>
  <c r="G227" i="8"/>
  <c r="AB224" i="8" l="1"/>
  <c r="X224" i="8"/>
  <c r="T224" i="8"/>
  <c r="AA224" i="8"/>
  <c r="W224" i="8"/>
  <c r="S224" i="8"/>
  <c r="Y224" i="8"/>
  <c r="U224" i="8"/>
  <c r="V224" i="8"/>
  <c r="Z224" i="8"/>
  <c r="AC223" i="8"/>
  <c r="L223" i="8"/>
  <c r="R222" i="8"/>
  <c r="AL221" i="8"/>
  <c r="AH221" i="8"/>
  <c r="AO221" i="8"/>
  <c r="AJ221" i="8"/>
  <c r="AE221" i="8"/>
  <c r="AN221" i="8"/>
  <c r="AI221" i="8"/>
  <c r="AK221" i="8"/>
  <c r="AF221" i="8"/>
  <c r="AG221" i="8"/>
  <c r="AM221" i="8"/>
  <c r="AQ225" i="8"/>
  <c r="H225" i="8"/>
  <c r="O225" i="8" s="1"/>
  <c r="F226" i="8"/>
  <c r="K224" i="8"/>
  <c r="G228" i="8"/>
  <c r="Z225" i="8" l="1"/>
  <c r="V225" i="8"/>
  <c r="Y225" i="8"/>
  <c r="U225" i="8"/>
  <c r="AA225" i="8"/>
  <c r="W225" i="8"/>
  <c r="S225" i="8"/>
  <c r="X225" i="8"/>
  <c r="T225" i="8"/>
  <c r="AB225" i="8"/>
  <c r="K225" i="8"/>
  <c r="AN222" i="8"/>
  <c r="AJ222" i="8"/>
  <c r="AF222" i="8"/>
  <c r="AL222" i="8"/>
  <c r="AG222" i="8"/>
  <c r="AK222" i="8"/>
  <c r="AE222" i="8"/>
  <c r="AM222" i="8"/>
  <c r="AH222" i="8"/>
  <c r="AO222" i="8"/>
  <c r="AI222" i="8"/>
  <c r="G229" i="8"/>
  <c r="R223" i="8"/>
  <c r="AC224" i="8"/>
  <c r="L224" i="8"/>
  <c r="AQ226" i="8"/>
  <c r="H226" i="8"/>
  <c r="O226" i="8" s="1"/>
  <c r="F227" i="8"/>
  <c r="AB226" i="8" l="1"/>
  <c r="X226" i="8"/>
  <c r="T226" i="8"/>
  <c r="AA226" i="8"/>
  <c r="W226" i="8"/>
  <c r="S226" i="8"/>
  <c r="Y226" i="8"/>
  <c r="U226" i="8"/>
  <c r="Z226" i="8"/>
  <c r="V226" i="8"/>
  <c r="G230" i="8"/>
  <c r="AC225" i="8"/>
  <c r="L225" i="8"/>
  <c r="R224" i="8"/>
  <c r="AQ227" i="8"/>
  <c r="H227" i="8"/>
  <c r="O227" i="8" s="1"/>
  <c r="F228" i="8"/>
  <c r="K226" i="8"/>
  <c r="AL223" i="8"/>
  <c r="AH223" i="8"/>
  <c r="AN223" i="8"/>
  <c r="AI223" i="8"/>
  <c r="AM223" i="8"/>
  <c r="AG223" i="8"/>
  <c r="AO223" i="8"/>
  <c r="AJ223" i="8"/>
  <c r="AE223" i="8"/>
  <c r="AK223" i="8"/>
  <c r="AF223" i="8"/>
  <c r="Z227" i="8" l="1"/>
  <c r="V227" i="8"/>
  <c r="Y227" i="8"/>
  <c r="U227" i="8"/>
  <c r="AA227" i="8"/>
  <c r="W227" i="8"/>
  <c r="S227" i="8"/>
  <c r="T227" i="8"/>
  <c r="X227" i="8"/>
  <c r="AB227" i="8"/>
  <c r="AC226" i="8"/>
  <c r="R225" i="8"/>
  <c r="L226" i="8"/>
  <c r="H228" i="8"/>
  <c r="O228" i="8" s="1"/>
  <c r="AQ228" i="8"/>
  <c r="F229" i="8"/>
  <c r="K227" i="8"/>
  <c r="AN224" i="8"/>
  <c r="AJ224" i="8"/>
  <c r="AF224" i="8"/>
  <c r="AK224" i="8"/>
  <c r="AE224" i="8"/>
  <c r="AO224" i="8"/>
  <c r="AI224" i="8"/>
  <c r="AL224" i="8"/>
  <c r="AG224" i="8"/>
  <c r="AH224" i="8"/>
  <c r="AM224" i="8"/>
  <c r="G231" i="8"/>
  <c r="AB228" i="8" l="1"/>
  <c r="X228" i="8"/>
  <c r="T228" i="8"/>
  <c r="AA228" i="8"/>
  <c r="W228" i="8"/>
  <c r="S228" i="8"/>
  <c r="Y228" i="8"/>
  <c r="U228" i="8"/>
  <c r="Z228" i="8"/>
  <c r="V228" i="8"/>
  <c r="K228" i="8"/>
  <c r="AC227" i="8"/>
  <c r="R226" i="8"/>
  <c r="L227" i="8"/>
  <c r="G232" i="8"/>
  <c r="AQ229" i="8"/>
  <c r="H229" i="8"/>
  <c r="O229" i="8" s="1"/>
  <c r="F230" i="8"/>
  <c r="AL225" i="8"/>
  <c r="AH225" i="8"/>
  <c r="AM225" i="8"/>
  <c r="AG225" i="8"/>
  <c r="AK225" i="8"/>
  <c r="AF225" i="8"/>
  <c r="AN225" i="8"/>
  <c r="AI225" i="8"/>
  <c r="AO225" i="8"/>
  <c r="AE225" i="8"/>
  <c r="AJ225" i="8"/>
  <c r="Z229" i="8" l="1"/>
  <c r="V229" i="8"/>
  <c r="Y229" i="8"/>
  <c r="U229" i="8"/>
  <c r="AA229" i="8"/>
  <c r="W229" i="8"/>
  <c r="S229" i="8"/>
  <c r="AB229" i="8"/>
  <c r="T229" i="8"/>
  <c r="X229" i="8"/>
  <c r="L228" i="8"/>
  <c r="AC228" i="8"/>
  <c r="R227" i="8"/>
  <c r="H230" i="8"/>
  <c r="O230" i="8" s="1"/>
  <c r="AQ230" i="8"/>
  <c r="F231" i="8"/>
  <c r="G233" i="8"/>
  <c r="K229" i="8"/>
  <c r="AN226" i="8"/>
  <c r="AJ226" i="8"/>
  <c r="AF226" i="8"/>
  <c r="AO226" i="8"/>
  <c r="AI226" i="8"/>
  <c r="AM226" i="8"/>
  <c r="AH226" i="8"/>
  <c r="AK226" i="8"/>
  <c r="AE226" i="8"/>
  <c r="AG226" i="8"/>
  <c r="AL226" i="8"/>
  <c r="AB230" i="8" l="1"/>
  <c r="X230" i="8"/>
  <c r="T230" i="8"/>
  <c r="AA230" i="8"/>
  <c r="W230" i="8"/>
  <c r="S230" i="8"/>
  <c r="Y230" i="8"/>
  <c r="U230" i="8"/>
  <c r="V230" i="8"/>
  <c r="Z230" i="8"/>
  <c r="G234" i="8"/>
  <c r="K230" i="8"/>
  <c r="AC229" i="8"/>
  <c r="R228" i="8"/>
  <c r="L229" i="8"/>
  <c r="AL227" i="8"/>
  <c r="AH227" i="8"/>
  <c r="AK227" i="8"/>
  <c r="AF227" i="8"/>
  <c r="AO227" i="8"/>
  <c r="AJ227" i="8"/>
  <c r="AE227" i="8"/>
  <c r="AM227" i="8"/>
  <c r="AG227" i="8"/>
  <c r="AN227" i="8"/>
  <c r="AI227" i="8"/>
  <c r="AQ231" i="8"/>
  <c r="H231" i="8"/>
  <c r="O231" i="8" s="1"/>
  <c r="F232" i="8"/>
  <c r="Z231" i="8" l="1"/>
  <c r="V231" i="8"/>
  <c r="Y231" i="8"/>
  <c r="U231" i="8"/>
  <c r="AA231" i="8"/>
  <c r="W231" i="8"/>
  <c r="S231" i="8"/>
  <c r="AB231" i="8"/>
  <c r="X231" i="8"/>
  <c r="T231" i="8"/>
  <c r="AN228" i="8"/>
  <c r="AJ228" i="8"/>
  <c r="AF228" i="8"/>
  <c r="AM228" i="8"/>
  <c r="AH228" i="8"/>
  <c r="AL228" i="8"/>
  <c r="AG228" i="8"/>
  <c r="AO228" i="8"/>
  <c r="AI228" i="8"/>
  <c r="AK228" i="8"/>
  <c r="AE228" i="8"/>
  <c r="H232" i="8"/>
  <c r="O232" i="8" s="1"/>
  <c r="AQ232" i="8"/>
  <c r="F233" i="8"/>
  <c r="AC230" i="8"/>
  <c r="R229" i="8"/>
  <c r="L230" i="8"/>
  <c r="K231" i="8"/>
  <c r="G235" i="8"/>
  <c r="AB232" i="8" l="1"/>
  <c r="X232" i="8"/>
  <c r="T232" i="8"/>
  <c r="AA232" i="8"/>
  <c r="W232" i="8"/>
  <c r="S232" i="8"/>
  <c r="Y232" i="8"/>
  <c r="U232" i="8"/>
  <c r="V232" i="8"/>
  <c r="Z232" i="8"/>
  <c r="L231" i="8"/>
  <c r="R230" i="8"/>
  <c r="AC231" i="8"/>
  <c r="AO229" i="8"/>
  <c r="AK229" i="8"/>
  <c r="AG229" i="8"/>
  <c r="AN229" i="8"/>
  <c r="AJ229" i="8"/>
  <c r="AF229" i="8"/>
  <c r="AL229" i="8"/>
  <c r="AH229" i="8"/>
  <c r="AM229" i="8"/>
  <c r="AI229" i="8"/>
  <c r="AE229" i="8"/>
  <c r="K232" i="8"/>
  <c r="G236" i="8"/>
  <c r="AQ233" i="8"/>
  <c r="H233" i="8"/>
  <c r="O233" i="8" s="1"/>
  <c r="F234" i="8"/>
  <c r="AA233" i="8" l="1"/>
  <c r="W233" i="8"/>
  <c r="Z233" i="8"/>
  <c r="AB233" i="8"/>
  <c r="X233" i="8"/>
  <c r="T233" i="8"/>
  <c r="Y233" i="8"/>
  <c r="V233" i="8"/>
  <c r="S233" i="8"/>
  <c r="U233" i="8"/>
  <c r="H234" i="8"/>
  <c r="O234" i="8" s="1"/>
  <c r="AQ234" i="8"/>
  <c r="F235" i="8"/>
  <c r="G237" i="8"/>
  <c r="AC232" i="8"/>
  <c r="L232" i="8"/>
  <c r="R231" i="8"/>
  <c r="AM230" i="8"/>
  <c r="AI230" i="8"/>
  <c r="AE230" i="8"/>
  <c r="AL230" i="8"/>
  <c r="AH230" i="8"/>
  <c r="AN230" i="8"/>
  <c r="AJ230" i="8"/>
  <c r="AF230" i="8"/>
  <c r="AO230" i="8"/>
  <c r="AK230" i="8"/>
  <c r="AG230" i="8"/>
  <c r="K233" i="8"/>
  <c r="Y234" i="8" l="1"/>
  <c r="U234" i="8"/>
  <c r="AB234" i="8"/>
  <c r="X234" i="8"/>
  <c r="T234" i="8"/>
  <c r="Z234" i="8"/>
  <c r="V234" i="8"/>
  <c r="AA234" i="8"/>
  <c r="S234" i="8"/>
  <c r="W234" i="8"/>
  <c r="AO231" i="8"/>
  <c r="AK231" i="8"/>
  <c r="AG231" i="8"/>
  <c r="AN231" i="8"/>
  <c r="AJ231" i="8"/>
  <c r="AF231" i="8"/>
  <c r="AL231" i="8"/>
  <c r="AH231" i="8"/>
  <c r="AM231" i="8"/>
  <c r="AE231" i="8"/>
  <c r="AI231" i="8"/>
  <c r="AQ235" i="8"/>
  <c r="H235" i="8"/>
  <c r="O235" i="8" s="1"/>
  <c r="F236" i="8"/>
  <c r="L233" i="8"/>
  <c r="R232" i="8"/>
  <c r="AC233" i="8"/>
  <c r="G238" i="8"/>
  <c r="K234" i="8"/>
  <c r="AA235" i="8" l="1"/>
  <c r="W235" i="8"/>
  <c r="S235" i="8"/>
  <c r="Z235" i="8"/>
  <c r="V235" i="8"/>
  <c r="AB235" i="8"/>
  <c r="X235" i="8"/>
  <c r="T235" i="8"/>
  <c r="U235" i="8"/>
  <c r="Y235" i="8"/>
  <c r="AM232" i="8"/>
  <c r="AI232" i="8"/>
  <c r="AE232" i="8"/>
  <c r="AL232" i="8"/>
  <c r="AH232" i="8"/>
  <c r="AN232" i="8"/>
  <c r="AJ232" i="8"/>
  <c r="AF232" i="8"/>
  <c r="AO232" i="8"/>
  <c r="AG232" i="8"/>
  <c r="AK232" i="8"/>
  <c r="AC234" i="8"/>
  <c r="L234" i="8"/>
  <c r="R233" i="8"/>
  <c r="G239" i="8"/>
  <c r="AQ236" i="8"/>
  <c r="H236" i="8"/>
  <c r="O236" i="8" s="1"/>
  <c r="F237" i="8"/>
  <c r="K235" i="8"/>
  <c r="Y236" i="8" l="1"/>
  <c r="U236" i="8"/>
  <c r="AB236" i="8"/>
  <c r="X236" i="8"/>
  <c r="T236" i="8"/>
  <c r="Z236" i="8"/>
  <c r="V236" i="8"/>
  <c r="AA236" i="8"/>
  <c r="W236" i="8"/>
  <c r="S236" i="8"/>
  <c r="L235" i="8"/>
  <c r="R234" i="8"/>
  <c r="AC235" i="8"/>
  <c r="H237" i="8"/>
  <c r="O237" i="8" s="1"/>
  <c r="AQ237" i="8"/>
  <c r="F238" i="8"/>
  <c r="G240" i="8"/>
  <c r="K236" i="8"/>
  <c r="AO233" i="8"/>
  <c r="AK233" i="8"/>
  <c r="AG233" i="8"/>
  <c r="AN233" i="8"/>
  <c r="AJ233" i="8"/>
  <c r="AF233" i="8"/>
  <c r="AL233" i="8"/>
  <c r="AH233" i="8"/>
  <c r="AE233" i="8"/>
  <c r="AI233" i="8"/>
  <c r="AM233" i="8"/>
  <c r="AA237" i="8" l="1"/>
  <c r="W237" i="8"/>
  <c r="S237" i="8"/>
  <c r="Z237" i="8"/>
  <c r="V237" i="8"/>
  <c r="AB237" i="8"/>
  <c r="X237" i="8"/>
  <c r="T237" i="8"/>
  <c r="U237" i="8"/>
  <c r="Y237" i="8"/>
  <c r="G241" i="8"/>
  <c r="K237" i="8"/>
  <c r="AQ238" i="8"/>
  <c r="H238" i="8"/>
  <c r="O238" i="8" s="1"/>
  <c r="F239" i="8"/>
  <c r="AM234" i="8"/>
  <c r="AI234" i="8"/>
  <c r="AE234" i="8"/>
  <c r="AL234" i="8"/>
  <c r="AH234" i="8"/>
  <c r="AN234" i="8"/>
  <c r="AJ234" i="8"/>
  <c r="AF234" i="8"/>
  <c r="AG234" i="8"/>
  <c r="AK234" i="8"/>
  <c r="AO234" i="8"/>
  <c r="L236" i="8"/>
  <c r="AC236" i="8"/>
  <c r="R235" i="8"/>
  <c r="Y238" i="8" l="1"/>
  <c r="U238" i="8"/>
  <c r="AB238" i="8"/>
  <c r="X238" i="8"/>
  <c r="T238" i="8"/>
  <c r="Z238" i="8"/>
  <c r="V238" i="8"/>
  <c r="W238" i="8"/>
  <c r="S238" i="8"/>
  <c r="AA238" i="8"/>
  <c r="H239" i="8"/>
  <c r="O239" i="8" s="1"/>
  <c r="AQ239" i="8"/>
  <c r="F240" i="8"/>
  <c r="K238" i="8"/>
  <c r="AO235" i="8"/>
  <c r="AK235" i="8"/>
  <c r="AG235" i="8"/>
  <c r="AN235" i="8"/>
  <c r="AJ235" i="8"/>
  <c r="AF235" i="8"/>
  <c r="AL235" i="8"/>
  <c r="AH235" i="8"/>
  <c r="AI235" i="8"/>
  <c r="AE235" i="8"/>
  <c r="AM235" i="8"/>
  <c r="L237" i="8"/>
  <c r="R236" i="8"/>
  <c r="AC237" i="8"/>
  <c r="G242" i="8"/>
  <c r="AA239" i="8" l="1"/>
  <c r="W239" i="8"/>
  <c r="S239" i="8"/>
  <c r="Z239" i="8"/>
  <c r="V239" i="8"/>
  <c r="AB239" i="8"/>
  <c r="X239" i="8"/>
  <c r="T239" i="8"/>
  <c r="Y239" i="8"/>
  <c r="U239" i="8"/>
  <c r="AO236" i="8"/>
  <c r="AK236" i="8"/>
  <c r="AG236" i="8"/>
  <c r="AJ236" i="8"/>
  <c r="AE236" i="8"/>
  <c r="AN236" i="8"/>
  <c r="AI236" i="8"/>
  <c r="AL236" i="8"/>
  <c r="AF236" i="8"/>
  <c r="AM236" i="8"/>
  <c r="AH236" i="8"/>
  <c r="H240" i="8"/>
  <c r="O240" i="8" s="1"/>
  <c r="AQ240" i="8"/>
  <c r="F241" i="8"/>
  <c r="G243" i="8"/>
  <c r="L238" i="8"/>
  <c r="R237" i="8"/>
  <c r="AC238" i="8"/>
  <c r="K239" i="8"/>
  <c r="Y240" i="8" l="1"/>
  <c r="U240" i="8"/>
  <c r="AB240" i="8"/>
  <c r="X240" i="8"/>
  <c r="T240" i="8"/>
  <c r="Z240" i="8"/>
  <c r="V240" i="8"/>
  <c r="S240" i="8"/>
  <c r="W240" i="8"/>
  <c r="AA240" i="8"/>
  <c r="R238" i="8"/>
  <c r="AC239" i="8"/>
  <c r="L239" i="8"/>
  <c r="G244" i="8"/>
  <c r="K240" i="8"/>
  <c r="AM237" i="8"/>
  <c r="AI237" i="8"/>
  <c r="AE237" i="8"/>
  <c r="AL237" i="8"/>
  <c r="AG237" i="8"/>
  <c r="AK237" i="8"/>
  <c r="AF237" i="8"/>
  <c r="AN237" i="8"/>
  <c r="AH237" i="8"/>
  <c r="AJ237" i="8"/>
  <c r="AO237" i="8"/>
  <c r="H241" i="8"/>
  <c r="O241" i="8" s="1"/>
  <c r="AQ241" i="8"/>
  <c r="F242" i="8"/>
  <c r="AA241" i="8" l="1"/>
  <c r="W241" i="8"/>
  <c r="S241" i="8"/>
  <c r="Z241" i="8"/>
  <c r="V241" i="8"/>
  <c r="AB241" i="8"/>
  <c r="X241" i="8"/>
  <c r="T241" i="8"/>
  <c r="Y241" i="8"/>
  <c r="U241" i="8"/>
  <c r="K241" i="8"/>
  <c r="AQ242" i="8"/>
  <c r="H242" i="8"/>
  <c r="O242" i="8" s="1"/>
  <c r="F243" i="8"/>
  <c r="L240" i="8"/>
  <c r="R239" i="8"/>
  <c r="AC240" i="8"/>
  <c r="G245" i="8"/>
  <c r="AO238" i="8"/>
  <c r="AK238" i="8"/>
  <c r="AG238" i="8"/>
  <c r="AN238" i="8"/>
  <c r="AI238" i="8"/>
  <c r="AM238" i="8"/>
  <c r="AH238" i="8"/>
  <c r="AJ238" i="8"/>
  <c r="AE238" i="8"/>
  <c r="AF238" i="8"/>
  <c r="AL238" i="8"/>
  <c r="Y242" i="8" l="1"/>
  <c r="U242" i="8"/>
  <c r="AB242" i="8"/>
  <c r="X242" i="8"/>
  <c r="T242" i="8"/>
  <c r="Z242" i="8"/>
  <c r="V242" i="8"/>
  <c r="AA242" i="8"/>
  <c r="S242" i="8"/>
  <c r="W242" i="8"/>
  <c r="AM239" i="8"/>
  <c r="AI239" i="8"/>
  <c r="AE239" i="8"/>
  <c r="AK239" i="8"/>
  <c r="AF239" i="8"/>
  <c r="AO239" i="8"/>
  <c r="AJ239" i="8"/>
  <c r="AL239" i="8"/>
  <c r="AG239" i="8"/>
  <c r="AN239" i="8"/>
  <c r="AH239" i="8"/>
  <c r="G246" i="8"/>
  <c r="H243" i="8"/>
  <c r="O243" i="8" s="1"/>
  <c r="AQ243" i="8"/>
  <c r="F244" i="8"/>
  <c r="K242" i="8"/>
  <c r="AC241" i="8"/>
  <c r="R240" i="8"/>
  <c r="L241" i="8"/>
  <c r="AA243" i="8" l="1"/>
  <c r="W243" i="8"/>
  <c r="S243" i="8"/>
  <c r="Z243" i="8"/>
  <c r="V243" i="8"/>
  <c r="AB243" i="8"/>
  <c r="X243" i="8"/>
  <c r="T243" i="8"/>
  <c r="U243" i="8"/>
  <c r="Y243" i="8"/>
  <c r="AQ244" i="8"/>
  <c r="H244" i="8"/>
  <c r="O244" i="8" s="1"/>
  <c r="F245" i="8"/>
  <c r="L242" i="8"/>
  <c r="R241" i="8"/>
  <c r="AC242" i="8"/>
  <c r="K243" i="8"/>
  <c r="AO240" i="8"/>
  <c r="AK240" i="8"/>
  <c r="AG240" i="8"/>
  <c r="AM240" i="8"/>
  <c r="AH240" i="8"/>
  <c r="AL240" i="8"/>
  <c r="AF240" i="8"/>
  <c r="AN240" i="8"/>
  <c r="AI240" i="8"/>
  <c r="AE240" i="8"/>
  <c r="AJ240" i="8"/>
  <c r="G247" i="8"/>
  <c r="Y244" i="8" l="1"/>
  <c r="U244" i="8"/>
  <c r="AB244" i="8"/>
  <c r="X244" i="8"/>
  <c r="T244" i="8"/>
  <c r="Z244" i="8"/>
  <c r="V244" i="8"/>
  <c r="AA244" i="8"/>
  <c r="W244" i="8"/>
  <c r="S244" i="8"/>
  <c r="H245" i="8"/>
  <c r="O245" i="8" s="1"/>
  <c r="AQ245" i="8"/>
  <c r="F246" i="8"/>
  <c r="K244" i="8"/>
  <c r="G248" i="8"/>
  <c r="L243" i="8"/>
  <c r="AC243" i="8"/>
  <c r="R242" i="8"/>
  <c r="AM241" i="8"/>
  <c r="AI241" i="8"/>
  <c r="AE241" i="8"/>
  <c r="AO241" i="8"/>
  <c r="AJ241" i="8"/>
  <c r="AN241" i="8"/>
  <c r="AH241" i="8"/>
  <c r="AK241" i="8"/>
  <c r="AF241" i="8"/>
  <c r="AL241" i="8"/>
  <c r="AG241" i="8"/>
  <c r="AA245" i="8" l="1"/>
  <c r="W245" i="8"/>
  <c r="S245" i="8"/>
  <c r="Z245" i="8"/>
  <c r="V245" i="8"/>
  <c r="AB245" i="8"/>
  <c r="X245" i="8"/>
  <c r="T245" i="8"/>
  <c r="U245" i="8"/>
  <c r="Y245" i="8"/>
  <c r="L244" i="8"/>
  <c r="R243" i="8"/>
  <c r="AC244" i="8"/>
  <c r="AO242" i="8"/>
  <c r="AK242" i="8"/>
  <c r="AG242" i="8"/>
  <c r="AL242" i="8"/>
  <c r="AF242" i="8"/>
  <c r="AJ242" i="8"/>
  <c r="AE242" i="8"/>
  <c r="AM242" i="8"/>
  <c r="AH242" i="8"/>
  <c r="AI242" i="8"/>
  <c r="AN242" i="8"/>
  <c r="G249" i="8"/>
  <c r="AQ246" i="8"/>
  <c r="H246" i="8"/>
  <c r="O246" i="8" s="1"/>
  <c r="F247" i="8"/>
  <c r="K245" i="8"/>
  <c r="Y246" i="8" l="1"/>
  <c r="U246" i="8"/>
  <c r="AB246" i="8"/>
  <c r="X246" i="8"/>
  <c r="T246" i="8"/>
  <c r="Z246" i="8"/>
  <c r="V246" i="8"/>
  <c r="W246" i="8"/>
  <c r="S246" i="8"/>
  <c r="AA246" i="8"/>
  <c r="G250" i="8"/>
  <c r="H247" i="8"/>
  <c r="O247" i="8" s="1"/>
  <c r="AQ247" i="8"/>
  <c r="F248" i="8"/>
  <c r="K246" i="8"/>
  <c r="AM243" i="8"/>
  <c r="AI243" i="8"/>
  <c r="AE243" i="8"/>
  <c r="AN243" i="8"/>
  <c r="AH243" i="8"/>
  <c r="AL243" i="8"/>
  <c r="AG243" i="8"/>
  <c r="AO243" i="8"/>
  <c r="AJ243" i="8"/>
  <c r="AF243" i="8"/>
  <c r="AK243" i="8"/>
  <c r="L245" i="8"/>
  <c r="R244" i="8"/>
  <c r="AC245" i="8"/>
  <c r="AA247" i="8" l="1"/>
  <c r="W247" i="8"/>
  <c r="S247" i="8"/>
  <c r="Z247" i="8"/>
  <c r="V247" i="8"/>
  <c r="AB247" i="8"/>
  <c r="X247" i="8"/>
  <c r="T247" i="8"/>
  <c r="Y247" i="8"/>
  <c r="U247" i="8"/>
  <c r="L246" i="8"/>
  <c r="R245" i="8"/>
  <c r="AC246" i="8"/>
  <c r="K247" i="8"/>
  <c r="G251" i="8"/>
  <c r="AO244" i="8"/>
  <c r="AK244" i="8"/>
  <c r="AG244" i="8"/>
  <c r="AJ244" i="8"/>
  <c r="AE244" i="8"/>
  <c r="AN244" i="8"/>
  <c r="AI244" i="8"/>
  <c r="AL244" i="8"/>
  <c r="AF244" i="8"/>
  <c r="AM244" i="8"/>
  <c r="AH244" i="8"/>
  <c r="H248" i="8"/>
  <c r="O248" i="8" s="1"/>
  <c r="AQ248" i="8"/>
  <c r="F249" i="8"/>
  <c r="Y248" i="8" l="1"/>
  <c r="U248" i="8"/>
  <c r="AB248" i="8"/>
  <c r="X248" i="8"/>
  <c r="T248" i="8"/>
  <c r="Z248" i="8"/>
  <c r="V248" i="8"/>
  <c r="S248" i="8"/>
  <c r="W248" i="8"/>
  <c r="AA248" i="8"/>
  <c r="K248" i="8"/>
  <c r="G252" i="8"/>
  <c r="R246" i="8"/>
  <c r="AC247" i="8"/>
  <c r="L247" i="8"/>
  <c r="AQ249" i="8"/>
  <c r="H249" i="8"/>
  <c r="O249" i="8" s="1"/>
  <c r="F250" i="8"/>
  <c r="AM245" i="8"/>
  <c r="AI245" i="8"/>
  <c r="AE245" i="8"/>
  <c r="AL245" i="8"/>
  <c r="AG245" i="8"/>
  <c r="AK245" i="8"/>
  <c r="AF245" i="8"/>
  <c r="AN245" i="8"/>
  <c r="AH245" i="8"/>
  <c r="AJ245" i="8"/>
  <c r="AO245" i="8"/>
  <c r="AA249" i="8" l="1"/>
  <c r="W249" i="8"/>
  <c r="S249" i="8"/>
  <c r="Z249" i="8"/>
  <c r="V249" i="8"/>
  <c r="AB249" i="8"/>
  <c r="X249" i="8"/>
  <c r="T249" i="8"/>
  <c r="Y249" i="8"/>
  <c r="U249" i="8"/>
  <c r="G253" i="8"/>
  <c r="H250" i="8"/>
  <c r="O250" i="8" s="1"/>
  <c r="AQ250" i="8"/>
  <c r="F251" i="8"/>
  <c r="K249" i="8"/>
  <c r="AO246" i="8"/>
  <c r="AK246" i="8"/>
  <c r="AG246" i="8"/>
  <c r="AN246" i="8"/>
  <c r="AI246" i="8"/>
  <c r="AM246" i="8"/>
  <c r="AH246" i="8"/>
  <c r="AJ246" i="8"/>
  <c r="AE246" i="8"/>
  <c r="AL246" i="8"/>
  <c r="AF246" i="8"/>
  <c r="AC248" i="8"/>
  <c r="R247" i="8"/>
  <c r="L248" i="8"/>
  <c r="Y250" i="8" l="1"/>
  <c r="U250" i="8"/>
  <c r="AB250" i="8"/>
  <c r="X250" i="8"/>
  <c r="T250" i="8"/>
  <c r="Z250" i="8"/>
  <c r="V250" i="8"/>
  <c r="AA250" i="8"/>
  <c r="S250" i="8"/>
  <c r="W250" i="8"/>
  <c r="L249" i="8"/>
  <c r="R248" i="8"/>
  <c r="AC249" i="8"/>
  <c r="K250" i="8"/>
  <c r="G254" i="8"/>
  <c r="AO247" i="8"/>
  <c r="AM247" i="8"/>
  <c r="AI247" i="8"/>
  <c r="AE247" i="8"/>
  <c r="AK247" i="8"/>
  <c r="AF247" i="8"/>
  <c r="AJ247" i="8"/>
  <c r="AL247" i="8"/>
  <c r="AG247" i="8"/>
  <c r="AH247" i="8"/>
  <c r="AN247" i="8"/>
  <c r="AQ251" i="8"/>
  <c r="H251" i="8"/>
  <c r="O251" i="8" s="1"/>
  <c r="F252" i="8"/>
  <c r="AA251" i="8" l="1"/>
  <c r="W251" i="8"/>
  <c r="S251" i="8"/>
  <c r="Z251" i="8"/>
  <c r="V251" i="8"/>
  <c r="AB251" i="8"/>
  <c r="X251" i="8"/>
  <c r="T251" i="8"/>
  <c r="U251" i="8"/>
  <c r="Y251" i="8"/>
  <c r="G255" i="8"/>
  <c r="H252" i="8"/>
  <c r="O252" i="8" s="1"/>
  <c r="AQ252" i="8"/>
  <c r="F253" i="8"/>
  <c r="L250" i="8"/>
  <c r="R249" i="8"/>
  <c r="AC250" i="8"/>
  <c r="AM248" i="8"/>
  <c r="AI248" i="8"/>
  <c r="AE248" i="8"/>
  <c r="AO248" i="8"/>
  <c r="AJ248" i="8"/>
  <c r="AH248" i="8"/>
  <c r="AN248" i="8"/>
  <c r="AG248" i="8"/>
  <c r="AK248" i="8"/>
  <c r="AF248" i="8"/>
  <c r="AL248" i="8"/>
  <c r="K251" i="8"/>
  <c r="Y252" i="8" l="1"/>
  <c r="U252" i="8"/>
  <c r="AB252" i="8"/>
  <c r="X252" i="8"/>
  <c r="T252" i="8"/>
  <c r="Z252" i="8"/>
  <c r="V252" i="8"/>
  <c r="AA252" i="8"/>
  <c r="W252" i="8"/>
  <c r="S252" i="8"/>
  <c r="AO249" i="8"/>
  <c r="AK249" i="8"/>
  <c r="AG249" i="8"/>
  <c r="AL249" i="8"/>
  <c r="AF249" i="8"/>
  <c r="AN249" i="8"/>
  <c r="AH249" i="8"/>
  <c r="AM249" i="8"/>
  <c r="AE249" i="8"/>
  <c r="AI249" i="8"/>
  <c r="AJ249" i="8"/>
  <c r="K252" i="8"/>
  <c r="L251" i="8"/>
  <c r="R250" i="8"/>
  <c r="AC251" i="8"/>
  <c r="G256" i="8"/>
  <c r="AQ253" i="8"/>
  <c r="H253" i="8"/>
  <c r="O253" i="8" s="1"/>
  <c r="F254" i="8"/>
  <c r="AA253" i="8" l="1"/>
  <c r="W253" i="8"/>
  <c r="S253" i="8"/>
  <c r="Z253" i="8"/>
  <c r="V253" i="8"/>
  <c r="AB253" i="8"/>
  <c r="X253" i="8"/>
  <c r="T253" i="8"/>
  <c r="U253" i="8"/>
  <c r="Y253" i="8"/>
  <c r="AM250" i="8"/>
  <c r="AI250" i="8"/>
  <c r="AE250" i="8"/>
  <c r="AN250" i="8"/>
  <c r="AH250" i="8"/>
  <c r="AL250" i="8"/>
  <c r="AF250" i="8"/>
  <c r="AK250" i="8"/>
  <c r="AO250" i="8"/>
  <c r="AG250" i="8"/>
  <c r="AJ250" i="8"/>
  <c r="G257" i="8"/>
  <c r="H254" i="8"/>
  <c r="O254" i="8" s="1"/>
  <c r="AQ254" i="8"/>
  <c r="F255" i="8"/>
  <c r="K253" i="8"/>
  <c r="L252" i="8"/>
  <c r="AC252" i="8"/>
  <c r="R251" i="8"/>
  <c r="Y254" i="8" l="1"/>
  <c r="U254" i="8"/>
  <c r="AB254" i="8"/>
  <c r="X254" i="8"/>
  <c r="T254" i="8"/>
  <c r="Z254" i="8"/>
  <c r="V254" i="8"/>
  <c r="W254" i="8"/>
  <c r="S254" i="8"/>
  <c r="AA254" i="8"/>
  <c r="AQ255" i="8"/>
  <c r="H255" i="8"/>
  <c r="O255" i="8" s="1"/>
  <c r="F256" i="8"/>
  <c r="L253" i="8"/>
  <c r="R252" i="8"/>
  <c r="AC253" i="8"/>
  <c r="K254" i="8"/>
  <c r="AO251" i="8"/>
  <c r="AK251" i="8"/>
  <c r="AG251" i="8"/>
  <c r="AJ251" i="8"/>
  <c r="AE251" i="8"/>
  <c r="AL251" i="8"/>
  <c r="AI251" i="8"/>
  <c r="AM251" i="8"/>
  <c r="AF251" i="8"/>
  <c r="AH251" i="8"/>
  <c r="AN251" i="8"/>
  <c r="G258" i="8"/>
  <c r="Z255" i="8" l="1"/>
  <c r="V255" i="8"/>
  <c r="AA255" i="8"/>
  <c r="W255" i="8"/>
  <c r="S255" i="8"/>
  <c r="AB255" i="8"/>
  <c r="T255" i="8"/>
  <c r="Y255" i="8"/>
  <c r="U255" i="8"/>
  <c r="X255" i="8"/>
  <c r="R253" i="8"/>
  <c r="AC254" i="8"/>
  <c r="L254" i="8"/>
  <c r="H256" i="8"/>
  <c r="O256" i="8" s="1"/>
  <c r="AQ256" i="8"/>
  <c r="F257" i="8"/>
  <c r="K255" i="8"/>
  <c r="G259" i="8"/>
  <c r="AM252" i="8"/>
  <c r="AI252" i="8"/>
  <c r="AE252" i="8"/>
  <c r="AL252" i="8"/>
  <c r="AG252" i="8"/>
  <c r="AJ252" i="8"/>
  <c r="AO252" i="8"/>
  <c r="AH252" i="8"/>
  <c r="AK252" i="8"/>
  <c r="AF252" i="8"/>
  <c r="AN252" i="8"/>
  <c r="AB256" i="8" l="1"/>
  <c r="X256" i="8"/>
  <c r="T256" i="8"/>
  <c r="Y256" i="8"/>
  <c r="U256" i="8"/>
  <c r="Z256" i="8"/>
  <c r="W256" i="8"/>
  <c r="AA256" i="8"/>
  <c r="S256" i="8"/>
  <c r="V256" i="8"/>
  <c r="L255" i="8"/>
  <c r="R254" i="8"/>
  <c r="AC255" i="8"/>
  <c r="K256" i="8"/>
  <c r="G260" i="8"/>
  <c r="AQ257" i="8"/>
  <c r="H257" i="8"/>
  <c r="O257" i="8" s="1"/>
  <c r="F258" i="8"/>
  <c r="AO253" i="8"/>
  <c r="AK253" i="8"/>
  <c r="AG253" i="8"/>
  <c r="AN253" i="8"/>
  <c r="AI253" i="8"/>
  <c r="AH253" i="8"/>
  <c r="AM253" i="8"/>
  <c r="AF253" i="8"/>
  <c r="AJ253" i="8"/>
  <c r="AE253" i="8"/>
  <c r="AL253" i="8"/>
  <c r="Z257" i="8" l="1"/>
  <c r="V257" i="8"/>
  <c r="AA257" i="8"/>
  <c r="W257" i="8"/>
  <c r="S257" i="8"/>
  <c r="X257" i="8"/>
  <c r="U257" i="8"/>
  <c r="Y257" i="8"/>
  <c r="T257" i="8"/>
  <c r="AB257" i="8"/>
  <c r="H258" i="8"/>
  <c r="O258" i="8" s="1"/>
  <c r="AQ258" i="8"/>
  <c r="F259" i="8"/>
  <c r="G261" i="8"/>
  <c r="K257" i="8"/>
  <c r="AM254" i="8"/>
  <c r="AI254" i="8"/>
  <c r="AE254" i="8"/>
  <c r="AK254" i="8"/>
  <c r="AF254" i="8"/>
  <c r="AN254" i="8"/>
  <c r="AG254" i="8"/>
  <c r="AL254" i="8"/>
  <c r="AO254" i="8"/>
  <c r="AH254" i="8"/>
  <c r="AJ254" i="8"/>
  <c r="L256" i="8"/>
  <c r="AC256" i="8"/>
  <c r="R255" i="8"/>
  <c r="AB258" i="8" l="1"/>
  <c r="X258" i="8"/>
  <c r="T258" i="8"/>
  <c r="Y258" i="8"/>
  <c r="U258" i="8"/>
  <c r="V258" i="8"/>
  <c r="AA258" i="8"/>
  <c r="S258" i="8"/>
  <c r="W258" i="8"/>
  <c r="Z258" i="8"/>
  <c r="AQ259" i="8"/>
  <c r="H259" i="8"/>
  <c r="O259" i="8" s="1"/>
  <c r="F260" i="8"/>
  <c r="AO255" i="8"/>
  <c r="AK255" i="8"/>
  <c r="AG255" i="8"/>
  <c r="AL255" i="8"/>
  <c r="AF255" i="8"/>
  <c r="AJ255" i="8"/>
  <c r="AE255" i="8"/>
  <c r="AM255" i="8"/>
  <c r="AH255" i="8"/>
  <c r="AN255" i="8"/>
  <c r="AI255" i="8"/>
  <c r="L257" i="8"/>
  <c r="R256" i="8"/>
  <c r="AC257" i="8"/>
  <c r="G262" i="8"/>
  <c r="K258" i="8"/>
  <c r="Z259" i="8" l="1"/>
  <c r="V259" i="8"/>
  <c r="AA259" i="8"/>
  <c r="W259" i="8"/>
  <c r="S259" i="8"/>
  <c r="AB259" i="8"/>
  <c r="T259" i="8"/>
  <c r="Y259" i="8"/>
  <c r="U259" i="8"/>
  <c r="X259" i="8"/>
  <c r="AM256" i="8"/>
  <c r="AI256" i="8"/>
  <c r="AE256" i="8"/>
  <c r="AN256" i="8"/>
  <c r="AH256" i="8"/>
  <c r="AL256" i="8"/>
  <c r="AG256" i="8"/>
  <c r="AO256" i="8"/>
  <c r="AJ256" i="8"/>
  <c r="AF256" i="8"/>
  <c r="AK256" i="8"/>
  <c r="H260" i="8"/>
  <c r="O260" i="8" s="1"/>
  <c r="AQ260" i="8"/>
  <c r="F261" i="8"/>
  <c r="L258" i="8"/>
  <c r="R257" i="8"/>
  <c r="AC258" i="8"/>
  <c r="G263" i="8"/>
  <c r="K259" i="8"/>
  <c r="AB260" i="8" l="1"/>
  <c r="X260" i="8"/>
  <c r="T260" i="8"/>
  <c r="Y260" i="8"/>
  <c r="U260" i="8"/>
  <c r="Z260" i="8"/>
  <c r="W260" i="8"/>
  <c r="AA260" i="8"/>
  <c r="S260" i="8"/>
  <c r="V260" i="8"/>
  <c r="AO257" i="8"/>
  <c r="AK257" i="8"/>
  <c r="AG257" i="8"/>
  <c r="AJ257" i="8"/>
  <c r="AE257" i="8"/>
  <c r="AN257" i="8"/>
  <c r="AI257" i="8"/>
  <c r="AL257" i="8"/>
  <c r="AF257" i="8"/>
  <c r="AM257" i="8"/>
  <c r="AH257" i="8"/>
  <c r="K260" i="8"/>
  <c r="G264" i="8"/>
  <c r="L259" i="8"/>
  <c r="R258" i="8"/>
  <c r="AC259" i="8"/>
  <c r="H261" i="8"/>
  <c r="O261" i="8" s="1"/>
  <c r="AQ261" i="8"/>
  <c r="F262" i="8"/>
  <c r="Z261" i="8" l="1"/>
  <c r="V261" i="8"/>
  <c r="AA261" i="8"/>
  <c r="W261" i="8"/>
  <c r="S261" i="8"/>
  <c r="X261" i="8"/>
  <c r="U261" i="8"/>
  <c r="Y261" i="8"/>
  <c r="T261" i="8"/>
  <c r="AB261" i="8"/>
  <c r="K261" i="8"/>
  <c r="R259" i="8"/>
  <c r="AC260" i="8"/>
  <c r="L260" i="8"/>
  <c r="G265" i="8"/>
  <c r="H262" i="8"/>
  <c r="O262" i="8" s="1"/>
  <c r="AQ262" i="8"/>
  <c r="F263" i="8"/>
  <c r="AM258" i="8"/>
  <c r="AI258" i="8"/>
  <c r="AE258" i="8"/>
  <c r="AL258" i="8"/>
  <c r="AG258" i="8"/>
  <c r="AK258" i="8"/>
  <c r="AF258" i="8"/>
  <c r="AN258" i="8"/>
  <c r="AH258" i="8"/>
  <c r="AJ258" i="8"/>
  <c r="AO258" i="8"/>
  <c r="AB262" i="8" l="1"/>
  <c r="X262" i="8"/>
  <c r="T262" i="8"/>
  <c r="Y262" i="8"/>
  <c r="U262" i="8"/>
  <c r="V262" i="8"/>
  <c r="AA262" i="8"/>
  <c r="S262" i="8"/>
  <c r="W262" i="8"/>
  <c r="Z262" i="8"/>
  <c r="AO259" i="8"/>
  <c r="AK259" i="8"/>
  <c r="AG259" i="8"/>
  <c r="AN259" i="8"/>
  <c r="AI259" i="8"/>
  <c r="AM259" i="8"/>
  <c r="AH259" i="8"/>
  <c r="AJ259" i="8"/>
  <c r="AE259" i="8"/>
  <c r="AF259" i="8"/>
  <c r="AL259" i="8"/>
  <c r="L261" i="8"/>
  <c r="R260" i="8"/>
  <c r="AC261" i="8"/>
  <c r="AQ263" i="8"/>
  <c r="H263" i="8"/>
  <c r="O263" i="8" s="1"/>
  <c r="F264" i="8"/>
  <c r="G266" i="8"/>
  <c r="K262" i="8"/>
  <c r="Z263" i="8" l="1"/>
  <c r="V263" i="8"/>
  <c r="AA263" i="8"/>
  <c r="W263" i="8"/>
  <c r="S263" i="8"/>
  <c r="AB263" i="8"/>
  <c r="T263" i="8"/>
  <c r="Y263" i="8"/>
  <c r="U263" i="8"/>
  <c r="X263" i="8"/>
  <c r="K263" i="8"/>
  <c r="G267" i="8"/>
  <c r="AC262" i="8"/>
  <c r="R261" i="8"/>
  <c r="L262" i="8"/>
  <c r="AQ264" i="8"/>
  <c r="H264" i="8"/>
  <c r="O264" i="8" s="1"/>
  <c r="F265" i="8"/>
  <c r="AM260" i="8"/>
  <c r="AI260" i="8"/>
  <c r="AE260" i="8"/>
  <c r="AK260" i="8"/>
  <c r="AF260" i="8"/>
  <c r="AO260" i="8"/>
  <c r="AJ260" i="8"/>
  <c r="AL260" i="8"/>
  <c r="AG260" i="8"/>
  <c r="AN260" i="8"/>
  <c r="AH260" i="8"/>
  <c r="AB264" i="8" l="1"/>
  <c r="X264" i="8"/>
  <c r="T264" i="8"/>
  <c r="Y264" i="8"/>
  <c r="U264" i="8"/>
  <c r="Z264" i="8"/>
  <c r="W264" i="8"/>
  <c r="AA264" i="8"/>
  <c r="S264" i="8"/>
  <c r="V264" i="8"/>
  <c r="AQ265" i="8"/>
  <c r="H265" i="8"/>
  <c r="O265" i="8" s="1"/>
  <c r="F266" i="8"/>
  <c r="AO261" i="8"/>
  <c r="AK261" i="8"/>
  <c r="AG261" i="8"/>
  <c r="AM261" i="8"/>
  <c r="AH261" i="8"/>
  <c r="AL261" i="8"/>
  <c r="AF261" i="8"/>
  <c r="AN261" i="8"/>
  <c r="AI261" i="8"/>
  <c r="AE261" i="8"/>
  <c r="AJ261" i="8"/>
  <c r="K264" i="8"/>
  <c r="L263" i="8"/>
  <c r="R262" i="8"/>
  <c r="AC263" i="8"/>
  <c r="G268" i="8"/>
  <c r="Z265" i="8" l="1"/>
  <c r="V265" i="8"/>
  <c r="AA265" i="8"/>
  <c r="W265" i="8"/>
  <c r="S265" i="8"/>
  <c r="X265" i="8"/>
  <c r="U265" i="8"/>
  <c r="Y265" i="8"/>
  <c r="AB265" i="8"/>
  <c r="T265" i="8"/>
  <c r="AC264" i="8"/>
  <c r="L264" i="8"/>
  <c r="R263" i="8"/>
  <c r="AM262" i="8"/>
  <c r="AI262" i="8"/>
  <c r="AE262" i="8"/>
  <c r="AO262" i="8"/>
  <c r="AJ262" i="8"/>
  <c r="AN262" i="8"/>
  <c r="AH262" i="8"/>
  <c r="AK262" i="8"/>
  <c r="AF262" i="8"/>
  <c r="AL262" i="8"/>
  <c r="AG262" i="8"/>
  <c r="AQ266" i="8"/>
  <c r="H266" i="8"/>
  <c r="O266" i="8" s="1"/>
  <c r="F267" i="8"/>
  <c r="K265" i="8"/>
  <c r="G269" i="8"/>
  <c r="AB266" i="8" l="1"/>
  <c r="X266" i="8"/>
  <c r="T266" i="8"/>
  <c r="Y266" i="8"/>
  <c r="U266" i="8"/>
  <c r="V266" i="8"/>
  <c r="AA266" i="8"/>
  <c r="S266" i="8"/>
  <c r="W266" i="8"/>
  <c r="Z266" i="8"/>
  <c r="K266" i="8"/>
  <c r="AN263" i="8"/>
  <c r="AK263" i="8"/>
  <c r="AG263" i="8"/>
  <c r="AL263" i="8"/>
  <c r="AF263" i="8"/>
  <c r="AJ263" i="8"/>
  <c r="AE263" i="8"/>
  <c r="AM263" i="8"/>
  <c r="AH263" i="8"/>
  <c r="AI263" i="8"/>
  <c r="AO263" i="8"/>
  <c r="G270" i="8"/>
  <c r="AC265" i="8"/>
  <c r="R264" i="8"/>
  <c r="L265" i="8"/>
  <c r="AQ267" i="8"/>
  <c r="H267" i="8"/>
  <c r="O267" i="8" s="1"/>
  <c r="F268" i="8"/>
  <c r="Z267" i="8" l="1"/>
  <c r="V267" i="8"/>
  <c r="AA267" i="8"/>
  <c r="W267" i="8"/>
  <c r="S267" i="8"/>
  <c r="AB267" i="8"/>
  <c r="T267" i="8"/>
  <c r="Y267" i="8"/>
  <c r="U267" i="8"/>
  <c r="X267" i="8"/>
  <c r="G271" i="8"/>
  <c r="AQ268" i="8"/>
  <c r="H268" i="8"/>
  <c r="O268" i="8" s="1"/>
  <c r="F269" i="8"/>
  <c r="AL264" i="8"/>
  <c r="AH264" i="8"/>
  <c r="AM264" i="8"/>
  <c r="AG264" i="8"/>
  <c r="AJ264" i="8"/>
  <c r="AO264" i="8"/>
  <c r="AI264" i="8"/>
  <c r="AK264" i="8"/>
  <c r="AE264" i="8"/>
  <c r="AF264" i="8"/>
  <c r="AN264" i="8"/>
  <c r="K267" i="8"/>
  <c r="AC266" i="8"/>
  <c r="R265" i="8"/>
  <c r="L266" i="8"/>
  <c r="AB268" i="8" l="1"/>
  <c r="X268" i="8"/>
  <c r="T268" i="8"/>
  <c r="Y268" i="8"/>
  <c r="U268" i="8"/>
  <c r="Z268" i="8"/>
  <c r="W268" i="8"/>
  <c r="AA268" i="8"/>
  <c r="S268" i="8"/>
  <c r="V268" i="8"/>
  <c r="L267" i="8"/>
  <c r="R266" i="8"/>
  <c r="AC267" i="8"/>
  <c r="K268" i="8"/>
  <c r="AN265" i="8"/>
  <c r="AJ265" i="8"/>
  <c r="AF265" i="8"/>
  <c r="AO265" i="8"/>
  <c r="AI265" i="8"/>
  <c r="AH265" i="8"/>
  <c r="AM265" i="8"/>
  <c r="AG265" i="8"/>
  <c r="AK265" i="8"/>
  <c r="AE265" i="8"/>
  <c r="AL265" i="8"/>
  <c r="AQ269" i="8"/>
  <c r="H269" i="8"/>
  <c r="O269" i="8" s="1"/>
  <c r="F270" i="8"/>
  <c r="G272" i="8"/>
  <c r="Z269" i="8" l="1"/>
  <c r="V269" i="8"/>
  <c r="AA269" i="8"/>
  <c r="W269" i="8"/>
  <c r="S269" i="8"/>
  <c r="X269" i="8"/>
  <c r="U269" i="8"/>
  <c r="Y269" i="8"/>
  <c r="AB269" i="8"/>
  <c r="T269" i="8"/>
  <c r="AQ270" i="8"/>
  <c r="H270" i="8"/>
  <c r="O270" i="8" s="1"/>
  <c r="F271" i="8"/>
  <c r="AC268" i="8"/>
  <c r="L268" i="8"/>
  <c r="R267" i="8"/>
  <c r="K269" i="8"/>
  <c r="AL266" i="8"/>
  <c r="AH266" i="8"/>
  <c r="AK266" i="8"/>
  <c r="AF266" i="8"/>
  <c r="AN266" i="8"/>
  <c r="AG266" i="8"/>
  <c r="AM266" i="8"/>
  <c r="AE266" i="8"/>
  <c r="AO266" i="8"/>
  <c r="AI266" i="8"/>
  <c r="AJ266" i="8"/>
  <c r="G273" i="8"/>
  <c r="AB270" i="8" l="1"/>
  <c r="X270" i="8"/>
  <c r="T270" i="8"/>
  <c r="Y270" i="8"/>
  <c r="U270" i="8"/>
  <c r="V270" i="8"/>
  <c r="AA270" i="8"/>
  <c r="S270" i="8"/>
  <c r="W270" i="8"/>
  <c r="Z270" i="8"/>
  <c r="G274" i="8"/>
  <c r="AQ271" i="8"/>
  <c r="H271" i="8"/>
  <c r="O271" i="8" s="1"/>
  <c r="F272" i="8"/>
  <c r="R268" i="8"/>
  <c r="AC269" i="8"/>
  <c r="L269" i="8"/>
  <c r="AN267" i="8"/>
  <c r="AJ267" i="8"/>
  <c r="AF267" i="8"/>
  <c r="AL267" i="8"/>
  <c r="AG267" i="8"/>
  <c r="AK267" i="8"/>
  <c r="AE267" i="8"/>
  <c r="AM267" i="8"/>
  <c r="AH267" i="8"/>
  <c r="AO267" i="8"/>
  <c r="AI267" i="8"/>
  <c r="K270" i="8"/>
  <c r="Z271" i="8" l="1"/>
  <c r="V271" i="8"/>
  <c r="Y271" i="8"/>
  <c r="U271" i="8"/>
  <c r="AA271" i="8"/>
  <c r="W271" i="8"/>
  <c r="S271" i="8"/>
  <c r="T271" i="8"/>
  <c r="X271" i="8"/>
  <c r="AB271" i="8"/>
  <c r="K271" i="8"/>
  <c r="AC270" i="8"/>
  <c r="L270" i="8"/>
  <c r="R269" i="8"/>
  <c r="AL268" i="8"/>
  <c r="AH268" i="8"/>
  <c r="AN268" i="8"/>
  <c r="AI268" i="8"/>
  <c r="AM268" i="8"/>
  <c r="AG268" i="8"/>
  <c r="AO268" i="8"/>
  <c r="AJ268" i="8"/>
  <c r="AE268" i="8"/>
  <c r="AK268" i="8"/>
  <c r="AF268" i="8"/>
  <c r="AQ272" i="8"/>
  <c r="H272" i="8"/>
  <c r="O272" i="8" s="1"/>
  <c r="F273" i="8"/>
  <c r="G275" i="8"/>
  <c r="AB272" i="8" l="1"/>
  <c r="X272" i="8"/>
  <c r="T272" i="8"/>
  <c r="AA272" i="8"/>
  <c r="W272" i="8"/>
  <c r="S272" i="8"/>
  <c r="Y272" i="8"/>
  <c r="U272" i="8"/>
  <c r="Z272" i="8"/>
  <c r="V272" i="8"/>
  <c r="H273" i="8"/>
  <c r="O273" i="8" s="1"/>
  <c r="AQ273" i="8"/>
  <c r="F274" i="8"/>
  <c r="AC271" i="8"/>
  <c r="R270" i="8"/>
  <c r="L271" i="8"/>
  <c r="K272" i="8"/>
  <c r="G276" i="8"/>
  <c r="AN269" i="8"/>
  <c r="AJ269" i="8"/>
  <c r="AF269" i="8"/>
  <c r="AK269" i="8"/>
  <c r="AE269" i="8"/>
  <c r="AO269" i="8"/>
  <c r="AI269" i="8"/>
  <c r="AL269" i="8"/>
  <c r="AG269" i="8"/>
  <c r="AH269" i="8"/>
  <c r="AM269" i="8"/>
  <c r="Z273" i="8" l="1"/>
  <c r="V273" i="8"/>
  <c r="Y273" i="8"/>
  <c r="U273" i="8"/>
  <c r="AA273" i="8"/>
  <c r="W273" i="8"/>
  <c r="S273" i="8"/>
  <c r="AB273" i="8"/>
  <c r="T273" i="8"/>
  <c r="X273" i="8"/>
  <c r="AC272" i="8"/>
  <c r="R271" i="8"/>
  <c r="L272" i="8"/>
  <c r="AQ274" i="8"/>
  <c r="H274" i="8"/>
  <c r="O274" i="8" s="1"/>
  <c r="F275" i="8"/>
  <c r="G277" i="8"/>
  <c r="AL270" i="8"/>
  <c r="AH270" i="8"/>
  <c r="AM270" i="8"/>
  <c r="AG270" i="8"/>
  <c r="AK270" i="8"/>
  <c r="AF270" i="8"/>
  <c r="AN270" i="8"/>
  <c r="AI270" i="8"/>
  <c r="AO270" i="8"/>
  <c r="AJ270" i="8"/>
  <c r="AE270" i="8"/>
  <c r="K273" i="8"/>
  <c r="AB274" i="8" l="1"/>
  <c r="X274" i="8"/>
  <c r="T274" i="8"/>
  <c r="AA274" i="8"/>
  <c r="W274" i="8"/>
  <c r="S274" i="8"/>
  <c r="Y274" i="8"/>
  <c r="U274" i="8"/>
  <c r="V274" i="8"/>
  <c r="Z274" i="8"/>
  <c r="L273" i="8"/>
  <c r="AC273" i="8"/>
  <c r="R272" i="8"/>
  <c r="G278" i="8"/>
  <c r="AQ275" i="8"/>
  <c r="H275" i="8"/>
  <c r="O275" i="8" s="1"/>
  <c r="F276" i="8"/>
  <c r="AN271" i="8"/>
  <c r="AJ271" i="8"/>
  <c r="AF271" i="8"/>
  <c r="AO271" i="8"/>
  <c r="AI271" i="8"/>
  <c r="AM271" i="8"/>
  <c r="AH271" i="8"/>
  <c r="AK271" i="8"/>
  <c r="AE271" i="8"/>
  <c r="AG271" i="8"/>
  <c r="AL271" i="8"/>
  <c r="K274" i="8"/>
  <c r="Z275" i="8" l="1"/>
  <c r="V275" i="8"/>
  <c r="Y275" i="8"/>
  <c r="U275" i="8"/>
  <c r="AA275" i="8"/>
  <c r="W275" i="8"/>
  <c r="S275" i="8"/>
  <c r="AB275" i="8"/>
  <c r="X275" i="8"/>
  <c r="T275" i="8"/>
  <c r="AC274" i="8"/>
  <c r="R273" i="8"/>
  <c r="L274" i="8"/>
  <c r="AQ276" i="8"/>
  <c r="H276" i="8"/>
  <c r="O276" i="8" s="1"/>
  <c r="F277" i="8"/>
  <c r="G279" i="8"/>
  <c r="K275" i="8"/>
  <c r="AL272" i="8"/>
  <c r="AH272" i="8"/>
  <c r="AK272" i="8"/>
  <c r="AF272" i="8"/>
  <c r="AO272" i="8"/>
  <c r="AJ272" i="8"/>
  <c r="AE272" i="8"/>
  <c r="AM272" i="8"/>
  <c r="AG272" i="8"/>
  <c r="AN272" i="8"/>
  <c r="AI272" i="8"/>
  <c r="AB276" i="8" l="1"/>
  <c r="X276" i="8"/>
  <c r="T276" i="8"/>
  <c r="AA276" i="8"/>
  <c r="W276" i="8"/>
  <c r="S276" i="8"/>
  <c r="Y276" i="8"/>
  <c r="U276" i="8"/>
  <c r="V276" i="8"/>
  <c r="Z276" i="8"/>
  <c r="L275" i="8"/>
  <c r="R274" i="8"/>
  <c r="AC275" i="8"/>
  <c r="G280" i="8"/>
  <c r="AQ277" i="8"/>
  <c r="H277" i="8"/>
  <c r="O277" i="8" s="1"/>
  <c r="F278" i="8"/>
  <c r="AN273" i="8"/>
  <c r="AJ273" i="8"/>
  <c r="AF273" i="8"/>
  <c r="AM273" i="8"/>
  <c r="AH273" i="8"/>
  <c r="AL273" i="8"/>
  <c r="AG273" i="8"/>
  <c r="AO273" i="8"/>
  <c r="AI273" i="8"/>
  <c r="AK273" i="8"/>
  <c r="AE273" i="8"/>
  <c r="K276" i="8"/>
  <c r="Z277" i="8" l="1"/>
  <c r="V277" i="8"/>
  <c r="Y277" i="8"/>
  <c r="U277" i="8"/>
  <c r="AA277" i="8"/>
  <c r="W277" i="8"/>
  <c r="S277" i="8"/>
  <c r="X277" i="8"/>
  <c r="T277" i="8"/>
  <c r="AB277" i="8"/>
  <c r="H278" i="8"/>
  <c r="O278" i="8" s="1"/>
  <c r="AQ278" i="8"/>
  <c r="F279" i="8"/>
  <c r="K277" i="8"/>
  <c r="AL274" i="8"/>
  <c r="AH274" i="8"/>
  <c r="AO274" i="8"/>
  <c r="AJ274" i="8"/>
  <c r="AE274" i="8"/>
  <c r="AN274" i="8"/>
  <c r="AI274" i="8"/>
  <c r="AK274" i="8"/>
  <c r="AF274" i="8"/>
  <c r="AG274" i="8"/>
  <c r="AM274" i="8"/>
  <c r="AC276" i="8"/>
  <c r="L276" i="8"/>
  <c r="R275" i="8"/>
  <c r="G281" i="8"/>
  <c r="AB278" i="8" l="1"/>
  <c r="X278" i="8"/>
  <c r="T278" i="8"/>
  <c r="AA278" i="8"/>
  <c r="W278" i="8"/>
  <c r="S278" i="8"/>
  <c r="Y278" i="8"/>
  <c r="U278" i="8"/>
  <c r="Z278" i="8"/>
  <c r="V278" i="8"/>
  <c r="AN275" i="8"/>
  <c r="AJ275" i="8"/>
  <c r="AF275" i="8"/>
  <c r="AL275" i="8"/>
  <c r="AG275" i="8"/>
  <c r="AK275" i="8"/>
  <c r="AE275" i="8"/>
  <c r="AM275" i="8"/>
  <c r="AH275" i="8"/>
  <c r="AO275" i="8"/>
  <c r="AI275" i="8"/>
  <c r="R276" i="8"/>
  <c r="AC277" i="8"/>
  <c r="L277" i="8"/>
  <c r="H279" i="8"/>
  <c r="O279" i="8" s="1"/>
  <c r="AQ279" i="8"/>
  <c r="F280" i="8"/>
  <c r="G282" i="8"/>
  <c r="K278" i="8"/>
  <c r="Z279" i="8" l="1"/>
  <c r="V279" i="8"/>
  <c r="Y279" i="8"/>
  <c r="U279" i="8"/>
  <c r="AA279" i="8"/>
  <c r="W279" i="8"/>
  <c r="S279" i="8"/>
  <c r="T279" i="8"/>
  <c r="X279" i="8"/>
  <c r="AB279" i="8"/>
  <c r="AC278" i="8"/>
  <c r="L278" i="8"/>
  <c r="R277" i="8"/>
  <c r="AL276" i="8"/>
  <c r="AH276" i="8"/>
  <c r="AN276" i="8"/>
  <c r="AI276" i="8"/>
  <c r="AM276" i="8"/>
  <c r="AG276" i="8"/>
  <c r="AO276" i="8"/>
  <c r="AJ276" i="8"/>
  <c r="AE276" i="8"/>
  <c r="AF276" i="8"/>
  <c r="AK276" i="8"/>
  <c r="K279" i="8"/>
  <c r="G283" i="8"/>
  <c r="H280" i="8"/>
  <c r="O280" i="8" s="1"/>
  <c r="AQ280" i="8"/>
  <c r="F281" i="8"/>
  <c r="AB280" i="8" l="1"/>
  <c r="X280" i="8"/>
  <c r="T280" i="8"/>
  <c r="AA280" i="8"/>
  <c r="W280" i="8"/>
  <c r="S280" i="8"/>
  <c r="Y280" i="8"/>
  <c r="U280" i="8"/>
  <c r="Z280" i="8"/>
  <c r="V280" i="8"/>
  <c r="K280" i="8"/>
  <c r="L279" i="8"/>
  <c r="R278" i="8"/>
  <c r="AC279" i="8"/>
  <c r="G284" i="8"/>
  <c r="AN277" i="8"/>
  <c r="AJ277" i="8"/>
  <c r="AF277" i="8"/>
  <c r="AK277" i="8"/>
  <c r="AE277" i="8"/>
  <c r="AO277" i="8"/>
  <c r="AI277" i="8"/>
  <c r="AL277" i="8"/>
  <c r="AG277" i="8"/>
  <c r="AM277" i="8"/>
  <c r="AH277" i="8"/>
  <c r="AQ281" i="8"/>
  <c r="H281" i="8"/>
  <c r="O281" i="8" s="1"/>
  <c r="F282" i="8"/>
  <c r="Z281" i="8" l="1"/>
  <c r="V281" i="8"/>
  <c r="Y281" i="8"/>
  <c r="U281" i="8"/>
  <c r="AA281" i="8"/>
  <c r="W281" i="8"/>
  <c r="S281" i="8"/>
  <c r="AB281" i="8"/>
  <c r="T281" i="8"/>
  <c r="X281" i="8"/>
  <c r="G285" i="8"/>
  <c r="H282" i="8"/>
  <c r="O282" i="8" s="1"/>
  <c r="AQ282" i="8"/>
  <c r="F283" i="8"/>
  <c r="AC280" i="8"/>
  <c r="L280" i="8"/>
  <c r="R279" i="8"/>
  <c r="K281" i="8"/>
  <c r="AM278" i="8"/>
  <c r="AI278" i="8"/>
  <c r="AE278" i="8"/>
  <c r="AO278" i="8"/>
  <c r="AJ278" i="8"/>
  <c r="AN278" i="8"/>
  <c r="AG278" i="8"/>
  <c r="AL278" i="8"/>
  <c r="AF278" i="8"/>
  <c r="AH278" i="8"/>
  <c r="AK278" i="8"/>
  <c r="AB282" i="8" l="1"/>
  <c r="X282" i="8"/>
  <c r="T282" i="8"/>
  <c r="AA282" i="8"/>
  <c r="W282" i="8"/>
  <c r="S282" i="8"/>
  <c r="Y282" i="8"/>
  <c r="U282" i="8"/>
  <c r="V282" i="8"/>
  <c r="Z282" i="8"/>
  <c r="AO279" i="8"/>
  <c r="AK279" i="8"/>
  <c r="AG279" i="8"/>
  <c r="AL279" i="8"/>
  <c r="AF279" i="8"/>
  <c r="AM279" i="8"/>
  <c r="AE279" i="8"/>
  <c r="AJ279" i="8"/>
  <c r="AN279" i="8"/>
  <c r="AH279" i="8"/>
  <c r="AI279" i="8"/>
  <c r="L281" i="8"/>
  <c r="R280" i="8"/>
  <c r="AC281" i="8"/>
  <c r="K282" i="8"/>
  <c r="G286" i="8"/>
  <c r="H283" i="8"/>
  <c r="O283" i="8" s="1"/>
  <c r="AQ283" i="8"/>
  <c r="F284" i="8"/>
  <c r="Z283" i="8" l="1"/>
  <c r="V283" i="8"/>
  <c r="Y283" i="8"/>
  <c r="U283" i="8"/>
  <c r="AA283" i="8"/>
  <c r="W283" i="8"/>
  <c r="S283" i="8"/>
  <c r="AB283" i="8"/>
  <c r="X283" i="8"/>
  <c r="T283" i="8"/>
  <c r="K283" i="8"/>
  <c r="G287" i="8"/>
  <c r="R281" i="8"/>
  <c r="AC282" i="8"/>
  <c r="L282" i="8"/>
  <c r="H284" i="8"/>
  <c r="O284" i="8" s="1"/>
  <c r="AQ284" i="8"/>
  <c r="F285" i="8"/>
  <c r="AM280" i="8"/>
  <c r="AI280" i="8"/>
  <c r="AE280" i="8"/>
  <c r="AN280" i="8"/>
  <c r="AH280" i="8"/>
  <c r="AK280" i="8"/>
  <c r="AJ280" i="8"/>
  <c r="AL280" i="8"/>
  <c r="AF280" i="8"/>
  <c r="AO280" i="8"/>
  <c r="AG280" i="8"/>
  <c r="AB284" i="8" l="1"/>
  <c r="X284" i="8"/>
  <c r="T284" i="8"/>
  <c r="AA284" i="8"/>
  <c r="W284" i="8"/>
  <c r="S284" i="8"/>
  <c r="Y284" i="8"/>
  <c r="U284" i="8"/>
  <c r="V284" i="8"/>
  <c r="Z284" i="8"/>
  <c r="L283" i="8"/>
  <c r="R282" i="8"/>
  <c r="AC283" i="8"/>
  <c r="AQ285" i="8"/>
  <c r="H285" i="8"/>
  <c r="O285" i="8" s="1"/>
  <c r="F286" i="8"/>
  <c r="AO281" i="8"/>
  <c r="AK281" i="8"/>
  <c r="AG281" i="8"/>
  <c r="AN281" i="8"/>
  <c r="AI281" i="8"/>
  <c r="AM281" i="8"/>
  <c r="AH281" i="8"/>
  <c r="AJ281" i="8"/>
  <c r="AE281" i="8"/>
  <c r="AF281" i="8"/>
  <c r="AL281" i="8"/>
  <c r="K284" i="8"/>
  <c r="G288" i="8"/>
  <c r="Z285" i="8" l="1"/>
  <c r="V285" i="8"/>
  <c r="Y285" i="8"/>
  <c r="U285" i="8"/>
  <c r="AA285" i="8"/>
  <c r="W285" i="8"/>
  <c r="S285" i="8"/>
  <c r="X285" i="8"/>
  <c r="T285" i="8"/>
  <c r="AB285" i="8"/>
  <c r="AC284" i="8"/>
  <c r="R283" i="8"/>
  <c r="L284" i="8"/>
  <c r="H286" i="8"/>
  <c r="O286" i="8" s="1"/>
  <c r="AQ286" i="8"/>
  <c r="F287" i="8"/>
  <c r="AM282" i="8"/>
  <c r="AI282" i="8"/>
  <c r="AE282" i="8"/>
  <c r="AK282" i="8"/>
  <c r="AF282" i="8"/>
  <c r="AO282" i="8"/>
  <c r="AJ282" i="8"/>
  <c r="AL282" i="8"/>
  <c r="AG282" i="8"/>
  <c r="AN282" i="8"/>
  <c r="AH282" i="8"/>
  <c r="K285" i="8"/>
  <c r="AB286" i="8" l="1"/>
  <c r="X286" i="8"/>
  <c r="T286" i="8"/>
  <c r="AA286" i="8"/>
  <c r="W286" i="8"/>
  <c r="S286" i="8"/>
  <c r="Y286" i="8"/>
  <c r="U286" i="8"/>
  <c r="Z286" i="8"/>
  <c r="V286" i="8"/>
  <c r="K286" i="8"/>
  <c r="L285" i="8"/>
  <c r="R284" i="8"/>
  <c r="AC285" i="8"/>
  <c r="AQ287" i="8"/>
  <c r="H287" i="8"/>
  <c r="O287" i="8" s="1"/>
  <c r="F288" i="8"/>
  <c r="AO283" i="8"/>
  <c r="AK283" i="8"/>
  <c r="AG283" i="8"/>
  <c r="AM283" i="8"/>
  <c r="AH283" i="8"/>
  <c r="AL283" i="8"/>
  <c r="AF283" i="8"/>
  <c r="AN283" i="8"/>
  <c r="AI283" i="8"/>
  <c r="AE283" i="8"/>
  <c r="AJ283" i="8"/>
  <c r="Z287" i="8" l="1"/>
  <c r="V287" i="8"/>
  <c r="Y287" i="8"/>
  <c r="U287" i="8"/>
  <c r="AA287" i="8"/>
  <c r="W287" i="8"/>
  <c r="S287" i="8"/>
  <c r="T287" i="8"/>
  <c r="X287" i="8"/>
  <c r="AB287" i="8"/>
  <c r="K287" i="8"/>
  <c r="L286" i="8"/>
  <c r="AC286" i="8"/>
  <c r="R285" i="8"/>
  <c r="H288" i="8"/>
  <c r="O288" i="8" s="1"/>
  <c r="AQ288" i="8"/>
  <c r="AM284" i="8"/>
  <c r="AI284" i="8"/>
  <c r="AE284" i="8"/>
  <c r="AO284" i="8"/>
  <c r="AJ284" i="8"/>
  <c r="AN284" i="8"/>
  <c r="AH284" i="8"/>
  <c r="AK284" i="8"/>
  <c r="AF284" i="8"/>
  <c r="AL284" i="8"/>
  <c r="AG284" i="8"/>
  <c r="AB288" i="8" l="1"/>
  <c r="X288" i="8"/>
  <c r="T288" i="8"/>
  <c r="AA288" i="8"/>
  <c r="W288" i="8"/>
  <c r="S288" i="8"/>
  <c r="Y288" i="8"/>
  <c r="U288" i="8"/>
  <c r="Z288" i="8"/>
  <c r="V288" i="8"/>
  <c r="K288" i="8"/>
  <c r="AO285" i="8"/>
  <c r="AK285" i="8"/>
  <c r="AG285" i="8"/>
  <c r="AL285" i="8"/>
  <c r="AF285" i="8"/>
  <c r="AJ285" i="8"/>
  <c r="AE285" i="8"/>
  <c r="AM285" i="8"/>
  <c r="AH285" i="8"/>
  <c r="AI285" i="8"/>
  <c r="AN285" i="8"/>
  <c r="L287" i="8"/>
  <c r="R286" i="8"/>
  <c r="AC287" i="8"/>
  <c r="AM286" i="8" l="1"/>
  <c r="AI286" i="8"/>
  <c r="AE286" i="8"/>
  <c r="AN286" i="8"/>
  <c r="AH286" i="8"/>
  <c r="AL286" i="8"/>
  <c r="AG286" i="8"/>
  <c r="AO286" i="8"/>
  <c r="AJ286" i="8"/>
  <c r="AF286" i="8"/>
  <c r="AK286" i="8"/>
  <c r="L288" i="8"/>
  <c r="R287" i="8"/>
  <c r="R288" i="8" s="1"/>
  <c r="AC288" i="8"/>
  <c r="C21" i="9" l="1"/>
  <c r="C18" i="9"/>
  <c r="C22" i="9"/>
  <c r="C16" i="9"/>
  <c r="C23" i="9"/>
  <c r="C17" i="9"/>
  <c r="C15" i="9"/>
  <c r="B14" i="9"/>
  <c r="C19" i="9"/>
  <c r="C20" i="9"/>
  <c r="C24" i="9"/>
  <c r="AM288" i="8"/>
  <c r="AI288" i="8"/>
  <c r="AE288" i="8"/>
  <c r="AL288" i="8"/>
  <c r="AG288" i="8"/>
  <c r="AK288" i="8"/>
  <c r="AF288" i="8"/>
  <c r="AN288" i="8"/>
  <c r="AH288" i="8"/>
  <c r="AJ288" i="8"/>
  <c r="AO288" i="8"/>
  <c r="O24" i="9" s="1"/>
  <c r="AG20" i="3" s="1"/>
  <c r="AO287" i="8"/>
  <c r="AK287" i="8"/>
  <c r="AG287" i="8"/>
  <c r="AJ287" i="8"/>
  <c r="AE287" i="8"/>
  <c r="AN287" i="8"/>
  <c r="AI287" i="8"/>
  <c r="AL287" i="8"/>
  <c r="AF287" i="8"/>
  <c r="AM287" i="8"/>
  <c r="AH287" i="8"/>
  <c r="AO289" i="8" l="1"/>
  <c r="AD290" i="8" s="1"/>
  <c r="AN289" i="8"/>
  <c r="AL289" i="8"/>
  <c r="AF289" i="8"/>
  <c r="AE289" i="8"/>
  <c r="AJ289" i="8"/>
  <c r="AK289" i="8"/>
  <c r="AI289" i="8"/>
  <c r="AH289" i="8"/>
  <c r="AG289" i="8"/>
  <c r="AM289" i="8"/>
  <c r="N4" i="4" l="1"/>
  <c r="N5" i="4" s="1"/>
  <c r="N6" i="4" s="1"/>
  <c r="Q6" i="4"/>
  <c r="O3" i="4"/>
  <c r="P3" i="4"/>
  <c r="Q3" i="4"/>
  <c r="S3" i="4"/>
  <c r="R3" i="4"/>
  <c r="N7" i="4" l="1"/>
  <c r="S5" i="4"/>
  <c r="P6" i="4"/>
  <c r="R4" i="4"/>
  <c r="S6" i="4"/>
  <c r="R5" i="4"/>
  <c r="Q4" i="4"/>
  <c r="P5" i="4"/>
  <c r="Q5" i="4"/>
  <c r="P4" i="4"/>
  <c r="O6" i="4"/>
  <c r="O7" i="4"/>
  <c r="O5" i="4"/>
  <c r="R6" i="4"/>
  <c r="O4" i="4"/>
  <c r="S4" i="4"/>
  <c r="N8" i="4" l="1"/>
  <c r="S7" i="4"/>
  <c r="Q8" i="4"/>
  <c r="Q7" i="4"/>
  <c r="P7" i="4"/>
  <c r="R7" i="4"/>
  <c r="N9" i="4" l="1"/>
  <c r="P9" i="4"/>
  <c r="P8" i="4"/>
  <c r="S8" i="4"/>
  <c r="O8" i="4"/>
  <c r="R8" i="4"/>
  <c r="N10" i="4" l="1"/>
  <c r="Q10" i="4"/>
  <c r="O9" i="4"/>
  <c r="Q9" i="4"/>
  <c r="S9" i="4"/>
  <c r="R9" i="4"/>
  <c r="N11" i="4" l="1"/>
  <c r="P11" i="4"/>
  <c r="O10" i="4"/>
  <c r="S10" i="4"/>
  <c r="R10" i="4"/>
  <c r="P10" i="4"/>
  <c r="N12" i="4" l="1"/>
  <c r="S11" i="4"/>
  <c r="S12" i="4"/>
  <c r="O11" i="4"/>
  <c r="Q11" i="4"/>
  <c r="R11" i="4"/>
  <c r="N13" i="4" l="1"/>
  <c r="P12" i="4"/>
  <c r="Q13" i="4"/>
  <c r="Q12" i="4"/>
  <c r="R12" i="4"/>
  <c r="O12" i="4"/>
  <c r="N14" i="4" l="1"/>
  <c r="P13" i="4"/>
  <c r="R13" i="4"/>
  <c r="O13" i="4"/>
  <c r="O14" i="4"/>
  <c r="S13" i="4"/>
  <c r="N15" i="4" l="1"/>
  <c r="S14" i="4"/>
  <c r="Q14" i="4"/>
  <c r="P14" i="4"/>
  <c r="R14" i="4"/>
  <c r="P15" i="4"/>
  <c r="N16" i="4" l="1"/>
  <c r="Q15" i="4"/>
  <c r="O15" i="4"/>
  <c r="S15" i="4"/>
  <c r="Q16" i="4"/>
  <c r="R15" i="4"/>
  <c r="N17" i="4" l="1"/>
  <c r="O17" i="4"/>
  <c r="S17" i="4"/>
  <c r="S16" i="4"/>
  <c r="O16" i="4"/>
  <c r="P16" i="4"/>
  <c r="R16" i="4"/>
  <c r="N18" i="4" l="1"/>
  <c r="P18" i="4"/>
  <c r="P17" i="4"/>
  <c r="Q17" i="4"/>
  <c r="R17" i="4"/>
  <c r="N19" i="4" l="1"/>
  <c r="R18" i="4"/>
  <c r="S18" i="4"/>
  <c r="O18" i="4"/>
  <c r="Q18" i="4"/>
  <c r="R19" i="4"/>
  <c r="N20" i="4" l="1"/>
  <c r="O19" i="4"/>
  <c r="P19" i="4"/>
  <c r="Q19" i="4"/>
  <c r="S19" i="4"/>
  <c r="P20" i="4"/>
  <c r="Q20" i="4"/>
  <c r="N21" i="4" l="1"/>
  <c r="S21" i="4"/>
  <c r="R20" i="4"/>
  <c r="S20" i="4"/>
  <c r="O20" i="4"/>
  <c r="N22" i="4" l="1"/>
  <c r="P22" i="4"/>
  <c r="Q21" i="4"/>
  <c r="O21" i="4"/>
  <c r="P21" i="4"/>
  <c r="R21" i="4"/>
  <c r="N23" i="4" l="1"/>
  <c r="R23" i="4"/>
  <c r="Q22" i="4"/>
  <c r="S22" i="4"/>
  <c r="R22" i="4"/>
  <c r="O22" i="4"/>
  <c r="N24" i="4" l="1"/>
  <c r="P23" i="4"/>
  <c r="Q23" i="4"/>
  <c r="R24" i="4"/>
  <c r="O23" i="4"/>
  <c r="S23" i="4"/>
  <c r="N25" i="4" l="1"/>
  <c r="P24" i="4"/>
  <c r="O24" i="4"/>
  <c r="Q25" i="4"/>
  <c r="Q24" i="4"/>
  <c r="S24" i="4"/>
  <c r="N26" i="4" l="1"/>
  <c r="O25" i="4"/>
  <c r="P25" i="4"/>
  <c r="O26" i="4"/>
  <c r="R25" i="4"/>
  <c r="S25" i="4"/>
  <c r="R26" i="4"/>
  <c r="N27" i="4" l="1"/>
  <c r="O27" i="4"/>
  <c r="Q27" i="4"/>
  <c r="S26" i="4"/>
  <c r="Q26" i="4"/>
  <c r="P26" i="4"/>
  <c r="N28" i="4" l="1"/>
  <c r="P28" i="4"/>
  <c r="R27" i="4"/>
  <c r="S27" i="4"/>
  <c r="P27" i="4"/>
  <c r="N29" i="4" l="1"/>
  <c r="R28" i="4"/>
  <c r="P29" i="4"/>
  <c r="Q28" i="4"/>
  <c r="S28" i="4"/>
  <c r="O28" i="4"/>
  <c r="N30" i="4" l="1"/>
  <c r="S29" i="4"/>
  <c r="R29" i="4"/>
  <c r="P30" i="4"/>
  <c r="Q29" i="4"/>
  <c r="O29" i="4"/>
  <c r="N31" i="4" l="1"/>
  <c r="R30" i="4"/>
  <c r="O30" i="4"/>
  <c r="S30" i="4"/>
  <c r="R31" i="4"/>
  <c r="Q30" i="4"/>
  <c r="N32" i="4" l="1"/>
  <c r="P31" i="4"/>
  <c r="O31" i="4"/>
  <c r="S31" i="4"/>
  <c r="Q31" i="4"/>
  <c r="O32" i="4"/>
  <c r="N33" i="4" l="1"/>
  <c r="F1" i="6"/>
  <c r="G1" i="6"/>
  <c r="Q32" i="4"/>
  <c r="C21" i="6"/>
  <c r="C19" i="6"/>
  <c r="C17" i="6"/>
  <c r="C16" i="6"/>
  <c r="D14" i="6"/>
  <c r="C18" i="6"/>
  <c r="C14" i="6"/>
  <c r="P32" i="4"/>
  <c r="C20" i="6"/>
  <c r="D19" i="6"/>
  <c r="D17" i="6"/>
  <c r="D15" i="6"/>
  <c r="S32" i="4"/>
  <c r="D21" i="6"/>
  <c r="D12" i="6"/>
  <c r="R32" i="4"/>
  <c r="Q33" i="4"/>
  <c r="D20" i="6"/>
  <c r="D18" i="6"/>
  <c r="C15" i="6"/>
  <c r="D13" i="6"/>
  <c r="C13" i="6"/>
  <c r="D16" i="6"/>
  <c r="AQ1" i="6" l="1"/>
  <c r="H1" i="6"/>
  <c r="G2" i="6"/>
  <c r="O33" i="4"/>
  <c r="S33" i="4"/>
  <c r="C12" i="6"/>
  <c r="P33" i="4"/>
  <c r="R33" i="4"/>
  <c r="E20" i="6" l="1"/>
  <c r="E17" i="6"/>
  <c r="E19" i="6"/>
  <c r="E16" i="6"/>
  <c r="E21" i="6"/>
  <c r="E15" i="6"/>
  <c r="E12" i="6"/>
  <c r="E18" i="6"/>
  <c r="E13" i="6"/>
  <c r="E14" i="6"/>
  <c r="G3" i="6"/>
  <c r="O1" i="6"/>
  <c r="F2" i="6"/>
  <c r="F3" i="6" s="1"/>
  <c r="T1" i="6"/>
  <c r="V1" i="6"/>
  <c r="AB1" i="6"/>
  <c r="W1" i="6"/>
  <c r="X1" i="6"/>
  <c r="S1" i="6"/>
  <c r="Z1" i="6"/>
  <c r="AA1" i="6"/>
  <c r="Y1" i="6"/>
  <c r="AM1" i="6" l="1"/>
  <c r="AQ3" i="6"/>
  <c r="H3" i="6"/>
  <c r="O3" i="6" s="1"/>
  <c r="AQ2" i="6"/>
  <c r="H2" i="6"/>
  <c r="O2" i="6" s="1"/>
  <c r="F4" i="6"/>
  <c r="G4" i="6"/>
  <c r="U79" i="6"/>
  <c r="U63" i="6"/>
  <c r="U47" i="6"/>
  <c r="U31" i="6"/>
  <c r="U15" i="6"/>
  <c r="U80" i="6"/>
  <c r="U32" i="6"/>
  <c r="U78" i="6"/>
  <c r="U62" i="6"/>
  <c r="U46" i="6"/>
  <c r="U30" i="6"/>
  <c r="U14" i="6"/>
  <c r="U72" i="6"/>
  <c r="U20" i="6"/>
  <c r="U73" i="6"/>
  <c r="U57" i="6"/>
  <c r="U41" i="6"/>
  <c r="U25" i="6"/>
  <c r="U9" i="6"/>
  <c r="U52" i="6"/>
  <c r="U71" i="6"/>
  <c r="U23" i="6"/>
  <c r="U12" i="6"/>
  <c r="U38" i="6"/>
  <c r="U48" i="6"/>
  <c r="U49" i="6"/>
  <c r="U76" i="6"/>
  <c r="U75" i="6"/>
  <c r="U59" i="6"/>
  <c r="U43" i="6"/>
  <c r="U27" i="6"/>
  <c r="U11" i="6"/>
  <c r="U68" i="6"/>
  <c r="U24" i="6"/>
  <c r="U74" i="6"/>
  <c r="U58" i="6"/>
  <c r="U42" i="6"/>
  <c r="U26" i="6"/>
  <c r="U10" i="6"/>
  <c r="U60" i="6"/>
  <c r="U8" i="6"/>
  <c r="U69" i="6"/>
  <c r="U53" i="6"/>
  <c r="U37" i="6"/>
  <c r="U21" i="6"/>
  <c r="U5" i="6"/>
  <c r="U40" i="6"/>
  <c r="U55" i="6"/>
  <c r="U7" i="6"/>
  <c r="U70" i="6"/>
  <c r="U22" i="6"/>
  <c r="U81" i="6"/>
  <c r="U33" i="6"/>
  <c r="U28" i="6"/>
  <c r="U67" i="6"/>
  <c r="U51" i="6"/>
  <c r="U35" i="6"/>
  <c r="U19" i="6"/>
  <c r="U3" i="6"/>
  <c r="U44" i="6"/>
  <c r="U1" i="6"/>
  <c r="U66" i="6"/>
  <c r="U50" i="6"/>
  <c r="U34" i="6"/>
  <c r="U18" i="6"/>
  <c r="U2" i="6"/>
  <c r="U36" i="6"/>
  <c r="U77" i="6"/>
  <c r="U61" i="6"/>
  <c r="U45" i="6"/>
  <c r="U29" i="6"/>
  <c r="U13" i="6"/>
  <c r="U64" i="6"/>
  <c r="U16" i="6"/>
  <c r="U4" i="6"/>
  <c r="U39" i="6"/>
  <c r="U56" i="6"/>
  <c r="U54" i="6"/>
  <c r="U6" i="6"/>
  <c r="U65" i="6"/>
  <c r="U17" i="6"/>
  <c r="AK1" i="6" l="1"/>
  <c r="AF1" i="6"/>
  <c r="AL1" i="6"/>
  <c r="AN1" i="6"/>
  <c r="AI1" i="6"/>
  <c r="AG1" i="6"/>
  <c r="AJ1" i="6"/>
  <c r="AH1" i="6"/>
  <c r="M1" i="6"/>
  <c r="AE1" i="6"/>
  <c r="AQ4" i="6"/>
  <c r="H4" i="6"/>
  <c r="O4" i="6" s="1"/>
  <c r="F5" i="6"/>
  <c r="G5" i="6"/>
  <c r="T4" i="6"/>
  <c r="Y3" i="6"/>
  <c r="S3" i="6"/>
  <c r="AA3" i="6"/>
  <c r="X3" i="6"/>
  <c r="Y4" i="6"/>
  <c r="AB2" i="6"/>
  <c r="AA4" i="6"/>
  <c r="X4" i="6"/>
  <c r="AA2" i="6"/>
  <c r="V4" i="6"/>
  <c r="S2" i="6"/>
  <c r="AB4" i="6"/>
  <c r="AB3" i="6"/>
  <c r="T3" i="6"/>
  <c r="Z2" i="6"/>
  <c r="K2" i="6"/>
  <c r="Z3" i="6"/>
  <c r="K1" i="6"/>
  <c r="T2" i="6"/>
  <c r="X2" i="6"/>
  <c r="W2" i="6"/>
  <c r="Y2" i="6"/>
  <c r="Z4" i="6"/>
  <c r="V3" i="6"/>
  <c r="W4" i="6"/>
  <c r="S4" i="6"/>
  <c r="W3" i="6"/>
  <c r="V2" i="6"/>
  <c r="K3" i="6"/>
  <c r="AC1" i="6" l="1"/>
  <c r="AO1" i="6" s="1"/>
  <c r="AC3" i="6"/>
  <c r="R1" i="6"/>
  <c r="R2" i="6" s="1"/>
  <c r="AI2" i="6" s="1"/>
  <c r="AC2" i="6"/>
  <c r="M2" i="6"/>
  <c r="M3" i="6"/>
  <c r="F6" i="6"/>
  <c r="G6" i="6"/>
  <c r="AQ5" i="6"/>
  <c r="H5" i="6"/>
  <c r="O5" i="6" s="1"/>
  <c r="Z5" i="6"/>
  <c r="T5" i="6"/>
  <c r="K5" i="6"/>
  <c r="L2" i="6"/>
  <c r="L1" i="6"/>
  <c r="W5" i="6"/>
  <c r="Y5" i="6"/>
  <c r="V5" i="6"/>
  <c r="AA5" i="6"/>
  <c r="L3" i="6"/>
  <c r="AB5" i="6"/>
  <c r="S5" i="6"/>
  <c r="K4" i="6"/>
  <c r="X5" i="6"/>
  <c r="AC4" i="6" l="1"/>
  <c r="R3" i="6"/>
  <c r="R4" i="6" s="1"/>
  <c r="M4" i="6"/>
  <c r="AL2" i="6"/>
  <c r="AJ2" i="6"/>
  <c r="AE2" i="6"/>
  <c r="AK2" i="6"/>
  <c r="AG2" i="6"/>
  <c r="AO2" i="6"/>
  <c r="AH2" i="6"/>
  <c r="AN2" i="6"/>
  <c r="AM2" i="6"/>
  <c r="AF2" i="6"/>
  <c r="AC5" i="6"/>
  <c r="AQ6" i="6"/>
  <c r="H6" i="6"/>
  <c r="O6" i="6" s="1"/>
  <c r="F7" i="6"/>
  <c r="G7" i="6"/>
  <c r="Z6" i="6"/>
  <c r="W6" i="6"/>
  <c r="V6" i="6"/>
  <c r="X6" i="6"/>
  <c r="AA6" i="6"/>
  <c r="Y6" i="6"/>
  <c r="T6" i="6"/>
  <c r="L5" i="6"/>
  <c r="L4" i="6"/>
  <c r="AB6" i="6"/>
  <c r="S6" i="6"/>
  <c r="AJ3" i="6" l="1"/>
  <c r="AK3" i="6"/>
  <c r="AM3" i="6"/>
  <c r="AF3" i="6"/>
  <c r="AL3" i="6"/>
  <c r="AH3" i="6"/>
  <c r="AG3" i="6"/>
  <c r="AI3" i="6"/>
  <c r="AO3" i="6"/>
  <c r="AE3" i="6"/>
  <c r="AN3" i="6"/>
  <c r="M5" i="6"/>
  <c r="AN4" i="6"/>
  <c r="AM4" i="6"/>
  <c r="AE4" i="6"/>
  <c r="AJ4" i="6"/>
  <c r="AO4" i="6"/>
  <c r="AG4" i="6"/>
  <c r="AF4" i="6"/>
  <c r="AL4" i="6"/>
  <c r="AK4" i="6"/>
  <c r="AI4" i="6"/>
  <c r="AH4" i="6"/>
  <c r="AQ7" i="6"/>
  <c r="H7" i="6"/>
  <c r="O7" i="6" s="1"/>
  <c r="F8" i="6"/>
  <c r="G8" i="6"/>
  <c r="Z7" i="6"/>
  <c r="AB7" i="6"/>
  <c r="T7" i="6"/>
  <c r="AA7" i="6"/>
  <c r="W7" i="6"/>
  <c r="K6" i="6"/>
  <c r="X7" i="6"/>
  <c r="Y7" i="6"/>
  <c r="V7" i="6"/>
  <c r="S7" i="6"/>
  <c r="M6" i="6" l="1"/>
  <c r="AC6" i="6"/>
  <c r="R5" i="6"/>
  <c r="AJ5" i="6" s="1"/>
  <c r="F9" i="6"/>
  <c r="G9" i="6"/>
  <c r="AQ8" i="6"/>
  <c r="H8" i="6"/>
  <c r="O8" i="6" s="1"/>
  <c r="Z8" i="6"/>
  <c r="X8" i="6"/>
  <c r="S8" i="6"/>
  <c r="T8" i="6"/>
  <c r="V8" i="6"/>
  <c r="W8" i="6"/>
  <c r="K7" i="6"/>
  <c r="L6" i="6"/>
  <c r="AB8" i="6"/>
  <c r="Y8" i="6"/>
  <c r="AA8" i="6"/>
  <c r="AM5" i="6" l="1"/>
  <c r="AO5" i="6"/>
  <c r="AN5" i="6"/>
  <c r="AH5" i="6"/>
  <c r="AG5" i="6"/>
  <c r="AI5" i="6"/>
  <c r="AF5" i="6"/>
  <c r="AK5" i="6"/>
  <c r="AL5" i="6"/>
  <c r="AE5" i="6"/>
  <c r="M7" i="6"/>
  <c r="R6" i="6"/>
  <c r="AK6" i="6" s="1"/>
  <c r="AC7" i="6"/>
  <c r="AQ9" i="6"/>
  <c r="H9" i="6"/>
  <c r="O9" i="6" s="1"/>
  <c r="F10" i="6"/>
  <c r="G10" i="6"/>
  <c r="Z9" i="6"/>
  <c r="AB9" i="6"/>
  <c r="K8" i="6"/>
  <c r="AA9" i="6"/>
  <c r="L7" i="6"/>
  <c r="S9" i="6"/>
  <c r="W9" i="6"/>
  <c r="T9" i="6"/>
  <c r="Y9" i="6"/>
  <c r="V9" i="6"/>
  <c r="X9" i="6"/>
  <c r="AI6" i="6" l="1"/>
  <c r="AO6" i="6"/>
  <c r="AN6" i="6"/>
  <c r="AF6" i="6"/>
  <c r="AG6" i="6"/>
  <c r="AE6" i="6"/>
  <c r="AH6" i="6"/>
  <c r="AL6" i="6"/>
  <c r="AM6" i="6"/>
  <c r="AJ6" i="6"/>
  <c r="R7" i="6"/>
  <c r="AO7" i="6" s="1"/>
  <c r="AC8" i="6"/>
  <c r="M8" i="6"/>
  <c r="F11" i="6"/>
  <c r="G11" i="6"/>
  <c r="AQ10" i="6"/>
  <c r="H10" i="6"/>
  <c r="O10" i="6" s="1"/>
  <c r="V10" i="6"/>
  <c r="W10" i="6"/>
  <c r="K9" i="6"/>
  <c r="AA10" i="6"/>
  <c r="L8" i="6"/>
  <c r="Y10" i="6"/>
  <c r="AB10" i="6"/>
  <c r="Z10" i="6"/>
  <c r="X10" i="6"/>
  <c r="T10" i="6"/>
  <c r="S10" i="6"/>
  <c r="AL7" i="6" l="1"/>
  <c r="AN7" i="6"/>
  <c r="AI7" i="6"/>
  <c r="AE7" i="6"/>
  <c r="AJ7" i="6"/>
  <c r="AH7" i="6"/>
  <c r="AG7" i="6"/>
  <c r="AF7" i="6"/>
  <c r="AK7" i="6"/>
  <c r="AM7" i="6"/>
  <c r="AC9" i="6"/>
  <c r="R8" i="6"/>
  <c r="AO8" i="6" s="1"/>
  <c r="M9" i="6"/>
  <c r="AQ11" i="6"/>
  <c r="H11" i="6"/>
  <c r="O11" i="6" s="1"/>
  <c r="F12" i="6"/>
  <c r="G12" i="6"/>
  <c r="Y11" i="6"/>
  <c r="AB11" i="6"/>
  <c r="K10" i="6"/>
  <c r="AA11" i="6"/>
  <c r="L9" i="6"/>
  <c r="Z11" i="6"/>
  <c r="W11" i="6"/>
  <c r="S11" i="6"/>
  <c r="T11" i="6"/>
  <c r="V11" i="6"/>
  <c r="X11" i="6"/>
  <c r="M10" i="6" l="1"/>
  <c r="AG8" i="6"/>
  <c r="AJ8" i="6"/>
  <c r="AF8" i="6"/>
  <c r="AL8" i="6"/>
  <c r="AH8" i="6"/>
  <c r="AE8" i="6"/>
  <c r="AN8" i="6"/>
  <c r="AI8" i="6"/>
  <c r="AM8" i="6"/>
  <c r="AK8" i="6"/>
  <c r="AC10" i="6"/>
  <c r="R9" i="6"/>
  <c r="AI9" i="6" s="1"/>
  <c r="AQ12" i="6"/>
  <c r="H12" i="6"/>
  <c r="O12" i="6" s="1"/>
  <c r="F13" i="6"/>
  <c r="G13" i="6"/>
  <c r="X12" i="6"/>
  <c r="T12" i="6"/>
  <c r="K11" i="6"/>
  <c r="Z12" i="6"/>
  <c r="L10" i="6"/>
  <c r="Y12" i="6"/>
  <c r="S12" i="6"/>
  <c r="AA12" i="6"/>
  <c r="AB12" i="6"/>
  <c r="W12" i="6"/>
  <c r="V12" i="6"/>
  <c r="AK9" i="6" l="1"/>
  <c r="AO9" i="6"/>
  <c r="AG9" i="6"/>
  <c r="AN9" i="6"/>
  <c r="AL9" i="6"/>
  <c r="AC11" i="6"/>
  <c r="R10" i="6"/>
  <c r="AE10" i="6" s="1"/>
  <c r="M11" i="6"/>
  <c r="AJ9" i="6"/>
  <c r="AE9" i="6"/>
  <c r="AH9" i="6"/>
  <c r="AM9" i="6"/>
  <c r="AF9" i="6"/>
  <c r="AQ13" i="6"/>
  <c r="H13" i="6"/>
  <c r="O13" i="6" s="1"/>
  <c r="F14" i="6"/>
  <c r="G14" i="6"/>
  <c r="W13" i="6"/>
  <c r="AA13" i="6"/>
  <c r="K12" i="6"/>
  <c r="X13" i="6"/>
  <c r="L11" i="6"/>
  <c r="AB13" i="6"/>
  <c r="V13" i="6"/>
  <c r="Z13" i="6"/>
  <c r="Y13" i="6"/>
  <c r="T13" i="6"/>
  <c r="S13" i="6"/>
  <c r="M12" i="6" l="1"/>
  <c r="AG10" i="6"/>
  <c r="AL10" i="6"/>
  <c r="AH10" i="6"/>
  <c r="AM10" i="6"/>
  <c r="AI10" i="6"/>
  <c r="AN10" i="6"/>
  <c r="AO10" i="6"/>
  <c r="AF10" i="6"/>
  <c r="AJ10" i="6"/>
  <c r="AK10" i="6"/>
  <c r="AC12" i="6"/>
  <c r="R11" i="6"/>
  <c r="AK11" i="6" s="1"/>
  <c r="AQ14" i="6"/>
  <c r="H14" i="6"/>
  <c r="O14" i="6" s="1"/>
  <c r="F15" i="6"/>
  <c r="G15" i="6"/>
  <c r="L12" i="6"/>
  <c r="Z14" i="6"/>
  <c r="X14" i="6"/>
  <c r="K13" i="6"/>
  <c r="T14" i="6"/>
  <c r="Y14" i="6"/>
  <c r="AB14" i="6"/>
  <c r="AA14" i="6"/>
  <c r="S14" i="6"/>
  <c r="V14" i="6"/>
  <c r="W14" i="6"/>
  <c r="AM11" i="6" l="1"/>
  <c r="AE11" i="6"/>
  <c r="AL11" i="6"/>
  <c r="AG11" i="6"/>
  <c r="AO11" i="6"/>
  <c r="AI11" i="6"/>
  <c r="AN11" i="6"/>
  <c r="AJ11" i="6"/>
  <c r="AH11" i="6"/>
  <c r="AF11" i="6"/>
  <c r="M13" i="6"/>
  <c r="AC13" i="6"/>
  <c r="R12" i="6"/>
  <c r="AG12" i="6" s="1"/>
  <c r="AQ15" i="6"/>
  <c r="H15" i="6"/>
  <c r="O15" i="6" s="1"/>
  <c r="F16" i="6"/>
  <c r="G16" i="6"/>
  <c r="L13" i="6"/>
  <c r="V15" i="6"/>
  <c r="W15" i="6"/>
  <c r="K14" i="6"/>
  <c r="S15" i="6"/>
  <c r="AA15" i="6"/>
  <c r="X15" i="6"/>
  <c r="Y15" i="6"/>
  <c r="AB15" i="6"/>
  <c r="T15" i="6"/>
  <c r="Z15" i="6"/>
  <c r="AN12" i="6" l="1"/>
  <c r="AK12" i="6"/>
  <c r="AM12" i="6"/>
  <c r="AO12" i="6"/>
  <c r="AJ12" i="6"/>
  <c r="AL12" i="6"/>
  <c r="AF12" i="6"/>
  <c r="AI12" i="6"/>
  <c r="AE12" i="6"/>
  <c r="AH12" i="6"/>
  <c r="M14" i="6"/>
  <c r="R13" i="6"/>
  <c r="AO13" i="6" s="1"/>
  <c r="AC14" i="6"/>
  <c r="AQ16" i="6"/>
  <c r="H16" i="6"/>
  <c r="O16" i="6" s="1"/>
  <c r="F17" i="6"/>
  <c r="G17" i="6"/>
  <c r="L14" i="6"/>
  <c r="AB16" i="6"/>
  <c r="W16" i="6"/>
  <c r="K15" i="6"/>
  <c r="S16" i="6"/>
  <c r="X16" i="6"/>
  <c r="Y16" i="6"/>
  <c r="AA16" i="6"/>
  <c r="T16" i="6"/>
  <c r="V16" i="6"/>
  <c r="Z16" i="6"/>
  <c r="AI13" i="6" l="1"/>
  <c r="AE13" i="6"/>
  <c r="AJ13" i="6"/>
  <c r="AF13" i="6"/>
  <c r="AN13" i="6"/>
  <c r="AH13" i="6"/>
  <c r="AK13" i="6"/>
  <c r="AL13" i="6"/>
  <c r="AM13" i="6"/>
  <c r="AG13" i="6"/>
  <c r="M15" i="6"/>
  <c r="AC15" i="6"/>
  <c r="R14" i="6"/>
  <c r="AJ14" i="6" s="1"/>
  <c r="AQ17" i="6"/>
  <c r="H17" i="6"/>
  <c r="O17" i="6" s="1"/>
  <c r="F18" i="6"/>
  <c r="G18" i="6"/>
  <c r="L15" i="6"/>
  <c r="AA17" i="6"/>
  <c r="T17" i="6"/>
  <c r="K16" i="6"/>
  <c r="Y17" i="6"/>
  <c r="AB17" i="6"/>
  <c r="W17" i="6"/>
  <c r="V17" i="6"/>
  <c r="S17" i="6"/>
  <c r="X17" i="6"/>
  <c r="Z17" i="6"/>
  <c r="AC16" i="6" l="1"/>
  <c r="R15" i="6"/>
  <c r="AJ15" i="6" s="1"/>
  <c r="AK14" i="6"/>
  <c r="AI14" i="6"/>
  <c r="AO14" i="6"/>
  <c r="AF14" i="6"/>
  <c r="AN14" i="6"/>
  <c r="AE14" i="6"/>
  <c r="AG14" i="6"/>
  <c r="AM14" i="6"/>
  <c r="AL14" i="6"/>
  <c r="AH14" i="6"/>
  <c r="M16" i="6"/>
  <c r="AQ18" i="6"/>
  <c r="H18" i="6"/>
  <c r="O18" i="6" s="1"/>
  <c r="F19" i="6"/>
  <c r="G19" i="6"/>
  <c r="L16" i="6"/>
  <c r="W18" i="6"/>
  <c r="V18" i="6"/>
  <c r="K17" i="6"/>
  <c r="Z18" i="6"/>
  <c r="T18" i="6"/>
  <c r="Y18" i="6"/>
  <c r="S18" i="6"/>
  <c r="AB18" i="6"/>
  <c r="X18" i="6"/>
  <c r="AA18" i="6"/>
  <c r="AO15" i="6" l="1"/>
  <c r="AG15" i="6"/>
  <c r="AH15" i="6"/>
  <c r="AF15" i="6"/>
  <c r="AE15" i="6"/>
  <c r="AN15" i="6"/>
  <c r="AK15" i="6"/>
  <c r="AL15" i="6"/>
  <c r="AM15" i="6"/>
  <c r="AI15" i="6"/>
  <c r="M17" i="6"/>
  <c r="AC17" i="6"/>
  <c r="R16" i="6"/>
  <c r="AN16" i="6" s="1"/>
  <c r="F20" i="6"/>
  <c r="G20" i="6"/>
  <c r="AQ19" i="6"/>
  <c r="H19" i="6"/>
  <c r="O19" i="6" s="1"/>
  <c r="L17" i="6"/>
  <c r="T19" i="6"/>
  <c r="AB19" i="6"/>
  <c r="K18" i="6"/>
  <c r="Z19" i="6"/>
  <c r="W19" i="6"/>
  <c r="K19" i="6"/>
  <c r="X19" i="6"/>
  <c r="S19" i="6"/>
  <c r="V19" i="6"/>
  <c r="Y19" i="6"/>
  <c r="AA19" i="6"/>
  <c r="AJ16" i="6" l="1"/>
  <c r="AF16" i="6"/>
  <c r="R17" i="6"/>
  <c r="AJ17" i="6" s="1"/>
  <c r="AC18" i="6"/>
  <c r="M18" i="6"/>
  <c r="AK16" i="6"/>
  <c r="AI16" i="6"/>
  <c r="AL16" i="6"/>
  <c r="AH16" i="6"/>
  <c r="AM16" i="6"/>
  <c r="AE16" i="6"/>
  <c r="AO16" i="6"/>
  <c r="AG16" i="6"/>
  <c r="AC19" i="6"/>
  <c r="F21" i="6"/>
  <c r="G21" i="6"/>
  <c r="AQ20" i="6"/>
  <c r="H20" i="6"/>
  <c r="O20" i="6" s="1"/>
  <c r="L18" i="6"/>
  <c r="L19" i="6"/>
  <c r="Z20" i="6"/>
  <c r="AB20" i="6"/>
  <c r="AA20" i="6"/>
  <c r="Y20" i="6"/>
  <c r="X20" i="6"/>
  <c r="T20" i="6"/>
  <c r="V20" i="6"/>
  <c r="S20" i="6"/>
  <c r="W20" i="6"/>
  <c r="R18" i="6" l="1"/>
  <c r="AH18" i="6" s="1"/>
  <c r="AN17" i="6"/>
  <c r="AK17" i="6"/>
  <c r="AG17" i="6"/>
  <c r="AE17" i="6"/>
  <c r="AM17" i="6"/>
  <c r="AI17" i="6"/>
  <c r="AH17" i="6"/>
  <c r="AO17" i="6"/>
  <c r="AL17" i="6"/>
  <c r="AF17" i="6"/>
  <c r="M19" i="6"/>
  <c r="AQ21" i="6"/>
  <c r="H21" i="6"/>
  <c r="O21" i="6" s="1"/>
  <c r="F22" i="6"/>
  <c r="G22" i="6"/>
  <c r="W21" i="6"/>
  <c r="S21" i="6"/>
  <c r="AA21" i="6"/>
  <c r="AB21" i="6"/>
  <c r="T21" i="6"/>
  <c r="Y21" i="6"/>
  <c r="K20" i="6"/>
  <c r="V21" i="6"/>
  <c r="X21" i="6"/>
  <c r="Z21" i="6"/>
  <c r="AI18" i="6" l="1"/>
  <c r="AF18" i="6"/>
  <c r="AO18" i="6"/>
  <c r="AL18" i="6"/>
  <c r="AJ18" i="6"/>
  <c r="AN18" i="6"/>
  <c r="AG18" i="6"/>
  <c r="AM18" i="6"/>
  <c r="AK18" i="6"/>
  <c r="AE18" i="6"/>
  <c r="M20" i="6"/>
  <c r="R19" i="6"/>
  <c r="AI19" i="6" s="1"/>
  <c r="AC20" i="6"/>
  <c r="F23" i="6"/>
  <c r="G23" i="6"/>
  <c r="AQ22" i="6"/>
  <c r="H22" i="6"/>
  <c r="O22" i="6" s="1"/>
  <c r="L20" i="6"/>
  <c r="T22" i="6"/>
  <c r="K21" i="6"/>
  <c r="W22" i="6"/>
  <c r="AB22" i="6"/>
  <c r="V22" i="6"/>
  <c r="AA22" i="6"/>
  <c r="S22" i="6"/>
  <c r="Y22" i="6"/>
  <c r="X22" i="6"/>
  <c r="Z22" i="6"/>
  <c r="AF19" i="6" l="1"/>
  <c r="AK19" i="6"/>
  <c r="AL19" i="6"/>
  <c r="AE19" i="6"/>
  <c r="AM19" i="6"/>
  <c r="AH19" i="6"/>
  <c r="AO19" i="6"/>
  <c r="AN19" i="6"/>
  <c r="AJ19" i="6"/>
  <c r="AG19" i="6"/>
  <c r="R20" i="6"/>
  <c r="AM20" i="6" s="1"/>
  <c r="AC21" i="6"/>
  <c r="M21" i="6"/>
  <c r="F24" i="6"/>
  <c r="G24" i="6"/>
  <c r="AQ23" i="6"/>
  <c r="H23" i="6"/>
  <c r="O23" i="6" s="1"/>
  <c r="L21" i="6"/>
  <c r="T23" i="6"/>
  <c r="K22" i="6"/>
  <c r="AA23" i="6"/>
  <c r="W23" i="6"/>
  <c r="V23" i="6"/>
  <c r="S23" i="6"/>
  <c r="X23" i="6"/>
  <c r="Z23" i="6"/>
  <c r="Y23" i="6"/>
  <c r="AB23" i="6"/>
  <c r="M22" i="6" l="1"/>
  <c r="AE20" i="6"/>
  <c r="AI20" i="6"/>
  <c r="AJ20" i="6"/>
  <c r="AG20" i="6"/>
  <c r="AF20" i="6"/>
  <c r="AK20" i="6"/>
  <c r="AN20" i="6"/>
  <c r="AL20" i="6"/>
  <c r="AH20" i="6"/>
  <c r="AO20" i="6"/>
  <c r="R21" i="6"/>
  <c r="AO21" i="6" s="1"/>
  <c r="AC22" i="6"/>
  <c r="AQ24" i="6"/>
  <c r="H24" i="6"/>
  <c r="O24" i="6" s="1"/>
  <c r="F25" i="6"/>
  <c r="G25" i="6"/>
  <c r="L22" i="6"/>
  <c r="Z24" i="6"/>
  <c r="AA24" i="6"/>
  <c r="K23" i="6"/>
  <c r="T24" i="6"/>
  <c r="AB24" i="6"/>
  <c r="S24" i="6"/>
  <c r="Y24" i="6"/>
  <c r="W24" i="6"/>
  <c r="X24" i="6"/>
  <c r="V24" i="6"/>
  <c r="M23" i="6" l="1"/>
  <c r="AM21" i="6"/>
  <c r="AL21" i="6"/>
  <c r="AK21" i="6"/>
  <c r="AN21" i="6"/>
  <c r="AE21" i="6"/>
  <c r="AG21" i="6"/>
  <c r="AF21" i="6"/>
  <c r="AI21" i="6"/>
  <c r="AH21" i="6"/>
  <c r="AJ21" i="6"/>
  <c r="AC23" i="6"/>
  <c r="R22" i="6"/>
  <c r="AJ22" i="6" s="1"/>
  <c r="AQ25" i="6"/>
  <c r="H25" i="6"/>
  <c r="O25" i="6" s="1"/>
  <c r="F26" i="6"/>
  <c r="G26" i="6"/>
  <c r="L23" i="6"/>
  <c r="AA25" i="6"/>
  <c r="W25" i="6"/>
  <c r="K24" i="6"/>
  <c r="Z25" i="6"/>
  <c r="AB25" i="6"/>
  <c r="K25" i="6"/>
  <c r="X25" i="6"/>
  <c r="Y25" i="6"/>
  <c r="V25" i="6"/>
  <c r="T25" i="6"/>
  <c r="S25" i="6"/>
  <c r="AC24" i="6" l="1"/>
  <c r="R23" i="6"/>
  <c r="R24" i="6" s="1"/>
  <c r="AL22" i="6"/>
  <c r="AN22" i="6"/>
  <c r="AK22" i="6"/>
  <c r="AF22" i="6"/>
  <c r="AG22" i="6"/>
  <c r="AH22" i="6"/>
  <c r="AE22" i="6"/>
  <c r="AO22" i="6"/>
  <c r="AM22" i="6"/>
  <c r="AI22" i="6"/>
  <c r="M24" i="6"/>
  <c r="AC25" i="6"/>
  <c r="AQ26" i="6"/>
  <c r="H26" i="6"/>
  <c r="O26" i="6" s="1"/>
  <c r="F27" i="6"/>
  <c r="G27" i="6"/>
  <c r="L24" i="6"/>
  <c r="L25" i="6"/>
  <c r="AB26" i="6"/>
  <c r="V26" i="6"/>
  <c r="T26" i="6"/>
  <c r="AA26" i="6"/>
  <c r="Z26" i="6"/>
  <c r="W26" i="6"/>
  <c r="Y26" i="6"/>
  <c r="S26" i="6"/>
  <c r="X26" i="6"/>
  <c r="AO23" i="6" l="1"/>
  <c r="AL23" i="6"/>
  <c r="AM23" i="6"/>
  <c r="AJ23" i="6"/>
  <c r="AI23" i="6"/>
  <c r="AH23" i="6"/>
  <c r="AN23" i="6"/>
  <c r="AF23" i="6"/>
  <c r="AE23" i="6"/>
  <c r="AK23" i="6"/>
  <c r="AG23" i="6"/>
  <c r="M25" i="6"/>
  <c r="AQ27" i="6"/>
  <c r="H27" i="6"/>
  <c r="O27" i="6" s="1"/>
  <c r="AK24" i="6"/>
  <c r="AL24" i="6"/>
  <c r="AG24" i="6"/>
  <c r="AF24" i="6"/>
  <c r="AM24" i="6"/>
  <c r="AO24" i="6"/>
  <c r="AI24" i="6"/>
  <c r="AE24" i="6"/>
  <c r="AN24" i="6"/>
  <c r="AJ24" i="6"/>
  <c r="AH24" i="6"/>
  <c r="F28" i="6"/>
  <c r="G28" i="6"/>
  <c r="Z27" i="6"/>
  <c r="V27" i="6"/>
  <c r="X27" i="6"/>
  <c r="AB27" i="6"/>
  <c r="T27" i="6"/>
  <c r="Y27" i="6"/>
  <c r="K26" i="6"/>
  <c r="K27" i="6"/>
  <c r="S27" i="6"/>
  <c r="W27" i="6"/>
  <c r="AA27" i="6"/>
  <c r="M26" i="6" l="1"/>
  <c r="AC26" i="6"/>
  <c r="R25" i="6"/>
  <c r="AM25" i="6" s="1"/>
  <c r="AC27" i="6"/>
  <c r="F29" i="6"/>
  <c r="G29" i="6"/>
  <c r="AQ28" i="6"/>
  <c r="H28" i="6"/>
  <c r="O28" i="6" s="1"/>
  <c r="L26" i="6"/>
  <c r="L27" i="6"/>
  <c r="T28" i="6"/>
  <c r="Y28" i="6"/>
  <c r="AB28" i="6"/>
  <c r="V28" i="6"/>
  <c r="Z28" i="6"/>
  <c r="S28" i="6"/>
  <c r="AA28" i="6"/>
  <c r="X28" i="6"/>
  <c r="W28" i="6"/>
  <c r="R26" i="6" l="1"/>
  <c r="AO26" i="6" s="1"/>
  <c r="AO25" i="6"/>
  <c r="AJ25" i="6"/>
  <c r="AG25" i="6"/>
  <c r="AL25" i="6"/>
  <c r="AK25" i="6"/>
  <c r="AE25" i="6"/>
  <c r="AH25" i="6"/>
  <c r="AN25" i="6"/>
  <c r="AI25" i="6"/>
  <c r="AF25" i="6"/>
  <c r="M27" i="6"/>
  <c r="F30" i="6"/>
  <c r="G30" i="6"/>
  <c r="AQ29" i="6"/>
  <c r="H29" i="6"/>
  <c r="O29" i="6" s="1"/>
  <c r="AB29" i="6"/>
  <c r="Y29" i="6"/>
  <c r="K28" i="6"/>
  <c r="AA29" i="6"/>
  <c r="S29" i="6"/>
  <c r="V29" i="6"/>
  <c r="T29" i="6"/>
  <c r="W29" i="6"/>
  <c r="X29" i="6"/>
  <c r="Z29" i="6"/>
  <c r="AG26" i="6" l="1"/>
  <c r="AL26" i="6"/>
  <c r="AM26" i="6"/>
  <c r="AF26" i="6"/>
  <c r="AN26" i="6"/>
  <c r="AH26" i="6"/>
  <c r="AI26" i="6"/>
  <c r="AJ26" i="6"/>
  <c r="AK26" i="6"/>
  <c r="AE26" i="6"/>
  <c r="AC28" i="6"/>
  <c r="M28" i="6"/>
  <c r="R27" i="6"/>
  <c r="AJ27" i="6" s="1"/>
  <c r="AQ30" i="6"/>
  <c r="H30" i="6"/>
  <c r="O30" i="6" s="1"/>
  <c r="F31" i="6"/>
  <c r="G31" i="6"/>
  <c r="L28" i="6"/>
  <c r="AB30" i="6"/>
  <c r="V30" i="6"/>
  <c r="K29" i="6"/>
  <c r="X30" i="6"/>
  <c r="T30" i="6"/>
  <c r="W30" i="6"/>
  <c r="Z30" i="6"/>
  <c r="AA30" i="6"/>
  <c r="S30" i="6"/>
  <c r="Y30" i="6"/>
  <c r="AC29" i="6" l="1"/>
  <c r="R28" i="6"/>
  <c r="AI28" i="6" s="1"/>
  <c r="AF27" i="6"/>
  <c r="AM27" i="6"/>
  <c r="AE27" i="6"/>
  <c r="M29" i="6"/>
  <c r="AN27" i="6"/>
  <c r="AO27" i="6"/>
  <c r="AL27" i="6"/>
  <c r="AI27" i="6"/>
  <c r="AK27" i="6"/>
  <c r="AG27" i="6"/>
  <c r="AH27" i="6"/>
  <c r="AQ31" i="6"/>
  <c r="H31" i="6"/>
  <c r="O31" i="6" s="1"/>
  <c r="F32" i="6"/>
  <c r="G32" i="6"/>
  <c r="L29" i="6"/>
  <c r="V31" i="6"/>
  <c r="S31" i="6"/>
  <c r="K30" i="6"/>
  <c r="W31" i="6"/>
  <c r="AB31" i="6"/>
  <c r="T31" i="6"/>
  <c r="Z31" i="6"/>
  <c r="X31" i="6"/>
  <c r="AA31" i="6"/>
  <c r="Y31" i="6"/>
  <c r="AM28" i="6" l="1"/>
  <c r="AO28" i="6"/>
  <c r="AJ28" i="6"/>
  <c r="AE28" i="6"/>
  <c r="AG28" i="6"/>
  <c r="AK28" i="6"/>
  <c r="AF28" i="6"/>
  <c r="AH28" i="6"/>
  <c r="AN28" i="6"/>
  <c r="AL28" i="6"/>
  <c r="M30" i="6"/>
  <c r="AC30" i="6"/>
  <c r="R29" i="6"/>
  <c r="AI29" i="6" s="1"/>
  <c r="F33" i="6"/>
  <c r="G33" i="6"/>
  <c r="AQ32" i="6"/>
  <c r="H32" i="6"/>
  <c r="O32" i="6" s="1"/>
  <c r="L30" i="6"/>
  <c r="Z32" i="6"/>
  <c r="X32" i="6"/>
  <c r="K31" i="6"/>
  <c r="AB32" i="6"/>
  <c r="V32" i="6"/>
  <c r="Y32" i="6"/>
  <c r="K32" i="6"/>
  <c r="AA32" i="6"/>
  <c r="W32" i="6"/>
  <c r="S32" i="6"/>
  <c r="T32" i="6"/>
  <c r="AJ29" i="6" l="1"/>
  <c r="AE29" i="6"/>
  <c r="AL29" i="6"/>
  <c r="M31" i="6"/>
  <c r="AC31" i="6"/>
  <c r="R30" i="6"/>
  <c r="AN30" i="6" s="1"/>
  <c r="AK29" i="6"/>
  <c r="AG29" i="6"/>
  <c r="AH29" i="6"/>
  <c r="AM29" i="6"/>
  <c r="AF29" i="6"/>
  <c r="AO29" i="6"/>
  <c r="AN29" i="6"/>
  <c r="AC32" i="6"/>
  <c r="F34" i="6"/>
  <c r="G34" i="6"/>
  <c r="AQ33" i="6"/>
  <c r="H33" i="6"/>
  <c r="O33" i="6" s="1"/>
  <c r="L32" i="6"/>
  <c r="L31" i="6"/>
  <c r="AA33" i="6"/>
  <c r="S33" i="6"/>
  <c r="Z33" i="6"/>
  <c r="AB33" i="6"/>
  <c r="Y33" i="6"/>
  <c r="T33" i="6"/>
  <c r="V33" i="6"/>
  <c r="X33" i="6"/>
  <c r="W33" i="6"/>
  <c r="R31" i="6" l="1"/>
  <c r="AI31" i="6" s="1"/>
  <c r="M32" i="6"/>
  <c r="AG30" i="6"/>
  <c r="AM30" i="6"/>
  <c r="AK30" i="6"/>
  <c r="AF30" i="6"/>
  <c r="AO30" i="6"/>
  <c r="AL30" i="6"/>
  <c r="AE30" i="6"/>
  <c r="AJ30" i="6"/>
  <c r="AI30" i="6"/>
  <c r="AH30" i="6"/>
  <c r="AQ34" i="6"/>
  <c r="H34" i="6"/>
  <c r="O34" i="6" s="1"/>
  <c r="F35" i="6"/>
  <c r="G35" i="6"/>
  <c r="AA34" i="6"/>
  <c r="Y34" i="6"/>
  <c r="K33" i="6"/>
  <c r="W34" i="6"/>
  <c r="V34" i="6"/>
  <c r="T34" i="6"/>
  <c r="S34" i="6"/>
  <c r="Z34" i="6"/>
  <c r="AB34" i="6"/>
  <c r="X34" i="6"/>
  <c r="AJ31" i="6" l="1"/>
  <c r="AF31" i="6"/>
  <c r="AE31" i="6"/>
  <c r="AK31" i="6"/>
  <c r="AG31" i="6"/>
  <c r="AL31" i="6"/>
  <c r="AH31" i="6"/>
  <c r="AO31" i="6"/>
  <c r="AN31" i="6"/>
  <c r="AM31" i="6"/>
  <c r="M33" i="6"/>
  <c r="R32" i="6"/>
  <c r="AJ32" i="6" s="1"/>
  <c r="AC33" i="6"/>
  <c r="AQ35" i="6"/>
  <c r="H35" i="6"/>
  <c r="O35" i="6" s="1"/>
  <c r="F36" i="6"/>
  <c r="G36" i="6"/>
  <c r="L33" i="6"/>
  <c r="T35" i="6"/>
  <c r="Y35" i="6"/>
  <c r="K34" i="6"/>
  <c r="X35" i="6"/>
  <c r="W35" i="6"/>
  <c r="AA35" i="6"/>
  <c r="Z35" i="6"/>
  <c r="S35" i="6"/>
  <c r="AB35" i="6"/>
  <c r="V35" i="6"/>
  <c r="AM32" i="6" l="1"/>
  <c r="AG32" i="6"/>
  <c r="AN32" i="6"/>
  <c r="AL32" i="6"/>
  <c r="AK32" i="6"/>
  <c r="AF32" i="6"/>
  <c r="AE32" i="6"/>
  <c r="AH32" i="6"/>
  <c r="AO32" i="6"/>
  <c r="AI32" i="6"/>
  <c r="M34" i="6"/>
  <c r="R33" i="6"/>
  <c r="AI33" i="6" s="1"/>
  <c r="AC34" i="6"/>
  <c r="F37" i="6"/>
  <c r="G37" i="6"/>
  <c r="AQ36" i="6"/>
  <c r="H36" i="6"/>
  <c r="O36" i="6" s="1"/>
  <c r="L34" i="6"/>
  <c r="Z36" i="6"/>
  <c r="V36" i="6"/>
  <c r="K35" i="6"/>
  <c r="AB36" i="6"/>
  <c r="AA36" i="6"/>
  <c r="S36" i="6"/>
  <c r="K36" i="6"/>
  <c r="X36" i="6"/>
  <c r="Y36" i="6"/>
  <c r="T36" i="6"/>
  <c r="W36" i="6"/>
  <c r="AF33" i="6" l="1"/>
  <c r="AN33" i="6"/>
  <c r="AE33" i="6"/>
  <c r="AM33" i="6"/>
  <c r="AG33" i="6"/>
  <c r="AH33" i="6"/>
  <c r="AO33" i="6"/>
  <c r="AL33" i="6"/>
  <c r="AJ33" i="6"/>
  <c r="AK33" i="6"/>
  <c r="R34" i="6"/>
  <c r="AJ34" i="6" s="1"/>
  <c r="AC35" i="6"/>
  <c r="M35" i="6"/>
  <c r="AC36" i="6"/>
  <c r="AQ37" i="6"/>
  <c r="H37" i="6"/>
  <c r="O37" i="6" s="1"/>
  <c r="F38" i="6"/>
  <c r="G38" i="6"/>
  <c r="L36" i="6"/>
  <c r="L35" i="6"/>
  <c r="W37" i="6"/>
  <c r="T37" i="6"/>
  <c r="X37" i="6"/>
  <c r="V37" i="6"/>
  <c r="Y37" i="6"/>
  <c r="Z37" i="6"/>
  <c r="AB37" i="6"/>
  <c r="S37" i="6"/>
  <c r="AA37" i="6"/>
  <c r="R35" i="6" l="1"/>
  <c r="AM35" i="6" s="1"/>
  <c r="AO34" i="6"/>
  <c r="AE34" i="6"/>
  <c r="AN34" i="6"/>
  <c r="AG34" i="6"/>
  <c r="AM34" i="6"/>
  <c r="AF34" i="6"/>
  <c r="AH34" i="6"/>
  <c r="AI34" i="6"/>
  <c r="AK34" i="6"/>
  <c r="AL34" i="6"/>
  <c r="M36" i="6"/>
  <c r="F39" i="6"/>
  <c r="G39" i="6"/>
  <c r="AQ38" i="6"/>
  <c r="H38" i="6"/>
  <c r="O38" i="6" s="1"/>
  <c r="Z38" i="6"/>
  <c r="T38" i="6"/>
  <c r="W38" i="6"/>
  <c r="K37" i="6"/>
  <c r="AB38" i="6"/>
  <c r="Y38" i="6"/>
  <c r="X38" i="6"/>
  <c r="S38" i="6"/>
  <c r="V38" i="6"/>
  <c r="AA38" i="6"/>
  <c r="AL35" i="6" l="1"/>
  <c r="AK35" i="6"/>
  <c r="AE35" i="6"/>
  <c r="AO35" i="6"/>
  <c r="AH35" i="6"/>
  <c r="AN35" i="6"/>
  <c r="AI35" i="6"/>
  <c r="AJ35" i="6"/>
  <c r="AG35" i="6"/>
  <c r="AF35" i="6"/>
  <c r="M37" i="6"/>
  <c r="R36" i="6"/>
  <c r="AI36" i="6" s="1"/>
  <c r="AC37" i="6"/>
  <c r="AQ39" i="6"/>
  <c r="H39" i="6"/>
  <c r="O39" i="6" s="1"/>
  <c r="F40" i="6"/>
  <c r="G40" i="6"/>
  <c r="L37" i="6"/>
  <c r="AA39" i="6"/>
  <c r="S39" i="6"/>
  <c r="K38" i="6"/>
  <c r="W39" i="6"/>
  <c r="AB39" i="6"/>
  <c r="T39" i="6"/>
  <c r="Z39" i="6"/>
  <c r="Y39" i="6"/>
  <c r="X39" i="6"/>
  <c r="V39" i="6"/>
  <c r="AH36" i="6" l="1"/>
  <c r="AG36" i="6"/>
  <c r="AF36" i="6"/>
  <c r="AO36" i="6"/>
  <c r="M38" i="6"/>
  <c r="AN36" i="6"/>
  <c r="AM36" i="6"/>
  <c r="AK36" i="6"/>
  <c r="AJ36" i="6"/>
  <c r="AE36" i="6"/>
  <c r="AL36" i="6"/>
  <c r="AC38" i="6"/>
  <c r="R37" i="6"/>
  <c r="AH37" i="6" s="1"/>
  <c r="F41" i="6"/>
  <c r="G41" i="6"/>
  <c r="AQ40" i="6"/>
  <c r="H40" i="6"/>
  <c r="O40" i="6" s="1"/>
  <c r="L38" i="6"/>
  <c r="AA40" i="6"/>
  <c r="V40" i="6"/>
  <c r="K39" i="6"/>
  <c r="Y40" i="6"/>
  <c r="S40" i="6"/>
  <c r="AB40" i="6"/>
  <c r="Z40" i="6"/>
  <c r="W40" i="6"/>
  <c r="T40" i="6"/>
  <c r="X40" i="6"/>
  <c r="AN37" i="6" l="1"/>
  <c r="AG37" i="6"/>
  <c r="AK37" i="6"/>
  <c r="AM37" i="6"/>
  <c r="AI37" i="6"/>
  <c r="AJ37" i="6"/>
  <c r="AO37" i="6"/>
  <c r="AL37" i="6"/>
  <c r="AE37" i="6"/>
  <c r="AF37" i="6"/>
  <c r="R38" i="6"/>
  <c r="AI38" i="6" s="1"/>
  <c r="AC39" i="6"/>
  <c r="M39" i="6"/>
  <c r="AQ41" i="6"/>
  <c r="H41" i="6"/>
  <c r="O41" i="6" s="1"/>
  <c r="F42" i="6"/>
  <c r="G42" i="6"/>
  <c r="L39" i="6"/>
  <c r="Y41" i="6"/>
  <c r="AB41" i="6"/>
  <c r="K40" i="6"/>
  <c r="S41" i="6"/>
  <c r="V41" i="6"/>
  <c r="W41" i="6"/>
  <c r="AA41" i="6"/>
  <c r="Z41" i="6"/>
  <c r="T41" i="6"/>
  <c r="X41" i="6"/>
  <c r="AN38" i="6" l="1"/>
  <c r="AH38" i="6"/>
  <c r="AF38" i="6"/>
  <c r="AO38" i="6"/>
  <c r="AJ38" i="6"/>
  <c r="AK38" i="6"/>
  <c r="AG38" i="6"/>
  <c r="AM38" i="6"/>
  <c r="AL38" i="6"/>
  <c r="AE38" i="6"/>
  <c r="M40" i="6"/>
  <c r="R39" i="6"/>
  <c r="AE39" i="6" s="1"/>
  <c r="AC40" i="6"/>
  <c r="AQ42" i="6"/>
  <c r="H42" i="6"/>
  <c r="O42" i="6" s="1"/>
  <c r="F43" i="6"/>
  <c r="G43" i="6"/>
  <c r="L40" i="6"/>
  <c r="T42" i="6"/>
  <c r="S42" i="6"/>
  <c r="K41" i="6"/>
  <c r="W42" i="6"/>
  <c r="Y42" i="6"/>
  <c r="K42" i="6"/>
  <c r="Z42" i="6"/>
  <c r="AA42" i="6"/>
  <c r="AB42" i="6"/>
  <c r="X42" i="6"/>
  <c r="V42" i="6"/>
  <c r="AC41" i="6" l="1"/>
  <c r="R40" i="6"/>
  <c r="R41" i="6" s="1"/>
  <c r="AL39" i="6"/>
  <c r="AJ39" i="6"/>
  <c r="AO39" i="6"/>
  <c r="AH39" i="6"/>
  <c r="AG39" i="6"/>
  <c r="AI39" i="6"/>
  <c r="AK39" i="6"/>
  <c r="AN39" i="6"/>
  <c r="AF39" i="6"/>
  <c r="AM39" i="6"/>
  <c r="M41" i="6"/>
  <c r="AC42" i="6"/>
  <c r="AQ43" i="6"/>
  <c r="H43" i="6"/>
  <c r="O43" i="6" s="1"/>
  <c r="F44" i="6"/>
  <c r="G44" i="6"/>
  <c r="L42" i="6"/>
  <c r="L41" i="6"/>
  <c r="Z43" i="6"/>
  <c r="AB43" i="6"/>
  <c r="T43" i="6"/>
  <c r="S43" i="6"/>
  <c r="W43" i="6"/>
  <c r="V43" i="6"/>
  <c r="Y43" i="6"/>
  <c r="AA43" i="6"/>
  <c r="X43" i="6"/>
  <c r="AI40" i="6" l="1"/>
  <c r="AO40" i="6"/>
  <c r="AJ40" i="6"/>
  <c r="AM40" i="6"/>
  <c r="AL40" i="6"/>
  <c r="AK40" i="6"/>
  <c r="AN40" i="6"/>
  <c r="AH40" i="6"/>
  <c r="AG40" i="6"/>
  <c r="AE40" i="6"/>
  <c r="AF40" i="6"/>
  <c r="M42" i="6"/>
  <c r="AQ44" i="6"/>
  <c r="H44" i="6"/>
  <c r="O44" i="6" s="1"/>
  <c r="AO41" i="6"/>
  <c r="AI41" i="6"/>
  <c r="AL41" i="6"/>
  <c r="AF41" i="6"/>
  <c r="AE41" i="6"/>
  <c r="AJ41" i="6"/>
  <c r="AH41" i="6"/>
  <c r="AN41" i="6"/>
  <c r="AK41" i="6"/>
  <c r="AG41" i="6"/>
  <c r="AM41" i="6"/>
  <c r="F45" i="6"/>
  <c r="G45" i="6"/>
  <c r="AB44" i="6"/>
  <c r="T44" i="6"/>
  <c r="V44" i="6"/>
  <c r="W44" i="6"/>
  <c r="X44" i="6"/>
  <c r="S44" i="6"/>
  <c r="K43" i="6"/>
  <c r="AA44" i="6"/>
  <c r="Y44" i="6"/>
  <c r="Z44" i="6"/>
  <c r="M43" i="6" l="1"/>
  <c r="AC43" i="6"/>
  <c r="R42" i="6"/>
  <c r="AN42" i="6" s="1"/>
  <c r="AQ45" i="6"/>
  <c r="H45" i="6"/>
  <c r="O45" i="6" s="1"/>
  <c r="F46" i="6"/>
  <c r="G46" i="6"/>
  <c r="L43" i="6"/>
  <c r="Z45" i="6"/>
  <c r="V45" i="6"/>
  <c r="T45" i="6"/>
  <c r="W45" i="6"/>
  <c r="AB45" i="6"/>
  <c r="X45" i="6"/>
  <c r="AA45" i="6"/>
  <c r="Y45" i="6"/>
  <c r="S45" i="6"/>
  <c r="K44" i="6"/>
  <c r="AC44" i="6" l="1"/>
  <c r="M44" i="6"/>
  <c r="R43" i="6"/>
  <c r="AG43" i="6" s="1"/>
  <c r="AG42" i="6"/>
  <c r="AE42" i="6"/>
  <c r="AI42" i="6"/>
  <c r="AJ42" i="6"/>
  <c r="AM42" i="6"/>
  <c r="AO42" i="6"/>
  <c r="AF42" i="6"/>
  <c r="AK42" i="6"/>
  <c r="AH42" i="6"/>
  <c r="AL42" i="6"/>
  <c r="F47" i="6"/>
  <c r="G47" i="6"/>
  <c r="AQ46" i="6"/>
  <c r="H46" i="6"/>
  <c r="O46" i="6" s="1"/>
  <c r="L44" i="6"/>
  <c r="Z46" i="6"/>
  <c r="X46" i="6"/>
  <c r="K45" i="6"/>
  <c r="AA46" i="6"/>
  <c r="S46" i="6"/>
  <c r="Y46" i="6"/>
  <c r="AB46" i="6"/>
  <c r="T46" i="6"/>
  <c r="W46" i="6"/>
  <c r="V46" i="6"/>
  <c r="AI43" i="6" l="1"/>
  <c r="AJ43" i="6"/>
  <c r="AE43" i="6"/>
  <c r="AF43" i="6"/>
  <c r="AH43" i="6"/>
  <c r="AK43" i="6"/>
  <c r="AO43" i="6"/>
  <c r="AN43" i="6"/>
  <c r="AM43" i="6"/>
  <c r="AL43" i="6"/>
  <c r="R44" i="6"/>
  <c r="AN44" i="6" s="1"/>
  <c r="AC45" i="6"/>
  <c r="M45" i="6"/>
  <c r="AQ47" i="6"/>
  <c r="H47" i="6"/>
  <c r="O47" i="6" s="1"/>
  <c r="F48" i="6"/>
  <c r="G48" i="6"/>
  <c r="L45" i="6"/>
  <c r="W47" i="6"/>
  <c r="K46" i="6"/>
  <c r="Y47" i="6"/>
  <c r="V47" i="6"/>
  <c r="X47" i="6"/>
  <c r="AA47" i="6"/>
  <c r="Z47" i="6"/>
  <c r="AB47" i="6"/>
  <c r="T47" i="6"/>
  <c r="S47" i="6"/>
  <c r="AG44" i="6" l="1"/>
  <c r="AO44" i="6"/>
  <c r="AI44" i="6"/>
  <c r="AE44" i="6"/>
  <c r="AL44" i="6"/>
  <c r="AF44" i="6"/>
  <c r="AK44" i="6"/>
  <c r="AH44" i="6"/>
  <c r="AM44" i="6"/>
  <c r="AJ44" i="6"/>
  <c r="M46" i="6"/>
  <c r="R45" i="6"/>
  <c r="AN45" i="6" s="1"/>
  <c r="AC46" i="6"/>
  <c r="F49" i="6"/>
  <c r="G49" i="6"/>
  <c r="AQ48" i="6"/>
  <c r="H48" i="6"/>
  <c r="O48" i="6" s="1"/>
  <c r="L46" i="6"/>
  <c r="Z48" i="6"/>
  <c r="AB48" i="6"/>
  <c r="K47" i="6"/>
  <c r="W48" i="6"/>
  <c r="X48" i="6"/>
  <c r="T48" i="6"/>
  <c r="S48" i="6"/>
  <c r="V48" i="6"/>
  <c r="Y48" i="6"/>
  <c r="AA48" i="6"/>
  <c r="AJ45" i="6" l="1"/>
  <c r="AE45" i="6"/>
  <c r="AM45" i="6"/>
  <c r="AK45" i="6"/>
  <c r="AO45" i="6"/>
  <c r="AG45" i="6"/>
  <c r="AH45" i="6"/>
  <c r="AL45" i="6"/>
  <c r="AF45" i="6"/>
  <c r="AI45" i="6"/>
  <c r="AC47" i="6"/>
  <c r="R46" i="6"/>
  <c r="AL46" i="6" s="1"/>
  <c r="M47" i="6"/>
  <c r="F50" i="6"/>
  <c r="G50" i="6"/>
  <c r="AQ49" i="6"/>
  <c r="H49" i="6"/>
  <c r="O49" i="6" s="1"/>
  <c r="L47" i="6"/>
  <c r="AB49" i="6"/>
  <c r="S49" i="6"/>
  <c r="K48" i="6"/>
  <c r="W49" i="6"/>
  <c r="Y49" i="6"/>
  <c r="T49" i="6"/>
  <c r="V49" i="6"/>
  <c r="Z49" i="6"/>
  <c r="AA49" i="6"/>
  <c r="X49" i="6"/>
  <c r="AK46" i="6" l="1"/>
  <c r="AN46" i="6"/>
  <c r="AM46" i="6"/>
  <c r="AJ46" i="6"/>
  <c r="AE46" i="6"/>
  <c r="AG46" i="6"/>
  <c r="AF46" i="6"/>
  <c r="AO46" i="6"/>
  <c r="AH46" i="6"/>
  <c r="AI46" i="6"/>
  <c r="AC48" i="6"/>
  <c r="R47" i="6"/>
  <c r="AE47" i="6" s="1"/>
  <c r="M48" i="6"/>
  <c r="AQ50" i="6"/>
  <c r="H50" i="6"/>
  <c r="O50" i="6" s="1"/>
  <c r="F51" i="6"/>
  <c r="G51" i="6"/>
  <c r="L48" i="6"/>
  <c r="S50" i="6"/>
  <c r="X50" i="6"/>
  <c r="K49" i="6"/>
  <c r="T50" i="6"/>
  <c r="W50" i="6"/>
  <c r="AA50" i="6"/>
  <c r="Z50" i="6"/>
  <c r="AB50" i="6"/>
  <c r="Y50" i="6"/>
  <c r="V50" i="6"/>
  <c r="AL47" i="6" l="1"/>
  <c r="AK47" i="6"/>
  <c r="AF47" i="6"/>
  <c r="AN47" i="6"/>
  <c r="AI47" i="6"/>
  <c r="AM47" i="6"/>
  <c r="AO47" i="6"/>
  <c r="AG47" i="6"/>
  <c r="AJ47" i="6"/>
  <c r="AH47" i="6"/>
  <c r="M49" i="6"/>
  <c r="R48" i="6"/>
  <c r="AK48" i="6" s="1"/>
  <c r="AC49" i="6"/>
  <c r="AQ51" i="6"/>
  <c r="H51" i="6"/>
  <c r="O51" i="6" s="1"/>
  <c r="F52" i="6"/>
  <c r="G52" i="6"/>
  <c r="L49" i="6"/>
  <c r="V51" i="6"/>
  <c r="X51" i="6"/>
  <c r="K50" i="6"/>
  <c r="AA51" i="6"/>
  <c r="Z51" i="6"/>
  <c r="S51" i="6"/>
  <c r="Y51" i="6"/>
  <c r="W51" i="6"/>
  <c r="AB51" i="6"/>
  <c r="T51" i="6"/>
  <c r="AO48" i="6" l="1"/>
  <c r="AF48" i="6"/>
  <c r="AE48" i="6"/>
  <c r="AJ48" i="6"/>
  <c r="AG48" i="6"/>
  <c r="AI48" i="6"/>
  <c r="AH48" i="6"/>
  <c r="AL48" i="6"/>
  <c r="AM48" i="6"/>
  <c r="AN48" i="6"/>
  <c r="AC50" i="6"/>
  <c r="R49" i="6"/>
  <c r="AF49" i="6" s="1"/>
  <c r="M50" i="6"/>
  <c r="AQ52" i="6"/>
  <c r="H52" i="6"/>
  <c r="O52" i="6" s="1"/>
  <c r="F53" i="6"/>
  <c r="G53" i="6"/>
  <c r="L50" i="6"/>
  <c r="AA52" i="6"/>
  <c r="W52" i="6"/>
  <c r="K51" i="6"/>
  <c r="X52" i="6"/>
  <c r="T52" i="6"/>
  <c r="V52" i="6"/>
  <c r="Z52" i="6"/>
  <c r="S52" i="6"/>
  <c r="Y52" i="6"/>
  <c r="AB52" i="6"/>
  <c r="M51" i="6" l="1"/>
  <c r="AC51" i="6"/>
  <c r="R50" i="6"/>
  <c r="AL50" i="6" s="1"/>
  <c r="AK49" i="6"/>
  <c r="AG49" i="6"/>
  <c r="AE49" i="6"/>
  <c r="AL49" i="6"/>
  <c r="AH49" i="6"/>
  <c r="AM49" i="6"/>
  <c r="AN49" i="6"/>
  <c r="AJ49" i="6"/>
  <c r="AI49" i="6"/>
  <c r="AO49" i="6"/>
  <c r="F54" i="6"/>
  <c r="G54" i="6"/>
  <c r="AQ53" i="6"/>
  <c r="H53" i="6"/>
  <c r="O53" i="6" s="1"/>
  <c r="L51" i="6"/>
  <c r="T53" i="6"/>
  <c r="Y53" i="6"/>
  <c r="K52" i="6"/>
  <c r="W53" i="6"/>
  <c r="S53" i="6"/>
  <c r="V53" i="6"/>
  <c r="Z53" i="6"/>
  <c r="AA53" i="6"/>
  <c r="X53" i="6"/>
  <c r="AB53" i="6"/>
  <c r="AJ50" i="6" l="1"/>
  <c r="AG50" i="6"/>
  <c r="AO50" i="6"/>
  <c r="AI50" i="6"/>
  <c r="AF50" i="6"/>
  <c r="AK50" i="6"/>
  <c r="AN50" i="6"/>
  <c r="AE50" i="6"/>
  <c r="AM50" i="6"/>
  <c r="AH50" i="6"/>
  <c r="M52" i="6"/>
  <c r="R51" i="6"/>
  <c r="AJ51" i="6" s="1"/>
  <c r="AC52" i="6"/>
  <c r="F55" i="6"/>
  <c r="G55" i="6"/>
  <c r="AQ54" i="6"/>
  <c r="H54" i="6"/>
  <c r="O54" i="6" s="1"/>
  <c r="L52" i="6"/>
  <c r="V54" i="6"/>
  <c r="S54" i="6"/>
  <c r="K53" i="6"/>
  <c r="AA54" i="6"/>
  <c r="Z54" i="6"/>
  <c r="W54" i="6"/>
  <c r="Y54" i="6"/>
  <c r="X54" i="6"/>
  <c r="T54" i="6"/>
  <c r="AB54" i="6"/>
  <c r="M53" i="6" l="1"/>
  <c r="AE51" i="6"/>
  <c r="AH51" i="6"/>
  <c r="AI51" i="6"/>
  <c r="AF51" i="6"/>
  <c r="AM51" i="6"/>
  <c r="AO51" i="6"/>
  <c r="AG51" i="6"/>
  <c r="AL51" i="6"/>
  <c r="AK51" i="6"/>
  <c r="AN51" i="6"/>
  <c r="AC53" i="6"/>
  <c r="R52" i="6"/>
  <c r="AE52" i="6" s="1"/>
  <c r="AQ55" i="6"/>
  <c r="H55" i="6"/>
  <c r="O55" i="6" s="1"/>
  <c r="F56" i="6"/>
  <c r="G56" i="6"/>
  <c r="L53" i="6"/>
  <c r="T55" i="6"/>
  <c r="V55" i="6"/>
  <c r="K54" i="6"/>
  <c r="X55" i="6"/>
  <c r="AB55" i="6"/>
  <c r="S55" i="6"/>
  <c r="W55" i="6"/>
  <c r="Z55" i="6"/>
  <c r="AA55" i="6"/>
  <c r="Y55" i="6"/>
  <c r="AF52" i="6" l="1"/>
  <c r="AH52" i="6"/>
  <c r="AI52" i="6"/>
  <c r="AG52" i="6"/>
  <c r="AN52" i="6"/>
  <c r="AM52" i="6"/>
  <c r="AK52" i="6"/>
  <c r="AJ52" i="6"/>
  <c r="AO52" i="6"/>
  <c r="AL52" i="6"/>
  <c r="M54" i="6"/>
  <c r="AC54" i="6"/>
  <c r="R53" i="6"/>
  <c r="AE53" i="6" s="1"/>
  <c r="AQ56" i="6"/>
  <c r="H56" i="6"/>
  <c r="O56" i="6" s="1"/>
  <c r="F57" i="6"/>
  <c r="G57" i="6"/>
  <c r="L54" i="6"/>
  <c r="V56" i="6"/>
  <c r="W56" i="6"/>
  <c r="K55" i="6"/>
  <c r="AA56" i="6"/>
  <c r="T56" i="6"/>
  <c r="Y56" i="6"/>
  <c r="Z56" i="6"/>
  <c r="AB56" i="6"/>
  <c r="X56" i="6"/>
  <c r="S56" i="6"/>
  <c r="AN53" i="6" l="1"/>
  <c r="AO53" i="6"/>
  <c r="AI53" i="6"/>
  <c r="AM53" i="6"/>
  <c r="AF53" i="6"/>
  <c r="AK53" i="6"/>
  <c r="AG53" i="6"/>
  <c r="AJ53" i="6"/>
  <c r="AL53" i="6"/>
  <c r="AH53" i="6"/>
  <c r="AC55" i="6"/>
  <c r="R54" i="6"/>
  <c r="AJ54" i="6" s="1"/>
  <c r="M55" i="6"/>
  <c r="F58" i="6"/>
  <c r="G58" i="6"/>
  <c r="AQ57" i="6"/>
  <c r="H57" i="6"/>
  <c r="O57" i="6" s="1"/>
  <c r="L55" i="6"/>
  <c r="AB57" i="6"/>
  <c r="Y57" i="6"/>
  <c r="K56" i="6"/>
  <c r="Z57" i="6"/>
  <c r="W57" i="6"/>
  <c r="V57" i="6"/>
  <c r="AA57" i="6"/>
  <c r="S57" i="6"/>
  <c r="T57" i="6"/>
  <c r="X57" i="6"/>
  <c r="AI54" i="6" l="1"/>
  <c r="AO54" i="6"/>
  <c r="AE54" i="6"/>
  <c r="AF54" i="6"/>
  <c r="AG54" i="6"/>
  <c r="AK54" i="6"/>
  <c r="AL54" i="6"/>
  <c r="AM54" i="6"/>
  <c r="AN54" i="6"/>
  <c r="AH54" i="6"/>
  <c r="R55" i="6"/>
  <c r="AM55" i="6" s="1"/>
  <c r="M56" i="6"/>
  <c r="AC56" i="6"/>
  <c r="F59" i="6"/>
  <c r="G59" i="6"/>
  <c r="AQ58" i="6"/>
  <c r="H58" i="6"/>
  <c r="O58" i="6" s="1"/>
  <c r="L56" i="6"/>
  <c r="V58" i="6"/>
  <c r="T58" i="6"/>
  <c r="K57" i="6"/>
  <c r="Z58" i="6"/>
  <c r="AB58" i="6"/>
  <c r="X58" i="6"/>
  <c r="W58" i="6"/>
  <c r="S58" i="6"/>
  <c r="AA58" i="6"/>
  <c r="Y58" i="6"/>
  <c r="AL55" i="6" l="1"/>
  <c r="AE55" i="6"/>
  <c r="AH55" i="6"/>
  <c r="AI55" i="6"/>
  <c r="AN55" i="6"/>
  <c r="AJ55" i="6"/>
  <c r="AK55" i="6"/>
  <c r="AF55" i="6"/>
  <c r="AO55" i="6"/>
  <c r="AG55" i="6"/>
  <c r="M57" i="6"/>
  <c r="AC57" i="6"/>
  <c r="R56" i="6"/>
  <c r="AH56" i="6" s="1"/>
  <c r="AQ59" i="6"/>
  <c r="H59" i="6"/>
  <c r="O59" i="6" s="1"/>
  <c r="F60" i="6"/>
  <c r="G60" i="6"/>
  <c r="L57" i="6"/>
  <c r="S59" i="6"/>
  <c r="AB59" i="6"/>
  <c r="K58" i="6"/>
  <c r="V59" i="6"/>
  <c r="X59" i="6"/>
  <c r="W59" i="6"/>
  <c r="Y59" i="6"/>
  <c r="Z59" i="6"/>
  <c r="AA59" i="6"/>
  <c r="T59" i="6"/>
  <c r="AO56" i="6" l="1"/>
  <c r="AJ56" i="6"/>
  <c r="AE56" i="6"/>
  <c r="AM56" i="6"/>
  <c r="AG56" i="6"/>
  <c r="AI56" i="6"/>
  <c r="AN56" i="6"/>
  <c r="AF56" i="6"/>
  <c r="AL56" i="6"/>
  <c r="AK56" i="6"/>
  <c r="M58" i="6"/>
  <c r="R57" i="6"/>
  <c r="AF57" i="6" s="1"/>
  <c r="AC58" i="6"/>
  <c r="AQ60" i="6"/>
  <c r="H60" i="6"/>
  <c r="O60" i="6" s="1"/>
  <c r="F61" i="6"/>
  <c r="G61" i="6"/>
  <c r="L58" i="6"/>
  <c r="S60" i="6"/>
  <c r="K59" i="6"/>
  <c r="V60" i="6"/>
  <c r="Z60" i="6"/>
  <c r="W60" i="6"/>
  <c r="AA60" i="6"/>
  <c r="Y60" i="6"/>
  <c r="AB60" i="6"/>
  <c r="X60" i="6"/>
  <c r="T60" i="6"/>
  <c r="AJ57" i="6" l="1"/>
  <c r="AM57" i="6"/>
  <c r="AI57" i="6"/>
  <c r="AL57" i="6"/>
  <c r="AE57" i="6"/>
  <c r="AG57" i="6"/>
  <c r="AK57" i="6"/>
  <c r="AO57" i="6"/>
  <c r="AN57" i="6"/>
  <c r="AH57" i="6"/>
  <c r="M59" i="6"/>
  <c r="R58" i="6"/>
  <c r="AI58" i="6" s="1"/>
  <c r="AC59" i="6"/>
  <c r="AQ61" i="6"/>
  <c r="H61" i="6"/>
  <c r="O61" i="6" s="1"/>
  <c r="F62" i="6"/>
  <c r="G62" i="6"/>
  <c r="L59" i="6"/>
  <c r="T61" i="6"/>
  <c r="K60" i="6"/>
  <c r="Z61" i="6"/>
  <c r="AA61" i="6"/>
  <c r="Y61" i="6"/>
  <c r="AB61" i="6"/>
  <c r="W61" i="6"/>
  <c r="X61" i="6"/>
  <c r="S61" i="6"/>
  <c r="V61" i="6"/>
  <c r="AK58" i="6" l="1"/>
  <c r="AL58" i="6"/>
  <c r="AN58" i="6"/>
  <c r="AF58" i="6"/>
  <c r="AG58" i="6"/>
  <c r="AE58" i="6"/>
  <c r="AH58" i="6"/>
  <c r="AO58" i="6"/>
  <c r="AM58" i="6"/>
  <c r="AJ58" i="6"/>
  <c r="M60" i="6"/>
  <c r="R59" i="6"/>
  <c r="AF59" i="6" s="1"/>
  <c r="AC60" i="6"/>
  <c r="F63" i="6"/>
  <c r="G63" i="6"/>
  <c r="AQ62" i="6"/>
  <c r="H62" i="6"/>
  <c r="O62" i="6" s="1"/>
  <c r="L60" i="6"/>
  <c r="Z62" i="6"/>
  <c r="W62" i="6"/>
  <c r="K61" i="6"/>
  <c r="AA62" i="6"/>
  <c r="T62" i="6"/>
  <c r="Y62" i="6"/>
  <c r="V62" i="6"/>
  <c r="AB62" i="6"/>
  <c r="X62" i="6"/>
  <c r="S62" i="6"/>
  <c r="AE59" i="6" l="1"/>
  <c r="AJ59" i="6"/>
  <c r="AH59" i="6"/>
  <c r="AG59" i="6"/>
  <c r="AM59" i="6"/>
  <c r="AK59" i="6"/>
  <c r="AO59" i="6"/>
  <c r="AI59" i="6"/>
  <c r="AL59" i="6"/>
  <c r="AN59" i="6"/>
  <c r="AC61" i="6"/>
  <c r="R60" i="6"/>
  <c r="AG60" i="6" s="1"/>
  <c r="M61" i="6"/>
  <c r="F64" i="6"/>
  <c r="G64" i="6"/>
  <c r="AQ63" i="6"/>
  <c r="H63" i="6"/>
  <c r="O63" i="6" s="1"/>
  <c r="L61" i="6"/>
  <c r="AA63" i="6"/>
  <c r="T63" i="6"/>
  <c r="K62" i="6"/>
  <c r="Z63" i="6"/>
  <c r="X63" i="6"/>
  <c r="Y63" i="6"/>
  <c r="AB63" i="6"/>
  <c r="S63" i="6"/>
  <c r="V63" i="6"/>
  <c r="W63" i="6"/>
  <c r="AO60" i="6" l="1"/>
  <c r="AN60" i="6"/>
  <c r="AM60" i="6"/>
  <c r="AE60" i="6"/>
  <c r="AI60" i="6"/>
  <c r="AK60" i="6"/>
  <c r="AJ60" i="6"/>
  <c r="AF60" i="6"/>
  <c r="AH60" i="6"/>
  <c r="AL60" i="6"/>
  <c r="M62" i="6"/>
  <c r="AC62" i="6"/>
  <c r="R61" i="6"/>
  <c r="AG61" i="6" s="1"/>
  <c r="AQ64" i="6"/>
  <c r="H64" i="6"/>
  <c r="O64" i="6" s="1"/>
  <c r="F65" i="6"/>
  <c r="G65" i="6"/>
  <c r="L62" i="6"/>
  <c r="S64" i="6"/>
  <c r="AA64" i="6"/>
  <c r="Z64" i="6"/>
  <c r="W64" i="6"/>
  <c r="K63" i="6"/>
  <c r="Y64" i="6"/>
  <c r="T64" i="6"/>
  <c r="V64" i="6"/>
  <c r="AB64" i="6"/>
  <c r="X64" i="6"/>
  <c r="AK61" i="6" l="1"/>
  <c r="AO61" i="6"/>
  <c r="AF61" i="6"/>
  <c r="AN61" i="6"/>
  <c r="AJ61" i="6"/>
  <c r="AL61" i="6"/>
  <c r="AH61" i="6"/>
  <c r="AI61" i="6"/>
  <c r="AM61" i="6"/>
  <c r="AE61" i="6"/>
  <c r="M63" i="6"/>
  <c r="AC63" i="6"/>
  <c r="R62" i="6"/>
  <c r="AE62" i="6" s="1"/>
  <c r="AQ65" i="6"/>
  <c r="H65" i="6"/>
  <c r="O65" i="6" s="1"/>
  <c r="F66" i="6"/>
  <c r="G66" i="6"/>
  <c r="L63" i="6"/>
  <c r="Z65" i="6"/>
  <c r="Y65" i="6"/>
  <c r="AA65" i="6"/>
  <c r="AB65" i="6"/>
  <c r="V65" i="6"/>
  <c r="K64" i="6"/>
  <c r="W65" i="6"/>
  <c r="T65" i="6"/>
  <c r="S65" i="6"/>
  <c r="X65" i="6"/>
  <c r="AC64" i="6" l="1"/>
  <c r="R63" i="6"/>
  <c r="AK63" i="6" s="1"/>
  <c r="AF62" i="6"/>
  <c r="AK62" i="6"/>
  <c r="AJ62" i="6"/>
  <c r="AO62" i="6"/>
  <c r="AI62" i="6"/>
  <c r="AN62" i="6"/>
  <c r="AH62" i="6"/>
  <c r="AL62" i="6"/>
  <c r="AM62" i="6"/>
  <c r="AG62" i="6"/>
  <c r="M64" i="6"/>
  <c r="F67" i="6"/>
  <c r="G67" i="6"/>
  <c r="AQ66" i="6"/>
  <c r="H66" i="6"/>
  <c r="O66" i="6" s="1"/>
  <c r="L64" i="6"/>
  <c r="W66" i="6"/>
  <c r="AB66" i="6"/>
  <c r="T66" i="6"/>
  <c r="Y66" i="6"/>
  <c r="K65" i="6"/>
  <c r="Z66" i="6"/>
  <c r="X66" i="6"/>
  <c r="V66" i="6"/>
  <c r="S66" i="6"/>
  <c r="AA66" i="6"/>
  <c r="AL63" i="6" l="1"/>
  <c r="AE63" i="6"/>
  <c r="AJ63" i="6"/>
  <c r="AM63" i="6"/>
  <c r="AG63" i="6"/>
  <c r="AH63" i="6"/>
  <c r="AI63" i="6"/>
  <c r="AF63" i="6"/>
  <c r="AO63" i="6"/>
  <c r="AN63" i="6"/>
  <c r="M65" i="6"/>
  <c r="R64" i="6"/>
  <c r="AE64" i="6" s="1"/>
  <c r="AC65" i="6"/>
  <c r="F68" i="6"/>
  <c r="G68" i="6"/>
  <c r="AQ67" i="6"/>
  <c r="H67" i="6"/>
  <c r="O67" i="6" s="1"/>
  <c r="L65" i="6"/>
  <c r="S67" i="6"/>
  <c r="AA67" i="6"/>
  <c r="Y67" i="6"/>
  <c r="W67" i="6"/>
  <c r="K66" i="6"/>
  <c r="Z67" i="6"/>
  <c r="V67" i="6"/>
  <c r="T67" i="6"/>
  <c r="AB67" i="6"/>
  <c r="X67" i="6"/>
  <c r="M66" i="6" l="1"/>
  <c r="AH64" i="6"/>
  <c r="AL64" i="6"/>
  <c r="AN64" i="6"/>
  <c r="AO64" i="6"/>
  <c r="AI64" i="6"/>
  <c r="AK64" i="6"/>
  <c r="AG64" i="6"/>
  <c r="AF64" i="6"/>
  <c r="AM64" i="6"/>
  <c r="AJ64" i="6"/>
  <c r="R65" i="6"/>
  <c r="AI65" i="6" s="1"/>
  <c r="AC66" i="6"/>
  <c r="AQ68" i="6"/>
  <c r="H68" i="6"/>
  <c r="O68" i="6" s="1"/>
  <c r="F69" i="6"/>
  <c r="G69" i="6"/>
  <c r="L66" i="6"/>
  <c r="S68" i="6"/>
  <c r="X68" i="6"/>
  <c r="AA68" i="6"/>
  <c r="W68" i="6"/>
  <c r="V68" i="6"/>
  <c r="K67" i="6"/>
  <c r="AB68" i="6"/>
  <c r="Z68" i="6"/>
  <c r="Y68" i="6"/>
  <c r="T68" i="6"/>
  <c r="AE65" i="6" l="1"/>
  <c r="AO65" i="6"/>
  <c r="AM65" i="6"/>
  <c r="AH65" i="6"/>
  <c r="AL65" i="6"/>
  <c r="AN65" i="6"/>
  <c r="AF65" i="6"/>
  <c r="AG65" i="6"/>
  <c r="AJ65" i="6"/>
  <c r="AK65" i="6"/>
  <c r="R66" i="6"/>
  <c r="AG66" i="6" s="1"/>
  <c r="AC67" i="6"/>
  <c r="M67" i="6"/>
  <c r="AQ69" i="6"/>
  <c r="H69" i="6"/>
  <c r="O69" i="6" s="1"/>
  <c r="F70" i="6"/>
  <c r="G70" i="6"/>
  <c r="L67" i="6"/>
  <c r="S69" i="6"/>
  <c r="W69" i="6"/>
  <c r="V69" i="6"/>
  <c r="T69" i="6"/>
  <c r="K68" i="6"/>
  <c r="Y69" i="6"/>
  <c r="AB69" i="6"/>
  <c r="X69" i="6"/>
  <c r="Z69" i="6"/>
  <c r="AA69" i="6"/>
  <c r="AC68" i="6" l="1"/>
  <c r="R67" i="6"/>
  <c r="AL66" i="6"/>
  <c r="AE66" i="6"/>
  <c r="AF66" i="6"/>
  <c r="AI66" i="6"/>
  <c r="AJ66" i="6"/>
  <c r="AK66" i="6"/>
  <c r="AM66" i="6"/>
  <c r="AN66" i="6"/>
  <c r="AH66" i="6"/>
  <c r="AO66" i="6"/>
  <c r="M68" i="6"/>
  <c r="AQ70" i="6"/>
  <c r="H70" i="6"/>
  <c r="O70" i="6" s="1"/>
  <c r="F71" i="6"/>
  <c r="G71" i="6"/>
  <c r="L68" i="6"/>
  <c r="Z70" i="6"/>
  <c r="AA70" i="6"/>
  <c r="K70" i="6"/>
  <c r="S70" i="6"/>
  <c r="AB70" i="6"/>
  <c r="W70" i="6"/>
  <c r="Y70" i="6"/>
  <c r="T70" i="6"/>
  <c r="X70" i="6"/>
  <c r="V70" i="6"/>
  <c r="K69" i="6"/>
  <c r="AC69" i="6" l="1"/>
  <c r="R68" i="6"/>
  <c r="AE68" i="6" s="1"/>
  <c r="AM67" i="6"/>
  <c r="AE67" i="6"/>
  <c r="AN67" i="6"/>
  <c r="AG67" i="6"/>
  <c r="AL67" i="6"/>
  <c r="AK67" i="6"/>
  <c r="AJ67" i="6"/>
  <c r="AH67" i="6"/>
  <c r="AO67" i="6"/>
  <c r="AI67" i="6"/>
  <c r="AF67" i="6"/>
  <c r="M69" i="6"/>
  <c r="AC70" i="6"/>
  <c r="AQ71" i="6"/>
  <c r="H71" i="6"/>
  <c r="O71" i="6" s="1"/>
  <c r="F72" i="6"/>
  <c r="G72" i="6"/>
  <c r="L70" i="6"/>
  <c r="L69" i="6"/>
  <c r="T71" i="6"/>
  <c r="V71" i="6"/>
  <c r="AA71" i="6"/>
  <c r="Z71" i="6"/>
  <c r="AB71" i="6"/>
  <c r="Y71" i="6"/>
  <c r="W71" i="6"/>
  <c r="X71" i="6"/>
  <c r="S71" i="6"/>
  <c r="R69" i="6" l="1"/>
  <c r="AM68" i="6"/>
  <c r="AH68" i="6"/>
  <c r="AK68" i="6"/>
  <c r="AF68" i="6"/>
  <c r="AN68" i="6"/>
  <c r="AJ68" i="6"/>
  <c r="AI68" i="6"/>
  <c r="AO68" i="6"/>
  <c r="AG68" i="6"/>
  <c r="AL68" i="6"/>
  <c r="M70" i="6"/>
  <c r="AQ72" i="6"/>
  <c r="H72" i="6"/>
  <c r="O72" i="6" s="1"/>
  <c r="F73" i="6"/>
  <c r="G73" i="6"/>
  <c r="Z72" i="6"/>
  <c r="T72" i="6"/>
  <c r="AA72" i="6"/>
  <c r="AB72" i="6"/>
  <c r="Y72" i="6"/>
  <c r="S72" i="6"/>
  <c r="K71" i="6"/>
  <c r="V72" i="6"/>
  <c r="W72" i="6"/>
  <c r="X72" i="6"/>
  <c r="AC71" i="6" l="1"/>
  <c r="R70" i="6"/>
  <c r="AN70" i="6" s="1"/>
  <c r="AI69" i="6"/>
  <c r="AK69" i="6"/>
  <c r="AO69" i="6"/>
  <c r="AN69" i="6"/>
  <c r="AJ69" i="6"/>
  <c r="AM69" i="6"/>
  <c r="AH69" i="6"/>
  <c r="AG69" i="6"/>
  <c r="AL69" i="6"/>
  <c r="AE69" i="6"/>
  <c r="AF69" i="6"/>
  <c r="M71" i="6"/>
  <c r="AQ73" i="6"/>
  <c r="H73" i="6"/>
  <c r="O73" i="6" s="1"/>
  <c r="F74" i="6"/>
  <c r="G74" i="6"/>
  <c r="L71" i="6"/>
  <c r="V73" i="6"/>
  <c r="Z73" i="6"/>
  <c r="X73" i="6"/>
  <c r="K72" i="6"/>
  <c r="W73" i="6"/>
  <c r="AA73" i="6"/>
  <c r="S73" i="6"/>
  <c r="Y73" i="6"/>
  <c r="AB73" i="6"/>
  <c r="T73" i="6"/>
  <c r="AK70" i="6" l="1"/>
  <c r="AJ70" i="6"/>
  <c r="AM70" i="6"/>
  <c r="AL70" i="6"/>
  <c r="AH70" i="6"/>
  <c r="AF70" i="6"/>
  <c r="AI70" i="6"/>
  <c r="AO70" i="6"/>
  <c r="AE70" i="6"/>
  <c r="AG70" i="6"/>
  <c r="AC72" i="6"/>
  <c r="R71" i="6"/>
  <c r="AL71" i="6" s="1"/>
  <c r="M72" i="6"/>
  <c r="AQ74" i="6"/>
  <c r="H74" i="6"/>
  <c r="O74" i="6" s="1"/>
  <c r="F75" i="6"/>
  <c r="G75" i="6"/>
  <c r="L72" i="6"/>
  <c r="Y74" i="6"/>
  <c r="W74" i="6"/>
  <c r="V74" i="6"/>
  <c r="AB74" i="6"/>
  <c r="T74" i="6"/>
  <c r="X74" i="6"/>
  <c r="Z74" i="6"/>
  <c r="AA74" i="6"/>
  <c r="S74" i="6"/>
  <c r="K73" i="6"/>
  <c r="AG71" i="6" l="1"/>
  <c r="AE71" i="6"/>
  <c r="AJ71" i="6"/>
  <c r="AI71" i="6"/>
  <c r="AN71" i="6"/>
  <c r="AH71" i="6"/>
  <c r="AM71" i="6"/>
  <c r="AK71" i="6"/>
  <c r="AO71" i="6"/>
  <c r="AF71" i="6"/>
  <c r="AC73" i="6"/>
  <c r="R72" i="6"/>
  <c r="AH72" i="6" s="1"/>
  <c r="M73" i="6"/>
  <c r="F76" i="6"/>
  <c r="G76" i="6"/>
  <c r="AQ75" i="6"/>
  <c r="H75" i="6"/>
  <c r="O75" i="6" s="1"/>
  <c r="L73" i="6"/>
  <c r="S75" i="6"/>
  <c r="Y75" i="6"/>
  <c r="W75" i="6"/>
  <c r="K75" i="6"/>
  <c r="Z75" i="6"/>
  <c r="V75" i="6"/>
  <c r="AB75" i="6"/>
  <c r="AA75" i="6"/>
  <c r="X75" i="6"/>
  <c r="K74" i="6"/>
  <c r="T75" i="6"/>
  <c r="AE72" i="6" l="1"/>
  <c r="AK72" i="6"/>
  <c r="AN72" i="6"/>
  <c r="AO72" i="6"/>
  <c r="AJ72" i="6"/>
  <c r="AL72" i="6"/>
  <c r="AM72" i="6"/>
  <c r="AF72" i="6"/>
  <c r="AI72" i="6"/>
  <c r="AG72" i="6"/>
  <c r="R73" i="6"/>
  <c r="AJ73" i="6" s="1"/>
  <c r="AC74" i="6"/>
  <c r="M74" i="6"/>
  <c r="AC75" i="6"/>
  <c r="F77" i="6"/>
  <c r="G77" i="6"/>
  <c r="AQ76" i="6"/>
  <c r="H76" i="6"/>
  <c r="O76" i="6" s="1"/>
  <c r="L75" i="6"/>
  <c r="L74" i="6"/>
  <c r="Z76" i="6"/>
  <c r="S76" i="6"/>
  <c r="X76" i="6"/>
  <c r="AA76" i="6"/>
  <c r="W76" i="6"/>
  <c r="T76" i="6"/>
  <c r="AB76" i="6"/>
  <c r="Y76" i="6"/>
  <c r="V76" i="6"/>
  <c r="R74" i="6" l="1"/>
  <c r="AF73" i="6"/>
  <c r="AG73" i="6"/>
  <c r="AK73" i="6"/>
  <c r="AN73" i="6"/>
  <c r="AL73" i="6"/>
  <c r="AM73" i="6"/>
  <c r="AE73" i="6"/>
  <c r="AO73" i="6"/>
  <c r="AH73" i="6"/>
  <c r="AI73" i="6"/>
  <c r="M75" i="6"/>
  <c r="AQ77" i="6"/>
  <c r="H77" i="6"/>
  <c r="O77" i="6" s="1"/>
  <c r="F78" i="6"/>
  <c r="G78" i="6"/>
  <c r="AB77" i="6"/>
  <c r="Z77" i="6"/>
  <c r="Y77" i="6"/>
  <c r="S77" i="6"/>
  <c r="T77" i="6"/>
  <c r="V77" i="6"/>
  <c r="W77" i="6"/>
  <c r="X77" i="6"/>
  <c r="AA77" i="6"/>
  <c r="K76" i="6"/>
  <c r="AC76" i="6" l="1"/>
  <c r="R75" i="6"/>
  <c r="AI75" i="6" s="1"/>
  <c r="AN74" i="6"/>
  <c r="AL74" i="6"/>
  <c r="AO74" i="6"/>
  <c r="AK74" i="6"/>
  <c r="AI74" i="6"/>
  <c r="AG74" i="6"/>
  <c r="AF74" i="6"/>
  <c r="AJ74" i="6"/>
  <c r="AH74" i="6"/>
  <c r="AM74" i="6"/>
  <c r="AE74" i="6"/>
  <c r="M76" i="6"/>
  <c r="F79" i="6"/>
  <c r="G79" i="6"/>
  <c r="AQ78" i="6"/>
  <c r="H78" i="6"/>
  <c r="O78" i="6" s="1"/>
  <c r="L76" i="6"/>
  <c r="AA78" i="6"/>
  <c r="X78" i="6"/>
  <c r="S78" i="6"/>
  <c r="AB78" i="6"/>
  <c r="T78" i="6"/>
  <c r="K77" i="6"/>
  <c r="Y78" i="6"/>
  <c r="Z78" i="6"/>
  <c r="W78" i="6"/>
  <c r="V78" i="6"/>
  <c r="K78" i="6"/>
  <c r="AK75" i="6" l="1"/>
  <c r="AH75" i="6"/>
  <c r="AL75" i="6"/>
  <c r="AC77" i="6"/>
  <c r="R76" i="6"/>
  <c r="AL76" i="6" s="1"/>
  <c r="AE75" i="6"/>
  <c r="AJ75" i="6"/>
  <c r="AO75" i="6"/>
  <c r="AG75" i="6"/>
  <c r="AM75" i="6"/>
  <c r="AN75" i="6"/>
  <c r="AF75" i="6"/>
  <c r="M77" i="6"/>
  <c r="AC78" i="6"/>
  <c r="F80" i="6"/>
  <c r="G80" i="6"/>
  <c r="AQ79" i="6"/>
  <c r="H79" i="6"/>
  <c r="O79" i="6" s="1"/>
  <c r="L78" i="6"/>
  <c r="L77" i="6"/>
  <c r="Z79" i="6"/>
  <c r="Y79" i="6"/>
  <c r="AB79" i="6"/>
  <c r="T79" i="6"/>
  <c r="AA79" i="6"/>
  <c r="W79" i="6"/>
  <c r="V79" i="6"/>
  <c r="X79" i="6"/>
  <c r="S79" i="6"/>
  <c r="R77" i="6" l="1"/>
  <c r="AI77" i="6" s="1"/>
  <c r="AM76" i="6"/>
  <c r="AI76" i="6"/>
  <c r="AN76" i="6"/>
  <c r="AE76" i="6"/>
  <c r="AO76" i="6"/>
  <c r="AJ76" i="6"/>
  <c r="AH76" i="6"/>
  <c r="AF76" i="6"/>
  <c r="AG76" i="6"/>
  <c r="AK76" i="6"/>
  <c r="M78" i="6"/>
  <c r="AQ80" i="6"/>
  <c r="H80" i="6"/>
  <c r="O80" i="6" s="1"/>
  <c r="F81" i="6"/>
  <c r="G81" i="6"/>
  <c r="Z80" i="6"/>
  <c r="S80" i="6"/>
  <c r="AA80" i="6"/>
  <c r="V80" i="6"/>
  <c r="AB80" i="6"/>
  <c r="W80" i="6"/>
  <c r="Y80" i="6"/>
  <c r="T80" i="6"/>
  <c r="X80" i="6"/>
  <c r="K79" i="6"/>
  <c r="AJ77" i="6" l="1"/>
  <c r="AF77" i="6"/>
  <c r="AO77" i="6"/>
  <c r="AK77" i="6"/>
  <c r="AG77" i="6"/>
  <c r="AM77" i="6"/>
  <c r="AN77" i="6"/>
  <c r="AL77" i="6"/>
  <c r="AE77" i="6"/>
  <c r="AH77" i="6"/>
  <c r="M79" i="6"/>
  <c r="R78" i="6"/>
  <c r="AH78" i="6" s="1"/>
  <c r="AC79" i="6"/>
  <c r="AQ81" i="6"/>
  <c r="H81" i="6"/>
  <c r="O81" i="6" s="1"/>
  <c r="F82" i="6"/>
  <c r="G82" i="6"/>
  <c r="L79" i="6"/>
  <c r="AB81" i="6"/>
  <c r="Y81" i="6"/>
  <c r="K80" i="6"/>
  <c r="V81" i="6"/>
  <c r="S81" i="6"/>
  <c r="Z81" i="6"/>
  <c r="T81" i="6"/>
  <c r="AA81" i="6"/>
  <c r="X81" i="6"/>
  <c r="W81" i="6"/>
  <c r="M80" i="6" l="1"/>
  <c r="AM78" i="6"/>
  <c r="AI78" i="6"/>
  <c r="AO78" i="6"/>
  <c r="AG78" i="6"/>
  <c r="AK78" i="6"/>
  <c r="AJ78" i="6"/>
  <c r="AN78" i="6"/>
  <c r="AF78" i="6"/>
  <c r="AL78" i="6"/>
  <c r="AE78" i="6"/>
  <c r="R79" i="6"/>
  <c r="AG79" i="6" s="1"/>
  <c r="AC80" i="6"/>
  <c r="AQ82" i="6"/>
  <c r="H82" i="6"/>
  <c r="O82" i="6" s="1"/>
  <c r="F83" i="6"/>
  <c r="G83" i="6"/>
  <c r="L80" i="6"/>
  <c r="K81" i="6"/>
  <c r="AA82" i="6" l="1"/>
  <c r="W82" i="6"/>
  <c r="S82" i="6"/>
  <c r="Z82" i="6"/>
  <c r="V82" i="6"/>
  <c r="AB82" i="6"/>
  <c r="X82" i="6"/>
  <c r="T82" i="6"/>
  <c r="Y82" i="6"/>
  <c r="AK79" i="6"/>
  <c r="AI79" i="6"/>
  <c r="AJ79" i="6"/>
  <c r="AO79" i="6"/>
  <c r="AM79" i="6"/>
  <c r="AL79" i="6"/>
  <c r="AF79" i="6"/>
  <c r="AE79" i="6"/>
  <c r="AN79" i="6"/>
  <c r="AH79" i="6"/>
  <c r="M81" i="6"/>
  <c r="AC81" i="6"/>
  <c r="R80" i="6"/>
  <c r="AM80" i="6" s="1"/>
  <c r="AQ83" i="6"/>
  <c r="H83" i="6"/>
  <c r="O83" i="6" s="1"/>
  <c r="F84" i="6"/>
  <c r="G84" i="6"/>
  <c r="K82" i="6"/>
  <c r="L81" i="6"/>
  <c r="Y83" i="6" l="1"/>
  <c r="AB83" i="6"/>
  <c r="X83" i="6"/>
  <c r="T83" i="6"/>
  <c r="Z83" i="6"/>
  <c r="V83" i="6"/>
  <c r="W83" i="6"/>
  <c r="S83" i="6"/>
  <c r="AA83" i="6"/>
  <c r="L82" i="6"/>
  <c r="AC82" i="6"/>
  <c r="AL80" i="6"/>
  <c r="AJ80" i="6"/>
  <c r="AK80" i="6"/>
  <c r="AE80" i="6"/>
  <c r="AH80" i="6"/>
  <c r="AO80" i="6"/>
  <c r="AG80" i="6"/>
  <c r="AN80" i="6"/>
  <c r="AF80" i="6"/>
  <c r="AI80" i="6"/>
  <c r="R81" i="6"/>
  <c r="AF81" i="6" s="1"/>
  <c r="F85" i="6"/>
  <c r="G85" i="6"/>
  <c r="AQ84" i="6"/>
  <c r="H84" i="6"/>
  <c r="O84" i="6" s="1"/>
  <c r="K83" i="6"/>
  <c r="K84" i="6" l="1"/>
  <c r="AA84" i="6"/>
  <c r="W84" i="6"/>
  <c r="S84" i="6"/>
  <c r="Z84" i="6"/>
  <c r="V84" i="6"/>
  <c r="AB84" i="6"/>
  <c r="X84" i="6"/>
  <c r="T84" i="6"/>
  <c r="Y84" i="6"/>
  <c r="L83" i="6"/>
  <c r="AC83" i="6"/>
  <c r="AJ81" i="6"/>
  <c r="AN81" i="6"/>
  <c r="AG81" i="6"/>
  <c r="R82" i="6"/>
  <c r="AN82" i="6" s="1"/>
  <c r="AI81" i="6"/>
  <c r="AK81" i="6"/>
  <c r="AO81" i="6"/>
  <c r="AM81" i="6"/>
  <c r="AH81" i="6"/>
  <c r="AL81" i="6"/>
  <c r="AE81" i="6"/>
  <c r="L84" i="6"/>
  <c r="AC84" i="6"/>
  <c r="F86" i="6"/>
  <c r="G86" i="6"/>
  <c r="AQ85" i="6"/>
  <c r="H85" i="6"/>
  <c r="O85" i="6" s="1"/>
  <c r="Y85" i="6" l="1"/>
  <c r="AB85" i="6"/>
  <c r="X85" i="6"/>
  <c r="T85" i="6"/>
  <c r="Z85" i="6"/>
  <c r="V85" i="6"/>
  <c r="S85" i="6"/>
  <c r="AA85" i="6"/>
  <c r="W85" i="6"/>
  <c r="AK82" i="6"/>
  <c r="AG82" i="6"/>
  <c r="R83" i="6"/>
  <c r="AM83" i="6" s="1"/>
  <c r="AJ82" i="6"/>
  <c r="AE82" i="6"/>
  <c r="AO82" i="6"/>
  <c r="AI82" i="6"/>
  <c r="AL82" i="6"/>
  <c r="AH82" i="6"/>
  <c r="AF82" i="6"/>
  <c r="AM82" i="6"/>
  <c r="AQ86" i="6"/>
  <c r="H86" i="6"/>
  <c r="O86" i="6" s="1"/>
  <c r="F87" i="6"/>
  <c r="G87" i="6"/>
  <c r="K85" i="6"/>
  <c r="AA86" i="6" l="1"/>
  <c r="W86" i="6"/>
  <c r="S86" i="6"/>
  <c r="Z86" i="6"/>
  <c r="V86" i="6"/>
  <c r="AB86" i="6"/>
  <c r="X86" i="6"/>
  <c r="T86" i="6"/>
  <c r="Y86" i="6"/>
  <c r="AC85" i="6"/>
  <c r="L85" i="6"/>
  <c r="AL83" i="6"/>
  <c r="AH83" i="6"/>
  <c r="AO83" i="6"/>
  <c r="AK83" i="6"/>
  <c r="AE83" i="6"/>
  <c r="AF83" i="6"/>
  <c r="AI83" i="6"/>
  <c r="AN83" i="6"/>
  <c r="AG83" i="6"/>
  <c r="AJ83" i="6"/>
  <c r="R84" i="6"/>
  <c r="AM84" i="6" s="1"/>
  <c r="AQ87" i="6"/>
  <c r="H87" i="6"/>
  <c r="O87" i="6" s="1"/>
  <c r="F88" i="6"/>
  <c r="G88" i="6"/>
  <c r="K86" i="6"/>
  <c r="Y87" i="6" l="1"/>
  <c r="AB87" i="6"/>
  <c r="X87" i="6"/>
  <c r="T87" i="6"/>
  <c r="Z87" i="6"/>
  <c r="V87" i="6"/>
  <c r="AA87" i="6"/>
  <c r="S87" i="6"/>
  <c r="W87" i="6"/>
  <c r="AN84" i="6"/>
  <c r="AH84" i="6"/>
  <c r="AO84" i="6"/>
  <c r="AE84" i="6"/>
  <c r="AL84" i="6"/>
  <c r="AK84" i="6"/>
  <c r="AI84" i="6"/>
  <c r="AJ84" i="6"/>
  <c r="AF84" i="6"/>
  <c r="AG84" i="6"/>
  <c r="F89" i="6"/>
  <c r="G89" i="6"/>
  <c r="R85" i="6"/>
  <c r="L86" i="6"/>
  <c r="AC86" i="6"/>
  <c r="AQ88" i="6"/>
  <c r="H88" i="6"/>
  <c r="O88" i="6" s="1"/>
  <c r="K87" i="6"/>
  <c r="AA88" i="6" l="1"/>
  <c r="W88" i="6"/>
  <c r="S88" i="6"/>
  <c r="Z88" i="6"/>
  <c r="V88" i="6"/>
  <c r="AB88" i="6"/>
  <c r="X88" i="6"/>
  <c r="T88" i="6"/>
  <c r="Y88" i="6"/>
  <c r="AJ85" i="6"/>
  <c r="AF85" i="6"/>
  <c r="AH85" i="6"/>
  <c r="AM85" i="6"/>
  <c r="AI85" i="6"/>
  <c r="AL85" i="6"/>
  <c r="AO85" i="6"/>
  <c r="AN85" i="6"/>
  <c r="AE85" i="6"/>
  <c r="AG85" i="6"/>
  <c r="AK85" i="6"/>
  <c r="F90" i="6"/>
  <c r="G90" i="6"/>
  <c r="AC87" i="6"/>
  <c r="R86" i="6"/>
  <c r="L87" i="6"/>
  <c r="AQ89" i="6"/>
  <c r="H89" i="6"/>
  <c r="O89" i="6" s="1"/>
  <c r="K88" i="6"/>
  <c r="Y89" i="6" l="1"/>
  <c r="AB89" i="6"/>
  <c r="X89" i="6"/>
  <c r="T89" i="6"/>
  <c r="Z89" i="6"/>
  <c r="V89" i="6"/>
  <c r="AA89" i="6"/>
  <c r="S89" i="6"/>
  <c r="W89" i="6"/>
  <c r="F91" i="6"/>
  <c r="G91" i="6"/>
  <c r="H90" i="6"/>
  <c r="O90" i="6" s="1"/>
  <c r="AQ90" i="6"/>
  <c r="R87" i="6"/>
  <c r="AC88" i="6"/>
  <c r="L88" i="6"/>
  <c r="AM86" i="6"/>
  <c r="AH86" i="6"/>
  <c r="AI86" i="6"/>
  <c r="AL86" i="6"/>
  <c r="AK86" i="6"/>
  <c r="AE86" i="6"/>
  <c r="AN86" i="6"/>
  <c r="AG86" i="6"/>
  <c r="AJ86" i="6"/>
  <c r="AF86" i="6"/>
  <c r="AO86" i="6"/>
  <c r="K89" i="6"/>
  <c r="AA90" i="6" l="1"/>
  <c r="W90" i="6"/>
  <c r="S90" i="6"/>
  <c r="Z90" i="6"/>
  <c r="V90" i="6"/>
  <c r="AB90" i="6"/>
  <c r="X90" i="6"/>
  <c r="T90" i="6"/>
  <c r="Y90" i="6"/>
  <c r="F92" i="6"/>
  <c r="G92" i="6"/>
  <c r="R88" i="6"/>
  <c r="AC89" i="6"/>
  <c r="L89" i="6"/>
  <c r="AK87" i="6"/>
  <c r="AM87" i="6"/>
  <c r="AI87" i="6"/>
  <c r="AF87" i="6"/>
  <c r="AO87" i="6"/>
  <c r="AN87" i="6"/>
  <c r="AG87" i="6"/>
  <c r="AJ87" i="6"/>
  <c r="AL87" i="6"/>
  <c r="AH87" i="6"/>
  <c r="AE87" i="6"/>
  <c r="AQ91" i="6"/>
  <c r="H91" i="6"/>
  <c r="O91" i="6" s="1"/>
  <c r="K90" i="6"/>
  <c r="Y91" i="6" l="1"/>
  <c r="AB91" i="6"/>
  <c r="X91" i="6"/>
  <c r="T91" i="6"/>
  <c r="Z91" i="6"/>
  <c r="V91" i="6"/>
  <c r="W91" i="6"/>
  <c r="S91" i="6"/>
  <c r="AA91" i="6"/>
  <c r="AQ92" i="6"/>
  <c r="H92" i="6"/>
  <c r="O92" i="6" s="1"/>
  <c r="L90" i="6"/>
  <c r="R89" i="6"/>
  <c r="AC90" i="6"/>
  <c r="AH88" i="6"/>
  <c r="AG88" i="6"/>
  <c r="AL88" i="6"/>
  <c r="AI88" i="6"/>
  <c r="AJ88" i="6"/>
  <c r="AE88" i="6"/>
  <c r="AF88" i="6"/>
  <c r="AN88" i="6"/>
  <c r="AO88" i="6"/>
  <c r="AM88" i="6"/>
  <c r="AK88" i="6"/>
  <c r="F93" i="6"/>
  <c r="G93" i="6"/>
  <c r="K91" i="6"/>
  <c r="AA92" i="6" l="1"/>
  <c r="W92" i="6"/>
  <c r="S92" i="6"/>
  <c r="Z92" i="6"/>
  <c r="V92" i="6"/>
  <c r="AB92" i="6"/>
  <c r="X92" i="6"/>
  <c r="T92" i="6"/>
  <c r="Y92" i="6"/>
  <c r="AC91" i="6"/>
  <c r="R90" i="6"/>
  <c r="L91" i="6"/>
  <c r="AO89" i="6"/>
  <c r="AI89" i="6"/>
  <c r="AL89" i="6"/>
  <c r="AG89" i="6"/>
  <c r="AF89" i="6"/>
  <c r="AE89" i="6"/>
  <c r="AH89" i="6"/>
  <c r="AK89" i="6"/>
  <c r="AJ89" i="6"/>
  <c r="AN89" i="6"/>
  <c r="AM89" i="6"/>
  <c r="AQ93" i="6"/>
  <c r="H93" i="6"/>
  <c r="O93" i="6" s="1"/>
  <c r="F94" i="6"/>
  <c r="G94" i="6"/>
  <c r="K92" i="6"/>
  <c r="Y93" i="6" l="1"/>
  <c r="AB93" i="6"/>
  <c r="X93" i="6"/>
  <c r="T93" i="6"/>
  <c r="Z93" i="6"/>
  <c r="V93" i="6"/>
  <c r="S93" i="6"/>
  <c r="AA93" i="6"/>
  <c r="W93" i="6"/>
  <c r="H94" i="6"/>
  <c r="O94" i="6" s="1"/>
  <c r="AQ94" i="6"/>
  <c r="AC92" i="6"/>
  <c r="L92" i="6"/>
  <c r="R91" i="6"/>
  <c r="AF90" i="6"/>
  <c r="AK90" i="6"/>
  <c r="AL90" i="6"/>
  <c r="AG90" i="6"/>
  <c r="AE90" i="6"/>
  <c r="AH90" i="6"/>
  <c r="AJ90" i="6"/>
  <c r="AN90" i="6"/>
  <c r="AI90" i="6"/>
  <c r="AO90" i="6"/>
  <c r="AM90" i="6"/>
  <c r="F95" i="6"/>
  <c r="G95" i="6"/>
  <c r="K93" i="6"/>
  <c r="AA94" i="6" l="1"/>
  <c r="W94" i="6"/>
  <c r="S94" i="6"/>
  <c r="Z94" i="6"/>
  <c r="V94" i="6"/>
  <c r="AB94" i="6"/>
  <c r="X94" i="6"/>
  <c r="T94" i="6"/>
  <c r="Y94" i="6"/>
  <c r="AQ95" i="6"/>
  <c r="H95" i="6"/>
  <c r="O95" i="6" s="1"/>
  <c r="AN91" i="6"/>
  <c r="AI91" i="6"/>
  <c r="AO91" i="6"/>
  <c r="AM91" i="6"/>
  <c r="AL91" i="6"/>
  <c r="AF91" i="6"/>
  <c r="AK91" i="6"/>
  <c r="AJ91" i="6"/>
  <c r="AH91" i="6"/>
  <c r="AG91" i="6"/>
  <c r="AE91" i="6"/>
  <c r="L93" i="6"/>
  <c r="R92" i="6"/>
  <c r="AC93" i="6"/>
  <c r="F96" i="6"/>
  <c r="G96" i="6"/>
  <c r="K94" i="6"/>
  <c r="Y95" i="6" l="1"/>
  <c r="AB95" i="6"/>
  <c r="X95" i="6"/>
  <c r="T95" i="6"/>
  <c r="Z95" i="6"/>
  <c r="V95" i="6"/>
  <c r="AA95" i="6"/>
  <c r="W95" i="6"/>
  <c r="S95" i="6"/>
  <c r="F97" i="6"/>
  <c r="G97" i="6"/>
  <c r="AC94" i="6"/>
  <c r="L94" i="6"/>
  <c r="R93" i="6"/>
  <c r="AQ96" i="6"/>
  <c r="H96" i="6"/>
  <c r="O96" i="6" s="1"/>
  <c r="AI92" i="6"/>
  <c r="AJ92" i="6"/>
  <c r="AL92" i="6"/>
  <c r="AH92" i="6"/>
  <c r="AE92" i="6"/>
  <c r="AG92" i="6"/>
  <c r="AK92" i="6"/>
  <c r="AO92" i="6"/>
  <c r="AM92" i="6"/>
  <c r="AF92" i="6"/>
  <c r="AN92" i="6"/>
  <c r="K95" i="6"/>
  <c r="AA96" i="6" l="1"/>
  <c r="W96" i="6"/>
  <c r="S96" i="6"/>
  <c r="Z96" i="6"/>
  <c r="V96" i="6"/>
  <c r="AB96" i="6"/>
  <c r="X96" i="6"/>
  <c r="T96" i="6"/>
  <c r="Y96" i="6"/>
  <c r="F98" i="6"/>
  <c r="G98" i="6"/>
  <c r="L95" i="6"/>
  <c r="R94" i="6"/>
  <c r="AC95" i="6"/>
  <c r="AK93" i="6"/>
  <c r="AN93" i="6"/>
  <c r="AJ93" i="6"/>
  <c r="AL93" i="6"/>
  <c r="AH93" i="6"/>
  <c r="AE93" i="6"/>
  <c r="AO93" i="6"/>
  <c r="AG93" i="6"/>
  <c r="AF93" i="6"/>
  <c r="AI93" i="6"/>
  <c r="AM93" i="6"/>
  <c r="AQ97" i="6"/>
  <c r="H97" i="6"/>
  <c r="O97" i="6" s="1"/>
  <c r="K96" i="6"/>
  <c r="Y97" i="6" l="1"/>
  <c r="AB97" i="6"/>
  <c r="X97" i="6"/>
  <c r="T97" i="6"/>
  <c r="Z97" i="6"/>
  <c r="V97" i="6"/>
  <c r="AA97" i="6"/>
  <c r="W97" i="6"/>
  <c r="S97" i="6"/>
  <c r="AQ98" i="6"/>
  <c r="H98" i="6"/>
  <c r="O98" i="6" s="1"/>
  <c r="AG94" i="6"/>
  <c r="AO94" i="6"/>
  <c r="AN94" i="6"/>
  <c r="AF94" i="6"/>
  <c r="AK94" i="6"/>
  <c r="AJ94" i="6"/>
  <c r="AI94" i="6"/>
  <c r="AH94" i="6"/>
  <c r="AM94" i="6"/>
  <c r="AL94" i="6"/>
  <c r="AE94" i="6"/>
  <c r="L96" i="6"/>
  <c r="R95" i="6"/>
  <c r="AC96" i="6"/>
  <c r="F99" i="6"/>
  <c r="G99" i="6"/>
  <c r="K97" i="6"/>
  <c r="AA98" i="6" l="1"/>
  <c r="W98" i="6"/>
  <c r="S98" i="6"/>
  <c r="Z98" i="6"/>
  <c r="V98" i="6"/>
  <c r="AB98" i="6"/>
  <c r="X98" i="6"/>
  <c r="T98" i="6"/>
  <c r="Y98" i="6"/>
  <c r="AQ99" i="6"/>
  <c r="H99" i="6"/>
  <c r="O99" i="6" s="1"/>
  <c r="L97" i="6"/>
  <c r="R96" i="6"/>
  <c r="AC97" i="6"/>
  <c r="AM95" i="6"/>
  <c r="AJ95" i="6"/>
  <c r="AO95" i="6"/>
  <c r="AN95" i="6"/>
  <c r="AE95" i="6"/>
  <c r="AF95" i="6"/>
  <c r="AL95" i="6"/>
  <c r="AK95" i="6"/>
  <c r="AH95" i="6"/>
  <c r="AI95" i="6"/>
  <c r="AG95" i="6"/>
  <c r="F100" i="6"/>
  <c r="G100" i="6"/>
  <c r="K98" i="6"/>
  <c r="Y99" i="6" l="1"/>
  <c r="AB99" i="6"/>
  <c r="X99" i="6"/>
  <c r="T99" i="6"/>
  <c r="Z99" i="6"/>
  <c r="V99" i="6"/>
  <c r="W99" i="6"/>
  <c r="S99" i="6"/>
  <c r="AA99" i="6"/>
  <c r="AF96" i="6"/>
  <c r="AK96" i="6"/>
  <c r="AM96" i="6"/>
  <c r="AH96" i="6"/>
  <c r="AL96" i="6"/>
  <c r="AJ96" i="6"/>
  <c r="AE96" i="6"/>
  <c r="AO96" i="6"/>
  <c r="AI96" i="6"/>
  <c r="AG96" i="6"/>
  <c r="AN96" i="6"/>
  <c r="H100" i="6"/>
  <c r="O100" i="6" s="1"/>
  <c r="AQ100" i="6"/>
  <c r="R97" i="6"/>
  <c r="AC98" i="6"/>
  <c r="L98" i="6"/>
  <c r="F101" i="6"/>
  <c r="G101" i="6"/>
  <c r="K99" i="6"/>
  <c r="AA100" i="6" l="1"/>
  <c r="W100" i="6"/>
  <c r="S100" i="6"/>
  <c r="Z100" i="6"/>
  <c r="V100" i="6"/>
  <c r="AB100" i="6"/>
  <c r="X100" i="6"/>
  <c r="T100" i="6"/>
  <c r="Y100" i="6"/>
  <c r="H101" i="6"/>
  <c r="O101" i="6" s="1"/>
  <c r="AQ101" i="6"/>
  <c r="L99" i="6"/>
  <c r="R98" i="6"/>
  <c r="AC99" i="6"/>
  <c r="AJ97" i="6"/>
  <c r="AH97" i="6"/>
  <c r="AF97" i="6"/>
  <c r="AN97" i="6"/>
  <c r="AE97" i="6"/>
  <c r="AL97" i="6"/>
  <c r="AI97" i="6"/>
  <c r="AG97" i="6"/>
  <c r="AK97" i="6"/>
  <c r="AM97" i="6"/>
  <c r="AO97" i="6"/>
  <c r="F102" i="6"/>
  <c r="G102" i="6"/>
  <c r="K100" i="6"/>
  <c r="Y101" i="6" l="1"/>
  <c r="AB101" i="6"/>
  <c r="X101" i="6"/>
  <c r="T101" i="6"/>
  <c r="Z101" i="6"/>
  <c r="V101" i="6"/>
  <c r="S101" i="6"/>
  <c r="W101" i="6"/>
  <c r="AA101" i="6"/>
  <c r="AQ102" i="6"/>
  <c r="H102" i="6"/>
  <c r="O102" i="6" s="1"/>
  <c r="AH98" i="6"/>
  <c r="AJ98" i="6"/>
  <c r="AI98" i="6"/>
  <c r="AL98" i="6"/>
  <c r="AN98" i="6"/>
  <c r="AM98" i="6"/>
  <c r="AO98" i="6"/>
  <c r="AF98" i="6"/>
  <c r="AG98" i="6"/>
  <c r="AE98" i="6"/>
  <c r="AK98" i="6"/>
  <c r="L100" i="6"/>
  <c r="AC100" i="6"/>
  <c r="R99" i="6"/>
  <c r="F103" i="6"/>
  <c r="G103" i="6"/>
  <c r="K101" i="6"/>
  <c r="AA102" i="6" l="1"/>
  <c r="W102" i="6"/>
  <c r="S102" i="6"/>
  <c r="Z102" i="6"/>
  <c r="V102" i="6"/>
  <c r="AB102" i="6"/>
  <c r="X102" i="6"/>
  <c r="T102" i="6"/>
  <c r="Y102" i="6"/>
  <c r="F104" i="6"/>
  <c r="G104" i="6"/>
  <c r="AQ103" i="6"/>
  <c r="H103" i="6"/>
  <c r="O103" i="6" s="1"/>
  <c r="AL99" i="6"/>
  <c r="AN99" i="6"/>
  <c r="AE99" i="6"/>
  <c r="AH99" i="6"/>
  <c r="AJ99" i="6"/>
  <c r="AF99" i="6"/>
  <c r="AG99" i="6"/>
  <c r="AM99" i="6"/>
  <c r="AK99" i="6"/>
  <c r="AI99" i="6"/>
  <c r="AO99" i="6"/>
  <c r="L101" i="6"/>
  <c r="R100" i="6"/>
  <c r="AC101" i="6"/>
  <c r="K102" i="6"/>
  <c r="Y103" i="6" l="1"/>
  <c r="AB103" i="6"/>
  <c r="X103" i="6"/>
  <c r="T103" i="6"/>
  <c r="Z103" i="6"/>
  <c r="V103" i="6"/>
  <c r="W103" i="6"/>
  <c r="AA103" i="6"/>
  <c r="S103" i="6"/>
  <c r="F105" i="6"/>
  <c r="G105" i="6"/>
  <c r="L102" i="6"/>
  <c r="R101" i="6"/>
  <c r="AC102" i="6"/>
  <c r="AF100" i="6"/>
  <c r="AG100" i="6"/>
  <c r="AO100" i="6"/>
  <c r="AI100" i="6"/>
  <c r="AJ100" i="6"/>
  <c r="AK100" i="6"/>
  <c r="AN100" i="6"/>
  <c r="AM100" i="6"/>
  <c r="AE100" i="6"/>
  <c r="AH100" i="6"/>
  <c r="AL100" i="6"/>
  <c r="H104" i="6"/>
  <c r="O104" i="6" s="1"/>
  <c r="AQ104" i="6"/>
  <c r="K103" i="6"/>
  <c r="AA104" i="6" l="1"/>
  <c r="W104" i="6"/>
  <c r="S104" i="6"/>
  <c r="Z104" i="6"/>
  <c r="V104" i="6"/>
  <c r="AB104" i="6"/>
  <c r="X104" i="6"/>
  <c r="T104" i="6"/>
  <c r="Y104" i="6"/>
  <c r="AQ105" i="6"/>
  <c r="H105" i="6"/>
  <c r="O105" i="6" s="1"/>
  <c r="AM101" i="6"/>
  <c r="AK101" i="6"/>
  <c r="AO101" i="6"/>
  <c r="AJ101" i="6"/>
  <c r="AE101" i="6"/>
  <c r="AN101" i="6"/>
  <c r="AI101" i="6"/>
  <c r="AL101" i="6"/>
  <c r="AF101" i="6"/>
  <c r="AG101" i="6"/>
  <c r="AH101" i="6"/>
  <c r="AC103" i="6"/>
  <c r="R102" i="6"/>
  <c r="L103" i="6"/>
  <c r="F106" i="6"/>
  <c r="G106" i="6"/>
  <c r="K104" i="6"/>
  <c r="Y105" i="6" l="1"/>
  <c r="AB105" i="6"/>
  <c r="X105" i="6"/>
  <c r="T105" i="6"/>
  <c r="Z105" i="6"/>
  <c r="V105" i="6"/>
  <c r="AA105" i="6"/>
  <c r="W105" i="6"/>
  <c r="S105" i="6"/>
  <c r="F107" i="6"/>
  <c r="G107" i="6"/>
  <c r="AQ106" i="6"/>
  <c r="H106" i="6"/>
  <c r="O106" i="6" s="1"/>
  <c r="R103" i="6"/>
  <c r="AC104" i="6"/>
  <c r="L104" i="6"/>
  <c r="AH102" i="6"/>
  <c r="AE102" i="6"/>
  <c r="AL102" i="6"/>
  <c r="AJ102" i="6"/>
  <c r="AM102" i="6"/>
  <c r="AO102" i="6"/>
  <c r="AK102" i="6"/>
  <c r="AG102" i="6"/>
  <c r="AF102" i="6"/>
  <c r="AN102" i="6"/>
  <c r="AI102" i="6"/>
  <c r="K105" i="6"/>
  <c r="AA106" i="6" l="1"/>
  <c r="W106" i="6"/>
  <c r="S106" i="6"/>
  <c r="Z106" i="6"/>
  <c r="V106" i="6"/>
  <c r="AB106" i="6"/>
  <c r="X106" i="6"/>
  <c r="T106" i="6"/>
  <c r="Y106" i="6"/>
  <c r="F108" i="6"/>
  <c r="G108" i="6"/>
  <c r="R104" i="6"/>
  <c r="AC105" i="6"/>
  <c r="L105" i="6"/>
  <c r="AH103" i="6"/>
  <c r="AG103" i="6"/>
  <c r="AF103" i="6"/>
  <c r="AM103" i="6"/>
  <c r="AK103" i="6"/>
  <c r="AN103" i="6"/>
  <c r="AE103" i="6"/>
  <c r="AL103" i="6"/>
  <c r="AJ103" i="6"/>
  <c r="AI103" i="6"/>
  <c r="AO103" i="6"/>
  <c r="H107" i="6"/>
  <c r="O107" i="6" s="1"/>
  <c r="AQ107" i="6"/>
  <c r="K106" i="6"/>
  <c r="Y107" i="6" l="1"/>
  <c r="AB107" i="6"/>
  <c r="X107" i="6"/>
  <c r="T107" i="6"/>
  <c r="Z107" i="6"/>
  <c r="V107" i="6"/>
  <c r="W107" i="6"/>
  <c r="S107" i="6"/>
  <c r="AA107" i="6"/>
  <c r="AQ108" i="6"/>
  <c r="H108" i="6"/>
  <c r="O108" i="6" s="1"/>
  <c r="AC106" i="6"/>
  <c r="R105" i="6"/>
  <c r="L106" i="6"/>
  <c r="AO104" i="6"/>
  <c r="AM104" i="6"/>
  <c r="AH104" i="6"/>
  <c r="AF104" i="6"/>
  <c r="AK104" i="6"/>
  <c r="AN104" i="6"/>
  <c r="AJ104" i="6"/>
  <c r="AL104" i="6"/>
  <c r="AG104" i="6"/>
  <c r="AE104" i="6"/>
  <c r="AI104" i="6"/>
  <c r="F109" i="6"/>
  <c r="G109" i="6"/>
  <c r="K107" i="6"/>
  <c r="AA108" i="6" l="1"/>
  <c r="W108" i="6"/>
  <c r="S108" i="6"/>
  <c r="Z108" i="6"/>
  <c r="V108" i="6"/>
  <c r="AB108" i="6"/>
  <c r="X108" i="6"/>
  <c r="T108" i="6"/>
  <c r="Y108" i="6"/>
  <c r="AQ109" i="6"/>
  <c r="H109" i="6"/>
  <c r="O109" i="6" s="1"/>
  <c r="R106" i="6"/>
  <c r="AC107" i="6"/>
  <c r="L107" i="6"/>
  <c r="AM105" i="6"/>
  <c r="AH105" i="6"/>
  <c r="AJ105" i="6"/>
  <c r="AF105" i="6"/>
  <c r="AN105" i="6"/>
  <c r="AL105" i="6"/>
  <c r="AE105" i="6"/>
  <c r="AI105" i="6"/>
  <c r="AG105" i="6"/>
  <c r="AK105" i="6"/>
  <c r="AO105" i="6"/>
  <c r="F110" i="6"/>
  <c r="G110" i="6"/>
  <c r="K108" i="6"/>
  <c r="Y109" i="6" l="1"/>
  <c r="AB109" i="6"/>
  <c r="X109" i="6"/>
  <c r="T109" i="6"/>
  <c r="Z109" i="6"/>
  <c r="V109" i="6"/>
  <c r="S109" i="6"/>
  <c r="AA109" i="6"/>
  <c r="W109" i="6"/>
  <c r="AQ110" i="6"/>
  <c r="H110" i="6"/>
  <c r="O110" i="6" s="1"/>
  <c r="R107" i="6"/>
  <c r="L108" i="6"/>
  <c r="AC108" i="6"/>
  <c r="AM106" i="6"/>
  <c r="AO106" i="6"/>
  <c r="AE106" i="6"/>
  <c r="AK106" i="6"/>
  <c r="AI106" i="6"/>
  <c r="AL106" i="6"/>
  <c r="AJ106" i="6"/>
  <c r="AN106" i="6"/>
  <c r="AG106" i="6"/>
  <c r="AH106" i="6"/>
  <c r="AF106" i="6"/>
  <c r="F111" i="6"/>
  <c r="G111" i="6"/>
  <c r="K109" i="6"/>
  <c r="AA110" i="6" l="1"/>
  <c r="W110" i="6"/>
  <c r="S110" i="6"/>
  <c r="Z110" i="6"/>
  <c r="V110" i="6"/>
  <c r="AB110" i="6"/>
  <c r="X110" i="6"/>
  <c r="T110" i="6"/>
  <c r="Y110" i="6"/>
  <c r="AQ111" i="6"/>
  <c r="H111" i="6"/>
  <c r="O111" i="6" s="1"/>
  <c r="R108" i="6"/>
  <c r="AC109" i="6"/>
  <c r="L109" i="6"/>
  <c r="AG107" i="6"/>
  <c r="AM107" i="6"/>
  <c r="AK107" i="6"/>
  <c r="AO107" i="6"/>
  <c r="AH107" i="6"/>
  <c r="AF107" i="6"/>
  <c r="AN107" i="6"/>
  <c r="AI107" i="6"/>
  <c r="AL107" i="6"/>
  <c r="AE107" i="6"/>
  <c r="AJ107" i="6"/>
  <c r="F112" i="6"/>
  <c r="G112" i="6"/>
  <c r="K110" i="6"/>
  <c r="Y111" i="6" l="1"/>
  <c r="AB111" i="6"/>
  <c r="X111" i="6"/>
  <c r="T111" i="6"/>
  <c r="Z111" i="6"/>
  <c r="V111" i="6"/>
  <c r="AA111" i="6"/>
  <c r="S111" i="6"/>
  <c r="W111" i="6"/>
  <c r="AQ112" i="6"/>
  <c r="H112" i="6"/>
  <c r="O112" i="6" s="1"/>
  <c r="L110" i="6"/>
  <c r="R109" i="6"/>
  <c r="AC110" i="6"/>
  <c r="AF108" i="6"/>
  <c r="AN108" i="6"/>
  <c r="AJ108" i="6"/>
  <c r="AK108" i="6"/>
  <c r="AO108" i="6"/>
  <c r="AE108" i="6"/>
  <c r="AM108" i="6"/>
  <c r="AL108" i="6"/>
  <c r="AG108" i="6"/>
  <c r="AH108" i="6"/>
  <c r="AI108" i="6"/>
  <c r="F113" i="6"/>
  <c r="G113" i="6"/>
  <c r="K111" i="6"/>
  <c r="AA112" i="6" l="1"/>
  <c r="W112" i="6"/>
  <c r="S112" i="6"/>
  <c r="Z112" i="6"/>
  <c r="V112" i="6"/>
  <c r="AB112" i="6"/>
  <c r="X112" i="6"/>
  <c r="T112" i="6"/>
  <c r="Y112" i="6"/>
  <c r="AG109" i="6"/>
  <c r="AI109" i="6"/>
  <c r="AO109" i="6"/>
  <c r="AL109" i="6"/>
  <c r="AJ109" i="6"/>
  <c r="AH109" i="6"/>
  <c r="AN109" i="6"/>
  <c r="AE109" i="6"/>
  <c r="AF109" i="6"/>
  <c r="AM109" i="6"/>
  <c r="AK109" i="6"/>
  <c r="H113" i="6"/>
  <c r="O113" i="6" s="1"/>
  <c r="AQ113" i="6"/>
  <c r="R110" i="6"/>
  <c r="L111" i="6"/>
  <c r="AC111" i="6"/>
  <c r="F114" i="6"/>
  <c r="G114" i="6"/>
  <c r="K112" i="6"/>
  <c r="Y113" i="6" l="1"/>
  <c r="AB113" i="6"/>
  <c r="X113" i="6"/>
  <c r="T113" i="6"/>
  <c r="Z113" i="6"/>
  <c r="V113" i="6"/>
  <c r="AA113" i="6"/>
  <c r="S113" i="6"/>
  <c r="W113" i="6"/>
  <c r="AQ114" i="6"/>
  <c r="H114" i="6"/>
  <c r="O114" i="6" s="1"/>
  <c r="R111" i="6"/>
  <c r="L112" i="6"/>
  <c r="AC112" i="6"/>
  <c r="AE110" i="6"/>
  <c r="AF110" i="6"/>
  <c r="AK110" i="6"/>
  <c r="AJ110" i="6"/>
  <c r="AH110" i="6"/>
  <c r="AG110" i="6"/>
  <c r="AL110" i="6"/>
  <c r="AM110" i="6"/>
  <c r="AI110" i="6"/>
  <c r="AN110" i="6"/>
  <c r="AO110" i="6"/>
  <c r="F115" i="6"/>
  <c r="G115" i="6"/>
  <c r="K113" i="6"/>
  <c r="AA114" i="6" l="1"/>
  <c r="W114" i="6"/>
  <c r="S114" i="6"/>
  <c r="Z114" i="6"/>
  <c r="V114" i="6"/>
  <c r="AB114" i="6"/>
  <c r="X114" i="6"/>
  <c r="T114" i="6"/>
  <c r="Y114" i="6"/>
  <c r="AQ115" i="6"/>
  <c r="H115" i="6"/>
  <c r="O115" i="6" s="1"/>
  <c r="L113" i="6"/>
  <c r="AC113" i="6"/>
  <c r="R112" i="6"/>
  <c r="AO111" i="6"/>
  <c r="AH111" i="6"/>
  <c r="AI111" i="6"/>
  <c r="AM111" i="6"/>
  <c r="AJ111" i="6"/>
  <c r="AF111" i="6"/>
  <c r="AG111" i="6"/>
  <c r="AE111" i="6"/>
  <c r="AN111" i="6"/>
  <c r="AK111" i="6"/>
  <c r="AL111" i="6"/>
  <c r="F116" i="6"/>
  <c r="G116" i="6"/>
  <c r="K114" i="6"/>
  <c r="Y115" i="6" l="1"/>
  <c r="AB115" i="6"/>
  <c r="X115" i="6"/>
  <c r="T115" i="6"/>
  <c r="Z115" i="6"/>
  <c r="V115" i="6"/>
  <c r="W115" i="6"/>
  <c r="S115" i="6"/>
  <c r="AA115" i="6"/>
  <c r="F117" i="6"/>
  <c r="G117" i="6"/>
  <c r="L114" i="6"/>
  <c r="AC114" i="6"/>
  <c r="R113" i="6"/>
  <c r="AQ116" i="6"/>
  <c r="H116" i="6"/>
  <c r="O116" i="6" s="1"/>
  <c r="AK112" i="6"/>
  <c r="AO112" i="6"/>
  <c r="AH112" i="6"/>
  <c r="AF112" i="6"/>
  <c r="AI112" i="6"/>
  <c r="AE112" i="6"/>
  <c r="AM112" i="6"/>
  <c r="AG112" i="6"/>
  <c r="AN112" i="6"/>
  <c r="AJ112" i="6"/>
  <c r="AL112" i="6"/>
  <c r="K115" i="6"/>
  <c r="AA116" i="6" l="1"/>
  <c r="W116" i="6"/>
  <c r="S116" i="6"/>
  <c r="Z116" i="6"/>
  <c r="V116" i="6"/>
  <c r="AB116" i="6"/>
  <c r="X116" i="6"/>
  <c r="T116" i="6"/>
  <c r="Y116" i="6"/>
  <c r="AF113" i="6"/>
  <c r="AL113" i="6"/>
  <c r="AN113" i="6"/>
  <c r="AJ113" i="6"/>
  <c r="AK113" i="6"/>
  <c r="AG113" i="6"/>
  <c r="AM113" i="6"/>
  <c r="AE113" i="6"/>
  <c r="AH113" i="6"/>
  <c r="AO113" i="6"/>
  <c r="AI113" i="6"/>
  <c r="F118" i="6"/>
  <c r="G118" i="6"/>
  <c r="R114" i="6"/>
  <c r="AC115" i="6"/>
  <c r="L115" i="6"/>
  <c r="AQ117" i="6"/>
  <c r="H117" i="6"/>
  <c r="O117" i="6" s="1"/>
  <c r="K116" i="6"/>
  <c r="Y117" i="6" l="1"/>
  <c r="AB117" i="6"/>
  <c r="X117" i="6"/>
  <c r="T117" i="6"/>
  <c r="Z117" i="6"/>
  <c r="V117" i="6"/>
  <c r="S117" i="6"/>
  <c r="AA117" i="6"/>
  <c r="W117" i="6"/>
  <c r="F119" i="6"/>
  <c r="G119" i="6"/>
  <c r="AQ118" i="6"/>
  <c r="H118" i="6"/>
  <c r="O118" i="6" s="1"/>
  <c r="L116" i="6"/>
  <c r="R115" i="6"/>
  <c r="AC116" i="6"/>
  <c r="AO114" i="6"/>
  <c r="AE114" i="6"/>
  <c r="AL114" i="6"/>
  <c r="AH114" i="6"/>
  <c r="AK114" i="6"/>
  <c r="AF114" i="6"/>
  <c r="AI114" i="6"/>
  <c r="AG114" i="6"/>
  <c r="AN114" i="6"/>
  <c r="AJ114" i="6"/>
  <c r="AM114" i="6"/>
  <c r="K117" i="6"/>
  <c r="AA118" i="6" l="1"/>
  <c r="W118" i="6"/>
  <c r="S118" i="6"/>
  <c r="Z118" i="6"/>
  <c r="V118" i="6"/>
  <c r="AB118" i="6"/>
  <c r="X118" i="6"/>
  <c r="T118" i="6"/>
  <c r="Y118" i="6"/>
  <c r="AC117" i="6"/>
  <c r="R116" i="6"/>
  <c r="L117" i="6"/>
  <c r="AH115" i="6"/>
  <c r="AE115" i="6"/>
  <c r="AM115" i="6"/>
  <c r="AG115" i="6"/>
  <c r="AO115" i="6"/>
  <c r="AN115" i="6"/>
  <c r="AF115" i="6"/>
  <c r="AK115" i="6"/>
  <c r="AJ115" i="6"/>
  <c r="AI115" i="6"/>
  <c r="AL115" i="6"/>
  <c r="F120" i="6"/>
  <c r="G120" i="6"/>
  <c r="AQ119" i="6"/>
  <c r="H119" i="6"/>
  <c r="O119" i="6" s="1"/>
  <c r="K118" i="6"/>
  <c r="Y119" i="6" l="1"/>
  <c r="AB119" i="6"/>
  <c r="X119" i="6"/>
  <c r="T119" i="6"/>
  <c r="Z119" i="6"/>
  <c r="V119" i="6"/>
  <c r="AA119" i="6"/>
  <c r="W119" i="6"/>
  <c r="S119" i="6"/>
  <c r="AC118" i="6"/>
  <c r="L118" i="6"/>
  <c r="R117" i="6"/>
  <c r="F121" i="6"/>
  <c r="G121" i="6"/>
  <c r="AQ120" i="6"/>
  <c r="H120" i="6"/>
  <c r="O120" i="6" s="1"/>
  <c r="AL116" i="6"/>
  <c r="AJ116" i="6"/>
  <c r="AH116" i="6"/>
  <c r="AG116" i="6"/>
  <c r="AK116" i="6"/>
  <c r="AI116" i="6"/>
  <c r="AM116" i="6"/>
  <c r="AE116" i="6"/>
  <c r="AF116" i="6"/>
  <c r="AO116" i="6"/>
  <c r="AN116" i="6"/>
  <c r="K119" i="6"/>
  <c r="AA120" i="6" l="1"/>
  <c r="W120" i="6"/>
  <c r="S120" i="6"/>
  <c r="Z120" i="6"/>
  <c r="V120" i="6"/>
  <c r="AB120" i="6"/>
  <c r="X120" i="6"/>
  <c r="T120" i="6"/>
  <c r="Y120" i="6"/>
  <c r="AQ121" i="6"/>
  <c r="H121" i="6"/>
  <c r="O121" i="6" s="1"/>
  <c r="AK117" i="6"/>
  <c r="AN117" i="6"/>
  <c r="AH117" i="6"/>
  <c r="AE117" i="6"/>
  <c r="AL117" i="6"/>
  <c r="AO117" i="6"/>
  <c r="AM117" i="6"/>
  <c r="AI117" i="6"/>
  <c r="AG117" i="6"/>
  <c r="AF117" i="6"/>
  <c r="AJ117" i="6"/>
  <c r="L119" i="6"/>
  <c r="AC119" i="6"/>
  <c r="R118" i="6"/>
  <c r="F122" i="6"/>
  <c r="G122" i="6"/>
  <c r="K120" i="6"/>
  <c r="Y121" i="6" l="1"/>
  <c r="AB121" i="6"/>
  <c r="X121" i="6"/>
  <c r="T121" i="6"/>
  <c r="Z121" i="6"/>
  <c r="V121" i="6"/>
  <c r="AA121" i="6"/>
  <c r="W121" i="6"/>
  <c r="S121" i="6"/>
  <c r="H122" i="6"/>
  <c r="O122" i="6" s="1"/>
  <c r="AQ122" i="6"/>
  <c r="AE118" i="6"/>
  <c r="AO118" i="6"/>
  <c r="AJ118" i="6"/>
  <c r="AG118" i="6"/>
  <c r="AF118" i="6"/>
  <c r="AI118" i="6"/>
  <c r="AL118" i="6"/>
  <c r="AM118" i="6"/>
  <c r="AH118" i="6"/>
  <c r="AK118" i="6"/>
  <c r="AN118" i="6"/>
  <c r="F123" i="6"/>
  <c r="G123" i="6"/>
  <c r="L120" i="6"/>
  <c r="R119" i="6"/>
  <c r="AC120" i="6"/>
  <c r="K121" i="6"/>
  <c r="AA122" i="6" l="1"/>
  <c r="W122" i="6"/>
  <c r="S122" i="6"/>
  <c r="Z122" i="6"/>
  <c r="V122" i="6"/>
  <c r="AB122" i="6"/>
  <c r="X122" i="6"/>
  <c r="T122" i="6"/>
  <c r="Y122" i="6"/>
  <c r="AJ119" i="6"/>
  <c r="AK119" i="6"/>
  <c r="AN119" i="6"/>
  <c r="AM119" i="6"/>
  <c r="AI119" i="6"/>
  <c r="AL119" i="6"/>
  <c r="AF119" i="6"/>
  <c r="AH119" i="6"/>
  <c r="AE119" i="6"/>
  <c r="AG119" i="6"/>
  <c r="AO119" i="6"/>
  <c r="AC121" i="6"/>
  <c r="R120" i="6"/>
  <c r="L121" i="6"/>
  <c r="AQ123" i="6"/>
  <c r="H123" i="6"/>
  <c r="O123" i="6" s="1"/>
  <c r="F124" i="6"/>
  <c r="G124" i="6"/>
  <c r="K122" i="6"/>
  <c r="Y123" i="6" l="1"/>
  <c r="AB123" i="6"/>
  <c r="X123" i="6"/>
  <c r="T123" i="6"/>
  <c r="Z123" i="6"/>
  <c r="V123" i="6"/>
  <c r="W123" i="6"/>
  <c r="S123" i="6"/>
  <c r="AA123" i="6"/>
  <c r="F125" i="6"/>
  <c r="G125" i="6"/>
  <c r="L122" i="6"/>
  <c r="AC122" i="6"/>
  <c r="R121" i="6"/>
  <c r="AQ124" i="6"/>
  <c r="H124" i="6"/>
  <c r="O124" i="6" s="1"/>
  <c r="AE120" i="6"/>
  <c r="AM120" i="6"/>
  <c r="AG120" i="6"/>
  <c r="AK120" i="6"/>
  <c r="AI120" i="6"/>
  <c r="AO120" i="6"/>
  <c r="AF120" i="6"/>
  <c r="AH120" i="6"/>
  <c r="AL120" i="6"/>
  <c r="AJ120" i="6"/>
  <c r="AN120" i="6"/>
  <c r="K123" i="6"/>
  <c r="AA124" i="6" l="1"/>
  <c r="W124" i="6"/>
  <c r="S124" i="6"/>
  <c r="Z124" i="6"/>
  <c r="V124" i="6"/>
  <c r="AB124" i="6"/>
  <c r="X124" i="6"/>
  <c r="T124" i="6"/>
  <c r="Y124" i="6"/>
  <c r="AI121" i="6"/>
  <c r="AH121" i="6"/>
  <c r="AJ121" i="6"/>
  <c r="AN121" i="6"/>
  <c r="AM121" i="6"/>
  <c r="AE121" i="6"/>
  <c r="AG121" i="6"/>
  <c r="AK121" i="6"/>
  <c r="AL121" i="6"/>
  <c r="AO121" i="6"/>
  <c r="AF121" i="6"/>
  <c r="AQ125" i="6"/>
  <c r="H125" i="6"/>
  <c r="O125" i="6" s="1"/>
  <c r="R122" i="6"/>
  <c r="AC123" i="6"/>
  <c r="L123" i="6"/>
  <c r="G126" i="6"/>
  <c r="F126" i="6"/>
  <c r="K124" i="6"/>
  <c r="Y125" i="6" l="1"/>
  <c r="AB125" i="6"/>
  <c r="X125" i="6"/>
  <c r="T125" i="6"/>
  <c r="Z125" i="6"/>
  <c r="V125" i="6"/>
  <c r="S125" i="6"/>
  <c r="W125" i="6"/>
  <c r="AA125" i="6"/>
  <c r="F127" i="6"/>
  <c r="G127" i="6"/>
  <c r="R123" i="6"/>
  <c r="AC124" i="6"/>
  <c r="L124" i="6"/>
  <c r="AQ126" i="6"/>
  <c r="H126" i="6"/>
  <c r="O126" i="6" s="1"/>
  <c r="AK122" i="6"/>
  <c r="AI122" i="6"/>
  <c r="AO122" i="6"/>
  <c r="AM122" i="6"/>
  <c r="AH122" i="6"/>
  <c r="AE122" i="6"/>
  <c r="AF122" i="6"/>
  <c r="AJ122" i="6"/>
  <c r="AN122" i="6"/>
  <c r="AL122" i="6"/>
  <c r="AG122" i="6"/>
  <c r="K125" i="6"/>
  <c r="AA126" i="6" l="1"/>
  <c r="W126" i="6"/>
  <c r="S126" i="6"/>
  <c r="Z126" i="6"/>
  <c r="V126" i="6"/>
  <c r="AB126" i="6"/>
  <c r="X126" i="6"/>
  <c r="T126" i="6"/>
  <c r="Y126" i="6"/>
  <c r="AN123" i="6"/>
  <c r="AJ123" i="6"/>
  <c r="AI123" i="6"/>
  <c r="AE123" i="6"/>
  <c r="AG123" i="6"/>
  <c r="AF123" i="6"/>
  <c r="AK123" i="6"/>
  <c r="AL123" i="6"/>
  <c r="AH123" i="6"/>
  <c r="AM123" i="6"/>
  <c r="AO123" i="6"/>
  <c r="F128" i="6"/>
  <c r="G128" i="6"/>
  <c r="L125" i="6"/>
  <c r="AC125" i="6"/>
  <c r="R124" i="6"/>
  <c r="AQ127" i="6"/>
  <c r="H127" i="6"/>
  <c r="O127" i="6" s="1"/>
  <c r="K126" i="6"/>
  <c r="Y127" i="6" l="1"/>
  <c r="AB127" i="6"/>
  <c r="X127" i="6"/>
  <c r="T127" i="6"/>
  <c r="Z127" i="6"/>
  <c r="V127" i="6"/>
  <c r="W127" i="6"/>
  <c r="AA127" i="6"/>
  <c r="S127" i="6"/>
  <c r="F129" i="6"/>
  <c r="G129" i="6"/>
  <c r="AQ128" i="6"/>
  <c r="H128" i="6"/>
  <c r="O128" i="6" s="1"/>
  <c r="R125" i="6"/>
  <c r="L126" i="6"/>
  <c r="AC126" i="6"/>
  <c r="AJ124" i="6"/>
  <c r="AK124" i="6"/>
  <c r="AE124" i="6"/>
  <c r="AG124" i="6"/>
  <c r="AH124" i="6"/>
  <c r="AO124" i="6"/>
  <c r="AN124" i="6"/>
  <c r="AF124" i="6"/>
  <c r="AI124" i="6"/>
  <c r="AL124" i="6"/>
  <c r="AM124" i="6"/>
  <c r="K127" i="6"/>
  <c r="AA128" i="6" l="1"/>
  <c r="W128" i="6"/>
  <c r="S128" i="6"/>
  <c r="Z128" i="6"/>
  <c r="V128" i="6"/>
  <c r="AB128" i="6"/>
  <c r="X128" i="6"/>
  <c r="T128" i="6"/>
  <c r="Y128" i="6"/>
  <c r="F130" i="6"/>
  <c r="G130" i="6"/>
  <c r="AC127" i="6"/>
  <c r="L127" i="6"/>
  <c r="R126" i="6"/>
  <c r="AF125" i="6"/>
  <c r="AG125" i="6"/>
  <c r="AM125" i="6"/>
  <c r="AI125" i="6"/>
  <c r="AL125" i="6"/>
  <c r="AE125" i="6"/>
  <c r="AK125" i="6"/>
  <c r="AO125" i="6"/>
  <c r="AN125" i="6"/>
  <c r="AJ125" i="6"/>
  <c r="AH125" i="6"/>
  <c r="AQ129" i="6"/>
  <c r="H129" i="6"/>
  <c r="O129" i="6" s="1"/>
  <c r="K128" i="6"/>
  <c r="Y129" i="6" l="1"/>
  <c r="AB129" i="6"/>
  <c r="X129" i="6"/>
  <c r="T129" i="6"/>
  <c r="Z129" i="6"/>
  <c r="V129" i="6"/>
  <c r="AA129" i="6"/>
  <c r="W129" i="6"/>
  <c r="S129" i="6"/>
  <c r="AN126" i="6"/>
  <c r="AF126" i="6"/>
  <c r="AL126" i="6"/>
  <c r="AE126" i="6"/>
  <c r="AI126" i="6"/>
  <c r="AK126" i="6"/>
  <c r="AJ126" i="6"/>
  <c r="AG126" i="6"/>
  <c r="AH126" i="6"/>
  <c r="AO126" i="6"/>
  <c r="AM126" i="6"/>
  <c r="AQ130" i="6"/>
  <c r="H130" i="6"/>
  <c r="O130" i="6" s="1"/>
  <c r="R127" i="6"/>
  <c r="AC128" i="6"/>
  <c r="L128" i="6"/>
  <c r="F131" i="6"/>
  <c r="G131" i="6"/>
  <c r="K129" i="6"/>
  <c r="AA130" i="6" l="1"/>
  <c r="W130" i="6"/>
  <c r="S130" i="6"/>
  <c r="Z130" i="6"/>
  <c r="V130" i="6"/>
  <c r="AB130" i="6"/>
  <c r="X130" i="6"/>
  <c r="T130" i="6"/>
  <c r="Y130" i="6"/>
  <c r="F132" i="6"/>
  <c r="G132" i="6"/>
  <c r="H131" i="6"/>
  <c r="O131" i="6" s="1"/>
  <c r="AQ131" i="6"/>
  <c r="L129" i="6"/>
  <c r="AC129" i="6"/>
  <c r="R128" i="6"/>
  <c r="AI127" i="6"/>
  <c r="AE127" i="6"/>
  <c r="AG127" i="6"/>
  <c r="AO127" i="6"/>
  <c r="AH127" i="6"/>
  <c r="AM127" i="6"/>
  <c r="AK127" i="6"/>
  <c r="AJ127" i="6"/>
  <c r="AF127" i="6"/>
  <c r="AL127" i="6"/>
  <c r="AN127" i="6"/>
  <c r="K130" i="6"/>
  <c r="Y131" i="6" l="1"/>
  <c r="AB131" i="6"/>
  <c r="X131" i="6"/>
  <c r="T131" i="6"/>
  <c r="Z131" i="6"/>
  <c r="V131" i="6"/>
  <c r="W131" i="6"/>
  <c r="S131" i="6"/>
  <c r="AA131" i="6"/>
  <c r="F133" i="6"/>
  <c r="G133" i="6"/>
  <c r="AG128" i="6"/>
  <c r="AI128" i="6"/>
  <c r="AK128" i="6"/>
  <c r="AH128" i="6"/>
  <c r="AF128" i="6"/>
  <c r="AM128" i="6"/>
  <c r="AN128" i="6"/>
  <c r="AO128" i="6"/>
  <c r="AE128" i="6"/>
  <c r="AL128" i="6"/>
  <c r="AJ128" i="6"/>
  <c r="AC130" i="6"/>
  <c r="L130" i="6"/>
  <c r="R129" i="6"/>
  <c r="AQ132" i="6"/>
  <c r="H132" i="6"/>
  <c r="O132" i="6" s="1"/>
  <c r="K131" i="6"/>
  <c r="AA132" i="6" l="1"/>
  <c r="W132" i="6"/>
  <c r="S132" i="6"/>
  <c r="Z132" i="6"/>
  <c r="V132" i="6"/>
  <c r="AB132" i="6"/>
  <c r="X132" i="6"/>
  <c r="T132" i="6"/>
  <c r="Y132" i="6"/>
  <c r="H133" i="6"/>
  <c r="O133" i="6" s="1"/>
  <c r="AQ133" i="6"/>
  <c r="AJ129" i="6"/>
  <c r="AN129" i="6"/>
  <c r="AH129" i="6"/>
  <c r="AM129" i="6"/>
  <c r="AI129" i="6"/>
  <c r="AL129" i="6"/>
  <c r="AO129" i="6"/>
  <c r="AG129" i="6"/>
  <c r="AF129" i="6"/>
  <c r="AK129" i="6"/>
  <c r="AE129" i="6"/>
  <c r="AC131" i="6"/>
  <c r="R130" i="6"/>
  <c r="L131" i="6"/>
  <c r="F134" i="6"/>
  <c r="G134" i="6"/>
  <c r="K132" i="6"/>
  <c r="Y133" i="6" l="1"/>
  <c r="AB133" i="6"/>
  <c r="X133" i="6"/>
  <c r="T133" i="6"/>
  <c r="Z133" i="6"/>
  <c r="V133" i="6"/>
  <c r="S133" i="6"/>
  <c r="AA133" i="6"/>
  <c r="W133" i="6"/>
  <c r="H134" i="6"/>
  <c r="O134" i="6" s="1"/>
  <c r="AQ134" i="6"/>
  <c r="AJ130" i="6"/>
  <c r="AF130" i="6"/>
  <c r="AH130" i="6"/>
  <c r="AL130" i="6"/>
  <c r="AN130" i="6"/>
  <c r="AE130" i="6"/>
  <c r="AM130" i="6"/>
  <c r="AG130" i="6"/>
  <c r="AI130" i="6"/>
  <c r="AK130" i="6"/>
  <c r="AO130" i="6"/>
  <c r="G135" i="6"/>
  <c r="F135" i="6"/>
  <c r="AC132" i="6"/>
  <c r="L132" i="6"/>
  <c r="R131" i="6"/>
  <c r="K133" i="6"/>
  <c r="AA134" i="6" l="1"/>
  <c r="W134" i="6"/>
  <c r="S134" i="6"/>
  <c r="Z134" i="6"/>
  <c r="V134" i="6"/>
  <c r="AB134" i="6"/>
  <c r="X134" i="6"/>
  <c r="T134" i="6"/>
  <c r="Y134" i="6"/>
  <c r="L133" i="6"/>
  <c r="AC133" i="6"/>
  <c r="R132" i="6"/>
  <c r="AQ135" i="6"/>
  <c r="H135" i="6"/>
  <c r="O135" i="6" s="1"/>
  <c r="AM131" i="6"/>
  <c r="AF131" i="6"/>
  <c r="AO131" i="6"/>
  <c r="AG131" i="6"/>
  <c r="AH131" i="6"/>
  <c r="AN131" i="6"/>
  <c r="AK131" i="6"/>
  <c r="AI131" i="6"/>
  <c r="AL131" i="6"/>
  <c r="AE131" i="6"/>
  <c r="AJ131" i="6"/>
  <c r="F136" i="6"/>
  <c r="G136" i="6"/>
  <c r="K134" i="6"/>
  <c r="Y135" i="6" l="1"/>
  <c r="AB135" i="6"/>
  <c r="X135" i="6"/>
  <c r="T135" i="6"/>
  <c r="Z135" i="6"/>
  <c r="V135" i="6"/>
  <c r="AA135" i="6"/>
  <c r="S135" i="6"/>
  <c r="W135" i="6"/>
  <c r="AL132" i="6"/>
  <c r="AI132" i="6"/>
  <c r="AK132" i="6"/>
  <c r="AF132" i="6"/>
  <c r="AG132" i="6"/>
  <c r="AJ132" i="6"/>
  <c r="AN132" i="6"/>
  <c r="AH132" i="6"/>
  <c r="AO132" i="6"/>
  <c r="AE132" i="6"/>
  <c r="AM132" i="6"/>
  <c r="AC134" i="6"/>
  <c r="L134" i="6"/>
  <c r="R133" i="6"/>
  <c r="F137" i="6"/>
  <c r="G137" i="6"/>
  <c r="H136" i="6"/>
  <c r="O136" i="6" s="1"/>
  <c r="AQ136" i="6"/>
  <c r="K135" i="6"/>
  <c r="AA136" i="6" l="1"/>
  <c r="W136" i="6"/>
  <c r="S136" i="6"/>
  <c r="Z136" i="6"/>
  <c r="V136" i="6"/>
  <c r="AB136" i="6"/>
  <c r="X136" i="6"/>
  <c r="T136" i="6"/>
  <c r="Y136" i="6"/>
  <c r="F138" i="6"/>
  <c r="G138" i="6"/>
  <c r="AQ137" i="6"/>
  <c r="H137" i="6"/>
  <c r="O137" i="6" s="1"/>
  <c r="AG133" i="6"/>
  <c r="AO133" i="6"/>
  <c r="AH133" i="6"/>
  <c r="AM133" i="6"/>
  <c r="AK133" i="6"/>
  <c r="AL133" i="6"/>
  <c r="AN133" i="6"/>
  <c r="AE133" i="6"/>
  <c r="AF133" i="6"/>
  <c r="AJ133" i="6"/>
  <c r="AI133" i="6"/>
  <c r="R134" i="6"/>
  <c r="L135" i="6"/>
  <c r="AC135" i="6"/>
  <c r="K136" i="6"/>
  <c r="Y137" i="6" l="1"/>
  <c r="AB137" i="6"/>
  <c r="X137" i="6"/>
  <c r="T137" i="6"/>
  <c r="Z137" i="6"/>
  <c r="V137" i="6"/>
  <c r="AA137" i="6"/>
  <c r="S137" i="6"/>
  <c r="W137" i="6"/>
  <c r="AM134" i="6"/>
  <c r="AK134" i="6"/>
  <c r="AN134" i="6"/>
  <c r="AH134" i="6"/>
  <c r="AO134" i="6"/>
  <c r="AL134" i="6"/>
  <c r="AF134" i="6"/>
  <c r="AI134" i="6"/>
  <c r="AE134" i="6"/>
  <c r="AG134" i="6"/>
  <c r="AJ134" i="6"/>
  <c r="F139" i="6"/>
  <c r="G139" i="6"/>
  <c r="R135" i="6"/>
  <c r="L136" i="6"/>
  <c r="AC136" i="6"/>
  <c r="AQ138" i="6"/>
  <c r="H138" i="6"/>
  <c r="O138" i="6" s="1"/>
  <c r="K137" i="6"/>
  <c r="AA138" i="6" l="1"/>
  <c r="W138" i="6"/>
  <c r="S138" i="6"/>
  <c r="Z138" i="6"/>
  <c r="V138" i="6"/>
  <c r="AB138" i="6"/>
  <c r="X138" i="6"/>
  <c r="T138" i="6"/>
  <c r="Y138" i="6"/>
  <c r="AQ139" i="6"/>
  <c r="H139" i="6"/>
  <c r="O139" i="6" s="1"/>
  <c r="AC137" i="6"/>
  <c r="L137" i="6"/>
  <c r="R136" i="6"/>
  <c r="F140" i="6"/>
  <c r="G140" i="6"/>
  <c r="AF135" i="6"/>
  <c r="AM135" i="6"/>
  <c r="AI135" i="6"/>
  <c r="AK135" i="6"/>
  <c r="AL135" i="6"/>
  <c r="AJ135" i="6"/>
  <c r="AE135" i="6"/>
  <c r="AH135" i="6"/>
  <c r="AN135" i="6"/>
  <c r="AO135" i="6"/>
  <c r="AG135" i="6"/>
  <c r="K138" i="6"/>
  <c r="Y139" i="6" l="1"/>
  <c r="AB139" i="6"/>
  <c r="X139" i="6"/>
  <c r="T139" i="6"/>
  <c r="Z139" i="6"/>
  <c r="V139" i="6"/>
  <c r="W139" i="6"/>
  <c r="S139" i="6"/>
  <c r="AA139" i="6"/>
  <c r="F141" i="6"/>
  <c r="G141" i="6"/>
  <c r="AQ140" i="6"/>
  <c r="H140" i="6"/>
  <c r="O140" i="6" s="1"/>
  <c r="R137" i="6"/>
  <c r="L138" i="6"/>
  <c r="AC138" i="6"/>
  <c r="AK136" i="6"/>
  <c r="AE136" i="6"/>
  <c r="AF136" i="6"/>
  <c r="AM136" i="6"/>
  <c r="AN136" i="6"/>
  <c r="AL136" i="6"/>
  <c r="AJ136" i="6"/>
  <c r="AO136" i="6"/>
  <c r="AI136" i="6"/>
  <c r="AG136" i="6"/>
  <c r="AH136" i="6"/>
  <c r="K139" i="6"/>
  <c r="AA140" i="6" l="1"/>
  <c r="W140" i="6"/>
  <c r="S140" i="6"/>
  <c r="Z140" i="6"/>
  <c r="V140" i="6"/>
  <c r="AB140" i="6"/>
  <c r="X140" i="6"/>
  <c r="T140" i="6"/>
  <c r="Y140" i="6"/>
  <c r="AG137" i="6"/>
  <c r="AM137" i="6"/>
  <c r="AF137" i="6"/>
  <c r="AO137" i="6"/>
  <c r="AN137" i="6"/>
  <c r="AK137" i="6"/>
  <c r="AL137" i="6"/>
  <c r="AH137" i="6"/>
  <c r="AI137" i="6"/>
  <c r="AE137" i="6"/>
  <c r="AJ137" i="6"/>
  <c r="AC139" i="6"/>
  <c r="R138" i="6"/>
  <c r="L139" i="6"/>
  <c r="F142" i="6"/>
  <c r="G142" i="6"/>
  <c r="AQ141" i="6"/>
  <c r="H141" i="6"/>
  <c r="O141" i="6" s="1"/>
  <c r="K140" i="6"/>
  <c r="Y141" i="6" l="1"/>
  <c r="AB141" i="6"/>
  <c r="X141" i="6"/>
  <c r="T141" i="6"/>
  <c r="Z141" i="6"/>
  <c r="V141" i="6"/>
  <c r="S141" i="6"/>
  <c r="AA141" i="6"/>
  <c r="W141" i="6"/>
  <c r="G143" i="6"/>
  <c r="F143" i="6"/>
  <c r="L140" i="6"/>
  <c r="AC140" i="6"/>
  <c r="R139" i="6"/>
  <c r="AM138" i="6"/>
  <c r="AN138" i="6"/>
  <c r="AF138" i="6"/>
  <c r="AL138" i="6"/>
  <c r="AJ138" i="6"/>
  <c r="AI138" i="6"/>
  <c r="AH138" i="6"/>
  <c r="AK138" i="6"/>
  <c r="AE138" i="6"/>
  <c r="AG138" i="6"/>
  <c r="AO138" i="6"/>
  <c r="AQ142" i="6"/>
  <c r="H142" i="6"/>
  <c r="O142" i="6" s="1"/>
  <c r="K141" i="6"/>
  <c r="AA142" i="6" l="1"/>
  <c r="W142" i="6"/>
  <c r="S142" i="6"/>
  <c r="Z142" i="6"/>
  <c r="V142" i="6"/>
  <c r="AB142" i="6"/>
  <c r="X142" i="6"/>
  <c r="T142" i="6"/>
  <c r="Y142" i="6"/>
  <c r="AQ143" i="6"/>
  <c r="H143" i="6"/>
  <c r="O143" i="6" s="1"/>
  <c r="R140" i="6"/>
  <c r="AC141" i="6"/>
  <c r="L141" i="6"/>
  <c r="AN139" i="6"/>
  <c r="AG139" i="6"/>
  <c r="AK139" i="6"/>
  <c r="AO139" i="6"/>
  <c r="AL139" i="6"/>
  <c r="AF139" i="6"/>
  <c r="AE139" i="6"/>
  <c r="AH139" i="6"/>
  <c r="AI139" i="6"/>
  <c r="AM139" i="6"/>
  <c r="AJ139" i="6"/>
  <c r="F144" i="6"/>
  <c r="G144" i="6"/>
  <c r="K142" i="6"/>
  <c r="Y143" i="6" l="1"/>
  <c r="AB143" i="6"/>
  <c r="X143" i="6"/>
  <c r="T143" i="6"/>
  <c r="Z143" i="6"/>
  <c r="V143" i="6"/>
  <c r="AA143" i="6"/>
  <c r="W143" i="6"/>
  <c r="S143" i="6"/>
  <c r="F145" i="6"/>
  <c r="G145" i="6"/>
  <c r="AQ144" i="6"/>
  <c r="H144" i="6"/>
  <c r="O144" i="6" s="1"/>
  <c r="R141" i="6"/>
  <c r="AC142" i="6"/>
  <c r="L142" i="6"/>
  <c r="AO140" i="6"/>
  <c r="AK140" i="6"/>
  <c r="AF140" i="6"/>
  <c r="AI140" i="6"/>
  <c r="AJ140" i="6"/>
  <c r="AE140" i="6"/>
  <c r="AM140" i="6"/>
  <c r="AL140" i="6"/>
  <c r="AG140" i="6"/>
  <c r="AH140" i="6"/>
  <c r="AN140" i="6"/>
  <c r="K143" i="6"/>
  <c r="AA144" i="6" l="1"/>
  <c r="W144" i="6"/>
  <c r="S144" i="6"/>
  <c r="Z144" i="6"/>
  <c r="V144" i="6"/>
  <c r="AB144" i="6"/>
  <c r="X144" i="6"/>
  <c r="T144" i="6"/>
  <c r="Y144" i="6"/>
  <c r="F146" i="6"/>
  <c r="G146" i="6"/>
  <c r="AC143" i="6"/>
  <c r="L143" i="6"/>
  <c r="R142" i="6"/>
  <c r="AK141" i="6"/>
  <c r="AI141" i="6"/>
  <c r="AH141" i="6"/>
  <c r="AG141" i="6"/>
  <c r="AF141" i="6"/>
  <c r="AM141" i="6"/>
  <c r="AE141" i="6"/>
  <c r="AJ141" i="6"/>
  <c r="AO141" i="6"/>
  <c r="AN141" i="6"/>
  <c r="AL141" i="6"/>
  <c r="AQ145" i="6"/>
  <c r="H145" i="6"/>
  <c r="O145" i="6" s="1"/>
  <c r="K144" i="6"/>
  <c r="Y145" i="6" l="1"/>
  <c r="AB145" i="6"/>
  <c r="X145" i="6"/>
  <c r="T145" i="6"/>
  <c r="Z145" i="6"/>
  <c r="V145" i="6"/>
  <c r="AA145" i="6"/>
  <c r="W145" i="6"/>
  <c r="S145" i="6"/>
  <c r="AE142" i="6"/>
  <c r="AG142" i="6"/>
  <c r="AI142" i="6"/>
  <c r="AM142" i="6"/>
  <c r="AN142" i="6"/>
  <c r="AO142" i="6"/>
  <c r="AH142" i="6"/>
  <c r="AK142" i="6"/>
  <c r="AL142" i="6"/>
  <c r="AF142" i="6"/>
  <c r="AJ142" i="6"/>
  <c r="AQ146" i="6"/>
  <c r="H146" i="6"/>
  <c r="O146" i="6" s="1"/>
  <c r="L144" i="6"/>
  <c r="R143" i="6"/>
  <c r="AC144" i="6"/>
  <c r="G147" i="6"/>
  <c r="F147" i="6"/>
  <c r="K145" i="6"/>
  <c r="AA146" i="6" l="1"/>
  <c r="W146" i="6"/>
  <c r="S146" i="6"/>
  <c r="Z146" i="6"/>
  <c r="V146" i="6"/>
  <c r="AB146" i="6"/>
  <c r="X146" i="6"/>
  <c r="T146" i="6"/>
  <c r="Y146" i="6"/>
  <c r="F148" i="6"/>
  <c r="G148" i="6"/>
  <c r="L145" i="6"/>
  <c r="AC145" i="6"/>
  <c r="R144" i="6"/>
  <c r="AJ143" i="6"/>
  <c r="AL143" i="6"/>
  <c r="AH143" i="6"/>
  <c r="AI143" i="6"/>
  <c r="AO143" i="6"/>
  <c r="AF143" i="6"/>
  <c r="AE143" i="6"/>
  <c r="AK143" i="6"/>
  <c r="AG143" i="6"/>
  <c r="AM143" i="6"/>
  <c r="AN143" i="6"/>
  <c r="AQ147" i="6"/>
  <c r="H147" i="6"/>
  <c r="O147" i="6" s="1"/>
  <c r="K146" i="6"/>
  <c r="Y147" i="6" l="1"/>
  <c r="AB147" i="6"/>
  <c r="X147" i="6"/>
  <c r="T147" i="6"/>
  <c r="Z147" i="6"/>
  <c r="V147" i="6"/>
  <c r="W147" i="6"/>
  <c r="S147" i="6"/>
  <c r="AA147" i="6"/>
  <c r="F149" i="6"/>
  <c r="G149" i="6"/>
  <c r="R145" i="6"/>
  <c r="AC146" i="6"/>
  <c r="L146" i="6"/>
  <c r="AL144" i="6"/>
  <c r="AN144" i="6"/>
  <c r="AE144" i="6"/>
  <c r="AI144" i="6"/>
  <c r="AF144" i="6"/>
  <c r="AK144" i="6"/>
  <c r="AM144" i="6"/>
  <c r="AG144" i="6"/>
  <c r="AJ144" i="6"/>
  <c r="AH144" i="6"/>
  <c r="AO144" i="6"/>
  <c r="AQ148" i="6"/>
  <c r="H148" i="6"/>
  <c r="O148" i="6" s="1"/>
  <c r="K147" i="6"/>
  <c r="AA148" i="6" l="1"/>
  <c r="W148" i="6"/>
  <c r="S148" i="6"/>
  <c r="Z148" i="6"/>
  <c r="V148" i="6"/>
  <c r="AB148" i="6"/>
  <c r="X148" i="6"/>
  <c r="T148" i="6"/>
  <c r="Y148" i="6"/>
  <c r="AQ149" i="6"/>
  <c r="H149" i="6"/>
  <c r="O149" i="6" s="1"/>
  <c r="R146" i="6"/>
  <c r="AC147" i="6"/>
  <c r="L147" i="6"/>
  <c r="AG145" i="6"/>
  <c r="AI145" i="6"/>
  <c r="AJ145" i="6"/>
  <c r="AH145" i="6"/>
  <c r="AE145" i="6"/>
  <c r="AF145" i="6"/>
  <c r="AM145" i="6"/>
  <c r="AO145" i="6"/>
  <c r="AL145" i="6"/>
  <c r="AK145" i="6"/>
  <c r="AN145" i="6"/>
  <c r="G150" i="6"/>
  <c r="F150" i="6"/>
  <c r="K148" i="6"/>
  <c r="Y149" i="6" l="1"/>
  <c r="AB149" i="6"/>
  <c r="X149" i="6"/>
  <c r="T149" i="6"/>
  <c r="Z149" i="6"/>
  <c r="V149" i="6"/>
  <c r="S149" i="6"/>
  <c r="AA149" i="6"/>
  <c r="W149" i="6"/>
  <c r="G151" i="6"/>
  <c r="F151" i="6"/>
  <c r="R147" i="6"/>
  <c r="AC148" i="6"/>
  <c r="L148" i="6"/>
  <c r="AJ146" i="6"/>
  <c r="AM146" i="6"/>
  <c r="AG146" i="6"/>
  <c r="AE146" i="6"/>
  <c r="AF146" i="6"/>
  <c r="AK146" i="6"/>
  <c r="AI146" i="6"/>
  <c r="AO146" i="6"/>
  <c r="AH146" i="6"/>
  <c r="AL146" i="6"/>
  <c r="AN146" i="6"/>
  <c r="H150" i="6"/>
  <c r="O150" i="6" s="1"/>
  <c r="AQ150" i="6"/>
  <c r="K149" i="6"/>
  <c r="AA150" i="6" l="1"/>
  <c r="W150" i="6"/>
  <c r="S150" i="6"/>
  <c r="Z150" i="6"/>
  <c r="V150" i="6"/>
  <c r="AB150" i="6"/>
  <c r="X150" i="6"/>
  <c r="T150" i="6"/>
  <c r="Y150" i="6"/>
  <c r="R148" i="6"/>
  <c r="AC149" i="6"/>
  <c r="L149" i="6"/>
  <c r="AH147" i="6"/>
  <c r="AJ147" i="6"/>
  <c r="AF147" i="6"/>
  <c r="AI147" i="6"/>
  <c r="AG147" i="6"/>
  <c r="AM147" i="6"/>
  <c r="AN147" i="6"/>
  <c r="AL147" i="6"/>
  <c r="AK147" i="6"/>
  <c r="AO147" i="6"/>
  <c r="AE147" i="6"/>
  <c r="H151" i="6"/>
  <c r="O151" i="6" s="1"/>
  <c r="AQ151" i="6"/>
  <c r="F152" i="6"/>
  <c r="G152" i="6"/>
  <c r="K150" i="6"/>
  <c r="Y151" i="6" l="1"/>
  <c r="AB151" i="6"/>
  <c r="X151" i="6"/>
  <c r="T151" i="6"/>
  <c r="Z151" i="6"/>
  <c r="V151" i="6"/>
  <c r="AA151" i="6"/>
  <c r="S151" i="6"/>
  <c r="W151" i="6"/>
  <c r="AN148" i="6"/>
  <c r="AF148" i="6"/>
  <c r="AI148" i="6"/>
  <c r="AL148" i="6"/>
  <c r="AG148" i="6"/>
  <c r="AO148" i="6"/>
  <c r="AJ148" i="6"/>
  <c r="AM148" i="6"/>
  <c r="AE148" i="6"/>
  <c r="AK148" i="6"/>
  <c r="AH148" i="6"/>
  <c r="L150" i="6"/>
  <c r="R149" i="6"/>
  <c r="AC150" i="6"/>
  <c r="AQ152" i="6"/>
  <c r="H152" i="6"/>
  <c r="O152" i="6" s="1"/>
  <c r="F153" i="6"/>
  <c r="G153" i="6"/>
  <c r="K151" i="6"/>
  <c r="AA152" i="6" l="1"/>
  <c r="W152" i="6"/>
  <c r="S152" i="6"/>
  <c r="Z152" i="6"/>
  <c r="V152" i="6"/>
  <c r="AB152" i="6"/>
  <c r="X152" i="6"/>
  <c r="T152" i="6"/>
  <c r="Y152" i="6"/>
  <c r="L151" i="6"/>
  <c r="R150" i="6"/>
  <c r="AC151" i="6"/>
  <c r="H153" i="6"/>
  <c r="O153" i="6" s="1"/>
  <c r="AQ153" i="6"/>
  <c r="G154" i="6"/>
  <c r="F154" i="6"/>
  <c r="AN149" i="6"/>
  <c r="AL149" i="6"/>
  <c r="AE149" i="6"/>
  <c r="AM149" i="6"/>
  <c r="AI149" i="6"/>
  <c r="AO149" i="6"/>
  <c r="AG149" i="6"/>
  <c r="AJ149" i="6"/>
  <c r="AK149" i="6"/>
  <c r="AH149" i="6"/>
  <c r="AF149" i="6"/>
  <c r="K152" i="6"/>
  <c r="Y153" i="6" l="1"/>
  <c r="AB153" i="6"/>
  <c r="X153" i="6"/>
  <c r="T153" i="6"/>
  <c r="Z153" i="6"/>
  <c r="V153" i="6"/>
  <c r="AA153" i="6"/>
  <c r="W153" i="6"/>
  <c r="S153" i="6"/>
  <c r="L152" i="6"/>
  <c r="AC152" i="6"/>
  <c r="R151" i="6"/>
  <c r="AQ154" i="6"/>
  <c r="H154" i="6"/>
  <c r="O154" i="6" s="1"/>
  <c r="G155" i="6"/>
  <c r="F155" i="6"/>
  <c r="AL150" i="6"/>
  <c r="AO150" i="6"/>
  <c r="AK150" i="6"/>
  <c r="AE150" i="6"/>
  <c r="AN150" i="6"/>
  <c r="AI150" i="6"/>
  <c r="AG150" i="6"/>
  <c r="AJ150" i="6"/>
  <c r="AM150" i="6"/>
  <c r="AH150" i="6"/>
  <c r="AF150" i="6"/>
  <c r="K153" i="6"/>
  <c r="AA154" i="6" l="1"/>
  <c r="W154" i="6"/>
  <c r="S154" i="6"/>
  <c r="Z154" i="6"/>
  <c r="V154" i="6"/>
  <c r="AB154" i="6"/>
  <c r="X154" i="6"/>
  <c r="T154" i="6"/>
  <c r="Y154" i="6"/>
  <c r="AC153" i="6"/>
  <c r="R152" i="6"/>
  <c r="L153" i="6"/>
  <c r="AQ155" i="6"/>
  <c r="H155" i="6"/>
  <c r="O155" i="6" s="1"/>
  <c r="AE151" i="6"/>
  <c r="AH151" i="6"/>
  <c r="AG151" i="6"/>
  <c r="AN151" i="6"/>
  <c r="AO151" i="6"/>
  <c r="AM151" i="6"/>
  <c r="AK151" i="6"/>
  <c r="AI151" i="6"/>
  <c r="AL151" i="6"/>
  <c r="AJ151" i="6"/>
  <c r="AF151" i="6"/>
  <c r="F156" i="6"/>
  <c r="G156" i="6"/>
  <c r="K154" i="6"/>
  <c r="Y155" i="6" l="1"/>
  <c r="AB155" i="6"/>
  <c r="X155" i="6"/>
  <c r="T155" i="6"/>
  <c r="Z155" i="6"/>
  <c r="V155" i="6"/>
  <c r="W155" i="6"/>
  <c r="S155" i="6"/>
  <c r="AA155" i="6"/>
  <c r="R153" i="6"/>
  <c r="L154" i="6"/>
  <c r="AC154" i="6"/>
  <c r="AQ156" i="6"/>
  <c r="H156" i="6"/>
  <c r="O156" i="6" s="1"/>
  <c r="F157" i="6"/>
  <c r="G157" i="6"/>
  <c r="AE152" i="6"/>
  <c r="AH152" i="6"/>
  <c r="AO152" i="6"/>
  <c r="AL152" i="6"/>
  <c r="AG152" i="6"/>
  <c r="AI152" i="6"/>
  <c r="AF152" i="6"/>
  <c r="AJ152" i="6"/>
  <c r="AK152" i="6"/>
  <c r="AN152" i="6"/>
  <c r="AM152" i="6"/>
  <c r="K155" i="6"/>
  <c r="AA156" i="6" l="1"/>
  <c r="W156" i="6"/>
  <c r="S156" i="6"/>
  <c r="Z156" i="6"/>
  <c r="V156" i="6"/>
  <c r="AB156" i="6"/>
  <c r="X156" i="6"/>
  <c r="T156" i="6"/>
  <c r="Y156" i="6"/>
  <c r="AL153" i="6"/>
  <c r="AJ153" i="6"/>
  <c r="AM153" i="6"/>
  <c r="AN153" i="6"/>
  <c r="AI153" i="6"/>
  <c r="AF153" i="6"/>
  <c r="AO153" i="6"/>
  <c r="AH153" i="6"/>
  <c r="AG153" i="6"/>
  <c r="AK153" i="6"/>
  <c r="AE153" i="6"/>
  <c r="R154" i="6"/>
  <c r="AC155" i="6"/>
  <c r="L155" i="6"/>
  <c r="G158" i="6"/>
  <c r="F158" i="6"/>
  <c r="AQ157" i="6"/>
  <c r="H157" i="6"/>
  <c r="O157" i="6" s="1"/>
  <c r="K156" i="6"/>
  <c r="Y157" i="6" l="1"/>
  <c r="AB157" i="6"/>
  <c r="X157" i="6"/>
  <c r="T157" i="6"/>
  <c r="Z157" i="6"/>
  <c r="V157" i="6"/>
  <c r="S157" i="6"/>
  <c r="AA157" i="6"/>
  <c r="W157" i="6"/>
  <c r="L156" i="6"/>
  <c r="R155" i="6"/>
  <c r="AC156" i="6"/>
  <c r="AQ158" i="6"/>
  <c r="H158" i="6"/>
  <c r="O158" i="6" s="1"/>
  <c r="AO154" i="6"/>
  <c r="AK154" i="6"/>
  <c r="AM154" i="6"/>
  <c r="AL154" i="6"/>
  <c r="AI154" i="6"/>
  <c r="AG154" i="6"/>
  <c r="AH154" i="6"/>
  <c r="AJ154" i="6"/>
  <c r="AE154" i="6"/>
  <c r="AN154" i="6"/>
  <c r="AF154" i="6"/>
  <c r="G159" i="6"/>
  <c r="F159" i="6"/>
  <c r="K157" i="6"/>
  <c r="AA158" i="6" l="1"/>
  <c r="W158" i="6"/>
  <c r="S158" i="6"/>
  <c r="Z158" i="6"/>
  <c r="V158" i="6"/>
  <c r="AB158" i="6"/>
  <c r="X158" i="6"/>
  <c r="T158" i="6"/>
  <c r="Y158" i="6"/>
  <c r="AQ159" i="6"/>
  <c r="H159" i="6"/>
  <c r="O159" i="6" s="1"/>
  <c r="AH155" i="6"/>
  <c r="AL155" i="6"/>
  <c r="AM155" i="6"/>
  <c r="AG155" i="6"/>
  <c r="AN155" i="6"/>
  <c r="AE155" i="6"/>
  <c r="AK155" i="6"/>
  <c r="AJ155" i="6"/>
  <c r="AO155" i="6"/>
  <c r="AI155" i="6"/>
  <c r="AF155" i="6"/>
  <c r="AC157" i="6"/>
  <c r="R156" i="6"/>
  <c r="L157" i="6"/>
  <c r="F160" i="6"/>
  <c r="G160" i="6"/>
  <c r="K158" i="6"/>
  <c r="Y159" i="6" l="1"/>
  <c r="AB159" i="6"/>
  <c r="X159" i="6"/>
  <c r="T159" i="6"/>
  <c r="Z159" i="6"/>
  <c r="V159" i="6"/>
  <c r="AA159" i="6"/>
  <c r="W159" i="6"/>
  <c r="S159" i="6"/>
  <c r="AM156" i="6"/>
  <c r="AK156" i="6"/>
  <c r="AJ156" i="6"/>
  <c r="AG156" i="6"/>
  <c r="AH156" i="6"/>
  <c r="AE156" i="6"/>
  <c r="AO156" i="6"/>
  <c r="AN156" i="6"/>
  <c r="AI156" i="6"/>
  <c r="AL156" i="6"/>
  <c r="AF156" i="6"/>
  <c r="F161" i="6"/>
  <c r="G161" i="6"/>
  <c r="R157" i="6"/>
  <c r="L158" i="6"/>
  <c r="AC158" i="6"/>
  <c r="AQ160" i="6"/>
  <c r="H160" i="6"/>
  <c r="O160" i="6" s="1"/>
  <c r="K159" i="6"/>
  <c r="AA160" i="6" l="1"/>
  <c r="W160" i="6"/>
  <c r="S160" i="6"/>
  <c r="Z160" i="6"/>
  <c r="V160" i="6"/>
  <c r="AB160" i="6"/>
  <c r="X160" i="6"/>
  <c r="T160" i="6"/>
  <c r="Y160" i="6"/>
  <c r="R158" i="6"/>
  <c r="AC159" i="6"/>
  <c r="L159" i="6"/>
  <c r="AQ161" i="6"/>
  <c r="H161" i="6"/>
  <c r="O161" i="6" s="1"/>
  <c r="AG157" i="6"/>
  <c r="AJ157" i="6"/>
  <c r="AO157" i="6"/>
  <c r="AK157" i="6"/>
  <c r="AN157" i="6"/>
  <c r="AM157" i="6"/>
  <c r="AL157" i="6"/>
  <c r="AH157" i="6"/>
  <c r="AI157" i="6"/>
  <c r="AF157" i="6"/>
  <c r="AE157" i="6"/>
  <c r="G162" i="6"/>
  <c r="F162" i="6"/>
  <c r="K160" i="6"/>
  <c r="Y161" i="6" l="1"/>
  <c r="AB161" i="6"/>
  <c r="X161" i="6"/>
  <c r="T161" i="6"/>
  <c r="Z161" i="6"/>
  <c r="V161" i="6"/>
  <c r="AA161" i="6"/>
  <c r="W161" i="6"/>
  <c r="S161" i="6"/>
  <c r="R159" i="6"/>
  <c r="AC160" i="6"/>
  <c r="L160" i="6"/>
  <c r="G163" i="6"/>
  <c r="F163" i="6"/>
  <c r="AQ162" i="6"/>
  <c r="H162" i="6"/>
  <c r="O162" i="6" s="1"/>
  <c r="AG158" i="6"/>
  <c r="AI158" i="6"/>
  <c r="AH158" i="6"/>
  <c r="AE158" i="6"/>
  <c r="AM158" i="6"/>
  <c r="AF158" i="6"/>
  <c r="AL158" i="6"/>
  <c r="AK158" i="6"/>
  <c r="AJ158" i="6"/>
  <c r="AO158" i="6"/>
  <c r="AN158" i="6"/>
  <c r="K161" i="6"/>
  <c r="AA162" i="6" l="1"/>
  <c r="W162" i="6"/>
  <c r="S162" i="6"/>
  <c r="Z162" i="6"/>
  <c r="V162" i="6"/>
  <c r="AB162" i="6"/>
  <c r="X162" i="6"/>
  <c r="T162" i="6"/>
  <c r="Y162" i="6"/>
  <c r="F164" i="6"/>
  <c r="G164" i="6"/>
  <c r="L161" i="6"/>
  <c r="AC161" i="6"/>
  <c r="R160" i="6"/>
  <c r="AQ163" i="6"/>
  <c r="H163" i="6"/>
  <c r="O163" i="6" s="1"/>
  <c r="AG159" i="6"/>
  <c r="AL159" i="6"/>
  <c r="AE159" i="6"/>
  <c r="AM159" i="6"/>
  <c r="AI159" i="6"/>
  <c r="AF159" i="6"/>
  <c r="AK159" i="6"/>
  <c r="AJ159" i="6"/>
  <c r="AH159" i="6"/>
  <c r="AN159" i="6"/>
  <c r="AO159" i="6"/>
  <c r="K162" i="6"/>
  <c r="Y163" i="6" l="1"/>
  <c r="AB163" i="6"/>
  <c r="X163" i="6"/>
  <c r="T163" i="6"/>
  <c r="Z163" i="6"/>
  <c r="V163" i="6"/>
  <c r="W163" i="6"/>
  <c r="S163" i="6"/>
  <c r="AA163" i="6"/>
  <c r="AI160" i="6"/>
  <c r="AL160" i="6"/>
  <c r="AN160" i="6"/>
  <c r="AM160" i="6"/>
  <c r="AF160" i="6"/>
  <c r="AE160" i="6"/>
  <c r="AG160" i="6"/>
  <c r="AJ160" i="6"/>
  <c r="AO160" i="6"/>
  <c r="AH160" i="6"/>
  <c r="AK160" i="6"/>
  <c r="F165" i="6"/>
  <c r="G165" i="6"/>
  <c r="R161" i="6"/>
  <c r="L162" i="6"/>
  <c r="AC162" i="6"/>
  <c r="AQ164" i="6"/>
  <c r="H164" i="6"/>
  <c r="O164" i="6" s="1"/>
  <c r="K163" i="6"/>
  <c r="AA164" i="6" l="1"/>
  <c r="W164" i="6"/>
  <c r="S164" i="6"/>
  <c r="Z164" i="6"/>
  <c r="V164" i="6"/>
  <c r="AB164" i="6"/>
  <c r="X164" i="6"/>
  <c r="T164" i="6"/>
  <c r="Y164" i="6"/>
  <c r="F166" i="6"/>
  <c r="G166" i="6"/>
  <c r="AQ165" i="6"/>
  <c r="H165" i="6"/>
  <c r="O165" i="6" s="1"/>
  <c r="R162" i="6"/>
  <c r="AC163" i="6"/>
  <c r="L163" i="6"/>
  <c r="AJ161" i="6"/>
  <c r="AL161" i="6"/>
  <c r="AE161" i="6"/>
  <c r="AI161" i="6"/>
  <c r="AN161" i="6"/>
  <c r="AK161" i="6"/>
  <c r="AG161" i="6"/>
  <c r="AM161" i="6"/>
  <c r="AO161" i="6"/>
  <c r="AF161" i="6"/>
  <c r="AH161" i="6"/>
  <c r="K164" i="6"/>
  <c r="Y165" i="6" l="1"/>
  <c r="AB165" i="6"/>
  <c r="X165" i="6"/>
  <c r="T165" i="6"/>
  <c r="Z165" i="6"/>
  <c r="V165" i="6"/>
  <c r="S165" i="6"/>
  <c r="AA165" i="6"/>
  <c r="W165" i="6"/>
  <c r="L164" i="6"/>
  <c r="AC164" i="6"/>
  <c r="R163" i="6"/>
  <c r="G167" i="6"/>
  <c r="F167" i="6"/>
  <c r="AL162" i="6"/>
  <c r="AJ162" i="6"/>
  <c r="AE162" i="6"/>
  <c r="AO162" i="6"/>
  <c r="AI162" i="6"/>
  <c r="AF162" i="6"/>
  <c r="AH162" i="6"/>
  <c r="AM162" i="6"/>
  <c r="AG162" i="6"/>
  <c r="AN162" i="6"/>
  <c r="AK162" i="6"/>
  <c r="H166" i="6"/>
  <c r="O166" i="6" s="1"/>
  <c r="AQ166" i="6"/>
  <c r="K165" i="6"/>
  <c r="AA166" i="6" l="1"/>
  <c r="W166" i="6"/>
  <c r="S166" i="6"/>
  <c r="Z166" i="6"/>
  <c r="V166" i="6"/>
  <c r="AB166" i="6"/>
  <c r="X166" i="6"/>
  <c r="T166" i="6"/>
  <c r="Y166" i="6"/>
  <c r="AQ167" i="6"/>
  <c r="H167" i="6"/>
  <c r="O167" i="6" s="1"/>
  <c r="L165" i="6"/>
  <c r="AC165" i="6"/>
  <c r="R164" i="6"/>
  <c r="AL163" i="6"/>
  <c r="AN163" i="6"/>
  <c r="AG163" i="6"/>
  <c r="AI163" i="6"/>
  <c r="AM163" i="6"/>
  <c r="AK163" i="6"/>
  <c r="AH163" i="6"/>
  <c r="AO163" i="6"/>
  <c r="AF163" i="6"/>
  <c r="AJ163" i="6"/>
  <c r="AE163" i="6"/>
  <c r="F168" i="6"/>
  <c r="G168" i="6"/>
  <c r="K166" i="6"/>
  <c r="Y167" i="6" l="1"/>
  <c r="AB167" i="6"/>
  <c r="X167" i="6"/>
  <c r="T167" i="6"/>
  <c r="Z167" i="6"/>
  <c r="V167" i="6"/>
  <c r="AA167" i="6"/>
  <c r="W167" i="6"/>
  <c r="S167" i="6"/>
  <c r="F169" i="6"/>
  <c r="G169" i="6"/>
  <c r="AQ168" i="6"/>
  <c r="H168" i="6"/>
  <c r="O168" i="6" s="1"/>
  <c r="AN164" i="6"/>
  <c r="AJ164" i="6"/>
  <c r="AM164" i="6"/>
  <c r="AH164" i="6"/>
  <c r="AE164" i="6"/>
  <c r="AG164" i="6"/>
  <c r="AO164" i="6"/>
  <c r="AI164" i="6"/>
  <c r="AK164" i="6"/>
  <c r="AF164" i="6"/>
  <c r="AL164" i="6"/>
  <c r="AC166" i="6"/>
  <c r="R165" i="6"/>
  <c r="L166" i="6"/>
  <c r="K167" i="6"/>
  <c r="AA168" i="6" l="1"/>
  <c r="W168" i="6"/>
  <c r="S168" i="6"/>
  <c r="Z168" i="6"/>
  <c r="V168" i="6"/>
  <c r="AB168" i="6"/>
  <c r="X168" i="6"/>
  <c r="T168" i="6"/>
  <c r="Y168" i="6"/>
  <c r="G170" i="6"/>
  <c r="F170" i="6"/>
  <c r="R166" i="6"/>
  <c r="AC167" i="6"/>
  <c r="L167" i="6"/>
  <c r="AJ165" i="6"/>
  <c r="AO165" i="6"/>
  <c r="AN165" i="6"/>
  <c r="AK165" i="6"/>
  <c r="AE165" i="6"/>
  <c r="AI165" i="6"/>
  <c r="AH165" i="6"/>
  <c r="AG165" i="6"/>
  <c r="AM165" i="6"/>
  <c r="AL165" i="6"/>
  <c r="AF165" i="6"/>
  <c r="H169" i="6"/>
  <c r="O169" i="6" s="1"/>
  <c r="AQ169" i="6"/>
  <c r="K168" i="6"/>
  <c r="Y169" i="6" l="1"/>
  <c r="AB169" i="6"/>
  <c r="X169" i="6"/>
  <c r="T169" i="6"/>
  <c r="Z169" i="6"/>
  <c r="V169" i="6"/>
  <c r="AA169" i="6"/>
  <c r="W169" i="6"/>
  <c r="S169" i="6"/>
  <c r="AK166" i="6"/>
  <c r="AJ166" i="6"/>
  <c r="AN166" i="6"/>
  <c r="AH166" i="6"/>
  <c r="AE166" i="6"/>
  <c r="AG166" i="6"/>
  <c r="AF166" i="6"/>
  <c r="AO166" i="6"/>
  <c r="AM166" i="6"/>
  <c r="AI166" i="6"/>
  <c r="AL166" i="6"/>
  <c r="H170" i="6"/>
  <c r="O170" i="6" s="1"/>
  <c r="AQ170" i="6"/>
  <c r="R167" i="6"/>
  <c r="L168" i="6"/>
  <c r="AC168" i="6"/>
  <c r="G171" i="6"/>
  <c r="F171" i="6"/>
  <c r="K169" i="6"/>
  <c r="AA170" i="6" l="1"/>
  <c r="W170" i="6"/>
  <c r="S170" i="6"/>
  <c r="Z170" i="6"/>
  <c r="V170" i="6"/>
  <c r="AB170" i="6"/>
  <c r="X170" i="6"/>
  <c r="T170" i="6"/>
  <c r="Y170" i="6"/>
  <c r="F172" i="6"/>
  <c r="G172" i="6"/>
  <c r="R168" i="6"/>
  <c r="AC169" i="6"/>
  <c r="L169" i="6"/>
  <c r="AQ171" i="6"/>
  <c r="H171" i="6"/>
  <c r="O171" i="6" s="1"/>
  <c r="AM167" i="6"/>
  <c r="AF167" i="6"/>
  <c r="AE167" i="6"/>
  <c r="AG167" i="6"/>
  <c r="AK167" i="6"/>
  <c r="AH167" i="6"/>
  <c r="AL167" i="6"/>
  <c r="AO167" i="6"/>
  <c r="AN167" i="6"/>
  <c r="AI167" i="6"/>
  <c r="AJ167" i="6"/>
  <c r="K170" i="6"/>
  <c r="Y171" i="6" l="1"/>
  <c r="AB171" i="6"/>
  <c r="X171" i="6"/>
  <c r="T171" i="6"/>
  <c r="Z171" i="6"/>
  <c r="V171" i="6"/>
  <c r="W171" i="6"/>
  <c r="S171" i="6"/>
  <c r="AA171" i="6"/>
  <c r="AJ168" i="6"/>
  <c r="AM168" i="6"/>
  <c r="AG168" i="6"/>
  <c r="AI168" i="6"/>
  <c r="AF168" i="6"/>
  <c r="AE168" i="6"/>
  <c r="AO168" i="6"/>
  <c r="AL168" i="6"/>
  <c r="AK168" i="6"/>
  <c r="AN168" i="6"/>
  <c r="AH168" i="6"/>
  <c r="F173" i="6"/>
  <c r="G173" i="6"/>
  <c r="AC170" i="6"/>
  <c r="R169" i="6"/>
  <c r="L170" i="6"/>
  <c r="H172" i="6"/>
  <c r="O172" i="6" s="1"/>
  <c r="AQ172" i="6"/>
  <c r="K171" i="6"/>
  <c r="AA172" i="6" l="1"/>
  <c r="W172" i="6"/>
  <c r="S172" i="6"/>
  <c r="Z172" i="6"/>
  <c r="V172" i="6"/>
  <c r="AB172" i="6"/>
  <c r="X172" i="6"/>
  <c r="T172" i="6"/>
  <c r="Y172" i="6"/>
  <c r="G174" i="6"/>
  <c r="F174" i="6"/>
  <c r="L171" i="6"/>
  <c r="R170" i="6"/>
  <c r="AC171" i="6"/>
  <c r="AJ169" i="6"/>
  <c r="AF169" i="6"/>
  <c r="AO169" i="6"/>
  <c r="AE169" i="6"/>
  <c r="AH169" i="6"/>
  <c r="AG169" i="6"/>
  <c r="AN169" i="6"/>
  <c r="AL169" i="6"/>
  <c r="AK169" i="6"/>
  <c r="AM169" i="6"/>
  <c r="AI169" i="6"/>
  <c r="AQ173" i="6"/>
  <c r="H173" i="6"/>
  <c r="O173" i="6" s="1"/>
  <c r="K172" i="6"/>
  <c r="Y173" i="6" l="1"/>
  <c r="AB173" i="6"/>
  <c r="X173" i="6"/>
  <c r="T173" i="6"/>
  <c r="Z173" i="6"/>
  <c r="V173" i="6"/>
  <c r="S173" i="6"/>
  <c r="AA173" i="6"/>
  <c r="W173" i="6"/>
  <c r="G175" i="6"/>
  <c r="F175" i="6"/>
  <c r="AE170" i="6"/>
  <c r="AJ170" i="6"/>
  <c r="AO170" i="6"/>
  <c r="AI170" i="6"/>
  <c r="AH170" i="6"/>
  <c r="AF170" i="6"/>
  <c r="AL170" i="6"/>
  <c r="AG170" i="6"/>
  <c r="AM170" i="6"/>
  <c r="AK170" i="6"/>
  <c r="AN170" i="6"/>
  <c r="L172" i="6"/>
  <c r="R171" i="6"/>
  <c r="AC172" i="6"/>
  <c r="H174" i="6"/>
  <c r="O174" i="6" s="1"/>
  <c r="AQ174" i="6"/>
  <c r="K173" i="6"/>
  <c r="Z174" i="6" l="1"/>
  <c r="V174" i="6"/>
  <c r="Y174" i="6"/>
  <c r="AA174" i="6"/>
  <c r="W174" i="6"/>
  <c r="S174" i="6"/>
  <c r="T174" i="6"/>
  <c r="X174" i="6"/>
  <c r="AB174" i="6"/>
  <c r="AJ171" i="6"/>
  <c r="AK171" i="6"/>
  <c r="AF171" i="6"/>
  <c r="AM171" i="6"/>
  <c r="AO171" i="6"/>
  <c r="AG171" i="6"/>
  <c r="AE171" i="6"/>
  <c r="AI171" i="6"/>
  <c r="AN171" i="6"/>
  <c r="AL171" i="6"/>
  <c r="AH171" i="6"/>
  <c r="R172" i="6"/>
  <c r="AC173" i="6"/>
  <c r="L173" i="6"/>
  <c r="AQ175" i="6"/>
  <c r="H175" i="6"/>
  <c r="O175" i="6" s="1"/>
  <c r="F176" i="6"/>
  <c r="G176" i="6"/>
  <c r="K174" i="6"/>
  <c r="AB175" i="6" l="1"/>
  <c r="X175" i="6"/>
  <c r="T175" i="6"/>
  <c r="AA175" i="6"/>
  <c r="W175" i="6"/>
  <c r="S175" i="6"/>
  <c r="Y175" i="6"/>
  <c r="Z175" i="6"/>
  <c r="V175" i="6"/>
  <c r="AN172" i="6"/>
  <c r="AL172" i="6"/>
  <c r="AK172" i="6"/>
  <c r="AJ172" i="6"/>
  <c r="AG172" i="6"/>
  <c r="AO172" i="6"/>
  <c r="AF172" i="6"/>
  <c r="AM172" i="6"/>
  <c r="AI172" i="6"/>
  <c r="AH172" i="6"/>
  <c r="AE172" i="6"/>
  <c r="R173" i="6"/>
  <c r="L174" i="6"/>
  <c r="AC174" i="6"/>
  <c r="H176" i="6"/>
  <c r="O176" i="6" s="1"/>
  <c r="AQ176" i="6"/>
  <c r="F177" i="6"/>
  <c r="G177" i="6"/>
  <c r="K175" i="6"/>
  <c r="Z176" i="6" l="1"/>
  <c r="V176" i="6"/>
  <c r="Y176" i="6"/>
  <c r="AA176" i="6"/>
  <c r="W176" i="6"/>
  <c r="S176" i="6"/>
  <c r="AB176" i="6"/>
  <c r="T176" i="6"/>
  <c r="X176" i="6"/>
  <c r="AH173" i="6"/>
  <c r="AG173" i="6"/>
  <c r="AF173" i="6"/>
  <c r="AO173" i="6"/>
  <c r="AJ173" i="6"/>
  <c r="AI173" i="6"/>
  <c r="AN173" i="6"/>
  <c r="AM173" i="6"/>
  <c r="AE173" i="6"/>
  <c r="AL173" i="6"/>
  <c r="AK173" i="6"/>
  <c r="AC175" i="6"/>
  <c r="L175" i="6"/>
  <c r="R174" i="6"/>
  <c r="AQ177" i="6"/>
  <c r="H177" i="6"/>
  <c r="O177" i="6" s="1"/>
  <c r="G178" i="6"/>
  <c r="F178" i="6"/>
  <c r="K176" i="6"/>
  <c r="AB177" i="6" l="1"/>
  <c r="X177" i="6"/>
  <c r="T177" i="6"/>
  <c r="AA177" i="6"/>
  <c r="W177" i="6"/>
  <c r="S177" i="6"/>
  <c r="Y177" i="6"/>
  <c r="V177" i="6"/>
  <c r="Z177" i="6"/>
  <c r="G179" i="6"/>
  <c r="F179" i="6"/>
  <c r="AG174" i="6"/>
  <c r="AI174" i="6"/>
  <c r="AL174" i="6"/>
  <c r="AN174" i="6"/>
  <c r="AJ174" i="6"/>
  <c r="AK174" i="6"/>
  <c r="AF174" i="6"/>
  <c r="AO174" i="6"/>
  <c r="AM174" i="6"/>
  <c r="AE174" i="6"/>
  <c r="AH174" i="6"/>
  <c r="H178" i="6"/>
  <c r="O178" i="6" s="1"/>
  <c r="AQ178" i="6"/>
  <c r="AC176" i="6"/>
  <c r="L176" i="6"/>
  <c r="R175" i="6"/>
  <c r="K177" i="6"/>
  <c r="Z178" i="6" l="1"/>
  <c r="V178" i="6"/>
  <c r="Y178" i="6"/>
  <c r="AA178" i="6"/>
  <c r="W178" i="6"/>
  <c r="S178" i="6"/>
  <c r="AB178" i="6"/>
  <c r="X178" i="6"/>
  <c r="T178" i="6"/>
  <c r="AK175" i="6"/>
  <c r="AG175" i="6"/>
  <c r="AF175" i="6"/>
  <c r="AE175" i="6"/>
  <c r="AN175" i="6"/>
  <c r="AJ175" i="6"/>
  <c r="AI175" i="6"/>
  <c r="AO175" i="6"/>
  <c r="AL175" i="6"/>
  <c r="AH175" i="6"/>
  <c r="AM175" i="6"/>
  <c r="AQ179" i="6"/>
  <c r="H179" i="6"/>
  <c r="O179" i="6" s="1"/>
  <c r="AC177" i="6"/>
  <c r="L177" i="6"/>
  <c r="R176" i="6"/>
  <c r="F180" i="6"/>
  <c r="G180" i="6"/>
  <c r="K178" i="6"/>
  <c r="AB179" i="6" l="1"/>
  <c r="X179" i="6"/>
  <c r="T179" i="6"/>
  <c r="AA179" i="6"/>
  <c r="W179" i="6"/>
  <c r="S179" i="6"/>
  <c r="Y179" i="6"/>
  <c r="V179" i="6"/>
  <c r="Z179" i="6"/>
  <c r="AQ180" i="6"/>
  <c r="H180" i="6"/>
  <c r="O180" i="6" s="1"/>
  <c r="L178" i="6"/>
  <c r="R177" i="6"/>
  <c r="AC178" i="6"/>
  <c r="AH176" i="6"/>
  <c r="AK176" i="6"/>
  <c r="AL176" i="6"/>
  <c r="AF176" i="6"/>
  <c r="AN176" i="6"/>
  <c r="AE176" i="6"/>
  <c r="AI176" i="6"/>
  <c r="AJ176" i="6"/>
  <c r="AO176" i="6"/>
  <c r="AG176" i="6"/>
  <c r="AM176" i="6"/>
  <c r="F181" i="6"/>
  <c r="G181" i="6"/>
  <c r="K179" i="6"/>
  <c r="Z180" i="6" l="1"/>
  <c r="V180" i="6"/>
  <c r="Y180" i="6"/>
  <c r="AA180" i="6"/>
  <c r="W180" i="6"/>
  <c r="S180" i="6"/>
  <c r="X180" i="6"/>
  <c r="T180" i="6"/>
  <c r="AB180" i="6"/>
  <c r="AM177" i="6"/>
  <c r="AF177" i="6"/>
  <c r="AE177" i="6"/>
  <c r="AN177" i="6"/>
  <c r="AH177" i="6"/>
  <c r="AJ177" i="6"/>
  <c r="AL177" i="6"/>
  <c r="AK177" i="6"/>
  <c r="AG177" i="6"/>
  <c r="AO177" i="6"/>
  <c r="AI177" i="6"/>
  <c r="G182" i="6"/>
  <c r="F182" i="6"/>
  <c r="L179" i="6"/>
  <c r="AC179" i="6"/>
  <c r="R178" i="6"/>
  <c r="AQ181" i="6"/>
  <c r="H181" i="6"/>
  <c r="O181" i="6" s="1"/>
  <c r="K180" i="6"/>
  <c r="AB181" i="6" l="1"/>
  <c r="X181" i="6"/>
  <c r="T181" i="6"/>
  <c r="AA181" i="6"/>
  <c r="W181" i="6"/>
  <c r="S181" i="6"/>
  <c r="Y181" i="6"/>
  <c r="Z181" i="6"/>
  <c r="V181" i="6"/>
  <c r="AK178" i="6"/>
  <c r="AE178" i="6"/>
  <c r="AI178" i="6"/>
  <c r="AH178" i="6"/>
  <c r="AG178" i="6"/>
  <c r="AJ178" i="6"/>
  <c r="AO178" i="6"/>
  <c r="AM178" i="6"/>
  <c r="AL178" i="6"/>
  <c r="AF178" i="6"/>
  <c r="AN178" i="6"/>
  <c r="AQ182" i="6"/>
  <c r="H182" i="6"/>
  <c r="O182" i="6" s="1"/>
  <c r="G183" i="6"/>
  <c r="F183" i="6"/>
  <c r="L180" i="6"/>
  <c r="R179" i="6"/>
  <c r="AC180" i="6"/>
  <c r="K181" i="6"/>
  <c r="Z182" i="6" l="1"/>
  <c r="V182" i="6"/>
  <c r="Y182" i="6"/>
  <c r="AA182" i="6"/>
  <c r="W182" i="6"/>
  <c r="S182" i="6"/>
  <c r="T182" i="6"/>
  <c r="AB182" i="6"/>
  <c r="X182" i="6"/>
  <c r="AQ183" i="6"/>
  <c r="H183" i="6"/>
  <c r="O183" i="6" s="1"/>
  <c r="AC181" i="6"/>
  <c r="R180" i="6"/>
  <c r="L181" i="6"/>
  <c r="F184" i="6"/>
  <c r="G184" i="6"/>
  <c r="AH179" i="6"/>
  <c r="AN179" i="6"/>
  <c r="AO179" i="6"/>
  <c r="AI179" i="6"/>
  <c r="AG179" i="6"/>
  <c r="AF179" i="6"/>
  <c r="AK179" i="6"/>
  <c r="AL179" i="6"/>
  <c r="AJ179" i="6"/>
  <c r="AM179" i="6"/>
  <c r="AE179" i="6"/>
  <c r="K182" i="6"/>
  <c r="AB183" i="6" l="1"/>
  <c r="X183" i="6"/>
  <c r="T183" i="6"/>
  <c r="AA183" i="6"/>
  <c r="W183" i="6"/>
  <c r="S183" i="6"/>
  <c r="Y183" i="6"/>
  <c r="Z183" i="6"/>
  <c r="V183" i="6"/>
  <c r="AG180" i="6"/>
  <c r="AI180" i="6"/>
  <c r="AE180" i="6"/>
  <c r="AJ180" i="6"/>
  <c r="AF180" i="6"/>
  <c r="AK180" i="6"/>
  <c r="AM180" i="6"/>
  <c r="AL180" i="6"/>
  <c r="AO180" i="6"/>
  <c r="AN180" i="6"/>
  <c r="AH180" i="6"/>
  <c r="F185" i="6"/>
  <c r="G185" i="6"/>
  <c r="AQ184" i="6"/>
  <c r="H184" i="6"/>
  <c r="O184" i="6" s="1"/>
  <c r="AC182" i="6"/>
  <c r="R181" i="6"/>
  <c r="L182" i="6"/>
  <c r="K183" i="6"/>
  <c r="Z184" i="6" l="1"/>
  <c r="V184" i="6"/>
  <c r="Y184" i="6"/>
  <c r="AA184" i="6"/>
  <c r="W184" i="6"/>
  <c r="S184" i="6"/>
  <c r="AB184" i="6"/>
  <c r="T184" i="6"/>
  <c r="X184" i="6"/>
  <c r="AN181" i="6"/>
  <c r="AM181" i="6"/>
  <c r="AL181" i="6"/>
  <c r="AF181" i="6"/>
  <c r="AO181" i="6"/>
  <c r="AE181" i="6"/>
  <c r="AK181" i="6"/>
  <c r="AH181" i="6"/>
  <c r="AI181" i="6"/>
  <c r="AG181" i="6"/>
  <c r="AJ181" i="6"/>
  <c r="H185" i="6"/>
  <c r="O185" i="6" s="1"/>
  <c r="AQ185" i="6"/>
  <c r="L183" i="6"/>
  <c r="AC183" i="6"/>
  <c r="R182" i="6"/>
  <c r="F186" i="6"/>
  <c r="G186" i="6"/>
  <c r="K184" i="6"/>
  <c r="AB185" i="6" l="1"/>
  <c r="X185" i="6"/>
  <c r="T185" i="6"/>
  <c r="AA185" i="6"/>
  <c r="W185" i="6"/>
  <c r="S185" i="6"/>
  <c r="Y185" i="6"/>
  <c r="V185" i="6"/>
  <c r="Z185" i="6"/>
  <c r="L184" i="6"/>
  <c r="AC184" i="6"/>
  <c r="R183" i="6"/>
  <c r="AK182" i="6"/>
  <c r="AI182" i="6"/>
  <c r="AM182" i="6"/>
  <c r="AJ182" i="6"/>
  <c r="AH182" i="6"/>
  <c r="AF182" i="6"/>
  <c r="AN182" i="6"/>
  <c r="AL182" i="6"/>
  <c r="AE182" i="6"/>
  <c r="AO182" i="6"/>
  <c r="AG182" i="6"/>
  <c r="H186" i="6"/>
  <c r="O186" i="6" s="1"/>
  <c r="AQ186" i="6"/>
  <c r="G187" i="6"/>
  <c r="F187" i="6"/>
  <c r="K185" i="6"/>
  <c r="Z186" i="6" l="1"/>
  <c r="V186" i="6"/>
  <c r="Y186" i="6"/>
  <c r="AA186" i="6"/>
  <c r="W186" i="6"/>
  <c r="S186" i="6"/>
  <c r="AB186" i="6"/>
  <c r="T186" i="6"/>
  <c r="X186" i="6"/>
  <c r="R184" i="6"/>
  <c r="L185" i="6"/>
  <c r="AC185" i="6"/>
  <c r="F188" i="6"/>
  <c r="G188" i="6"/>
  <c r="AG183" i="6"/>
  <c r="AH183" i="6"/>
  <c r="AI183" i="6"/>
  <c r="AF183" i="6"/>
  <c r="AE183" i="6"/>
  <c r="AO183" i="6"/>
  <c r="AK183" i="6"/>
  <c r="AJ183" i="6"/>
  <c r="AN183" i="6"/>
  <c r="AM183" i="6"/>
  <c r="AL183" i="6"/>
  <c r="H187" i="6"/>
  <c r="O187" i="6" s="1"/>
  <c r="AQ187" i="6"/>
  <c r="K186" i="6"/>
  <c r="AB187" i="6" l="1"/>
  <c r="X187" i="6"/>
  <c r="T187" i="6"/>
  <c r="AA187" i="6"/>
  <c r="W187" i="6"/>
  <c r="S187" i="6"/>
  <c r="Y187" i="6"/>
  <c r="Z187" i="6"/>
  <c r="V187" i="6"/>
  <c r="AQ188" i="6"/>
  <c r="H188" i="6"/>
  <c r="O188" i="6" s="1"/>
  <c r="L186" i="6"/>
  <c r="R185" i="6"/>
  <c r="AC186" i="6"/>
  <c r="F189" i="6"/>
  <c r="G189" i="6"/>
  <c r="AF184" i="6"/>
  <c r="AG184" i="6"/>
  <c r="AO184" i="6"/>
  <c r="AL184" i="6"/>
  <c r="AI184" i="6"/>
  <c r="AE184" i="6"/>
  <c r="AJ184" i="6"/>
  <c r="AK184" i="6"/>
  <c r="AH184" i="6"/>
  <c r="AM184" i="6"/>
  <c r="AN184" i="6"/>
  <c r="K187" i="6"/>
  <c r="Z188" i="6" l="1"/>
  <c r="V188" i="6"/>
  <c r="Y188" i="6"/>
  <c r="AA188" i="6"/>
  <c r="W188" i="6"/>
  <c r="S188" i="6"/>
  <c r="X188" i="6"/>
  <c r="T188" i="6"/>
  <c r="AB188" i="6"/>
  <c r="AC187" i="6"/>
  <c r="R186" i="6"/>
  <c r="L187" i="6"/>
  <c r="AJ185" i="6"/>
  <c r="AN185" i="6"/>
  <c r="AL185" i="6"/>
  <c r="AE185" i="6"/>
  <c r="AK185" i="6"/>
  <c r="AM185" i="6"/>
  <c r="AI185" i="6"/>
  <c r="AH185" i="6"/>
  <c r="AG185" i="6"/>
  <c r="AO185" i="6"/>
  <c r="AF185" i="6"/>
  <c r="G190" i="6"/>
  <c r="F190" i="6"/>
  <c r="AQ189" i="6"/>
  <c r="H189" i="6"/>
  <c r="O189" i="6" s="1"/>
  <c r="K188" i="6"/>
  <c r="AB189" i="6" l="1"/>
  <c r="X189" i="6"/>
  <c r="T189" i="6"/>
  <c r="AA189" i="6"/>
  <c r="W189" i="6"/>
  <c r="S189" i="6"/>
  <c r="Y189" i="6"/>
  <c r="Z189" i="6"/>
  <c r="V189" i="6"/>
  <c r="F191" i="6"/>
  <c r="G191" i="6"/>
  <c r="AQ190" i="6"/>
  <c r="H190" i="6"/>
  <c r="O190" i="6" s="1"/>
  <c r="K189" i="6"/>
  <c r="AF186" i="6"/>
  <c r="AG186" i="6"/>
  <c r="AL186" i="6"/>
  <c r="AH186" i="6"/>
  <c r="AO186" i="6"/>
  <c r="AM186" i="6"/>
  <c r="AE186" i="6"/>
  <c r="AN186" i="6"/>
  <c r="AJ186" i="6"/>
  <c r="AK186" i="6"/>
  <c r="AI186" i="6"/>
  <c r="AC188" i="6"/>
  <c r="R187" i="6"/>
  <c r="L188" i="6"/>
  <c r="Z190" i="6" l="1"/>
  <c r="V190" i="6"/>
  <c r="Y190" i="6"/>
  <c r="AA190" i="6"/>
  <c r="W190" i="6"/>
  <c r="S190" i="6"/>
  <c r="T190" i="6"/>
  <c r="AB190" i="6"/>
  <c r="X190" i="6"/>
  <c r="K190" i="6"/>
  <c r="F192" i="6"/>
  <c r="G192" i="6"/>
  <c r="AN187" i="6"/>
  <c r="AL187" i="6"/>
  <c r="AE187" i="6"/>
  <c r="AI187" i="6"/>
  <c r="AK187" i="6"/>
  <c r="AJ187" i="6"/>
  <c r="AG187" i="6"/>
  <c r="AF187" i="6"/>
  <c r="AM187" i="6"/>
  <c r="AH187" i="6"/>
  <c r="AO187" i="6"/>
  <c r="R188" i="6"/>
  <c r="AC189" i="6"/>
  <c r="L189" i="6"/>
  <c r="H191" i="6"/>
  <c r="O191" i="6" s="1"/>
  <c r="AQ191" i="6"/>
  <c r="AB191" i="6" l="1"/>
  <c r="X191" i="6"/>
  <c r="T191" i="6"/>
  <c r="AA191" i="6"/>
  <c r="W191" i="6"/>
  <c r="S191" i="6"/>
  <c r="Y191" i="6"/>
  <c r="Z191" i="6"/>
  <c r="V191" i="6"/>
  <c r="K191" i="6"/>
  <c r="AQ192" i="6"/>
  <c r="H192" i="6"/>
  <c r="O192" i="6" s="1"/>
  <c r="L190" i="6"/>
  <c r="R189" i="6"/>
  <c r="AC190" i="6"/>
  <c r="AF188" i="6"/>
  <c r="AI188" i="6"/>
  <c r="AL188" i="6"/>
  <c r="AK188" i="6"/>
  <c r="AO188" i="6"/>
  <c r="AJ188" i="6"/>
  <c r="AE188" i="6"/>
  <c r="AH188" i="6"/>
  <c r="AN188" i="6"/>
  <c r="AM188" i="6"/>
  <c r="AG188" i="6"/>
  <c r="F193" i="6"/>
  <c r="G193" i="6"/>
  <c r="Z192" i="6" l="1"/>
  <c r="V192" i="6"/>
  <c r="Y192" i="6"/>
  <c r="AA192" i="6"/>
  <c r="W192" i="6"/>
  <c r="S192" i="6"/>
  <c r="AB192" i="6"/>
  <c r="X192" i="6"/>
  <c r="T192" i="6"/>
  <c r="G194" i="6"/>
  <c r="F194" i="6"/>
  <c r="AQ193" i="6"/>
  <c r="H193" i="6"/>
  <c r="O193" i="6" s="1"/>
  <c r="AL189" i="6"/>
  <c r="AN189" i="6"/>
  <c r="AG189" i="6"/>
  <c r="AF189" i="6"/>
  <c r="AH189" i="6"/>
  <c r="AM189" i="6"/>
  <c r="AO189" i="6"/>
  <c r="AJ189" i="6"/>
  <c r="AK189" i="6"/>
  <c r="AI189" i="6"/>
  <c r="AE189" i="6"/>
  <c r="R190" i="6"/>
  <c r="L191" i="6"/>
  <c r="AC191" i="6"/>
  <c r="K192" i="6"/>
  <c r="AB193" i="6" l="1"/>
  <c r="X193" i="6"/>
  <c r="T193" i="6"/>
  <c r="AA193" i="6"/>
  <c r="W193" i="6"/>
  <c r="S193" i="6"/>
  <c r="Y193" i="6"/>
  <c r="V193" i="6"/>
  <c r="Z193" i="6"/>
  <c r="K193" i="6"/>
  <c r="H194" i="6"/>
  <c r="O194" i="6" s="1"/>
  <c r="AQ194" i="6"/>
  <c r="AJ190" i="6"/>
  <c r="AG190" i="6"/>
  <c r="AK190" i="6"/>
  <c r="AE190" i="6"/>
  <c r="AF190" i="6"/>
  <c r="AI190" i="6"/>
  <c r="AM190" i="6"/>
  <c r="AH190" i="6"/>
  <c r="AN190" i="6"/>
  <c r="AO190" i="6"/>
  <c r="AL190" i="6"/>
  <c r="AC192" i="6"/>
  <c r="R191" i="6"/>
  <c r="L192" i="6"/>
  <c r="G195" i="6"/>
  <c r="F195" i="6"/>
  <c r="Z194" i="6" l="1"/>
  <c r="V194" i="6"/>
  <c r="Y194" i="6"/>
  <c r="AA194" i="6"/>
  <c r="W194" i="6"/>
  <c r="S194" i="6"/>
  <c r="AB194" i="6"/>
  <c r="X194" i="6"/>
  <c r="T194" i="6"/>
  <c r="K194" i="6"/>
  <c r="F196" i="6"/>
  <c r="G196" i="6"/>
  <c r="AC193" i="6"/>
  <c r="L193" i="6"/>
  <c r="R192" i="6"/>
  <c r="AN191" i="6"/>
  <c r="AF191" i="6"/>
  <c r="AE191" i="6"/>
  <c r="AH191" i="6"/>
  <c r="AJ191" i="6"/>
  <c r="AG191" i="6"/>
  <c r="AO191" i="6"/>
  <c r="AI191" i="6"/>
  <c r="AM191" i="6"/>
  <c r="AL191" i="6"/>
  <c r="AK191" i="6"/>
  <c r="AQ195" i="6"/>
  <c r="H195" i="6"/>
  <c r="O195" i="6" s="1"/>
  <c r="AB195" i="6" l="1"/>
  <c r="X195" i="6"/>
  <c r="T195" i="6"/>
  <c r="AA195" i="6"/>
  <c r="W195" i="6"/>
  <c r="S195" i="6"/>
  <c r="Y195" i="6"/>
  <c r="Z195" i="6"/>
  <c r="V195" i="6"/>
  <c r="AM192" i="6"/>
  <c r="AJ192" i="6"/>
  <c r="AL192" i="6"/>
  <c r="AN192" i="6"/>
  <c r="AH192" i="6"/>
  <c r="AK192" i="6"/>
  <c r="AG192" i="6"/>
  <c r="AF192" i="6"/>
  <c r="AE192" i="6"/>
  <c r="AI192" i="6"/>
  <c r="AO192" i="6"/>
  <c r="AQ196" i="6"/>
  <c r="H196" i="6"/>
  <c r="O196" i="6" s="1"/>
  <c r="L194" i="6"/>
  <c r="R193" i="6"/>
  <c r="AC194" i="6"/>
  <c r="K195" i="6"/>
  <c r="F197" i="6"/>
  <c r="G197" i="6"/>
  <c r="Z196" i="6" l="1"/>
  <c r="V196" i="6"/>
  <c r="Y196" i="6"/>
  <c r="AA196" i="6"/>
  <c r="W196" i="6"/>
  <c r="S196" i="6"/>
  <c r="X196" i="6"/>
  <c r="T196" i="6"/>
  <c r="AB196" i="6"/>
  <c r="H197" i="6"/>
  <c r="O197" i="6" s="1"/>
  <c r="AQ197" i="6"/>
  <c r="L195" i="6"/>
  <c r="R194" i="6"/>
  <c r="AC195" i="6"/>
  <c r="AL193" i="6"/>
  <c r="AN193" i="6"/>
  <c r="AF193" i="6"/>
  <c r="AO193" i="6"/>
  <c r="AM193" i="6"/>
  <c r="AJ193" i="6"/>
  <c r="AK193" i="6"/>
  <c r="AH193" i="6"/>
  <c r="AI193" i="6"/>
  <c r="AG193" i="6"/>
  <c r="AE193" i="6"/>
  <c r="G198" i="6"/>
  <c r="F198" i="6"/>
  <c r="K196" i="6"/>
  <c r="AB197" i="6" l="1"/>
  <c r="X197" i="6"/>
  <c r="T197" i="6"/>
  <c r="AA197" i="6"/>
  <c r="W197" i="6"/>
  <c r="S197" i="6"/>
  <c r="Y197" i="6"/>
  <c r="Z197" i="6"/>
  <c r="V197" i="6"/>
  <c r="AC196" i="6"/>
  <c r="L196" i="6"/>
  <c r="R195" i="6"/>
  <c r="AL194" i="6"/>
  <c r="AF194" i="6"/>
  <c r="AM194" i="6"/>
  <c r="AJ194" i="6"/>
  <c r="AI194" i="6"/>
  <c r="AK194" i="6"/>
  <c r="AN194" i="6"/>
  <c r="AE194" i="6"/>
  <c r="AO194" i="6"/>
  <c r="AG194" i="6"/>
  <c r="AH194" i="6"/>
  <c r="AQ198" i="6"/>
  <c r="H198" i="6"/>
  <c r="O198" i="6" s="1"/>
  <c r="F199" i="6"/>
  <c r="G199" i="6"/>
  <c r="K197" i="6"/>
  <c r="Z198" i="6" l="1"/>
  <c r="V198" i="6"/>
  <c r="Y198" i="6"/>
  <c r="AA198" i="6"/>
  <c r="W198" i="6"/>
  <c r="S198" i="6"/>
  <c r="T198" i="6"/>
  <c r="X198" i="6"/>
  <c r="AB198" i="6"/>
  <c r="K198" i="6"/>
  <c r="AE195" i="6"/>
  <c r="AK195" i="6"/>
  <c r="AF195" i="6"/>
  <c r="AJ195" i="6"/>
  <c r="AN195" i="6"/>
  <c r="AL195" i="6"/>
  <c r="AG195" i="6"/>
  <c r="AI195" i="6"/>
  <c r="AO195" i="6"/>
  <c r="AM195" i="6"/>
  <c r="AH195" i="6"/>
  <c r="F200" i="6"/>
  <c r="G200" i="6"/>
  <c r="R196" i="6"/>
  <c r="AC197" i="6"/>
  <c r="L197" i="6"/>
  <c r="AQ199" i="6"/>
  <c r="H199" i="6"/>
  <c r="O199" i="6" s="1"/>
  <c r="AB199" i="6" l="1"/>
  <c r="X199" i="6"/>
  <c r="T199" i="6"/>
  <c r="AA199" i="6"/>
  <c r="W199" i="6"/>
  <c r="S199" i="6"/>
  <c r="Y199" i="6"/>
  <c r="Z199" i="6"/>
  <c r="V199" i="6"/>
  <c r="F201" i="6"/>
  <c r="G201" i="6"/>
  <c r="H200" i="6"/>
  <c r="O200" i="6" s="1"/>
  <c r="AQ200" i="6"/>
  <c r="K199" i="6"/>
  <c r="AH196" i="6"/>
  <c r="AM196" i="6"/>
  <c r="AK196" i="6"/>
  <c r="AF196" i="6"/>
  <c r="AG196" i="6"/>
  <c r="AO196" i="6"/>
  <c r="AL196" i="6"/>
  <c r="AI196" i="6"/>
  <c r="AJ196" i="6"/>
  <c r="AE196" i="6"/>
  <c r="AN196" i="6"/>
  <c r="R197" i="6"/>
  <c r="AC198" i="6"/>
  <c r="L198" i="6"/>
  <c r="Z200" i="6" l="1"/>
  <c r="V200" i="6"/>
  <c r="Y200" i="6"/>
  <c r="AA200" i="6"/>
  <c r="W200" i="6"/>
  <c r="S200" i="6"/>
  <c r="X200" i="6"/>
  <c r="AB200" i="6"/>
  <c r="T200" i="6"/>
  <c r="AJ197" i="6"/>
  <c r="AO197" i="6"/>
  <c r="AM197" i="6"/>
  <c r="AG197" i="6"/>
  <c r="AH197" i="6"/>
  <c r="AL197" i="6"/>
  <c r="AE197" i="6"/>
  <c r="AF197" i="6"/>
  <c r="AK197" i="6"/>
  <c r="AI197" i="6"/>
  <c r="AN197" i="6"/>
  <c r="R198" i="6"/>
  <c r="L199" i="6"/>
  <c r="AC199" i="6"/>
  <c r="K200" i="6"/>
  <c r="G202" i="6"/>
  <c r="F202" i="6"/>
  <c r="AQ201" i="6"/>
  <c r="H201" i="6"/>
  <c r="O201" i="6" s="1"/>
  <c r="AB201" i="6" l="1"/>
  <c r="X201" i="6"/>
  <c r="T201" i="6"/>
  <c r="AA201" i="6"/>
  <c r="W201" i="6"/>
  <c r="S201" i="6"/>
  <c r="Y201" i="6"/>
  <c r="V201" i="6"/>
  <c r="Z201" i="6"/>
  <c r="AJ198" i="6"/>
  <c r="AK198" i="6"/>
  <c r="AL198" i="6"/>
  <c r="AI198" i="6"/>
  <c r="AF198" i="6"/>
  <c r="AG198" i="6"/>
  <c r="AO198" i="6"/>
  <c r="AM198" i="6"/>
  <c r="AN198" i="6"/>
  <c r="AE198" i="6"/>
  <c r="AH198" i="6"/>
  <c r="AQ202" i="6"/>
  <c r="H202" i="6"/>
  <c r="O202" i="6" s="1"/>
  <c r="G203" i="6"/>
  <c r="F203" i="6"/>
  <c r="K201" i="6"/>
  <c r="R199" i="6"/>
  <c r="L200" i="6"/>
  <c r="AC200" i="6"/>
  <c r="Z202" i="6" l="1"/>
  <c r="V202" i="6"/>
  <c r="Y202" i="6"/>
  <c r="AA202" i="6"/>
  <c r="W202" i="6"/>
  <c r="S202" i="6"/>
  <c r="AB202" i="6"/>
  <c r="X202" i="6"/>
  <c r="T202" i="6"/>
  <c r="AG199" i="6"/>
  <c r="AF199" i="6"/>
  <c r="AH199" i="6"/>
  <c r="AI199" i="6"/>
  <c r="AK199" i="6"/>
  <c r="AN199" i="6"/>
  <c r="AE199" i="6"/>
  <c r="AM199" i="6"/>
  <c r="AJ199" i="6"/>
  <c r="AO199" i="6"/>
  <c r="AL199" i="6"/>
  <c r="AQ203" i="6"/>
  <c r="H203" i="6"/>
  <c r="O203" i="6" s="1"/>
  <c r="L201" i="6"/>
  <c r="AC201" i="6"/>
  <c r="R200" i="6"/>
  <c r="G204" i="6"/>
  <c r="F204" i="6"/>
  <c r="K202" i="6"/>
  <c r="AB203" i="6" l="1"/>
  <c r="X203" i="6"/>
  <c r="T203" i="6"/>
  <c r="AA203" i="6"/>
  <c r="W203" i="6"/>
  <c r="S203" i="6"/>
  <c r="Y203" i="6"/>
  <c r="Z203" i="6"/>
  <c r="V203" i="6"/>
  <c r="AC202" i="6"/>
  <c r="L202" i="6"/>
  <c r="R201" i="6"/>
  <c r="AG200" i="6"/>
  <c r="AJ200" i="6"/>
  <c r="AL200" i="6"/>
  <c r="AO200" i="6"/>
  <c r="AK200" i="6"/>
  <c r="AF200" i="6"/>
  <c r="AE200" i="6"/>
  <c r="AN200" i="6"/>
  <c r="AI200" i="6"/>
  <c r="AM200" i="6"/>
  <c r="AH200" i="6"/>
  <c r="AQ204" i="6"/>
  <c r="H204" i="6"/>
  <c r="O204" i="6" s="1"/>
  <c r="G205" i="6"/>
  <c r="F205" i="6"/>
  <c r="K203" i="6"/>
  <c r="Z204" i="6" l="1"/>
  <c r="V204" i="6"/>
  <c r="Y204" i="6"/>
  <c r="AA204" i="6"/>
  <c r="W204" i="6"/>
  <c r="S204" i="6"/>
  <c r="X204" i="6"/>
  <c r="T204" i="6"/>
  <c r="AB204" i="6"/>
  <c r="AH201" i="6"/>
  <c r="AF201" i="6"/>
  <c r="AL201" i="6"/>
  <c r="AN201" i="6"/>
  <c r="AJ201" i="6"/>
  <c r="AG201" i="6"/>
  <c r="AM201" i="6"/>
  <c r="AI201" i="6"/>
  <c r="AK201" i="6"/>
  <c r="AO201" i="6"/>
  <c r="AE201" i="6"/>
  <c r="H205" i="6"/>
  <c r="O205" i="6" s="1"/>
  <c r="AQ205" i="6"/>
  <c r="K204" i="6"/>
  <c r="L203" i="6"/>
  <c r="R202" i="6"/>
  <c r="AC203" i="6"/>
  <c r="F206" i="6"/>
  <c r="G206" i="6"/>
  <c r="AB205" i="6" l="1"/>
  <c r="X205" i="6"/>
  <c r="T205" i="6"/>
  <c r="AA205" i="6"/>
  <c r="W205" i="6"/>
  <c r="S205" i="6"/>
  <c r="Y205" i="6"/>
  <c r="V205" i="6"/>
  <c r="Z205" i="6"/>
  <c r="H206" i="6"/>
  <c r="O206" i="6" s="1"/>
  <c r="AQ206" i="6"/>
  <c r="AC204" i="6"/>
  <c r="R203" i="6"/>
  <c r="L204" i="6"/>
  <c r="AI202" i="6"/>
  <c r="AN202" i="6"/>
  <c r="AE202" i="6"/>
  <c r="AJ202" i="6"/>
  <c r="AM202" i="6"/>
  <c r="AH202" i="6"/>
  <c r="AK202" i="6"/>
  <c r="AO202" i="6"/>
  <c r="AF202" i="6"/>
  <c r="AL202" i="6"/>
  <c r="AG202" i="6"/>
  <c r="K205" i="6"/>
  <c r="G207" i="6"/>
  <c r="F207" i="6"/>
  <c r="Z206" i="6" l="1"/>
  <c r="V206" i="6"/>
  <c r="Y206" i="6"/>
  <c r="AA206" i="6"/>
  <c r="W206" i="6"/>
  <c r="S206" i="6"/>
  <c r="T206" i="6"/>
  <c r="X206" i="6"/>
  <c r="AB206" i="6"/>
  <c r="AG203" i="6"/>
  <c r="AO203" i="6"/>
  <c r="AH203" i="6"/>
  <c r="AK203" i="6"/>
  <c r="AJ203" i="6"/>
  <c r="AM203" i="6"/>
  <c r="AE203" i="6"/>
  <c r="AL203" i="6"/>
  <c r="AF203" i="6"/>
  <c r="AI203" i="6"/>
  <c r="AN203" i="6"/>
  <c r="AC205" i="6"/>
  <c r="R204" i="6"/>
  <c r="L205" i="6"/>
  <c r="G208" i="6"/>
  <c r="F208" i="6"/>
  <c r="AQ207" i="6"/>
  <c r="H207" i="6"/>
  <c r="O207" i="6" s="1"/>
  <c r="K206" i="6"/>
  <c r="AB207" i="6" l="1"/>
  <c r="X207" i="6"/>
  <c r="T207" i="6"/>
  <c r="AA207" i="6"/>
  <c r="W207" i="6"/>
  <c r="S207" i="6"/>
  <c r="Y207" i="6"/>
  <c r="Z207" i="6"/>
  <c r="V207" i="6"/>
  <c r="G209" i="6"/>
  <c r="F209" i="6"/>
  <c r="K207" i="6"/>
  <c r="AQ208" i="6"/>
  <c r="H208" i="6"/>
  <c r="O208" i="6" s="1"/>
  <c r="R205" i="6"/>
  <c r="L206" i="6"/>
  <c r="AC206" i="6"/>
  <c r="AO204" i="6"/>
  <c r="AJ204" i="6"/>
  <c r="AL204" i="6"/>
  <c r="AN204" i="6"/>
  <c r="AH204" i="6"/>
  <c r="AE204" i="6"/>
  <c r="AG204" i="6"/>
  <c r="AI204" i="6"/>
  <c r="AK204" i="6"/>
  <c r="AF204" i="6"/>
  <c r="AM204" i="6"/>
  <c r="Z208" i="6" l="1"/>
  <c r="V208" i="6"/>
  <c r="Y208" i="6"/>
  <c r="AA208" i="6"/>
  <c r="W208" i="6"/>
  <c r="S208" i="6"/>
  <c r="AB208" i="6"/>
  <c r="X208" i="6"/>
  <c r="T208" i="6"/>
  <c r="AJ205" i="6"/>
  <c r="AM205" i="6"/>
  <c r="AL205" i="6"/>
  <c r="AN205" i="6"/>
  <c r="AI205" i="6"/>
  <c r="AF205" i="6"/>
  <c r="AK205" i="6"/>
  <c r="AE205" i="6"/>
  <c r="AG205" i="6"/>
  <c r="AH205" i="6"/>
  <c r="AO205" i="6"/>
  <c r="K208" i="6"/>
  <c r="H209" i="6"/>
  <c r="O209" i="6" s="1"/>
  <c r="AQ209" i="6"/>
  <c r="AC207" i="6"/>
  <c r="L207" i="6"/>
  <c r="R206" i="6"/>
  <c r="F210" i="6"/>
  <c r="G210" i="6"/>
  <c r="AB209" i="6" l="1"/>
  <c r="X209" i="6"/>
  <c r="T209" i="6"/>
  <c r="AA209" i="6"/>
  <c r="W209" i="6"/>
  <c r="S209" i="6"/>
  <c r="Y209" i="6"/>
  <c r="V209" i="6"/>
  <c r="Z209" i="6"/>
  <c r="AE206" i="6"/>
  <c r="AO206" i="6"/>
  <c r="AH206" i="6"/>
  <c r="AN206" i="6"/>
  <c r="AK206" i="6"/>
  <c r="AG206" i="6"/>
  <c r="AJ206" i="6"/>
  <c r="AI206" i="6"/>
  <c r="AL206" i="6"/>
  <c r="AF206" i="6"/>
  <c r="AM206" i="6"/>
  <c r="AQ210" i="6"/>
  <c r="H210" i="6"/>
  <c r="O210" i="6" s="1"/>
  <c r="AC208" i="6"/>
  <c r="L208" i="6"/>
  <c r="R207" i="6"/>
  <c r="K209" i="6"/>
  <c r="G211" i="6"/>
  <c r="F211" i="6"/>
  <c r="Z210" i="6" l="1"/>
  <c r="V210" i="6"/>
  <c r="Y210" i="6"/>
  <c r="AA210" i="6"/>
  <c r="W210" i="6"/>
  <c r="S210" i="6"/>
  <c r="AB210" i="6"/>
  <c r="T210" i="6"/>
  <c r="X210" i="6"/>
  <c r="AQ211" i="6"/>
  <c r="H211" i="6"/>
  <c r="O211" i="6" s="1"/>
  <c r="G212" i="6"/>
  <c r="F212" i="6"/>
  <c r="AO207" i="6"/>
  <c r="AK207" i="6"/>
  <c r="AM207" i="6"/>
  <c r="AH207" i="6"/>
  <c r="AG207" i="6"/>
  <c r="AN207" i="6"/>
  <c r="AI207" i="6"/>
  <c r="AL207" i="6"/>
  <c r="AE207" i="6"/>
  <c r="AJ207" i="6"/>
  <c r="AF207" i="6"/>
  <c r="R208" i="6"/>
  <c r="AC209" i="6"/>
  <c r="L209" i="6"/>
  <c r="K210" i="6"/>
  <c r="AB211" i="6" l="1"/>
  <c r="X211" i="6"/>
  <c r="T211" i="6"/>
  <c r="AA211" i="6"/>
  <c r="W211" i="6"/>
  <c r="S211" i="6"/>
  <c r="Y211" i="6"/>
  <c r="V211" i="6"/>
  <c r="Z211" i="6"/>
  <c r="F213" i="6"/>
  <c r="G213" i="6"/>
  <c r="AQ212" i="6"/>
  <c r="H212" i="6"/>
  <c r="O212" i="6" s="1"/>
  <c r="K211" i="6"/>
  <c r="AN208" i="6"/>
  <c r="AH208" i="6"/>
  <c r="AL208" i="6"/>
  <c r="AJ208" i="6"/>
  <c r="AE208" i="6"/>
  <c r="AK208" i="6"/>
  <c r="AO208" i="6"/>
  <c r="AI208" i="6"/>
  <c r="AM208" i="6"/>
  <c r="AG208" i="6"/>
  <c r="AF208" i="6"/>
  <c r="AC210" i="6"/>
  <c r="R209" i="6"/>
  <c r="L210" i="6"/>
  <c r="Z212" i="6" l="1"/>
  <c r="V212" i="6"/>
  <c r="Y212" i="6"/>
  <c r="AA212" i="6"/>
  <c r="W212" i="6"/>
  <c r="S212" i="6"/>
  <c r="X212" i="6"/>
  <c r="T212" i="6"/>
  <c r="AB212" i="6"/>
  <c r="K212" i="6"/>
  <c r="AC211" i="6"/>
  <c r="R210" i="6"/>
  <c r="L211" i="6"/>
  <c r="F214" i="6"/>
  <c r="G214" i="6"/>
  <c r="AG209" i="6"/>
  <c r="AF209" i="6"/>
  <c r="AE209" i="6"/>
  <c r="AJ209" i="6"/>
  <c r="AK209" i="6"/>
  <c r="AH209" i="6"/>
  <c r="AL209" i="6"/>
  <c r="AM209" i="6"/>
  <c r="AO209" i="6"/>
  <c r="AN209" i="6"/>
  <c r="AI209" i="6"/>
  <c r="AQ213" i="6"/>
  <c r="H213" i="6"/>
  <c r="O213" i="6" s="1"/>
  <c r="AB213" i="6" l="1"/>
  <c r="X213" i="6"/>
  <c r="T213" i="6"/>
  <c r="AA213" i="6"/>
  <c r="W213" i="6"/>
  <c r="S213" i="6"/>
  <c r="Y213" i="6"/>
  <c r="Z213" i="6"/>
  <c r="V213" i="6"/>
  <c r="F215" i="6"/>
  <c r="G215" i="6"/>
  <c r="H214" i="6"/>
  <c r="O214" i="6" s="1"/>
  <c r="AQ214" i="6"/>
  <c r="R211" i="6"/>
  <c r="L212" i="6"/>
  <c r="AC212" i="6"/>
  <c r="K213" i="6"/>
  <c r="AH210" i="6"/>
  <c r="AE210" i="6"/>
  <c r="AN210" i="6"/>
  <c r="AJ210" i="6"/>
  <c r="AK210" i="6"/>
  <c r="AM210" i="6"/>
  <c r="AG210" i="6"/>
  <c r="AL210" i="6"/>
  <c r="AO210" i="6"/>
  <c r="AI210" i="6"/>
  <c r="AF210" i="6"/>
  <c r="Z214" i="6" l="1"/>
  <c r="V214" i="6"/>
  <c r="Y214" i="6"/>
  <c r="AA214" i="6"/>
  <c r="W214" i="6"/>
  <c r="S214" i="6"/>
  <c r="T214" i="6"/>
  <c r="AB214" i="6"/>
  <c r="X214" i="6"/>
  <c r="AC213" i="6"/>
  <c r="R212" i="6"/>
  <c r="L213" i="6"/>
  <c r="F216" i="6"/>
  <c r="G216" i="6"/>
  <c r="K214" i="6"/>
  <c r="AG211" i="6"/>
  <c r="AI211" i="6"/>
  <c r="AH211" i="6"/>
  <c r="AL211" i="6"/>
  <c r="AJ211" i="6"/>
  <c r="AE211" i="6"/>
  <c r="AK211" i="6"/>
  <c r="AN211" i="6"/>
  <c r="AF211" i="6"/>
  <c r="AO211" i="6"/>
  <c r="AM211" i="6"/>
  <c r="H215" i="6"/>
  <c r="O215" i="6" s="1"/>
  <c r="AQ215" i="6"/>
  <c r="AB215" i="6" l="1"/>
  <c r="X215" i="6"/>
  <c r="T215" i="6"/>
  <c r="AA215" i="6"/>
  <c r="W215" i="6"/>
  <c r="S215" i="6"/>
  <c r="Y215" i="6"/>
  <c r="Z215" i="6"/>
  <c r="V215" i="6"/>
  <c r="K215" i="6"/>
  <c r="L214" i="6"/>
  <c r="AC214" i="6"/>
  <c r="R213" i="6"/>
  <c r="AQ216" i="6"/>
  <c r="H216" i="6"/>
  <c r="O216" i="6" s="1"/>
  <c r="AI212" i="6"/>
  <c r="AJ212" i="6"/>
  <c r="AK212" i="6"/>
  <c r="AL212" i="6"/>
  <c r="AN212" i="6"/>
  <c r="AG212" i="6"/>
  <c r="AF212" i="6"/>
  <c r="AE212" i="6"/>
  <c r="AM212" i="6"/>
  <c r="AH212" i="6"/>
  <c r="AO212" i="6"/>
  <c r="F217" i="6"/>
  <c r="G217" i="6"/>
  <c r="Z216" i="6" l="1"/>
  <c r="V216" i="6"/>
  <c r="Y216" i="6"/>
  <c r="AA216" i="6"/>
  <c r="W216" i="6"/>
  <c r="S216" i="6"/>
  <c r="AB216" i="6"/>
  <c r="T216" i="6"/>
  <c r="X216" i="6"/>
  <c r="K216" i="6"/>
  <c r="AN213" i="6"/>
  <c r="AJ213" i="6"/>
  <c r="AO213" i="6"/>
  <c r="AK213" i="6"/>
  <c r="AH213" i="6"/>
  <c r="AM213" i="6"/>
  <c r="AI213" i="6"/>
  <c r="AE213" i="6"/>
  <c r="AG213" i="6"/>
  <c r="AF213" i="6"/>
  <c r="AL213" i="6"/>
  <c r="H217" i="6"/>
  <c r="O217" i="6" s="1"/>
  <c r="AQ217" i="6"/>
  <c r="R214" i="6"/>
  <c r="AC215" i="6"/>
  <c r="L215" i="6"/>
  <c r="F218" i="6"/>
  <c r="G218" i="6"/>
  <c r="AB217" i="6" l="1"/>
  <c r="X217" i="6"/>
  <c r="T217" i="6"/>
  <c r="AA217" i="6"/>
  <c r="W217" i="6"/>
  <c r="S217" i="6"/>
  <c r="Y217" i="6"/>
  <c r="V217" i="6"/>
  <c r="Z217" i="6"/>
  <c r="K217" i="6"/>
  <c r="AQ218" i="6"/>
  <c r="H218" i="6"/>
  <c r="O218" i="6" s="1"/>
  <c r="AC216" i="6"/>
  <c r="R215" i="6"/>
  <c r="L216" i="6"/>
  <c r="G219" i="6"/>
  <c r="F219" i="6"/>
  <c r="AF214" i="6"/>
  <c r="AG214" i="6"/>
  <c r="AE214" i="6"/>
  <c r="AI214" i="6"/>
  <c r="AM214" i="6"/>
  <c r="AL214" i="6"/>
  <c r="AJ214" i="6"/>
  <c r="AO214" i="6"/>
  <c r="AH214" i="6"/>
  <c r="AK214" i="6"/>
  <c r="AN214" i="6"/>
  <c r="Z218" i="6" l="1"/>
  <c r="V218" i="6"/>
  <c r="Y218" i="6"/>
  <c r="AA218" i="6"/>
  <c r="W218" i="6"/>
  <c r="S218" i="6"/>
  <c r="AB218" i="6"/>
  <c r="X218" i="6"/>
  <c r="T218" i="6"/>
  <c r="AH215" i="6"/>
  <c r="AM215" i="6"/>
  <c r="AG215" i="6"/>
  <c r="AE215" i="6"/>
  <c r="AL215" i="6"/>
  <c r="AK215" i="6"/>
  <c r="AI215" i="6"/>
  <c r="AN215" i="6"/>
  <c r="AO215" i="6"/>
  <c r="AJ215" i="6"/>
  <c r="AF215" i="6"/>
  <c r="R216" i="6"/>
  <c r="L217" i="6"/>
  <c r="AC217" i="6"/>
  <c r="AQ219" i="6"/>
  <c r="H219" i="6"/>
  <c r="O219" i="6" s="1"/>
  <c r="G220" i="6"/>
  <c r="F220" i="6"/>
  <c r="K218" i="6"/>
  <c r="AB219" i="6" l="1"/>
  <c r="X219" i="6"/>
  <c r="T219" i="6"/>
  <c r="AA219" i="6"/>
  <c r="W219" i="6"/>
  <c r="S219" i="6"/>
  <c r="Y219" i="6"/>
  <c r="Z219" i="6"/>
  <c r="V219" i="6"/>
  <c r="K219" i="6"/>
  <c r="AE216" i="6"/>
  <c r="AN216" i="6"/>
  <c r="AH216" i="6"/>
  <c r="AJ216" i="6"/>
  <c r="AL216" i="6"/>
  <c r="AF216" i="6"/>
  <c r="AM216" i="6"/>
  <c r="AG216" i="6"/>
  <c r="AO216" i="6"/>
  <c r="AK216" i="6"/>
  <c r="AI216" i="6"/>
  <c r="H220" i="6"/>
  <c r="O220" i="6" s="1"/>
  <c r="AQ220" i="6"/>
  <c r="AC218" i="6"/>
  <c r="R217" i="6"/>
  <c r="L218" i="6"/>
  <c r="F221" i="6"/>
  <c r="G221" i="6"/>
  <c r="Z220" i="6" l="1"/>
  <c r="V220" i="6"/>
  <c r="Y220" i="6"/>
  <c r="AA220" i="6"/>
  <c r="W220" i="6"/>
  <c r="S220" i="6"/>
  <c r="X220" i="6"/>
  <c r="T220" i="6"/>
  <c r="AB220" i="6"/>
  <c r="AQ221" i="6"/>
  <c r="H221" i="6"/>
  <c r="O221" i="6" s="1"/>
  <c r="AI217" i="6"/>
  <c r="AF217" i="6"/>
  <c r="AJ217" i="6"/>
  <c r="AL217" i="6"/>
  <c r="AN217" i="6"/>
  <c r="AK217" i="6"/>
  <c r="AH217" i="6"/>
  <c r="AE217" i="6"/>
  <c r="AO217" i="6"/>
  <c r="AM217" i="6"/>
  <c r="AG217" i="6"/>
  <c r="K220" i="6"/>
  <c r="R218" i="6"/>
  <c r="AC219" i="6"/>
  <c r="L219" i="6"/>
  <c r="F222" i="6"/>
  <c r="G222" i="6"/>
  <c r="AB221" i="6" l="1"/>
  <c r="X221" i="6"/>
  <c r="T221" i="6"/>
  <c r="AA221" i="6"/>
  <c r="W221" i="6"/>
  <c r="S221" i="6"/>
  <c r="Y221" i="6"/>
  <c r="Z221" i="6"/>
  <c r="V221" i="6"/>
  <c r="G223" i="6"/>
  <c r="F223" i="6"/>
  <c r="AQ222" i="6"/>
  <c r="H222" i="6"/>
  <c r="O222" i="6" s="1"/>
  <c r="R219" i="6"/>
  <c r="AC220" i="6"/>
  <c r="L220" i="6"/>
  <c r="K221" i="6"/>
  <c r="AJ218" i="6"/>
  <c r="AM218" i="6"/>
  <c r="AH218" i="6"/>
  <c r="AK218" i="6"/>
  <c r="AO218" i="6"/>
  <c r="AF218" i="6"/>
  <c r="AG218" i="6"/>
  <c r="AE218" i="6"/>
  <c r="AL218" i="6"/>
  <c r="AN218" i="6"/>
  <c r="AI218" i="6"/>
  <c r="Z222" i="6" l="1"/>
  <c r="V222" i="6"/>
  <c r="Y222" i="6"/>
  <c r="AA222" i="6"/>
  <c r="W222" i="6"/>
  <c r="S222" i="6"/>
  <c r="T222" i="6"/>
  <c r="X222" i="6"/>
  <c r="AB222" i="6"/>
  <c r="K222" i="6"/>
  <c r="AC221" i="6"/>
  <c r="R220" i="6"/>
  <c r="L221" i="6"/>
  <c r="AQ223" i="6"/>
  <c r="H223" i="6"/>
  <c r="O223" i="6" s="1"/>
  <c r="AN219" i="6"/>
  <c r="AO219" i="6"/>
  <c r="AJ219" i="6"/>
  <c r="AL219" i="6"/>
  <c r="AK219" i="6"/>
  <c r="AI219" i="6"/>
  <c r="AH219" i="6"/>
  <c r="AF219" i="6"/>
  <c r="AM219" i="6"/>
  <c r="AE219" i="6"/>
  <c r="AG219" i="6"/>
  <c r="F224" i="6"/>
  <c r="G224" i="6"/>
  <c r="AB223" i="6" l="1"/>
  <c r="X223" i="6"/>
  <c r="T223" i="6"/>
  <c r="AA223" i="6"/>
  <c r="W223" i="6"/>
  <c r="S223" i="6"/>
  <c r="Y223" i="6"/>
  <c r="Z223" i="6"/>
  <c r="V223" i="6"/>
  <c r="K223" i="6"/>
  <c r="R221" i="6"/>
  <c r="AC222" i="6"/>
  <c r="L222" i="6"/>
  <c r="AQ224" i="6"/>
  <c r="H224" i="6"/>
  <c r="O224" i="6" s="1"/>
  <c r="F225" i="6"/>
  <c r="G225" i="6"/>
  <c r="AI220" i="6"/>
  <c r="AM220" i="6"/>
  <c r="AJ220" i="6"/>
  <c r="AG220" i="6"/>
  <c r="AL220" i="6"/>
  <c r="AF220" i="6"/>
  <c r="AE220" i="6"/>
  <c r="AH220" i="6"/>
  <c r="AN220" i="6"/>
  <c r="AK220" i="6"/>
  <c r="AO220" i="6"/>
  <c r="Z224" i="6" l="1"/>
  <c r="V224" i="6"/>
  <c r="Y224" i="6"/>
  <c r="AA224" i="6"/>
  <c r="W224" i="6"/>
  <c r="S224" i="6"/>
  <c r="X224" i="6"/>
  <c r="AB224" i="6"/>
  <c r="T224" i="6"/>
  <c r="K224" i="6"/>
  <c r="AL221" i="6"/>
  <c r="AF221" i="6"/>
  <c r="AK221" i="6"/>
  <c r="AI221" i="6"/>
  <c r="AO221" i="6"/>
  <c r="AH221" i="6"/>
  <c r="AM221" i="6"/>
  <c r="AN221" i="6"/>
  <c r="AE221" i="6"/>
  <c r="AG221" i="6"/>
  <c r="AJ221" i="6"/>
  <c r="F226" i="6"/>
  <c r="G226" i="6"/>
  <c r="AQ225" i="6"/>
  <c r="H225" i="6"/>
  <c r="O225" i="6" s="1"/>
  <c r="R222" i="6"/>
  <c r="AC223" i="6"/>
  <c r="L223" i="6"/>
  <c r="AB225" i="6" l="1"/>
  <c r="X225" i="6"/>
  <c r="T225" i="6"/>
  <c r="AA225" i="6"/>
  <c r="W225" i="6"/>
  <c r="S225" i="6"/>
  <c r="Y225" i="6"/>
  <c r="V225" i="6"/>
  <c r="Z225" i="6"/>
  <c r="AG222" i="6"/>
  <c r="AH222" i="6"/>
  <c r="AN222" i="6"/>
  <c r="AI222" i="6"/>
  <c r="AE222" i="6"/>
  <c r="AF222" i="6"/>
  <c r="AJ222" i="6"/>
  <c r="AL222" i="6"/>
  <c r="AO222" i="6"/>
  <c r="AK222" i="6"/>
  <c r="AM222" i="6"/>
  <c r="H226" i="6"/>
  <c r="O226" i="6" s="1"/>
  <c r="AQ226" i="6"/>
  <c r="L224" i="6"/>
  <c r="AC224" i="6"/>
  <c r="R223" i="6"/>
  <c r="K225" i="6"/>
  <c r="G227" i="6"/>
  <c r="F227" i="6"/>
  <c r="Z226" i="6" l="1"/>
  <c r="V226" i="6"/>
  <c r="Y226" i="6"/>
  <c r="AA226" i="6"/>
  <c r="W226" i="6"/>
  <c r="S226" i="6"/>
  <c r="AB226" i="6"/>
  <c r="X226" i="6"/>
  <c r="T226" i="6"/>
  <c r="K226" i="6"/>
  <c r="L225" i="6"/>
  <c r="R224" i="6"/>
  <c r="AC225" i="6"/>
  <c r="F228" i="6"/>
  <c r="G228" i="6"/>
  <c r="AF223" i="6"/>
  <c r="AN223" i="6"/>
  <c r="AL223" i="6"/>
  <c r="AM223" i="6"/>
  <c r="AH223" i="6"/>
  <c r="AE223" i="6"/>
  <c r="AK223" i="6"/>
  <c r="AI223" i="6"/>
  <c r="AG223" i="6"/>
  <c r="AJ223" i="6"/>
  <c r="AO223" i="6"/>
  <c r="AQ227" i="6"/>
  <c r="H227" i="6"/>
  <c r="O227" i="6" s="1"/>
  <c r="AB227" i="6" l="1"/>
  <c r="X227" i="6"/>
  <c r="T227" i="6"/>
  <c r="AA227" i="6"/>
  <c r="W227" i="6"/>
  <c r="S227" i="6"/>
  <c r="Y227" i="6"/>
  <c r="Z227" i="6"/>
  <c r="V227" i="6"/>
  <c r="F229" i="6"/>
  <c r="G229" i="6"/>
  <c r="H228" i="6"/>
  <c r="O228" i="6" s="1"/>
  <c r="AQ228" i="6"/>
  <c r="AC226" i="6"/>
  <c r="R225" i="6"/>
  <c r="L226" i="6"/>
  <c r="K227" i="6"/>
  <c r="AF224" i="6"/>
  <c r="AE224" i="6"/>
  <c r="AH224" i="6"/>
  <c r="AI224" i="6"/>
  <c r="AN224" i="6"/>
  <c r="AL224" i="6"/>
  <c r="AG224" i="6"/>
  <c r="AO224" i="6"/>
  <c r="AK224" i="6"/>
  <c r="AM224" i="6"/>
  <c r="AJ224" i="6"/>
  <c r="Z228" i="6" l="1"/>
  <c r="V228" i="6"/>
  <c r="Y228" i="6"/>
  <c r="AA228" i="6"/>
  <c r="W228" i="6"/>
  <c r="S228" i="6"/>
  <c r="X228" i="6"/>
  <c r="T228" i="6"/>
  <c r="AB228" i="6"/>
  <c r="K228" i="6"/>
  <c r="R226" i="6"/>
  <c r="L227" i="6"/>
  <c r="AC227" i="6"/>
  <c r="AE225" i="6"/>
  <c r="AM225" i="6"/>
  <c r="AJ225" i="6"/>
  <c r="AI225" i="6"/>
  <c r="AK225" i="6"/>
  <c r="AO225" i="6"/>
  <c r="AL225" i="6"/>
  <c r="AH225" i="6"/>
  <c r="AF225" i="6"/>
  <c r="AG225" i="6"/>
  <c r="AN225" i="6"/>
  <c r="F230" i="6"/>
  <c r="G230" i="6"/>
  <c r="AQ229" i="6"/>
  <c r="H229" i="6"/>
  <c r="O229" i="6" s="1"/>
  <c r="AB229" i="6" l="1"/>
  <c r="X229" i="6"/>
  <c r="T229" i="6"/>
  <c r="AA229" i="6"/>
  <c r="W229" i="6"/>
  <c r="S229" i="6"/>
  <c r="Y229" i="6"/>
  <c r="V229" i="6"/>
  <c r="Z229" i="6"/>
  <c r="AL226" i="6"/>
  <c r="AH226" i="6"/>
  <c r="AI226" i="6"/>
  <c r="AG226" i="6"/>
  <c r="AO226" i="6"/>
  <c r="AK226" i="6"/>
  <c r="AE226" i="6"/>
  <c r="AN226" i="6"/>
  <c r="AJ226" i="6"/>
  <c r="AF226" i="6"/>
  <c r="AM226" i="6"/>
  <c r="G231" i="6"/>
  <c r="F231" i="6"/>
  <c r="H230" i="6"/>
  <c r="O230" i="6" s="1"/>
  <c r="AQ230" i="6"/>
  <c r="K229" i="6"/>
  <c r="L228" i="6"/>
  <c r="AC228" i="6"/>
  <c r="R227" i="6"/>
  <c r="Z230" i="6" l="1"/>
  <c r="V230" i="6"/>
  <c r="Y230" i="6"/>
  <c r="AA230" i="6"/>
  <c r="W230" i="6"/>
  <c r="S230" i="6"/>
  <c r="T230" i="6"/>
  <c r="X230" i="6"/>
  <c r="AB230" i="6"/>
  <c r="G232" i="6"/>
  <c r="F232" i="6"/>
  <c r="K230" i="6"/>
  <c r="AM227" i="6"/>
  <c r="AG227" i="6"/>
  <c r="AO227" i="6"/>
  <c r="AI227" i="6"/>
  <c r="AJ227" i="6"/>
  <c r="AN227" i="6"/>
  <c r="AH227" i="6"/>
  <c r="AL227" i="6"/>
  <c r="AK227" i="6"/>
  <c r="AF227" i="6"/>
  <c r="AE227" i="6"/>
  <c r="AC229" i="6"/>
  <c r="L229" i="6"/>
  <c r="R228" i="6"/>
  <c r="AQ231" i="6"/>
  <c r="H231" i="6"/>
  <c r="O231" i="6" s="1"/>
  <c r="AB231" i="6" l="1"/>
  <c r="X231" i="6"/>
  <c r="T231" i="6"/>
  <c r="AA231" i="6"/>
  <c r="W231" i="6"/>
  <c r="S231" i="6"/>
  <c r="Y231" i="6"/>
  <c r="Z231" i="6"/>
  <c r="V231" i="6"/>
  <c r="AK228" i="6"/>
  <c r="AM228" i="6"/>
  <c r="AE228" i="6"/>
  <c r="AJ228" i="6"/>
  <c r="AF228" i="6"/>
  <c r="AL228" i="6"/>
  <c r="AG228" i="6"/>
  <c r="AI228" i="6"/>
  <c r="AN228" i="6"/>
  <c r="AO228" i="6"/>
  <c r="AH228" i="6"/>
  <c r="H232" i="6"/>
  <c r="O232" i="6" s="1"/>
  <c r="AQ232" i="6"/>
  <c r="K231" i="6"/>
  <c r="R229" i="6"/>
  <c r="AC230" i="6"/>
  <c r="L230" i="6"/>
  <c r="F233" i="6"/>
  <c r="G233" i="6"/>
  <c r="Z232" i="6" l="1"/>
  <c r="V232" i="6"/>
  <c r="Y232" i="6"/>
  <c r="AA232" i="6"/>
  <c r="W232" i="6"/>
  <c r="S232" i="6"/>
  <c r="AB232" i="6"/>
  <c r="X232" i="6"/>
  <c r="T232" i="6"/>
  <c r="K232" i="6"/>
  <c r="AQ233" i="6"/>
  <c r="H233" i="6"/>
  <c r="O233" i="6" s="1"/>
  <c r="F234" i="6"/>
  <c r="G234" i="6"/>
  <c r="AK229" i="6"/>
  <c r="AM229" i="6"/>
  <c r="AH229" i="6"/>
  <c r="AI229" i="6"/>
  <c r="AE229" i="6"/>
  <c r="AO229" i="6"/>
  <c r="AN229" i="6"/>
  <c r="AL229" i="6"/>
  <c r="AG229" i="6"/>
  <c r="AF229" i="6"/>
  <c r="AJ229" i="6"/>
  <c r="AC231" i="6"/>
  <c r="R230" i="6"/>
  <c r="L231" i="6"/>
  <c r="AB233" i="6" l="1"/>
  <c r="X233" i="6"/>
  <c r="T233" i="6"/>
  <c r="AA233" i="6"/>
  <c r="W233" i="6"/>
  <c r="S233" i="6"/>
  <c r="Y233" i="6"/>
  <c r="V233" i="6"/>
  <c r="Z233" i="6"/>
  <c r="L232" i="6"/>
  <c r="R231" i="6"/>
  <c r="AC232" i="6"/>
  <c r="G235" i="6"/>
  <c r="F235" i="6"/>
  <c r="AE230" i="6"/>
  <c r="AM230" i="6"/>
  <c r="AH230" i="6"/>
  <c r="AF230" i="6"/>
  <c r="AJ230" i="6"/>
  <c r="AK230" i="6"/>
  <c r="AO230" i="6"/>
  <c r="AL230" i="6"/>
  <c r="AI230" i="6"/>
  <c r="AN230" i="6"/>
  <c r="AG230" i="6"/>
  <c r="AQ234" i="6"/>
  <c r="H234" i="6"/>
  <c r="O234" i="6" s="1"/>
  <c r="K233" i="6"/>
  <c r="Z234" i="6" l="1"/>
  <c r="V234" i="6"/>
  <c r="Y234" i="6"/>
  <c r="AA234" i="6"/>
  <c r="W234" i="6"/>
  <c r="S234" i="6"/>
  <c r="AB234" i="6"/>
  <c r="T234" i="6"/>
  <c r="X234" i="6"/>
  <c r="F236" i="6"/>
  <c r="G236" i="6"/>
  <c r="K234" i="6"/>
  <c r="AN231" i="6"/>
  <c r="AE231" i="6"/>
  <c r="AK231" i="6"/>
  <c r="AF231" i="6"/>
  <c r="AO231" i="6"/>
  <c r="AH231" i="6"/>
  <c r="AG231" i="6"/>
  <c r="AL231" i="6"/>
  <c r="AI231" i="6"/>
  <c r="AJ231" i="6"/>
  <c r="AM231" i="6"/>
  <c r="AC233" i="6"/>
  <c r="L233" i="6"/>
  <c r="R232" i="6"/>
  <c r="AQ235" i="6"/>
  <c r="H235" i="6"/>
  <c r="O235" i="6" s="1"/>
  <c r="AB235" i="6" l="1"/>
  <c r="X235" i="6"/>
  <c r="T235" i="6"/>
  <c r="AA235" i="6"/>
  <c r="W235" i="6"/>
  <c r="S235" i="6"/>
  <c r="Y235" i="6"/>
  <c r="V235" i="6"/>
  <c r="Z235" i="6"/>
  <c r="AK232" i="6"/>
  <c r="AH232" i="6"/>
  <c r="AN232" i="6"/>
  <c r="AL232" i="6"/>
  <c r="AE232" i="6"/>
  <c r="AJ232" i="6"/>
  <c r="AM232" i="6"/>
  <c r="AI232" i="6"/>
  <c r="AO232" i="6"/>
  <c r="AF232" i="6"/>
  <c r="AG232" i="6"/>
  <c r="F237" i="6"/>
  <c r="G237" i="6"/>
  <c r="K235" i="6"/>
  <c r="AC234" i="6"/>
  <c r="L234" i="6"/>
  <c r="R233" i="6"/>
  <c r="H236" i="6"/>
  <c r="O236" i="6" s="1"/>
  <c r="AQ236" i="6"/>
  <c r="Z236" i="6" l="1"/>
  <c r="V236" i="6"/>
  <c r="Y236" i="6"/>
  <c r="AA236" i="6"/>
  <c r="W236" i="6"/>
  <c r="S236" i="6"/>
  <c r="X236" i="6"/>
  <c r="T236" i="6"/>
  <c r="AB236" i="6"/>
  <c r="AE233" i="6"/>
  <c r="AJ233" i="6"/>
  <c r="AO233" i="6"/>
  <c r="AK233" i="6"/>
  <c r="AF233" i="6"/>
  <c r="AM233" i="6"/>
  <c r="AH233" i="6"/>
  <c r="AL233" i="6"/>
  <c r="AN233" i="6"/>
  <c r="AI233" i="6"/>
  <c r="AG233" i="6"/>
  <c r="K236" i="6"/>
  <c r="L235" i="6"/>
  <c r="AC235" i="6"/>
  <c r="R234" i="6"/>
  <c r="H237" i="6"/>
  <c r="O237" i="6" s="1"/>
  <c r="AQ237" i="6"/>
  <c r="F238" i="6"/>
  <c r="G238" i="6"/>
  <c r="AB237" i="6" l="1"/>
  <c r="X237" i="6"/>
  <c r="T237" i="6"/>
  <c r="AA237" i="6"/>
  <c r="W237" i="6"/>
  <c r="S237" i="6"/>
  <c r="Y237" i="6"/>
  <c r="Z237" i="6"/>
  <c r="V237" i="6"/>
  <c r="K237" i="6"/>
  <c r="H238" i="6"/>
  <c r="O238" i="6" s="1"/>
  <c r="AQ238" i="6"/>
  <c r="AC236" i="6"/>
  <c r="R235" i="6"/>
  <c r="L236" i="6"/>
  <c r="G239" i="6"/>
  <c r="F239" i="6"/>
  <c r="AJ234" i="6"/>
  <c r="AF234" i="6"/>
  <c r="AN234" i="6"/>
  <c r="AH234" i="6"/>
  <c r="AE234" i="6"/>
  <c r="AO234" i="6"/>
  <c r="AL234" i="6"/>
  <c r="AG234" i="6"/>
  <c r="AK234" i="6"/>
  <c r="AM234" i="6"/>
  <c r="AI234" i="6"/>
  <c r="Z238" i="6" l="1"/>
  <c r="V238" i="6"/>
  <c r="Y238" i="6"/>
  <c r="AA238" i="6"/>
  <c r="W238" i="6"/>
  <c r="S238" i="6"/>
  <c r="T238" i="6"/>
  <c r="AB238" i="6"/>
  <c r="X238" i="6"/>
  <c r="K238" i="6"/>
  <c r="AJ235" i="6"/>
  <c r="AI235" i="6"/>
  <c r="AL235" i="6"/>
  <c r="AG235" i="6"/>
  <c r="AN235" i="6"/>
  <c r="AO235" i="6"/>
  <c r="AH235" i="6"/>
  <c r="AF235" i="6"/>
  <c r="AK235" i="6"/>
  <c r="AE235" i="6"/>
  <c r="AM235" i="6"/>
  <c r="R236" i="6"/>
  <c r="AC237" i="6"/>
  <c r="L237" i="6"/>
  <c r="H239" i="6"/>
  <c r="O239" i="6" s="1"/>
  <c r="AQ239" i="6"/>
  <c r="G240" i="6"/>
  <c r="F240" i="6"/>
  <c r="AB239" i="6" l="1"/>
  <c r="X239" i="6"/>
  <c r="T239" i="6"/>
  <c r="AA239" i="6"/>
  <c r="W239" i="6"/>
  <c r="S239" i="6"/>
  <c r="Y239" i="6"/>
  <c r="Z239" i="6"/>
  <c r="V239" i="6"/>
  <c r="AC238" i="6"/>
  <c r="L238" i="6"/>
  <c r="R237" i="6"/>
  <c r="G241" i="6"/>
  <c r="F241" i="6"/>
  <c r="K239" i="6"/>
  <c r="AJ236" i="6"/>
  <c r="AG236" i="6"/>
  <c r="AH236" i="6"/>
  <c r="AM236" i="6"/>
  <c r="AK236" i="6"/>
  <c r="AI236" i="6"/>
  <c r="AL236" i="6"/>
  <c r="AE236" i="6"/>
  <c r="AO236" i="6"/>
  <c r="AN236" i="6"/>
  <c r="AF236" i="6"/>
  <c r="H240" i="6"/>
  <c r="O240" i="6" s="1"/>
  <c r="AQ240" i="6"/>
  <c r="Z240" i="6" l="1"/>
  <c r="V240" i="6"/>
  <c r="Y240" i="6"/>
  <c r="AA240" i="6"/>
  <c r="W240" i="6"/>
  <c r="S240" i="6"/>
  <c r="AB240" i="6"/>
  <c r="T240" i="6"/>
  <c r="X240" i="6"/>
  <c r="K240" i="6"/>
  <c r="L239" i="6"/>
  <c r="R238" i="6"/>
  <c r="AC239" i="6"/>
  <c r="F242" i="6"/>
  <c r="G242" i="6"/>
  <c r="AM237" i="6"/>
  <c r="AL237" i="6"/>
  <c r="AH237" i="6"/>
  <c r="AE237" i="6"/>
  <c r="AN237" i="6"/>
  <c r="AI237" i="6"/>
  <c r="AJ237" i="6"/>
  <c r="AG237" i="6"/>
  <c r="AF237" i="6"/>
  <c r="AO237" i="6"/>
  <c r="AK237" i="6"/>
  <c r="H241" i="6"/>
  <c r="O241" i="6" s="1"/>
  <c r="AQ241" i="6"/>
  <c r="AB241" i="6" l="1"/>
  <c r="X241" i="6"/>
  <c r="T241" i="6"/>
  <c r="AA241" i="6"/>
  <c r="W241" i="6"/>
  <c r="S241" i="6"/>
  <c r="Y241" i="6"/>
  <c r="V241" i="6"/>
  <c r="Z241" i="6"/>
  <c r="K241" i="6"/>
  <c r="G243" i="6"/>
  <c r="F243" i="6"/>
  <c r="AQ242" i="6"/>
  <c r="H242" i="6"/>
  <c r="O242" i="6" s="1"/>
  <c r="L240" i="6"/>
  <c r="R239" i="6"/>
  <c r="AC240" i="6"/>
  <c r="AF238" i="6"/>
  <c r="AH238" i="6"/>
  <c r="AO238" i="6"/>
  <c r="AK238" i="6"/>
  <c r="AE238" i="6"/>
  <c r="AI238" i="6"/>
  <c r="AJ238" i="6"/>
  <c r="AG238" i="6"/>
  <c r="AL238" i="6"/>
  <c r="AN238" i="6"/>
  <c r="AM238" i="6"/>
  <c r="Z242" i="6" l="1"/>
  <c r="V242" i="6"/>
  <c r="Y242" i="6"/>
  <c r="AA242" i="6"/>
  <c r="W242" i="6"/>
  <c r="S242" i="6"/>
  <c r="AB242" i="6"/>
  <c r="X242" i="6"/>
  <c r="T242" i="6"/>
  <c r="K242" i="6"/>
  <c r="R240" i="6"/>
  <c r="L241" i="6"/>
  <c r="AC241" i="6"/>
  <c r="G244" i="6"/>
  <c r="F244" i="6"/>
  <c r="AL239" i="6"/>
  <c r="AJ239" i="6"/>
  <c r="AG239" i="6"/>
  <c r="AE239" i="6"/>
  <c r="AK239" i="6"/>
  <c r="AO239" i="6"/>
  <c r="AM239" i="6"/>
  <c r="AN239" i="6"/>
  <c r="AH239" i="6"/>
  <c r="AI239" i="6"/>
  <c r="AF239" i="6"/>
  <c r="AQ243" i="6"/>
  <c r="H243" i="6"/>
  <c r="O243" i="6" s="1"/>
  <c r="AB243" i="6" l="1"/>
  <c r="X243" i="6"/>
  <c r="T243" i="6"/>
  <c r="AA243" i="6"/>
  <c r="W243" i="6"/>
  <c r="S243" i="6"/>
  <c r="Y243" i="6"/>
  <c r="Z243" i="6"/>
  <c r="V243" i="6"/>
  <c r="AQ244" i="6"/>
  <c r="H244" i="6"/>
  <c r="O244" i="6" s="1"/>
  <c r="AF240" i="6"/>
  <c r="AG240" i="6"/>
  <c r="AN240" i="6"/>
  <c r="AI240" i="6"/>
  <c r="AL240" i="6"/>
  <c r="AE240" i="6"/>
  <c r="AH240" i="6"/>
  <c r="AK240" i="6"/>
  <c r="AJ240" i="6"/>
  <c r="AO240" i="6"/>
  <c r="AM240" i="6"/>
  <c r="F245" i="6"/>
  <c r="G245" i="6"/>
  <c r="AC242" i="6"/>
  <c r="R241" i="6"/>
  <c r="L242" i="6"/>
  <c r="K243" i="6"/>
  <c r="Z244" i="6" l="1"/>
  <c r="V244" i="6"/>
  <c r="Y244" i="6"/>
  <c r="AA244" i="6"/>
  <c r="W244" i="6"/>
  <c r="S244" i="6"/>
  <c r="X244" i="6"/>
  <c r="T244" i="6"/>
  <c r="AB244" i="6"/>
  <c r="F246" i="6"/>
  <c r="G246" i="6"/>
  <c r="AQ245" i="6"/>
  <c r="H245" i="6"/>
  <c r="O245" i="6" s="1"/>
  <c r="K244" i="6"/>
  <c r="R242" i="6"/>
  <c r="AC243" i="6"/>
  <c r="L243" i="6"/>
  <c r="AO241" i="6"/>
  <c r="AH241" i="6"/>
  <c r="AJ241" i="6"/>
  <c r="AK241" i="6"/>
  <c r="AG241" i="6"/>
  <c r="AI241" i="6"/>
  <c r="AL241" i="6"/>
  <c r="AF241" i="6"/>
  <c r="AM241" i="6"/>
  <c r="AN241" i="6"/>
  <c r="AE241" i="6"/>
  <c r="AB245" i="6" l="1"/>
  <c r="X245" i="6"/>
  <c r="T245" i="6"/>
  <c r="AA245" i="6"/>
  <c r="W245" i="6"/>
  <c r="S245" i="6"/>
  <c r="Y245" i="6"/>
  <c r="Z245" i="6"/>
  <c r="V245" i="6"/>
  <c r="K245" i="6"/>
  <c r="AC244" i="6"/>
  <c r="R243" i="6"/>
  <c r="L244" i="6"/>
  <c r="AE242" i="6"/>
  <c r="AO242" i="6"/>
  <c r="AJ242" i="6"/>
  <c r="AK242" i="6"/>
  <c r="AI242" i="6"/>
  <c r="AL242" i="6"/>
  <c r="AG242" i="6"/>
  <c r="AM242" i="6"/>
  <c r="AN242" i="6"/>
  <c r="AH242" i="6"/>
  <c r="AF242" i="6"/>
  <c r="G247" i="6"/>
  <c r="F247" i="6"/>
  <c r="AQ246" i="6"/>
  <c r="H246" i="6"/>
  <c r="O246" i="6" s="1"/>
  <c r="Z246" i="6" l="1"/>
  <c r="V246" i="6"/>
  <c r="Y246" i="6"/>
  <c r="AA246" i="6"/>
  <c r="W246" i="6"/>
  <c r="S246" i="6"/>
  <c r="T246" i="6"/>
  <c r="AB246" i="6"/>
  <c r="X246" i="6"/>
  <c r="R244" i="6"/>
  <c r="L245" i="6"/>
  <c r="AC245" i="6"/>
  <c r="AQ247" i="6"/>
  <c r="H247" i="6"/>
  <c r="O247" i="6" s="1"/>
  <c r="F248" i="6"/>
  <c r="G248" i="6"/>
  <c r="K246" i="6"/>
  <c r="AL243" i="6"/>
  <c r="AJ243" i="6"/>
  <c r="AK243" i="6"/>
  <c r="AH243" i="6"/>
  <c r="AI243" i="6"/>
  <c r="AO243" i="6"/>
  <c r="AG243" i="6"/>
  <c r="AE243" i="6"/>
  <c r="AN243" i="6"/>
  <c r="AM243" i="6"/>
  <c r="AF243" i="6"/>
  <c r="AB247" i="6" l="1"/>
  <c r="X247" i="6"/>
  <c r="T247" i="6"/>
  <c r="AA247" i="6"/>
  <c r="W247" i="6"/>
  <c r="S247" i="6"/>
  <c r="Y247" i="6"/>
  <c r="Z247" i="6"/>
  <c r="V247" i="6"/>
  <c r="F249" i="6"/>
  <c r="G249" i="6"/>
  <c r="AC246" i="6"/>
  <c r="L246" i="6"/>
  <c r="R245" i="6"/>
  <c r="AQ248" i="6"/>
  <c r="H248" i="6"/>
  <c r="O248" i="6" s="1"/>
  <c r="K247" i="6"/>
  <c r="AL244" i="6"/>
  <c r="AN244" i="6"/>
  <c r="AM244" i="6"/>
  <c r="AO244" i="6"/>
  <c r="AJ244" i="6"/>
  <c r="AI244" i="6"/>
  <c r="AH244" i="6"/>
  <c r="AK244" i="6"/>
  <c r="AF244" i="6"/>
  <c r="AG244" i="6"/>
  <c r="AE244" i="6"/>
  <c r="Z248" i="6" l="1"/>
  <c r="V248" i="6"/>
  <c r="Y248" i="6"/>
  <c r="AA248" i="6"/>
  <c r="W248" i="6"/>
  <c r="S248" i="6"/>
  <c r="X248" i="6"/>
  <c r="AB248" i="6"/>
  <c r="T248" i="6"/>
  <c r="K248" i="6"/>
  <c r="R246" i="6"/>
  <c r="AC247" i="6"/>
  <c r="L247" i="6"/>
  <c r="F250" i="6"/>
  <c r="G250" i="6"/>
  <c r="AJ245" i="6"/>
  <c r="AL245" i="6"/>
  <c r="AG245" i="6"/>
  <c r="AK245" i="6"/>
  <c r="AH245" i="6"/>
  <c r="AI245" i="6"/>
  <c r="AN245" i="6"/>
  <c r="AE245" i="6"/>
  <c r="AO245" i="6"/>
  <c r="AF245" i="6"/>
  <c r="AM245" i="6"/>
  <c r="H249" i="6"/>
  <c r="O249" i="6" s="1"/>
  <c r="AQ249" i="6"/>
  <c r="AB249" i="6" l="1"/>
  <c r="X249" i="6"/>
  <c r="T249" i="6"/>
  <c r="AA249" i="6"/>
  <c r="W249" i="6"/>
  <c r="S249" i="6"/>
  <c r="Y249" i="6"/>
  <c r="V249" i="6"/>
  <c r="Z249" i="6"/>
  <c r="F251" i="6"/>
  <c r="G251" i="6"/>
  <c r="H250" i="6"/>
  <c r="O250" i="6" s="1"/>
  <c r="AQ250" i="6"/>
  <c r="L248" i="6"/>
  <c r="AC248" i="6"/>
  <c r="R247" i="6"/>
  <c r="K249" i="6"/>
  <c r="AI246" i="6"/>
  <c r="AE246" i="6"/>
  <c r="AG246" i="6"/>
  <c r="AH246" i="6"/>
  <c r="AK246" i="6"/>
  <c r="AO246" i="6"/>
  <c r="AL246" i="6"/>
  <c r="AJ246" i="6"/>
  <c r="AM246" i="6"/>
  <c r="AF246" i="6"/>
  <c r="AN246" i="6"/>
  <c r="Z250" i="6" l="1"/>
  <c r="V250" i="6"/>
  <c r="Y250" i="6"/>
  <c r="AA250" i="6"/>
  <c r="W250" i="6"/>
  <c r="S250" i="6"/>
  <c r="AB250" i="6"/>
  <c r="X250" i="6"/>
  <c r="T250" i="6"/>
  <c r="AF247" i="6"/>
  <c r="AN247" i="6"/>
  <c r="AG247" i="6"/>
  <c r="AE247" i="6"/>
  <c r="AL247" i="6"/>
  <c r="AK247" i="6"/>
  <c r="AI247" i="6"/>
  <c r="AO247" i="6"/>
  <c r="AJ247" i="6"/>
  <c r="AH247" i="6"/>
  <c r="AM247" i="6"/>
  <c r="K250" i="6"/>
  <c r="AC249" i="6"/>
  <c r="L249" i="6"/>
  <c r="R248" i="6"/>
  <c r="F252" i="6"/>
  <c r="G252" i="6"/>
  <c r="AQ251" i="6"/>
  <c r="H251" i="6"/>
  <c r="O251" i="6" s="1"/>
  <c r="AB251" i="6" l="1"/>
  <c r="X251" i="6"/>
  <c r="T251" i="6"/>
  <c r="AA251" i="6"/>
  <c r="W251" i="6"/>
  <c r="S251" i="6"/>
  <c r="Y251" i="6"/>
  <c r="Z251" i="6"/>
  <c r="V251" i="6"/>
  <c r="F253" i="6"/>
  <c r="G253" i="6"/>
  <c r="H252" i="6"/>
  <c r="O252" i="6" s="1"/>
  <c r="AQ252" i="6"/>
  <c r="AC250" i="6"/>
  <c r="R249" i="6"/>
  <c r="L250" i="6"/>
  <c r="K251" i="6"/>
  <c r="AO248" i="6"/>
  <c r="AG248" i="6"/>
  <c r="AN248" i="6"/>
  <c r="AI248" i="6"/>
  <c r="AJ248" i="6"/>
  <c r="AK248" i="6"/>
  <c r="AL248" i="6"/>
  <c r="AM248" i="6"/>
  <c r="AH248" i="6"/>
  <c r="AE248" i="6"/>
  <c r="AF248" i="6"/>
  <c r="Z252" i="6" l="1"/>
  <c r="V252" i="6"/>
  <c r="Y252" i="6"/>
  <c r="AA252" i="6"/>
  <c r="W252" i="6"/>
  <c r="S252" i="6"/>
  <c r="X252" i="6"/>
  <c r="T252" i="6"/>
  <c r="AB252" i="6"/>
  <c r="K252" i="6"/>
  <c r="R250" i="6"/>
  <c r="L251" i="6"/>
  <c r="AC251" i="6"/>
  <c r="AG249" i="6"/>
  <c r="AM249" i="6"/>
  <c r="AE249" i="6"/>
  <c r="AJ249" i="6"/>
  <c r="AH249" i="6"/>
  <c r="AL249" i="6"/>
  <c r="AK249" i="6"/>
  <c r="AI249" i="6"/>
  <c r="AF249" i="6"/>
  <c r="AN249" i="6"/>
  <c r="AO249" i="6"/>
  <c r="F254" i="6"/>
  <c r="G254" i="6"/>
  <c r="H253" i="6"/>
  <c r="O253" i="6" s="1"/>
  <c r="AQ253" i="6"/>
  <c r="AB253" i="6" l="1"/>
  <c r="X253" i="6"/>
  <c r="T253" i="6"/>
  <c r="AA253" i="6"/>
  <c r="W253" i="6"/>
  <c r="S253" i="6"/>
  <c r="Y253" i="6"/>
  <c r="V253" i="6"/>
  <c r="Z253" i="6"/>
  <c r="G255" i="6"/>
  <c r="F255" i="6"/>
  <c r="L252" i="6"/>
  <c r="AC252" i="6"/>
  <c r="R251" i="6"/>
  <c r="K253" i="6"/>
  <c r="AI250" i="6"/>
  <c r="AO250" i="6"/>
  <c r="AM250" i="6"/>
  <c r="AK250" i="6"/>
  <c r="AN250" i="6"/>
  <c r="AE250" i="6"/>
  <c r="AF250" i="6"/>
  <c r="AG250" i="6"/>
  <c r="AL250" i="6"/>
  <c r="AH250" i="6"/>
  <c r="AJ250" i="6"/>
  <c r="H254" i="6"/>
  <c r="O254" i="6" s="1"/>
  <c r="AQ254" i="6"/>
  <c r="Z254" i="6" l="1"/>
  <c r="V254" i="6"/>
  <c r="Y254" i="6"/>
  <c r="AA254" i="6"/>
  <c r="W254" i="6"/>
  <c r="S254" i="6"/>
  <c r="T254" i="6"/>
  <c r="X254" i="6"/>
  <c r="AB254" i="6"/>
  <c r="K254" i="6"/>
  <c r="AC253" i="6"/>
  <c r="R252" i="6"/>
  <c r="L253" i="6"/>
  <c r="H255" i="6"/>
  <c r="O255" i="6" s="1"/>
  <c r="AQ255" i="6"/>
  <c r="AG251" i="6"/>
  <c r="AO251" i="6"/>
  <c r="AK251" i="6"/>
  <c r="AN251" i="6"/>
  <c r="AF251" i="6"/>
  <c r="AH251" i="6"/>
  <c r="AE251" i="6"/>
  <c r="AM251" i="6"/>
  <c r="AJ251" i="6"/>
  <c r="AI251" i="6"/>
  <c r="AL251" i="6"/>
  <c r="F256" i="6"/>
  <c r="G256" i="6"/>
  <c r="AB255" i="6" l="1"/>
  <c r="X255" i="6"/>
  <c r="T255" i="6"/>
  <c r="AA255" i="6"/>
  <c r="W255" i="6"/>
  <c r="S255" i="6"/>
  <c r="Y255" i="6"/>
  <c r="Z255" i="6"/>
  <c r="V255" i="6"/>
  <c r="K255" i="6"/>
  <c r="R253" i="6"/>
  <c r="L254" i="6"/>
  <c r="AC254" i="6"/>
  <c r="H256" i="6"/>
  <c r="O256" i="6" s="1"/>
  <c r="AQ256" i="6"/>
  <c r="F257" i="6"/>
  <c r="G257" i="6"/>
  <c r="AE252" i="6"/>
  <c r="AI252" i="6"/>
  <c r="AM252" i="6"/>
  <c r="AH252" i="6"/>
  <c r="AL252" i="6"/>
  <c r="AG252" i="6"/>
  <c r="AN252" i="6"/>
  <c r="AF252" i="6"/>
  <c r="AK252" i="6"/>
  <c r="AO252" i="6"/>
  <c r="AJ252" i="6"/>
  <c r="Z256" i="6" l="1"/>
  <c r="V256" i="6"/>
  <c r="Y256" i="6"/>
  <c r="AA256" i="6"/>
  <c r="W256" i="6"/>
  <c r="S256" i="6"/>
  <c r="AB256" i="6"/>
  <c r="X256" i="6"/>
  <c r="T256" i="6"/>
  <c r="AN253" i="6"/>
  <c r="AH253" i="6"/>
  <c r="AJ253" i="6"/>
  <c r="AK253" i="6"/>
  <c r="AE253" i="6"/>
  <c r="AM253" i="6"/>
  <c r="AL253" i="6"/>
  <c r="AF253" i="6"/>
  <c r="AG253" i="6"/>
  <c r="AO253" i="6"/>
  <c r="AI253" i="6"/>
  <c r="K256" i="6"/>
  <c r="F258" i="6"/>
  <c r="G258" i="6"/>
  <c r="L255" i="6"/>
  <c r="R254" i="6"/>
  <c r="AC255" i="6"/>
  <c r="AQ257" i="6"/>
  <c r="H257" i="6"/>
  <c r="O257" i="6" s="1"/>
  <c r="AB257" i="6" l="1"/>
  <c r="X257" i="6"/>
  <c r="T257" i="6"/>
  <c r="AA257" i="6"/>
  <c r="W257" i="6"/>
  <c r="S257" i="6"/>
  <c r="Y257" i="6"/>
  <c r="V257" i="6"/>
  <c r="Z257" i="6"/>
  <c r="F259" i="6"/>
  <c r="G259" i="6"/>
  <c r="AQ258" i="6"/>
  <c r="H258" i="6"/>
  <c r="O258" i="6" s="1"/>
  <c r="AI254" i="6"/>
  <c r="AF254" i="6"/>
  <c r="AM254" i="6"/>
  <c r="AH254" i="6"/>
  <c r="AL254" i="6"/>
  <c r="AE254" i="6"/>
  <c r="AG254" i="6"/>
  <c r="AN254" i="6"/>
  <c r="AO254" i="6"/>
  <c r="AJ254" i="6"/>
  <c r="AK254" i="6"/>
  <c r="AC256" i="6"/>
  <c r="L256" i="6"/>
  <c r="R255" i="6"/>
  <c r="K257" i="6"/>
  <c r="Z258" i="6" l="1"/>
  <c r="V258" i="6"/>
  <c r="Y258" i="6"/>
  <c r="AA258" i="6"/>
  <c r="W258" i="6"/>
  <c r="S258" i="6"/>
  <c r="AB258" i="6"/>
  <c r="T258" i="6"/>
  <c r="X258" i="6"/>
  <c r="K258" i="6"/>
  <c r="AO255" i="6"/>
  <c r="AJ255" i="6"/>
  <c r="AE255" i="6"/>
  <c r="AH255" i="6"/>
  <c r="AM255" i="6"/>
  <c r="AF255" i="6"/>
  <c r="AG255" i="6"/>
  <c r="AI255" i="6"/>
  <c r="AN255" i="6"/>
  <c r="AK255" i="6"/>
  <c r="AL255" i="6"/>
  <c r="G260" i="6"/>
  <c r="F260" i="6"/>
  <c r="L257" i="6"/>
  <c r="R256" i="6"/>
  <c r="AC257" i="6"/>
  <c r="H259" i="6"/>
  <c r="O259" i="6" s="1"/>
  <c r="AQ259" i="6"/>
  <c r="AB259" i="6" l="1"/>
  <c r="X259" i="6"/>
  <c r="T259" i="6"/>
  <c r="AA259" i="6"/>
  <c r="W259" i="6"/>
  <c r="S259" i="6"/>
  <c r="Y259" i="6"/>
  <c r="V259" i="6"/>
  <c r="Z259" i="6"/>
  <c r="K259" i="6"/>
  <c r="H260" i="6"/>
  <c r="O260" i="6" s="1"/>
  <c r="AQ260" i="6"/>
  <c r="L258" i="6"/>
  <c r="AC258" i="6"/>
  <c r="R257" i="6"/>
  <c r="AO256" i="6"/>
  <c r="AM256" i="6"/>
  <c r="AE256" i="6"/>
  <c r="AF256" i="6"/>
  <c r="AN256" i="6"/>
  <c r="AI256" i="6"/>
  <c r="AJ256" i="6"/>
  <c r="AL256" i="6"/>
  <c r="AG256" i="6"/>
  <c r="AH256" i="6"/>
  <c r="AK256" i="6"/>
  <c r="G261" i="6"/>
  <c r="F261" i="6"/>
  <c r="Z260" i="6" l="1"/>
  <c r="V260" i="6"/>
  <c r="Y260" i="6"/>
  <c r="AA260" i="6"/>
  <c r="W260" i="6"/>
  <c r="S260" i="6"/>
  <c r="X260" i="6"/>
  <c r="T260" i="6"/>
  <c r="AB260" i="6"/>
  <c r="F262" i="6"/>
  <c r="G262" i="6"/>
  <c r="AK257" i="6"/>
  <c r="AN257" i="6"/>
  <c r="AO257" i="6"/>
  <c r="AI257" i="6"/>
  <c r="AF257" i="6"/>
  <c r="AM257" i="6"/>
  <c r="AG257" i="6"/>
  <c r="AL257" i="6"/>
  <c r="AE257" i="6"/>
  <c r="AJ257" i="6"/>
  <c r="AH257" i="6"/>
  <c r="L259" i="6"/>
  <c r="AC259" i="6"/>
  <c r="R258" i="6"/>
  <c r="K260" i="6"/>
  <c r="H261" i="6"/>
  <c r="O261" i="6" s="1"/>
  <c r="AQ261" i="6"/>
  <c r="AB261" i="6" l="1"/>
  <c r="X261" i="6"/>
  <c r="T261" i="6"/>
  <c r="AA261" i="6"/>
  <c r="W261" i="6"/>
  <c r="S261" i="6"/>
  <c r="Y261" i="6"/>
  <c r="Z261" i="6"/>
  <c r="V261" i="6"/>
  <c r="R259" i="6"/>
  <c r="L260" i="6"/>
  <c r="AC260" i="6"/>
  <c r="K261" i="6"/>
  <c r="AK258" i="6"/>
  <c r="AN258" i="6"/>
  <c r="AH258" i="6"/>
  <c r="AL258" i="6"/>
  <c r="AE258" i="6"/>
  <c r="AM258" i="6"/>
  <c r="AF258" i="6"/>
  <c r="AO258" i="6"/>
  <c r="AJ258" i="6"/>
  <c r="AG258" i="6"/>
  <c r="AI258" i="6"/>
  <c r="F263" i="6"/>
  <c r="G263" i="6"/>
  <c r="AQ262" i="6"/>
  <c r="H262" i="6"/>
  <c r="O262" i="6" s="1"/>
  <c r="Z262" i="6" l="1"/>
  <c r="V262" i="6"/>
  <c r="Y262" i="6"/>
  <c r="AA262" i="6"/>
  <c r="W262" i="6"/>
  <c r="S262" i="6"/>
  <c r="T262" i="6"/>
  <c r="AB262" i="6"/>
  <c r="X262" i="6"/>
  <c r="F264" i="6"/>
  <c r="G264" i="6"/>
  <c r="AQ263" i="6"/>
  <c r="H263" i="6"/>
  <c r="O263" i="6" s="1"/>
  <c r="R260" i="6"/>
  <c r="AC261" i="6"/>
  <c r="L261" i="6"/>
  <c r="K262" i="6"/>
  <c r="AN259" i="6"/>
  <c r="AE259" i="6"/>
  <c r="AF259" i="6"/>
  <c r="AM259" i="6"/>
  <c r="AI259" i="6"/>
  <c r="AK259" i="6"/>
  <c r="AJ259" i="6"/>
  <c r="AL259" i="6"/>
  <c r="AH259" i="6"/>
  <c r="AO259" i="6"/>
  <c r="AG259" i="6"/>
  <c r="AB263" i="6" l="1"/>
  <c r="X263" i="6"/>
  <c r="T263" i="6"/>
  <c r="AA263" i="6"/>
  <c r="W263" i="6"/>
  <c r="S263" i="6"/>
  <c r="Y263" i="6"/>
  <c r="Z263" i="6"/>
  <c r="V263" i="6"/>
  <c r="K263" i="6"/>
  <c r="AC262" i="6"/>
  <c r="R261" i="6"/>
  <c r="L262" i="6"/>
  <c r="F265" i="6"/>
  <c r="G265" i="6"/>
  <c r="AL260" i="6"/>
  <c r="AN260" i="6"/>
  <c r="AG260" i="6"/>
  <c r="AM260" i="6"/>
  <c r="AE260" i="6"/>
  <c r="AK260" i="6"/>
  <c r="AF260" i="6"/>
  <c r="AI260" i="6"/>
  <c r="AO260" i="6"/>
  <c r="AJ260" i="6"/>
  <c r="AH260" i="6"/>
  <c r="AQ264" i="6"/>
  <c r="H264" i="6"/>
  <c r="O264" i="6" s="1"/>
  <c r="Z264" i="6" l="1"/>
  <c r="V264" i="6"/>
  <c r="Y264" i="6"/>
  <c r="AA264" i="6"/>
  <c r="W264" i="6"/>
  <c r="S264" i="6"/>
  <c r="AB264" i="6"/>
  <c r="X264" i="6"/>
  <c r="T264" i="6"/>
  <c r="AQ265" i="6"/>
  <c r="H265" i="6"/>
  <c r="O265" i="6" s="1"/>
  <c r="R262" i="6"/>
  <c r="AC263" i="6"/>
  <c r="L263" i="6"/>
  <c r="F266" i="6"/>
  <c r="G266" i="6"/>
  <c r="K264" i="6"/>
  <c r="AG261" i="6"/>
  <c r="AN261" i="6"/>
  <c r="AE261" i="6"/>
  <c r="AK261" i="6"/>
  <c r="AJ261" i="6"/>
  <c r="AH261" i="6"/>
  <c r="AM261" i="6"/>
  <c r="AL261" i="6"/>
  <c r="AF261" i="6"/>
  <c r="AI261" i="6"/>
  <c r="AO261" i="6"/>
  <c r="AB265" i="6" l="1"/>
  <c r="X265" i="6"/>
  <c r="T265" i="6"/>
  <c r="AA265" i="6"/>
  <c r="W265" i="6"/>
  <c r="S265" i="6"/>
  <c r="Y265" i="6"/>
  <c r="V265" i="6"/>
  <c r="Z265" i="6"/>
  <c r="AC264" i="6"/>
  <c r="L264" i="6"/>
  <c r="R263" i="6"/>
  <c r="AH262" i="6"/>
  <c r="AO262" i="6"/>
  <c r="AK262" i="6"/>
  <c r="AL262" i="6"/>
  <c r="AN262" i="6"/>
  <c r="AM262" i="6"/>
  <c r="AE262" i="6"/>
  <c r="AJ262" i="6"/>
  <c r="AG262" i="6"/>
  <c r="AI262" i="6"/>
  <c r="AF262" i="6"/>
  <c r="AQ266" i="6"/>
  <c r="H266" i="6"/>
  <c r="O266" i="6" s="1"/>
  <c r="K265" i="6"/>
  <c r="F267" i="6"/>
  <c r="G267" i="6"/>
  <c r="Z266" i="6" l="1"/>
  <c r="V266" i="6"/>
  <c r="Y266" i="6"/>
  <c r="AA266" i="6"/>
  <c r="W266" i="6"/>
  <c r="S266" i="6"/>
  <c r="AB266" i="6"/>
  <c r="X266" i="6"/>
  <c r="T266" i="6"/>
  <c r="K266" i="6"/>
  <c r="AK263" i="6"/>
  <c r="AL263" i="6"/>
  <c r="AJ263" i="6"/>
  <c r="AF263" i="6"/>
  <c r="AM263" i="6"/>
  <c r="AH263" i="6"/>
  <c r="AG263" i="6"/>
  <c r="AO263" i="6"/>
  <c r="AE263" i="6"/>
  <c r="AI263" i="6"/>
  <c r="AN263" i="6"/>
  <c r="H267" i="6"/>
  <c r="O267" i="6" s="1"/>
  <c r="AQ267" i="6"/>
  <c r="L265" i="6"/>
  <c r="AC265" i="6"/>
  <c r="R264" i="6"/>
  <c r="G268" i="6"/>
  <c r="F268" i="6"/>
  <c r="AB267" i="6" l="1"/>
  <c r="X267" i="6"/>
  <c r="T267" i="6"/>
  <c r="AA267" i="6"/>
  <c r="W267" i="6"/>
  <c r="S267" i="6"/>
  <c r="Y267" i="6"/>
  <c r="Z267" i="6"/>
  <c r="V267" i="6"/>
  <c r="AL264" i="6"/>
  <c r="AM264" i="6"/>
  <c r="AE264" i="6"/>
  <c r="AG264" i="6"/>
  <c r="AJ264" i="6"/>
  <c r="AI264" i="6"/>
  <c r="AN264" i="6"/>
  <c r="AO264" i="6"/>
  <c r="AK264" i="6"/>
  <c r="AH264" i="6"/>
  <c r="AF264" i="6"/>
  <c r="G269" i="6"/>
  <c r="F269" i="6"/>
  <c r="K267" i="6"/>
  <c r="R265" i="6"/>
  <c r="L266" i="6"/>
  <c r="AC266" i="6"/>
  <c r="H268" i="6"/>
  <c r="O268" i="6" s="1"/>
  <c r="AQ268" i="6"/>
  <c r="Z268" i="6" l="1"/>
  <c r="V268" i="6"/>
  <c r="Y268" i="6"/>
  <c r="AA268" i="6"/>
  <c r="W268" i="6"/>
  <c r="S268" i="6"/>
  <c r="X268" i="6"/>
  <c r="T268" i="6"/>
  <c r="AB268" i="6"/>
  <c r="K268" i="6"/>
  <c r="AC267" i="6"/>
  <c r="L267" i="6"/>
  <c r="R266" i="6"/>
  <c r="F270" i="6"/>
  <c r="G270" i="6"/>
  <c r="AI265" i="6"/>
  <c r="AE265" i="6"/>
  <c r="AG265" i="6"/>
  <c r="AL265" i="6"/>
  <c r="AH265" i="6"/>
  <c r="AK265" i="6"/>
  <c r="AF265" i="6"/>
  <c r="AO265" i="6"/>
  <c r="AN265" i="6"/>
  <c r="AJ265" i="6"/>
  <c r="AM265" i="6"/>
  <c r="AQ269" i="6"/>
  <c r="H269" i="6"/>
  <c r="O269" i="6" s="1"/>
  <c r="AB269" i="6" l="1"/>
  <c r="X269" i="6"/>
  <c r="T269" i="6"/>
  <c r="AA269" i="6"/>
  <c r="W269" i="6"/>
  <c r="S269" i="6"/>
  <c r="Y269" i="6"/>
  <c r="Z269" i="6"/>
  <c r="V269" i="6"/>
  <c r="AC268" i="6"/>
  <c r="R267" i="6"/>
  <c r="L268" i="6"/>
  <c r="G271" i="6"/>
  <c r="F271" i="6"/>
  <c r="AQ270" i="6"/>
  <c r="H270" i="6"/>
  <c r="O270" i="6" s="1"/>
  <c r="AO266" i="6"/>
  <c r="AK266" i="6"/>
  <c r="AG266" i="6"/>
  <c r="AL266" i="6"/>
  <c r="AE266" i="6"/>
  <c r="AJ266" i="6"/>
  <c r="AN266" i="6"/>
  <c r="AF266" i="6"/>
  <c r="AH266" i="6"/>
  <c r="AI266" i="6"/>
  <c r="AM266" i="6"/>
  <c r="K269" i="6"/>
  <c r="Z270" i="6" l="1"/>
  <c r="V270" i="6"/>
  <c r="Y270" i="6"/>
  <c r="AA270" i="6"/>
  <c r="W270" i="6"/>
  <c r="S270" i="6"/>
  <c r="T270" i="6"/>
  <c r="X270" i="6"/>
  <c r="AB270" i="6"/>
  <c r="K270" i="6"/>
  <c r="F272" i="6"/>
  <c r="G272" i="6"/>
  <c r="AO267" i="6"/>
  <c r="AG267" i="6"/>
  <c r="AF267" i="6"/>
  <c r="AK267" i="6"/>
  <c r="AE267" i="6"/>
  <c r="AI267" i="6"/>
  <c r="AN267" i="6"/>
  <c r="AL267" i="6"/>
  <c r="AM267" i="6"/>
  <c r="AJ267" i="6"/>
  <c r="AH267" i="6"/>
  <c r="AC269" i="6"/>
  <c r="R268" i="6"/>
  <c r="L269" i="6"/>
  <c r="H271" i="6"/>
  <c r="O271" i="6" s="1"/>
  <c r="AQ271" i="6"/>
  <c r="AB271" i="6" l="1"/>
  <c r="X271" i="6"/>
  <c r="T271" i="6"/>
  <c r="AA271" i="6"/>
  <c r="W271" i="6"/>
  <c r="S271" i="6"/>
  <c r="Y271" i="6"/>
  <c r="Z271" i="6"/>
  <c r="V271" i="6"/>
  <c r="K271" i="6"/>
  <c r="AQ272" i="6"/>
  <c r="H272" i="6"/>
  <c r="O272" i="6" s="1"/>
  <c r="L270" i="6"/>
  <c r="R269" i="6"/>
  <c r="AC270" i="6"/>
  <c r="AE268" i="6"/>
  <c r="AO268" i="6"/>
  <c r="AH268" i="6"/>
  <c r="AN268" i="6"/>
  <c r="AK268" i="6"/>
  <c r="AM268" i="6"/>
  <c r="AI268" i="6"/>
  <c r="AJ268" i="6"/>
  <c r="AG268" i="6"/>
  <c r="AL268" i="6"/>
  <c r="AF268" i="6"/>
  <c r="G273" i="6"/>
  <c r="F273" i="6"/>
  <c r="Z272" i="6" l="1"/>
  <c r="V272" i="6"/>
  <c r="Y272" i="6"/>
  <c r="AA272" i="6"/>
  <c r="W272" i="6"/>
  <c r="S272" i="6"/>
  <c r="X272" i="6"/>
  <c r="AB272" i="6"/>
  <c r="T272" i="6"/>
  <c r="AQ273" i="6"/>
  <c r="H273" i="6"/>
  <c r="O273" i="6" s="1"/>
  <c r="G274" i="6"/>
  <c r="F274" i="6"/>
  <c r="AM269" i="6"/>
  <c r="AE269" i="6"/>
  <c r="AG269" i="6"/>
  <c r="AH269" i="6"/>
  <c r="AI269" i="6"/>
  <c r="AO269" i="6"/>
  <c r="AJ269" i="6"/>
  <c r="AF269" i="6"/>
  <c r="AK269" i="6"/>
  <c r="AN269" i="6"/>
  <c r="AL269" i="6"/>
  <c r="AC271" i="6"/>
  <c r="R270" i="6"/>
  <c r="L271" i="6"/>
  <c r="K272" i="6"/>
  <c r="AB273" i="6" l="1"/>
  <c r="X273" i="6"/>
  <c r="T273" i="6"/>
  <c r="AA273" i="6"/>
  <c r="W273" i="6"/>
  <c r="S273" i="6"/>
  <c r="Y273" i="6"/>
  <c r="V273" i="6"/>
  <c r="Z273" i="6"/>
  <c r="AQ274" i="6"/>
  <c r="H274" i="6"/>
  <c r="O274" i="6" s="1"/>
  <c r="G275" i="6"/>
  <c r="F275" i="6"/>
  <c r="K273" i="6"/>
  <c r="L272" i="6"/>
  <c r="AC272" i="6"/>
  <c r="R271" i="6"/>
  <c r="AN270" i="6"/>
  <c r="AH270" i="6"/>
  <c r="AF270" i="6"/>
  <c r="AM270" i="6"/>
  <c r="AJ270" i="6"/>
  <c r="AK270" i="6"/>
  <c r="AG270" i="6"/>
  <c r="AO270" i="6"/>
  <c r="AL270" i="6"/>
  <c r="AE270" i="6"/>
  <c r="AI270" i="6"/>
  <c r="Z274" i="6" l="1"/>
  <c r="V274" i="6"/>
  <c r="Y274" i="6"/>
  <c r="AA274" i="6"/>
  <c r="W274" i="6"/>
  <c r="S274" i="6"/>
  <c r="AB274" i="6"/>
  <c r="X274" i="6"/>
  <c r="T274" i="6"/>
  <c r="G276" i="6"/>
  <c r="F276" i="6"/>
  <c r="H275" i="6"/>
  <c r="O275" i="6" s="1"/>
  <c r="AQ275" i="6"/>
  <c r="R272" i="6"/>
  <c r="AC273" i="6"/>
  <c r="L273" i="6"/>
  <c r="AL271" i="6"/>
  <c r="AJ271" i="6"/>
  <c r="AF271" i="6"/>
  <c r="AK271" i="6"/>
  <c r="AN271" i="6"/>
  <c r="AM271" i="6"/>
  <c r="AH271" i="6"/>
  <c r="AO271" i="6"/>
  <c r="AI271" i="6"/>
  <c r="AE271" i="6"/>
  <c r="AG271" i="6"/>
  <c r="K274" i="6"/>
  <c r="AB275" i="6" l="1"/>
  <c r="X275" i="6"/>
  <c r="T275" i="6"/>
  <c r="AA275" i="6"/>
  <c r="W275" i="6"/>
  <c r="S275" i="6"/>
  <c r="Y275" i="6"/>
  <c r="V275" i="6"/>
  <c r="Z275" i="6"/>
  <c r="K275" i="6"/>
  <c r="H276" i="6"/>
  <c r="O276" i="6" s="1"/>
  <c r="AQ276" i="6"/>
  <c r="AC274" i="6"/>
  <c r="R273" i="6"/>
  <c r="L274" i="6"/>
  <c r="AF272" i="6"/>
  <c r="AL272" i="6"/>
  <c r="AM272" i="6"/>
  <c r="AJ272" i="6"/>
  <c r="AN272" i="6"/>
  <c r="AH272" i="6"/>
  <c r="AE272" i="6"/>
  <c r="AG272" i="6"/>
  <c r="AO272" i="6"/>
  <c r="AK272" i="6"/>
  <c r="AI272" i="6"/>
  <c r="F277" i="6"/>
  <c r="G277" i="6"/>
  <c r="Z276" i="6" l="1"/>
  <c r="V276" i="6"/>
  <c r="Y276" i="6"/>
  <c r="AA276" i="6"/>
  <c r="W276" i="6"/>
  <c r="S276" i="6"/>
  <c r="X276" i="6"/>
  <c r="T276" i="6"/>
  <c r="AB276" i="6"/>
  <c r="H277" i="6"/>
  <c r="O277" i="6" s="1"/>
  <c r="AQ277" i="6"/>
  <c r="L275" i="6"/>
  <c r="R274" i="6"/>
  <c r="AC275" i="6"/>
  <c r="AL273" i="6"/>
  <c r="AJ273" i="6"/>
  <c r="AM273" i="6"/>
  <c r="AN273" i="6"/>
  <c r="AI273" i="6"/>
  <c r="AF273" i="6"/>
  <c r="AG273" i="6"/>
  <c r="AE273" i="6"/>
  <c r="AH273" i="6"/>
  <c r="AO273" i="6"/>
  <c r="AK273" i="6"/>
  <c r="K276" i="6"/>
  <c r="F278" i="6"/>
  <c r="G278" i="6"/>
  <c r="AB277" i="6" l="1"/>
  <c r="X277" i="6"/>
  <c r="T277" i="6"/>
  <c r="AA277" i="6"/>
  <c r="W277" i="6"/>
  <c r="S277" i="6"/>
  <c r="Y277" i="6"/>
  <c r="V277" i="6"/>
  <c r="Z277" i="6"/>
  <c r="AC276" i="6"/>
  <c r="L276" i="6"/>
  <c r="R275" i="6"/>
  <c r="AH274" i="6"/>
  <c r="AF274" i="6"/>
  <c r="AL274" i="6"/>
  <c r="AN274" i="6"/>
  <c r="AE274" i="6"/>
  <c r="AK274" i="6"/>
  <c r="AJ274" i="6"/>
  <c r="AI274" i="6"/>
  <c r="AO274" i="6"/>
  <c r="AM274" i="6"/>
  <c r="AG274" i="6"/>
  <c r="AQ278" i="6"/>
  <c r="H278" i="6"/>
  <c r="O278" i="6" s="1"/>
  <c r="F279" i="6"/>
  <c r="G279" i="6"/>
  <c r="K277" i="6"/>
  <c r="Z278" i="6" l="1"/>
  <c r="V278" i="6"/>
  <c r="Y278" i="6"/>
  <c r="AA278" i="6"/>
  <c r="W278" i="6"/>
  <c r="S278" i="6"/>
  <c r="T278" i="6"/>
  <c r="AB278" i="6"/>
  <c r="X278" i="6"/>
  <c r="K278" i="6"/>
  <c r="AG275" i="6"/>
  <c r="AJ275" i="6"/>
  <c r="AE275" i="6"/>
  <c r="AK275" i="6"/>
  <c r="AH275" i="6"/>
  <c r="AL275" i="6"/>
  <c r="AI275" i="6"/>
  <c r="AN275" i="6"/>
  <c r="AO275" i="6"/>
  <c r="AF275" i="6"/>
  <c r="AM275" i="6"/>
  <c r="G280" i="6"/>
  <c r="F280" i="6"/>
  <c r="R276" i="6"/>
  <c r="AC277" i="6"/>
  <c r="L277" i="6"/>
  <c r="AQ279" i="6"/>
  <c r="H279" i="6"/>
  <c r="O279" i="6" s="1"/>
  <c r="AB279" i="6" l="1"/>
  <c r="X279" i="6"/>
  <c r="T279" i="6"/>
  <c r="AA279" i="6"/>
  <c r="W279" i="6"/>
  <c r="S279" i="6"/>
  <c r="Y279" i="6"/>
  <c r="Z279" i="6"/>
  <c r="V279" i="6"/>
  <c r="L278" i="6"/>
  <c r="AC278" i="6"/>
  <c r="R277" i="6"/>
  <c r="H280" i="6"/>
  <c r="O280" i="6" s="1"/>
  <c r="AQ280" i="6"/>
  <c r="G281" i="6"/>
  <c r="F281" i="6"/>
  <c r="K279" i="6"/>
  <c r="AI276" i="6"/>
  <c r="AJ276" i="6"/>
  <c r="AE276" i="6"/>
  <c r="AG276" i="6"/>
  <c r="AO276" i="6"/>
  <c r="AM276" i="6"/>
  <c r="AH276" i="6"/>
  <c r="AN276" i="6"/>
  <c r="AL276" i="6"/>
  <c r="AK276" i="6"/>
  <c r="AF276" i="6"/>
  <c r="Z280" i="6" l="1"/>
  <c r="V280" i="6"/>
  <c r="Y280" i="6"/>
  <c r="AA280" i="6"/>
  <c r="W280" i="6"/>
  <c r="S280" i="6"/>
  <c r="AB280" i="6"/>
  <c r="T280" i="6"/>
  <c r="X280" i="6"/>
  <c r="AC279" i="6"/>
  <c r="R278" i="6"/>
  <c r="L279" i="6"/>
  <c r="AQ281" i="6"/>
  <c r="H281" i="6"/>
  <c r="O281" i="6" s="1"/>
  <c r="AG277" i="6"/>
  <c r="AJ277" i="6"/>
  <c r="AN277" i="6"/>
  <c r="AK277" i="6"/>
  <c r="AL277" i="6"/>
  <c r="AI277" i="6"/>
  <c r="AH277" i="6"/>
  <c r="AE277" i="6"/>
  <c r="AM277" i="6"/>
  <c r="AO277" i="6"/>
  <c r="AF277" i="6"/>
  <c r="F282" i="6"/>
  <c r="G282" i="6"/>
  <c r="K280" i="6"/>
  <c r="AB281" i="6" l="1"/>
  <c r="X281" i="6"/>
  <c r="T281" i="6"/>
  <c r="AA281" i="6"/>
  <c r="W281" i="6"/>
  <c r="S281" i="6"/>
  <c r="Y281" i="6"/>
  <c r="V281" i="6"/>
  <c r="Z281" i="6"/>
  <c r="R279" i="6"/>
  <c r="AC280" i="6"/>
  <c r="L280" i="6"/>
  <c r="G283" i="6"/>
  <c r="F283" i="6"/>
  <c r="AK278" i="6"/>
  <c r="AN278" i="6"/>
  <c r="AJ278" i="6"/>
  <c r="AI278" i="6"/>
  <c r="AF278" i="6"/>
  <c r="AH278" i="6"/>
  <c r="AG278" i="6"/>
  <c r="AO278" i="6"/>
  <c r="AL278" i="6"/>
  <c r="AE278" i="6"/>
  <c r="AM278" i="6"/>
  <c r="AQ282" i="6"/>
  <c r="H282" i="6"/>
  <c r="O282" i="6" s="1"/>
  <c r="K281" i="6"/>
  <c r="Z282" i="6" l="1"/>
  <c r="V282" i="6"/>
  <c r="Y282" i="6"/>
  <c r="AA282" i="6"/>
  <c r="W282" i="6"/>
  <c r="S282" i="6"/>
  <c r="AB282" i="6"/>
  <c r="T282" i="6"/>
  <c r="X282" i="6"/>
  <c r="F284" i="6"/>
  <c r="G284" i="6"/>
  <c r="K282" i="6"/>
  <c r="R280" i="6"/>
  <c r="L281" i="6"/>
  <c r="AC281" i="6"/>
  <c r="H283" i="6"/>
  <c r="O283" i="6" s="1"/>
  <c r="AQ283" i="6"/>
  <c r="AG279" i="6"/>
  <c r="AF279" i="6"/>
  <c r="AO279" i="6"/>
  <c r="AN279" i="6"/>
  <c r="AM279" i="6"/>
  <c r="AI279" i="6"/>
  <c r="AE279" i="6"/>
  <c r="AH279" i="6"/>
  <c r="AK279" i="6"/>
  <c r="AL279" i="6"/>
  <c r="AJ279" i="6"/>
  <c r="AB283" i="6" l="1"/>
  <c r="X283" i="6"/>
  <c r="T283" i="6"/>
  <c r="AA283" i="6"/>
  <c r="W283" i="6"/>
  <c r="S283" i="6"/>
  <c r="Y283" i="6"/>
  <c r="Z283" i="6"/>
  <c r="V283" i="6"/>
  <c r="R281" i="6"/>
  <c r="L282" i="6"/>
  <c r="AC282" i="6"/>
  <c r="AF280" i="6"/>
  <c r="AO280" i="6"/>
  <c r="AG280" i="6"/>
  <c r="AJ280" i="6"/>
  <c r="AM280" i="6"/>
  <c r="AN280" i="6"/>
  <c r="AI280" i="6"/>
  <c r="AL280" i="6"/>
  <c r="AH280" i="6"/>
  <c r="AE280" i="6"/>
  <c r="AK280" i="6"/>
  <c r="F285" i="6"/>
  <c r="G285" i="6"/>
  <c r="K283" i="6"/>
  <c r="H284" i="6"/>
  <c r="O284" i="6" s="1"/>
  <c r="AQ284" i="6"/>
  <c r="Z284" i="6" l="1"/>
  <c r="V284" i="6"/>
  <c r="Y284" i="6"/>
  <c r="AA284" i="6"/>
  <c r="W284" i="6"/>
  <c r="S284" i="6"/>
  <c r="X284" i="6"/>
  <c r="T284" i="6"/>
  <c r="AB284" i="6"/>
  <c r="G286" i="6"/>
  <c r="F286" i="6"/>
  <c r="AC283" i="6"/>
  <c r="L283" i="6"/>
  <c r="R282" i="6"/>
  <c r="AQ285" i="6"/>
  <c r="H285" i="6"/>
  <c r="O285" i="6" s="1"/>
  <c r="K284" i="6"/>
  <c r="AJ281" i="6"/>
  <c r="AI281" i="6"/>
  <c r="AG281" i="6"/>
  <c r="AH281" i="6"/>
  <c r="AE281" i="6"/>
  <c r="AF281" i="6"/>
  <c r="AL281" i="6"/>
  <c r="AK281" i="6"/>
  <c r="AO281" i="6"/>
  <c r="AM281" i="6"/>
  <c r="AN281" i="6"/>
  <c r="AB285" i="6" l="1"/>
  <c r="X285" i="6"/>
  <c r="T285" i="6"/>
  <c r="AA285" i="6"/>
  <c r="W285" i="6"/>
  <c r="S285" i="6"/>
  <c r="Y285" i="6"/>
  <c r="Z285" i="6"/>
  <c r="V285" i="6"/>
  <c r="K285" i="6"/>
  <c r="AQ286" i="6"/>
  <c r="H286" i="6"/>
  <c r="O286" i="6" s="1"/>
  <c r="AC284" i="6"/>
  <c r="L284" i="6"/>
  <c r="R283" i="6"/>
  <c r="AM282" i="6"/>
  <c r="AF282" i="6"/>
  <c r="AO282" i="6"/>
  <c r="AH282" i="6"/>
  <c r="AK282" i="6"/>
  <c r="AJ282" i="6"/>
  <c r="AG282" i="6"/>
  <c r="AI282" i="6"/>
  <c r="AL282" i="6"/>
  <c r="AE282" i="6"/>
  <c r="AN282" i="6"/>
  <c r="F287" i="6"/>
  <c r="G287" i="6"/>
  <c r="Z286" i="6" l="1"/>
  <c r="V286" i="6"/>
  <c r="Y286" i="6"/>
  <c r="AA286" i="6"/>
  <c r="W286" i="6"/>
  <c r="S286" i="6"/>
  <c r="T286" i="6"/>
  <c r="AB286" i="6"/>
  <c r="X286" i="6"/>
  <c r="AQ287" i="6"/>
  <c r="H287" i="6"/>
  <c r="O287" i="6" s="1"/>
  <c r="AH283" i="6"/>
  <c r="AL283" i="6"/>
  <c r="AJ283" i="6"/>
  <c r="AF283" i="6"/>
  <c r="AO283" i="6"/>
  <c r="AN283" i="6"/>
  <c r="AE283" i="6"/>
  <c r="AI283" i="6"/>
  <c r="AG283" i="6"/>
  <c r="AK283" i="6"/>
  <c r="AM283" i="6"/>
  <c r="AC285" i="6"/>
  <c r="R284" i="6"/>
  <c r="L285" i="6"/>
  <c r="G288" i="6"/>
  <c r="F288" i="6"/>
  <c r="K286" i="6"/>
  <c r="AB287" i="6" l="1"/>
  <c r="X287" i="6"/>
  <c r="T287" i="6"/>
  <c r="AA287" i="6"/>
  <c r="W287" i="6"/>
  <c r="S287" i="6"/>
  <c r="Y287" i="6"/>
  <c r="Z287" i="6"/>
  <c r="V287" i="6"/>
  <c r="AE284" i="6"/>
  <c r="AO284" i="6"/>
  <c r="AF284" i="6"/>
  <c r="AL284" i="6"/>
  <c r="AI284" i="6"/>
  <c r="AN284" i="6"/>
  <c r="AJ284" i="6"/>
  <c r="AG284" i="6"/>
  <c r="AH284" i="6"/>
  <c r="AM284" i="6"/>
  <c r="AK284" i="6"/>
  <c r="L286" i="6"/>
  <c r="AC286" i="6"/>
  <c r="R285" i="6"/>
  <c r="K287" i="6"/>
  <c r="H288" i="6"/>
  <c r="O288" i="6" s="1"/>
  <c r="AQ288" i="6"/>
  <c r="Z288" i="6" l="1"/>
  <c r="V288" i="6"/>
  <c r="Y288" i="6"/>
  <c r="AA288" i="6"/>
  <c r="W288" i="6"/>
  <c r="S288" i="6"/>
  <c r="AB288" i="6"/>
  <c r="X288" i="6"/>
  <c r="T288" i="6"/>
  <c r="K288" i="6"/>
  <c r="AO285" i="6"/>
  <c r="AJ285" i="6"/>
  <c r="AF285" i="6"/>
  <c r="AL285" i="6"/>
  <c r="AH285" i="6"/>
  <c r="AI285" i="6"/>
  <c r="AM285" i="6"/>
  <c r="AN285" i="6"/>
  <c r="AE285" i="6"/>
  <c r="AG285" i="6"/>
  <c r="AK285" i="6"/>
  <c r="AC287" i="6"/>
  <c r="R286" i="6"/>
  <c r="L287" i="6"/>
  <c r="AN286" i="6" l="1"/>
  <c r="AF286" i="6"/>
  <c r="AM286" i="6"/>
  <c r="AI286" i="6"/>
  <c r="AL286" i="6"/>
  <c r="AK286" i="6"/>
  <c r="AO286" i="6"/>
  <c r="AE286" i="6"/>
  <c r="AH286" i="6"/>
  <c r="AJ286" i="6"/>
  <c r="AG286" i="6"/>
  <c r="R287" i="6"/>
  <c r="R288" i="6" s="1"/>
  <c r="C24" i="7" s="1"/>
  <c r="L288" i="6"/>
  <c r="AC288" i="6"/>
  <c r="B14" i="7" l="1"/>
  <c r="O24" i="7"/>
  <c r="AG19" i="3" s="1"/>
  <c r="C17" i="7"/>
  <c r="C19" i="7"/>
  <c r="C23" i="7"/>
  <c r="C21" i="7"/>
  <c r="C18" i="7"/>
  <c r="C20" i="7"/>
  <c r="C16" i="7"/>
  <c r="C15" i="7"/>
  <c r="C22" i="7"/>
  <c r="AO288" i="6"/>
  <c r="AE288" i="6"/>
  <c r="AK288" i="6"/>
  <c r="AI288" i="6"/>
  <c r="AH288" i="6"/>
  <c r="AJ288" i="6"/>
  <c r="AG288" i="6"/>
  <c r="AN288" i="6"/>
  <c r="AL288" i="6"/>
  <c r="AM288" i="6"/>
  <c r="AF288" i="6"/>
  <c r="AO287" i="6"/>
  <c r="AK287" i="6"/>
  <c r="AG287" i="6"/>
  <c r="AH287" i="6"/>
  <c r="AN287" i="6"/>
  <c r="AE287" i="6"/>
  <c r="AM287" i="6"/>
  <c r="AI287" i="6"/>
  <c r="AL287" i="6"/>
  <c r="AF287" i="6"/>
  <c r="AJ287" i="6"/>
  <c r="AI289" i="6" l="1"/>
  <c r="AN289" i="6"/>
  <c r="AF289" i="6"/>
  <c r="AG289" i="6"/>
  <c r="AK289" i="6"/>
  <c r="AM289" i="6"/>
  <c r="AJ289" i="6"/>
  <c r="AE289" i="6"/>
  <c r="AL289" i="6"/>
  <c r="AH289" i="6"/>
  <c r="AO289" i="6"/>
  <c r="AD290" i="6" s="1"/>
</calcChain>
</file>

<file path=xl/sharedStrings.xml><?xml version="1.0" encoding="utf-8"?>
<sst xmlns="http://schemas.openxmlformats.org/spreadsheetml/2006/main" count="147" uniqueCount="66">
  <si>
    <t>YM</t>
  </si>
  <si>
    <t>EP</t>
  </si>
  <si>
    <t>ENQ</t>
  </si>
  <si>
    <t>TFE</t>
  </si>
  <si>
    <t>H:</t>
  </si>
  <si>
    <t>L:</t>
  </si>
  <si>
    <t>SIE</t>
  </si>
  <si>
    <t>PLE</t>
  </si>
  <si>
    <t>CLE</t>
  </si>
  <si>
    <t>HOE</t>
  </si>
  <si>
    <t>EU6</t>
  </si>
  <si>
    <t>JY6</t>
  </si>
  <si>
    <t>BP6</t>
  </si>
  <si>
    <t>CA6</t>
  </si>
  <si>
    <t>SF6</t>
  </si>
  <si>
    <t>NE6</t>
  </si>
  <si>
    <t>DSX</t>
  </si>
  <si>
    <t>CQG Market Dashboard</t>
  </si>
  <si>
    <t>QFA</t>
  </si>
  <si>
    <t>PIL</t>
  </si>
  <si>
    <t>X30</t>
  </si>
  <si>
    <t>JNK</t>
  </si>
  <si>
    <t>USA</t>
  </si>
  <si>
    <t>DB</t>
  </si>
  <si>
    <t>FGBX</t>
  </si>
  <si>
    <t>QGA</t>
  </si>
  <si>
    <t>FVA</t>
  </si>
  <si>
    <t>DL</t>
  </si>
  <si>
    <t>MX6</t>
  </si>
  <si>
    <t>Symbol</t>
  </si>
  <si>
    <t>%NC</t>
  </si>
  <si>
    <t>Rank</t>
  </si>
  <si>
    <t>Checking</t>
  </si>
  <si>
    <t>for</t>
  </si>
  <si>
    <t>closing</t>
  </si>
  <si>
    <t>bar</t>
  </si>
  <si>
    <t>Bar</t>
  </si>
  <si>
    <t>Designed by Thom Hartle</t>
  </si>
  <si>
    <t>Chicago:</t>
  </si>
  <si>
    <t>Bid</t>
  </si>
  <si>
    <t>Ask</t>
  </si>
  <si>
    <t>B</t>
  </si>
  <si>
    <t>Decimal:</t>
  </si>
  <si>
    <t>Correct DOM:</t>
  </si>
  <si>
    <t>Bar:</t>
  </si>
  <si>
    <t>Decimal?</t>
  </si>
  <si>
    <t>Top Row:</t>
  </si>
  <si>
    <t>Bottom Row:</t>
  </si>
  <si>
    <t>Left Column:</t>
  </si>
  <si>
    <t>Right Column:</t>
  </si>
  <si>
    <t>EB</t>
  </si>
  <si>
    <t>Enter the symbols to be used for the Main Display</t>
  </si>
  <si>
    <t>You may see in the Queue volume for the horizontal Dom {55,65}</t>
  </si>
  <si>
    <t xml:space="preserve">If you do, then change the T to D or the D to a T in </t>
  </si>
  <si>
    <t>the bottom right hand corner of the main display.</t>
  </si>
  <si>
    <t>Use B for Treasuries and markets that trade in fractions, such as corn.</t>
  </si>
  <si>
    <t>Enter the number of decimals for the price formatting (1 to 6)</t>
  </si>
  <si>
    <t>T</t>
  </si>
  <si>
    <t xml:space="preserve">  Copyright © 2015     </t>
  </si>
  <si>
    <t>DA6?2</t>
  </si>
  <si>
    <t>NGE?</t>
  </si>
  <si>
    <t>RBE</t>
  </si>
  <si>
    <t>GCE?1</t>
  </si>
  <si>
    <t>TYA?1</t>
  </si>
  <si>
    <t>DD</t>
  </si>
  <si>
    <t>DXE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</si>
</sst>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0.000000"/>
    <numFmt numFmtId="167" formatCode="[$-F400]h:mm:ss\ AM/PM"/>
    <numFmt numFmtId="168" formatCode="h:mm;@"/>
    <numFmt numFmtId="169" formatCode="0.0"/>
  </numFmts>
  <fonts count="1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8"/>
      <color theme="0"/>
      <name val="Arial"/>
      <family val="2"/>
    </font>
    <font>
      <sz val="11"/>
      <color theme="1"/>
      <name val="Century Gothic"/>
      <family val="2"/>
    </font>
    <font>
      <sz val="12"/>
      <color rgb="FF000000"/>
      <name val="Calibri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8"/>
      <color theme="4" tint="0.79998168889431442"/>
      <name val="Century Gothic"/>
      <family val="2"/>
    </font>
    <font>
      <sz val="11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rgb="FF00B050"/>
      <name val="Century Gothic"/>
      <family val="2"/>
    </font>
    <font>
      <sz val="18"/>
      <color theme="0"/>
      <name val="Century Gothic"/>
      <family val="2"/>
    </font>
    <font>
      <sz val="10"/>
      <color rgb="FF00000F"/>
      <name val="Calibri Light"/>
      <family val="2"/>
    </font>
    <font>
      <sz val="11"/>
      <color rgb="FF00000F"/>
      <name val="Calibri Light"/>
      <family val="2"/>
    </font>
    <font>
      <sz val="9"/>
      <color rgb="FF00000F"/>
      <name val="Calibri Light"/>
      <family val="2"/>
    </font>
    <font>
      <sz val="18"/>
      <color rgb="FF00000F"/>
      <name val="Calibri Light"/>
      <family val="2"/>
    </font>
  </fonts>
  <fills count="17">
    <fill>
      <patternFill patternType="none"/>
    </fill>
    <fill>
      <patternFill patternType="gray125"/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4" fillId="0" borderId="0"/>
  </cellStyleXfs>
  <cellXfs count="151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 shrinkToFit="1"/>
    </xf>
    <xf numFmtId="165" fontId="2" fillId="3" borderId="0" xfId="0" applyNumberFormat="1" applyFont="1" applyFill="1" applyBorder="1" applyAlignment="1">
      <alignment horizontal="left" shrinkToFit="1"/>
    </xf>
    <xf numFmtId="165" fontId="2" fillId="3" borderId="0" xfId="0" applyNumberFormat="1" applyFont="1" applyFill="1" applyBorder="1" applyAlignment="1">
      <alignment horizontal="center" shrinkToFit="1"/>
    </xf>
    <xf numFmtId="2" fontId="2" fillId="3" borderId="0" xfId="0" applyNumberFormat="1" applyFont="1" applyFill="1" applyBorder="1" applyAlignment="1">
      <alignment horizontal="left" shrinkToFit="1"/>
    </xf>
    <xf numFmtId="2" fontId="2" fillId="3" borderId="0" xfId="0" applyNumberFormat="1" applyFont="1" applyFill="1" applyBorder="1" applyAlignment="1">
      <alignment horizontal="center" shrinkToFit="1"/>
    </xf>
    <xf numFmtId="164" fontId="2" fillId="3" borderId="0" xfId="0" applyNumberFormat="1" applyFont="1" applyFill="1" applyBorder="1" applyAlignment="1">
      <alignment horizontal="left" shrinkToFit="1"/>
    </xf>
    <xf numFmtId="164" fontId="2" fillId="3" borderId="0" xfId="0" applyNumberFormat="1" applyFont="1" applyFill="1" applyBorder="1" applyAlignment="1">
      <alignment horizontal="center" shrinkToFit="1"/>
    </xf>
    <xf numFmtId="0" fontId="2" fillId="3" borderId="0" xfId="0" applyFont="1" applyFill="1" applyBorder="1"/>
    <xf numFmtId="10" fontId="2" fillId="3" borderId="0" xfId="0" applyNumberFormat="1" applyFont="1" applyFill="1" applyBorder="1" applyAlignment="1">
      <alignment horizontal="center" shrinkToFit="1"/>
    </xf>
    <xf numFmtId="0" fontId="0" fillId="3" borderId="0" xfId="0" applyFont="1" applyFill="1" applyBorder="1" applyAlignment="1">
      <alignment horizontal="center" vertical="center" shrinkToFit="1"/>
    </xf>
    <xf numFmtId="166" fontId="2" fillId="3" borderId="0" xfId="0" applyNumberFormat="1" applyFont="1" applyFill="1" applyBorder="1" applyAlignment="1">
      <alignment horizontal="left" shrinkToFit="1"/>
    </xf>
    <xf numFmtId="166" fontId="2" fillId="3" borderId="0" xfId="0" applyNumberFormat="1" applyFont="1" applyFill="1" applyBorder="1" applyAlignment="1">
      <alignment horizontal="center" shrinkToFit="1"/>
    </xf>
    <xf numFmtId="0" fontId="1" fillId="3" borderId="7" xfId="0" applyFont="1" applyFill="1" applyBorder="1"/>
    <xf numFmtId="164" fontId="2" fillId="3" borderId="5" xfId="0" applyNumberFormat="1" applyFont="1" applyFill="1" applyBorder="1" applyAlignment="1">
      <alignment horizontal="center" shrinkToFit="1"/>
    </xf>
    <xf numFmtId="2" fontId="2" fillId="3" borderId="5" xfId="0" applyNumberFormat="1" applyFont="1" applyFill="1" applyBorder="1" applyAlignment="1">
      <alignment horizontal="center" shrinkToFit="1"/>
    </xf>
    <xf numFmtId="0" fontId="2" fillId="3" borderId="5" xfId="0" applyFont="1" applyFill="1" applyBorder="1" applyAlignment="1">
      <alignment horizontal="right" vertical="center" shrinkToFit="1"/>
    </xf>
    <xf numFmtId="0" fontId="2" fillId="3" borderId="5" xfId="0" applyFont="1" applyFill="1" applyBorder="1" applyAlignment="1">
      <alignment horizontal="left" vertical="center" shrinkToFit="1"/>
    </xf>
    <xf numFmtId="1" fontId="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right" shrinkToFit="1"/>
    </xf>
    <xf numFmtId="2" fontId="2" fillId="3" borderId="5" xfId="0" applyNumberFormat="1" applyFont="1" applyFill="1" applyBorder="1" applyAlignment="1">
      <alignment horizontal="left" shrinkToFit="1"/>
    </xf>
    <xf numFmtId="2" fontId="2" fillId="3" borderId="5" xfId="0" applyNumberFormat="1" applyFont="1" applyFill="1" applyBorder="1" applyAlignment="1">
      <alignment horizontal="right" shrinkToFit="1"/>
    </xf>
    <xf numFmtId="1" fontId="2" fillId="3" borderId="5" xfId="0" applyNumberFormat="1" applyFont="1" applyFill="1" applyBorder="1" applyAlignment="1">
      <alignment horizontal="left" shrinkToFit="1"/>
    </xf>
    <xf numFmtId="1" fontId="2" fillId="3" borderId="5" xfId="0" applyNumberFormat="1" applyFont="1" applyFill="1" applyBorder="1" applyAlignment="1">
      <alignment horizontal="center" shrinkToFit="1"/>
    </xf>
    <xf numFmtId="10" fontId="2" fillId="3" borderId="5" xfId="0" applyNumberFormat="1" applyFont="1" applyFill="1" applyBorder="1" applyAlignment="1">
      <alignment horizontal="center" vertical="center" shrinkToFit="1"/>
    </xf>
    <xf numFmtId="10" fontId="2" fillId="3" borderId="5" xfId="0" applyNumberFormat="1" applyFont="1" applyFill="1" applyBorder="1" applyAlignment="1">
      <alignment horizontal="center" shrinkToFit="1"/>
    </xf>
    <xf numFmtId="164" fontId="2" fillId="3" borderId="5" xfId="0" applyNumberFormat="1" applyFont="1" applyFill="1" applyBorder="1" applyAlignment="1">
      <alignment horizontal="left" shrinkToFit="1"/>
    </xf>
    <xf numFmtId="0" fontId="0" fillId="4" borderId="5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4" borderId="5" xfId="0" applyFont="1" applyFill="1" applyBorder="1" applyAlignment="1">
      <alignment horizontal="center" vertical="center" shrinkToFit="1"/>
    </xf>
    <xf numFmtId="165" fontId="2" fillId="3" borderId="5" xfId="0" applyNumberFormat="1" applyFont="1" applyFill="1" applyBorder="1" applyAlignment="1">
      <alignment horizontal="left" shrinkToFit="1"/>
    </xf>
    <xf numFmtId="165" fontId="2" fillId="3" borderId="5" xfId="0" applyNumberFormat="1" applyFont="1" applyFill="1" applyBorder="1" applyAlignment="1">
      <alignment horizontal="center" shrinkToFit="1"/>
    </xf>
    <xf numFmtId="0" fontId="1" fillId="3" borderId="8" xfId="0" applyFont="1" applyFill="1" applyBorder="1"/>
    <xf numFmtId="0" fontId="0" fillId="4" borderId="8" xfId="0" applyFont="1" applyFill="1" applyBorder="1" applyAlignment="1">
      <alignment horizontal="center" vertical="center" shrinkToFit="1"/>
    </xf>
    <xf numFmtId="165" fontId="3" fillId="3" borderId="0" xfId="0" applyNumberFormat="1" applyFont="1" applyFill="1" applyBorder="1" applyAlignment="1">
      <alignment horizontal="center" vertical="center" shrinkToFit="1"/>
    </xf>
    <xf numFmtId="2" fontId="3" fillId="3" borderId="0" xfId="0" applyNumberFormat="1" applyFont="1" applyFill="1" applyBorder="1" applyAlignment="1">
      <alignment horizontal="center" vertical="center" shrinkToFit="1"/>
    </xf>
    <xf numFmtId="164" fontId="3" fillId="3" borderId="0" xfId="0" applyNumberFormat="1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center" shrinkToFit="1"/>
    </xf>
    <xf numFmtId="0" fontId="1" fillId="3" borderId="0" xfId="0" applyFont="1" applyFill="1" applyBorder="1" applyAlignment="1">
      <alignment horizontal="center" vertical="center" shrinkToFit="1"/>
    </xf>
    <xf numFmtId="2" fontId="3" fillId="3" borderId="0" xfId="0" applyNumberFormat="1" applyFont="1" applyFill="1" applyBorder="1" applyAlignment="1">
      <alignment horizontal="center" shrinkToFit="1"/>
    </xf>
    <xf numFmtId="167" fontId="1" fillId="3" borderId="0" xfId="0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 shrinkToFit="1"/>
    </xf>
    <xf numFmtId="2" fontId="3" fillId="3" borderId="9" xfId="0" applyNumberFormat="1" applyFont="1" applyFill="1" applyBorder="1" applyAlignment="1">
      <alignment horizontal="center" shrinkToFit="1"/>
    </xf>
    <xf numFmtId="10" fontId="2" fillId="3" borderId="9" xfId="0" applyNumberFormat="1" applyFont="1" applyFill="1" applyBorder="1" applyAlignment="1">
      <alignment horizontal="center" shrinkToFit="1"/>
    </xf>
    <xf numFmtId="2" fontId="2" fillId="3" borderId="9" xfId="0" applyNumberFormat="1" applyFont="1" applyFill="1" applyBorder="1" applyAlignment="1">
      <alignment horizontal="center" shrinkToFit="1"/>
    </xf>
    <xf numFmtId="167" fontId="1" fillId="3" borderId="0" xfId="0" applyNumberFormat="1" applyFont="1" applyFill="1" applyAlignment="1"/>
    <xf numFmtId="0" fontId="2" fillId="14" borderId="10" xfId="0" applyFont="1" applyFill="1" applyBorder="1"/>
    <xf numFmtId="0" fontId="1" fillId="13" borderId="5" xfId="0" applyFont="1" applyFill="1" applyBorder="1" applyAlignment="1">
      <alignment horizontal="center" shrinkToFit="1"/>
    </xf>
    <xf numFmtId="0" fontId="1" fillId="13" borderId="5" xfId="0" applyFont="1" applyFill="1" applyBorder="1" applyAlignment="1">
      <alignment horizontal="center" vertical="center" shrinkToFit="1"/>
    </xf>
    <xf numFmtId="0" fontId="10" fillId="3" borderId="0" xfId="0" applyFont="1" applyFill="1"/>
    <xf numFmtId="0" fontId="1" fillId="13" borderId="5" xfId="0" applyFont="1" applyFill="1" applyBorder="1" applyAlignment="1" applyProtection="1">
      <alignment horizontal="center" shrinkToFit="1"/>
      <protection locked="0"/>
    </xf>
    <xf numFmtId="0" fontId="1" fillId="13" borderId="5" xfId="0" applyFont="1" applyFill="1" applyBorder="1" applyAlignment="1" applyProtection="1">
      <alignment horizontal="center" vertical="center" shrinkToFit="1"/>
      <protection locked="0"/>
    </xf>
    <xf numFmtId="0" fontId="1" fillId="3" borderId="0" xfId="0" quotePrefix="1" applyFont="1" applyFill="1"/>
    <xf numFmtId="0" fontId="0" fillId="16" borderId="0" xfId="0" applyFill="1"/>
    <xf numFmtId="164" fontId="0" fillId="16" borderId="0" xfId="0" applyNumberFormat="1" applyFill="1"/>
    <xf numFmtId="10" fontId="0" fillId="16" borderId="0" xfId="0" applyNumberFormat="1" applyFill="1"/>
    <xf numFmtId="0" fontId="0" fillId="16" borderId="0" xfId="0" quotePrefix="1" applyFill="1"/>
    <xf numFmtId="22" fontId="4" fillId="16" borderId="0" xfId="1" applyNumberFormat="1" applyFill="1"/>
    <xf numFmtId="0" fontId="4" fillId="16" borderId="0" xfId="1" applyFill="1"/>
    <xf numFmtId="1" fontId="4" fillId="16" borderId="0" xfId="1" applyNumberFormat="1" applyFill="1"/>
    <xf numFmtId="1" fontId="4" fillId="16" borderId="0" xfId="1" applyNumberFormat="1" applyFill="1" applyAlignment="1">
      <alignment horizontal="right"/>
    </xf>
    <xf numFmtId="168" fontId="4" fillId="16" borderId="0" xfId="1" applyNumberFormat="1" applyFill="1"/>
    <xf numFmtId="0" fontId="0" fillId="16" borderId="0" xfId="1" applyFont="1" applyFill="1"/>
    <xf numFmtId="168" fontId="0" fillId="16" borderId="0" xfId="1" applyNumberFormat="1" applyFont="1" applyFill="1"/>
    <xf numFmtId="0" fontId="4" fillId="16" borderId="0" xfId="1" quotePrefix="1" applyFill="1"/>
    <xf numFmtId="169" fontId="4" fillId="16" borderId="0" xfId="1" applyNumberFormat="1" applyFill="1"/>
    <xf numFmtId="14" fontId="4" fillId="16" borderId="0" xfId="1" applyNumberFormat="1" applyFill="1"/>
    <xf numFmtId="0" fontId="4" fillId="16" borderId="0" xfId="1" applyFill="1" applyAlignment="1">
      <alignment horizontal="right"/>
    </xf>
    <xf numFmtId="168" fontId="0" fillId="16" borderId="0" xfId="0" applyNumberFormat="1" applyFill="1"/>
    <xf numFmtId="14" fontId="0" fillId="16" borderId="0" xfId="0" applyNumberFormat="1" applyFill="1"/>
    <xf numFmtId="0" fontId="0" fillId="16" borderId="0" xfId="0" applyFont="1" applyFill="1"/>
    <xf numFmtId="0" fontId="5" fillId="16" borderId="0" xfId="0" applyFont="1" applyFill="1"/>
    <xf numFmtId="0" fontId="0" fillId="16" borderId="0" xfId="0" applyNumberFormat="1" applyFill="1"/>
    <xf numFmtId="167" fontId="0" fillId="16" borderId="0" xfId="0" applyNumberFormat="1" applyFill="1"/>
    <xf numFmtId="0" fontId="2" fillId="14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right"/>
    </xf>
    <xf numFmtId="0" fontId="1" fillId="16" borderId="0" xfId="0" applyFont="1" applyFill="1" applyAlignment="1">
      <alignment horizontal="center"/>
    </xf>
    <xf numFmtId="0" fontId="1" fillId="16" borderId="0" xfId="0" applyFont="1" applyFill="1"/>
    <xf numFmtId="0" fontId="1" fillId="16" borderId="5" xfId="0" applyFont="1" applyFill="1" applyBorder="1" applyAlignment="1" applyProtection="1">
      <alignment horizontal="center"/>
      <protection locked="0"/>
    </xf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left"/>
    </xf>
    <xf numFmtId="0" fontId="2" fillId="14" borderId="10" xfId="0" applyFont="1" applyFill="1" applyBorder="1" applyAlignment="1">
      <alignment horizontal="left"/>
    </xf>
    <xf numFmtId="0" fontId="2" fillId="14" borderId="10" xfId="0" applyFont="1" applyFill="1" applyBorder="1" applyAlignment="1">
      <alignment horizontal="center"/>
    </xf>
    <xf numFmtId="167" fontId="2" fillId="14" borderId="10" xfId="0" applyNumberFormat="1" applyFont="1" applyFill="1" applyBorder="1" applyAlignment="1">
      <alignment horizontal="center"/>
    </xf>
    <xf numFmtId="0" fontId="2" fillId="15" borderId="6" xfId="0" applyNumberFormat="1" applyFont="1" applyFill="1" applyBorder="1" applyAlignment="1">
      <alignment horizontal="center" shrinkToFit="1"/>
    </xf>
    <xf numFmtId="0" fontId="2" fillId="15" borderId="4" xfId="0" applyNumberFormat="1" applyFont="1" applyFill="1" applyBorder="1" applyAlignment="1">
      <alignment horizontal="center" shrinkToFit="1"/>
    </xf>
    <xf numFmtId="0" fontId="2" fillId="5" borderId="9" xfId="0" applyNumberFormat="1" applyFont="1" applyFill="1" applyBorder="1" applyAlignment="1">
      <alignment horizontal="center" vertical="center" shrinkToFit="1"/>
    </xf>
    <xf numFmtId="0" fontId="2" fillId="5" borderId="0" xfId="0" applyNumberFormat="1" applyFont="1" applyFill="1" applyBorder="1" applyAlignment="1">
      <alignment horizontal="center" vertical="center" shrinkToFit="1"/>
    </xf>
    <xf numFmtId="0" fontId="6" fillId="6" borderId="0" xfId="0" applyNumberFormat="1" applyFont="1" applyFill="1" applyBorder="1" applyAlignment="1">
      <alignment horizontal="center" vertical="center" shrinkToFit="1"/>
    </xf>
    <xf numFmtId="0" fontId="7" fillId="7" borderId="0" xfId="0" applyNumberFormat="1" applyFont="1" applyFill="1" applyBorder="1" applyAlignment="1">
      <alignment horizontal="center" vertical="center" shrinkToFit="1"/>
    </xf>
    <xf numFmtId="0" fontId="8" fillId="8" borderId="0" xfId="0" applyNumberFormat="1" applyFont="1" applyFill="1" applyBorder="1" applyAlignment="1">
      <alignment horizontal="center" vertical="center" shrinkToFit="1"/>
    </xf>
    <xf numFmtId="0" fontId="8" fillId="9" borderId="0" xfId="0" applyNumberFormat="1" applyFont="1" applyFill="1" applyBorder="1" applyAlignment="1">
      <alignment horizontal="center" vertical="center" shrinkToFit="1"/>
    </xf>
    <xf numFmtId="0" fontId="7" fillId="10" borderId="0" xfId="0" applyNumberFormat="1" applyFont="1" applyFill="1" applyBorder="1" applyAlignment="1">
      <alignment horizontal="center" vertical="center" shrinkToFit="1"/>
    </xf>
    <xf numFmtId="0" fontId="6" fillId="11" borderId="0" xfId="0" applyNumberFormat="1" applyFont="1" applyFill="1" applyBorder="1" applyAlignment="1">
      <alignment horizontal="center" vertical="center" shrinkToFit="1"/>
    </xf>
    <xf numFmtId="0" fontId="2" fillId="12" borderId="0" xfId="0" applyNumberFormat="1" applyFont="1" applyFill="1" applyBorder="1" applyAlignment="1">
      <alignment horizontal="center" vertical="center" shrinkToFit="1"/>
    </xf>
    <xf numFmtId="0" fontId="2" fillId="12" borderId="7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" fontId="13" fillId="3" borderId="5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3" borderId="0" xfId="0" applyFont="1" applyFill="1" applyBorder="1" applyAlignment="1">
      <alignment horizontal="center" shrinkToFit="1"/>
    </xf>
    <xf numFmtId="0" fontId="2" fillId="15" borderId="3" xfId="0" applyNumberFormat="1" applyFont="1" applyFill="1" applyBorder="1" applyAlignment="1">
      <alignment horizontal="center" shrinkToFit="1"/>
    </xf>
    <xf numFmtId="164" fontId="13" fillId="3" borderId="5" xfId="0" applyNumberFormat="1" applyFont="1" applyFill="1" applyBorder="1" applyAlignment="1">
      <alignment horizontal="center" vertical="center" shrinkToFit="1"/>
    </xf>
    <xf numFmtId="165" fontId="13" fillId="3" borderId="5" xfId="0" applyNumberFormat="1" applyFont="1" applyFill="1" applyBorder="1" applyAlignment="1">
      <alignment horizontal="center" vertical="center" shrinkToFit="1"/>
    </xf>
    <xf numFmtId="2" fontId="13" fillId="3" borderId="5" xfId="0" applyNumberFormat="1" applyFont="1" applyFill="1" applyBorder="1" applyAlignment="1">
      <alignment horizontal="center" vertical="center" shrinkToFit="1"/>
    </xf>
    <xf numFmtId="0" fontId="2" fillId="15" borderId="3" xfId="0" applyNumberFormat="1" applyFont="1" applyFill="1" applyBorder="1" applyAlignment="1">
      <alignment horizontal="center" vertical="top" shrinkToFit="1"/>
    </xf>
    <xf numFmtId="0" fontId="2" fillId="15" borderId="6" xfId="0" applyNumberFormat="1" applyFont="1" applyFill="1" applyBorder="1" applyAlignment="1">
      <alignment horizontal="center" vertical="top" shrinkToFit="1"/>
    </xf>
    <xf numFmtId="0" fontId="2" fillId="13" borderId="5" xfId="0" applyFont="1" applyFill="1" applyBorder="1" applyAlignment="1">
      <alignment horizontal="center" shrinkToFit="1"/>
    </xf>
    <xf numFmtId="0" fontId="12" fillId="13" borderId="5" xfId="0" applyFont="1" applyFill="1" applyBorder="1" applyAlignment="1">
      <alignment horizontal="center" vertical="center" shrinkToFit="1"/>
    </xf>
    <xf numFmtId="0" fontId="11" fillId="13" borderId="5" xfId="0" applyFont="1" applyFill="1" applyBorder="1" applyAlignment="1">
      <alignment horizontal="center" vertical="center" shrinkToFit="1"/>
    </xf>
    <xf numFmtId="2" fontId="2" fillId="3" borderId="9" xfId="0" applyNumberFormat="1" applyFont="1" applyFill="1" applyBorder="1" applyAlignment="1">
      <alignment horizontal="center" vertical="center" shrinkToFit="1"/>
    </xf>
    <xf numFmtId="2" fontId="2" fillId="3" borderId="0" xfId="0" applyNumberFormat="1" applyFont="1" applyFill="1" applyBorder="1" applyAlignment="1">
      <alignment horizontal="center" vertical="center" shrinkToFit="1"/>
    </xf>
    <xf numFmtId="2" fontId="6" fillId="3" borderId="0" xfId="0" applyNumberFormat="1" applyFont="1" applyFill="1" applyBorder="1" applyAlignment="1">
      <alignment horizontal="center" vertical="center" shrinkToFit="1"/>
    </xf>
    <xf numFmtId="2" fontId="7" fillId="3" borderId="0" xfId="0" applyNumberFormat="1" applyFont="1" applyFill="1" applyBorder="1" applyAlignment="1">
      <alignment horizontal="center" vertical="center" shrinkToFit="1"/>
    </xf>
    <xf numFmtId="2" fontId="8" fillId="3" borderId="0" xfId="0" applyNumberFormat="1" applyFont="1" applyFill="1" applyBorder="1" applyAlignment="1">
      <alignment horizontal="center" vertical="center" shrinkToFit="1"/>
    </xf>
    <xf numFmtId="2" fontId="2" fillId="3" borderId="7" xfId="0" applyNumberFormat="1" applyFont="1" applyFill="1" applyBorder="1" applyAlignment="1">
      <alignment horizontal="center" vertical="center" shrinkToFit="1"/>
    </xf>
    <xf numFmtId="0" fontId="1" fillId="14" borderId="5" xfId="0" applyFont="1" applyFill="1" applyBorder="1" applyAlignment="1" applyProtection="1">
      <alignment horizontal="center" shrinkToFit="1"/>
      <protection locked="0"/>
    </xf>
    <xf numFmtId="0" fontId="2" fillId="15" borderId="4" xfId="0" applyNumberFormat="1" applyFont="1" applyFill="1" applyBorder="1" applyAlignment="1">
      <alignment horizontal="center" vertical="top" shrinkToFit="1"/>
    </xf>
    <xf numFmtId="165" fontId="13" fillId="3" borderId="2" xfId="0" applyNumberFormat="1" applyFont="1" applyFill="1" applyBorder="1" applyAlignment="1">
      <alignment horizontal="center" vertical="center" shrinkToFit="1"/>
    </xf>
    <xf numFmtId="165" fontId="13" fillId="3" borderId="10" xfId="0" applyNumberFormat="1" applyFont="1" applyFill="1" applyBorder="1" applyAlignment="1">
      <alignment horizontal="center" vertical="center" shrinkToFit="1"/>
    </xf>
    <xf numFmtId="165" fontId="13" fillId="3" borderId="1" xfId="0" applyNumberFormat="1" applyFont="1" applyFill="1" applyBorder="1" applyAlignment="1">
      <alignment horizontal="center" vertical="center" shrinkToFit="1"/>
    </xf>
    <xf numFmtId="0" fontId="2" fillId="14" borderId="10" xfId="0" applyFont="1" applyFill="1" applyBorder="1" applyAlignment="1">
      <alignment shrinkToFit="1"/>
    </xf>
    <xf numFmtId="0" fontId="0" fillId="0" borderId="10" xfId="0" applyBorder="1" applyAlignment="1">
      <alignment shrinkToFi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" fillId="16" borderId="0" xfId="0" applyFont="1" applyFill="1" applyAlignment="1">
      <alignment horizontal="center"/>
    </xf>
    <xf numFmtId="167" fontId="0" fillId="16" borderId="0" xfId="0" applyNumberFormat="1" applyFill="1" applyAlignment="1">
      <alignment horizontal="center"/>
    </xf>
  </cellXfs>
  <cellStyles count="2">
    <cellStyle name="Normal" xfId="0" builtinId="0"/>
    <cellStyle name="Normal 5" xfId="1"/>
  </cellStyles>
  <dxfs count="369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0F"/>
      <color rgb="FF320000"/>
      <color rgb="FF6400FF"/>
      <color rgb="FFAF0000"/>
      <color rgb="FF000064"/>
      <color rgb="FF000032"/>
      <color rgb="FF000096"/>
      <color rgb="FF0000C8"/>
      <color rgb="FF0000FF"/>
      <color rgb="FF000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e">
        <v>#N/A</v>
        <stp>0</stp>
        <stp>StudyData</stp>
        <stp>CLE</stp>
        <stp>Bar</stp>
        <stp>0</stp>
        <stp>Low</stp>
        <stp>5</stp>
        <stp>-3</stp>
        <stp>0</stp>
        <stp>0</stp>
        <stp>0</stp>
        <stp>0</stp>
        <stp>T</stp>
        <tr r="X6" s="4"/>
      </tp>
      <tp t="e">
        <v>#N/A</v>
        <stp>0</stp>
        <stp>StudyData</stp>
        <stp>CLE</stp>
        <stp>Bar</stp>
        <stp>0</stp>
        <stp>High</stp>
        <stp>5</stp>
        <stp>-6</stp>
        <stp>0</stp>
        <stp>0</stp>
        <stp>0</stp>
        <stp>0</stp>
        <stp>T</stp>
        <tr r="W9" s="4"/>
      </tp>
      <tp>
        <v>0.27501309586170769</v>
        <stp/>
        <stp>ContractData</stp>
        <stp>FGBX</stp>
        <stp>PercentNetLastQuote</stp>
        <stp/>
        <stp>T</stp>
        <tr r="AD38" s="2"/>
      </tp>
      <tp t="e">
        <v>#N/A</v>
        <stp>0</stp>
        <stp>StudyData</stp>
        <stp>CLE</stp>
        <stp>Bar</stp>
        <stp>0</stp>
        <stp>Open</stp>
        <stp>5</stp>
        <stp>-1</stp>
        <stp>0</stp>
        <stp>0</stp>
        <stp>0</stp>
        <stp>0</stp>
        <stp>T</stp>
        <tr r="V4" s="4"/>
      </tp>
      <tp t="e">
        <v>#N/A</v>
        <stp>0</stp>
        <stp>StudyData</stp>
        <stp>CLE</stp>
        <stp>Bar</stp>
        <stp>0</stp>
        <stp>Low</stp>
        <stp>5</stp>
        <stp>-2</stp>
        <stp>0</stp>
        <stp>0</stp>
        <stp>0</stp>
        <stp>0</stp>
        <stp>T</stp>
        <tr r="X5" s="4"/>
      </tp>
      <tp>
        <v>1.2574000000000001</v>
        <stp/>
        <stp>ContractData</stp>
        <stp>RBE</stp>
        <stp>LastTrade</stp>
        <stp/>
        <stp>T</stp>
        <tr r="B42" s="2"/>
      </tp>
      <tp t="e">
        <v>#N/A</v>
        <stp>0</stp>
        <stp>StudyData</stp>
        <stp>CLE</stp>
        <stp>Bar</stp>
        <stp>0</stp>
        <stp>High</stp>
        <stp>5</stp>
        <stp>-7</stp>
        <stp>0</stp>
        <stp>0</stp>
        <stp>0</stp>
        <stp>0</stp>
        <stp>T</stp>
        <tr r="W10" s="4"/>
      </tp>
      <tp t="e">
        <v>#N/A</v>
        <stp>0</stp>
        <stp>StudyData</stp>
        <stp>CLE</stp>
        <stp>Bar</stp>
        <stp>0</stp>
        <stp>Low</stp>
        <stp>5</stp>
        <stp>-1</stp>
        <stp>0</stp>
        <stp>0</stp>
        <stp>0</stp>
        <stp>0</stp>
        <stp>T</stp>
        <tr r="X4" s="4"/>
      </tp>
      <tp>
        <v>0.71550000000000002</v>
        <stp/>
        <stp>ContractData</stp>
        <stp>DA6?2</stp>
        <stp>High</stp>
        <stp/>
        <stp>T</stp>
        <tr r="T55" s="2"/>
      </tp>
      <tp t="e">
        <v>#N/A</v>
        <stp>0</stp>
        <stp>StudyData</stp>
        <stp>CLE</stp>
        <stp>Bar</stp>
        <stp>0</stp>
        <stp>High</stp>
        <stp>5</stp>
        <stp>-4</stp>
        <stp>0</stp>
        <stp>0</stp>
        <stp>0</stp>
        <stp>0</stp>
        <stp>T</stp>
        <tr r="W7" s="4"/>
      </tp>
      <tp>
        <v>0.71589999999999998</v>
        <stp/>
        <stp>ContractData</stp>
        <stp>CA6</stp>
        <stp>LastTrade</stp>
        <stp/>
        <stp>T</stp>
        <tr r="N54" s="2"/>
      </tp>
      <tp t="e">
        <v>#N/A</v>
        <stp>0</stp>
        <stp>StudyData</stp>
        <stp>CLE</stp>
        <stp>Bar</stp>
        <stp>0</stp>
        <stp>Open</stp>
        <stp>5</stp>
        <stp>-3</stp>
        <stp>0</stp>
        <stp>0</stp>
        <stp>0</stp>
        <stp>0</stp>
        <stp>T</stp>
        <tr r="V6" s="4"/>
      </tp>
      <tp t="e">
        <v>#N/A</v>
        <stp>0</stp>
        <stp>StudyData</stp>
        <stp>CLE</stp>
        <stp>Bar</stp>
        <stp>0</stp>
        <stp>High</stp>
        <stp>5</stp>
        <stp>-5</stp>
        <stp>0</stp>
        <stp>0</stp>
        <stp>0</stp>
        <stp>0</stp>
        <stp>T</stp>
        <tr r="W8" s="4"/>
      </tp>
      <tp>
        <v>36.07</v>
        <stp/>
        <stp>DOMData</stp>
        <stp>CLE</stp>
        <stp>Price</stp>
        <stp>-4</stp>
        <stp>T</stp>
        <tr r="M27" s="3"/>
      </tp>
      <tp t="e">
        <v>#N/A</v>
        <stp>0</stp>
        <stp>StudyData</stp>
        <stp>CLE</stp>
        <stp>Bar</stp>
        <stp>0</stp>
        <stp>Open</stp>
        <stp>5</stp>
        <stp>-2</stp>
        <stp>0</stp>
        <stp>0</stp>
        <stp>0</stp>
        <stp>0</stp>
        <stp>T</stp>
        <tr r="V5" s="4"/>
      </tp>
      <tp t="s">
        <v>E-mini Dow ($5), Mar 16</v>
        <stp/>
        <stp>ContractData</stp>
        <stp>YM</stp>
        <stp>LongDescription</stp>
        <stp/>
        <stp>T</stp>
        <tr r="H29" s="4"/>
        <tr r="B5" s="2"/>
      </tp>
      <tp t="s">
        <v>Euro Bund (10yr), Mar 16</v>
        <stp/>
        <stp>ContractData</stp>
        <stp>DB</stp>
        <stp>LongDescription</stp>
        <stp/>
        <stp>T</stp>
        <tr r="H10" s="4"/>
        <tr r="AC29" s="2"/>
      </tp>
      <tp t="s">
        <v>DAX Index, Mar 16</v>
        <stp/>
        <stp>ContractData</stp>
        <stp>DD</stp>
        <stp>LongDescription</stp>
        <stp/>
        <stp>T</stp>
        <tr r="H16" s="4"/>
        <tr r="N5" s="2"/>
      </tp>
      <tp t="s">
        <v>Euro BOBL (5yr), Mar 16</v>
        <stp/>
        <stp>ContractData</stp>
        <stp>DL</stp>
        <stp>LongDescription</stp>
        <stp/>
        <stp>T</stp>
        <tr r="H11" s="4"/>
        <tr r="AC47" s="2"/>
      </tp>
      <tp t="s">
        <v>E-Mini S&amp;P 500, Mar 16</v>
        <stp/>
        <stp>ContractData</stp>
        <stp>EP</stp>
        <stp>LongDescription</stp>
        <stp/>
        <stp>T</stp>
        <tr r="H25" s="4"/>
        <tr r="E5" s="2"/>
        <tr r="W9" s="3"/>
      </tp>
      <tp t="s">
        <v>Euro/British Pound (Globex), Mar 16</v>
        <stp/>
        <stp>ContractData</stp>
        <stp>EB</stp>
        <stp>LongDescription</stp>
        <stp/>
        <stp>T</stp>
        <tr r="H26" s="4"/>
        <tr r="AC53" s="2"/>
      </tp>
      <tp>
        <v>0.11146891255883082</v>
        <stp/>
        <stp>ContractData</stp>
        <stp>TYA?1</stp>
        <stp>PerCentNetLastQuote</stp>
        <stp/>
        <stp>T</stp>
        <tr r="G13" s="4"/>
        <tr r="B31" s="4"/>
      </tp>
      <tp t="e">
        <v>#N/A</v>
        <stp>0</stp>
        <stp>StudyData</stp>
        <stp>CLE</stp>
        <stp>Bar</stp>
        <stp>0</stp>
        <stp>Low</stp>
        <stp>5</stp>
        <stp>-7</stp>
        <stp>0</stp>
        <stp>0</stp>
        <stp>0</stp>
        <stp>0</stp>
        <stp>T</stp>
        <tr r="X10" s="4"/>
      </tp>
      <tp>
        <v>117.56</v>
        <stp/>
        <stp>ContractData</stp>
        <stp>QGA</stp>
        <stp>LastTrade</stp>
        <stp/>
        <stp>T</stp>
        <tr r="AC42" s="2"/>
      </tp>
      <tp t="e">
        <v>#N/A</v>
        <stp>0</stp>
        <stp>StudyData</stp>
        <stp>CLE</stp>
        <stp>Bar</stp>
        <stp>0</stp>
        <stp>High</stp>
        <stp>5</stp>
        <stp>-2</stp>
        <stp>0</stp>
        <stp>0</stp>
        <stp>0</stp>
        <stp>0</stp>
        <stp>T</stp>
        <tr r="W5" s="4"/>
      </tp>
      <tp>
        <v>36.08</v>
        <stp/>
        <stp>DOMData</stp>
        <stp>CLE</stp>
        <stp>Price</stp>
        <stp>-3</stp>
        <stp>T</stp>
        <tr r="O27" s="3"/>
      </tp>
      <tp t="e">
        <v>#N/A</v>
        <stp>0</stp>
        <stp>StudyData</stp>
        <stp>CLE</stp>
        <stp>Bar</stp>
        <stp>0</stp>
        <stp>Open</stp>
        <stp>5</stp>
        <stp>-5</stp>
        <stp>0</stp>
        <stp>0</stp>
        <stp>0</stp>
        <stp>0</stp>
        <stp>T</stp>
        <tr r="V8" s="4"/>
      </tp>
      <tp t="e">
        <v>#N/A</v>
        <stp>0</stp>
        <stp>StudyData</stp>
        <stp>CLE</stp>
        <stp>Bar</stp>
        <stp>0</stp>
        <stp>Low</stp>
        <stp>5</stp>
        <stp>-6</stp>
        <stp>0</stp>
        <stp>0</stp>
        <stp>0</stp>
        <stp>0</stp>
        <stp>T</stp>
        <tr r="X9" s="4"/>
      </tp>
      <tp>
        <v>1101</v>
        <stp/>
        <stp>ContractData</stp>
        <stp>TFE</stp>
        <stp>LastTrade</stp>
        <stp/>
        <stp>T</stp>
        <tr r="K6" s="2"/>
      </tp>
      <tp>
        <v>6065</v>
        <stp/>
        <stp>ContractData</stp>
        <stp>QFA</stp>
        <stp>LastTrade</stp>
        <stp/>
        <stp>T</stp>
        <tr r="T6" s="2"/>
      </tp>
      <tp t="e">
        <v>#N/A</v>
        <stp>0</stp>
        <stp>StudyData</stp>
        <stp>CLE</stp>
        <stp>Bar</stp>
        <stp>0</stp>
        <stp>High</stp>
        <stp>5</stp>
        <stp>-3</stp>
        <stp>0</stp>
        <stp>0</stp>
        <stp>0</stp>
        <stp>0</stp>
        <stp>T</stp>
        <tr r="W6" s="4"/>
      </tp>
      <tp>
        <v>36.090000000000003</v>
        <stp/>
        <stp>DOMData</stp>
        <stp>CLE</stp>
        <stp>Price</stp>
        <stp>-2</stp>
        <stp>T</stp>
        <tr r="Q27" s="3"/>
      </tp>
      <tp>
        <v>0.99150000000000005</v>
        <stp/>
        <stp>ContractData</stp>
        <stp>SF6</stp>
        <stp>LastTrade</stp>
        <stp/>
        <stp>T</stp>
        <tr r="Q54" s="2"/>
      </tp>
      <tp t="e">
        <v>#N/A</v>
        <stp>0</stp>
        <stp>StudyData</stp>
        <stp>CLE</stp>
        <stp>Bar</stp>
        <stp>0</stp>
        <stp>Open</stp>
        <stp>5</stp>
        <stp>-4</stp>
        <stp>0</stp>
        <stp>0</stp>
        <stp>0</stp>
        <stp>0</stp>
        <stp>T</stp>
        <tr r="V7" s="4"/>
      </tp>
      <tp t="e">
        <v>#N/A</v>
        <stp>0</stp>
        <stp>StudyData</stp>
        <stp>CLE</stp>
        <stp>Bar</stp>
        <stp>0</stp>
        <stp>Low</stp>
        <stp>5</stp>
        <stp>-5</stp>
        <stp>0</stp>
        <stp>0</stp>
        <stp>0</stp>
        <stp>0</stp>
        <stp>T</stp>
        <tr r="X8" s="4"/>
      </tp>
      <tp>
        <v>36.1</v>
        <stp/>
        <stp>DOMData</stp>
        <stp>CLE</stp>
        <stp>Price</stp>
        <stp>-1</stp>
        <stp>T</stp>
        <tr r="S27" s="3"/>
      </tp>
      <tp>
        <v>0.66549999999999998</v>
        <stp/>
        <stp>ContractData</stp>
        <stp>NE6</stp>
        <stp>LastTrade</stp>
        <stp/>
        <stp>T</stp>
        <tr r="W54" s="2"/>
      </tp>
      <tp t="e">
        <v>#N/A</v>
        <stp>0</stp>
        <stp>StudyData</stp>
        <stp>CLE</stp>
        <stp>Bar</stp>
        <stp>0</stp>
        <stp>Open</stp>
        <stp>5</stp>
        <stp>-7</stp>
        <stp>0</stp>
        <stp>0</stp>
        <stp>0</stp>
        <stp>0</stp>
        <stp>T</stp>
        <tr r="V10" s="4"/>
      </tp>
      <tp t="e">
        <v>#N/A</v>
        <stp>0</stp>
        <stp>StudyData</stp>
        <stp>CLE</stp>
        <stp>Bar</stp>
        <stp>0</stp>
        <stp>Low</stp>
        <stp>5</stp>
        <stp>-4</stp>
        <stp>0</stp>
        <stp>0</stp>
        <stp>0</stp>
        <stp>0</stp>
        <stp>T</stp>
        <tr r="X7" s="4"/>
      </tp>
      <tp t="e">
        <v>#N/A</v>
        <stp>0</stp>
        <stp>StudyData</stp>
        <stp>CLE</stp>
        <stp>Bar</stp>
        <stp>0</stp>
        <stp>High</stp>
        <stp>5</stp>
        <stp>-1</stp>
        <stp>0</stp>
        <stp>0</stp>
        <stp>0</stp>
        <stp>0</stp>
        <stp>T</stp>
        <tr r="W4" s="4"/>
      </tp>
      <tp t="e">
        <v>#N/A</v>
        <stp>0</stp>
        <stp>StudyData</stp>
        <stp>CLE</stp>
        <stp>Bar</stp>
        <stp>0</stp>
        <stp>Open</stp>
        <stp>5</stp>
        <stp>-6</stp>
        <stp>0</stp>
        <stp>0</stp>
        <stp>0</stp>
        <stp>0</stp>
        <stp>T</stp>
        <tr r="V9" s="4"/>
      </tp>
      <tp>
        <v>-2.3136246786632393</v>
        <stp/>
        <stp>ContractData</stp>
        <stp>NGE?</stp>
        <stp>PercentNetLastQuote</stp>
        <stp/>
        <stp>T</stp>
        <tr r="C50" s="2"/>
      </tp>
      <tp t="e">
        <v>#N/A</v>
        <stp>0</stp>
        <stp>StudyData</stp>
        <stp>CLE</stp>
        <stp>Bar</stp>
        <stp>0</stp>
        <stp>Open</stp>
        <stp>5</stp>
        <stp>-9</stp>
        <stp>0</stp>
        <stp>0</stp>
        <stp>0</stp>
        <stp>0</stp>
        <stp>T</stp>
        <tr r="V12" s="4"/>
      </tp>
      <tp t="e">
        <v>#N/A</v>
        <stp>0</stp>
        <stp>StudyData</stp>
        <stp>CLE</stp>
        <stp>Bar</stp>
        <stp>0</stp>
        <stp>Open</stp>
        <stp>5</stp>
        <stp>-8</stp>
        <stp>0</stp>
        <stp>0</stp>
        <stp>0</stp>
        <stp>0</stp>
        <stp>T</stp>
        <tr r="V11" s="4"/>
      </tp>
      <tp t="e">
        <v>#N/A</v>
        <stp>0</stp>
        <stp>StudyData</stp>
        <stp>CLE</stp>
        <stp>Bar</stp>
        <stp>0</stp>
        <stp>Low</stp>
        <stp>5</stp>
        <stp>-9</stp>
        <stp>0</stp>
        <stp>0</stp>
        <stp>0</stp>
        <stp>0</stp>
        <stp>T</stp>
        <tr r="X12" s="4"/>
      </tp>
      <tp>
        <v>4519</v>
        <stp/>
        <stp>ContractData</stp>
        <stp>PIL</stp>
        <stp>LastTrade</stp>
        <stp/>
        <stp>T</stp>
        <tr r="W6" s="2"/>
      </tp>
      <tp>
        <v>13.97</v>
        <stp/>
        <stp>ContractData</stp>
        <stp>SIE</stp>
        <stp>LastTrade</stp>
        <stp/>
        <stp>T</stp>
        <tr r="B18" s="2"/>
      </tp>
      <tp>
        <v>1998.25</v>
        <stp/>
        <stp>StudyData</stp>
        <stp>EP</stp>
        <stp>Bar</stp>
        <stp/>
        <stp>Low</stp>
        <stp>5</stp>
        <stp>0</stp>
        <stp/>
        <stp/>
        <stp/>
        <stp/>
        <stp>T</stp>
        <tr r="Q3" s="4"/>
      </tp>
      <tp t="s">
        <v>126'00.5</v>
        <stp/>
        <stp>ContractData</stp>
        <stp>TYA?1</stp>
        <stp>Low</stp>
        <stp/>
        <stp>B</stp>
        <tr r="AC20" s="2"/>
      </tp>
      <tp t="e">
        <v>#N/A</v>
        <stp>0</stp>
        <stp>StudyData</stp>
        <stp>CLE</stp>
        <stp>Bar</stp>
        <stp>0</stp>
        <stp>Low</stp>
        <stp>5</stp>
        <stp>-8</stp>
        <stp>0</stp>
        <stp>0</stp>
        <stp>0</stp>
        <stp>0</stp>
        <stp>T</stp>
        <tr r="X11" s="4"/>
      </tp>
      <tp>
        <v>12636</v>
        <stp/>
        <stp>StudyData</stp>
        <stp>(Vol(EP?1)when  (LocalYear(EP?1)=2015 AND LocalMonth(EP?1)=12 AND LocalDay(EP?1)=23 AND LocalHour(EP?1)=10 AND LocalMinute(EP?1)=05))</stp>
        <stp>Bar</stp>
        <stp/>
        <stp>Close</stp>
        <stp>5</stp>
        <stp>0</stp>
        <stp/>
        <stp/>
        <stp/>
        <stp>FALSE</stp>
        <stp>T</stp>
        <tr r="AA20" s="6"/>
      </tp>
      <tp>
        <v>6146</v>
        <stp/>
        <stp>StudyData</stp>
        <stp>(Vol(EP?1)when  (LocalYear(EP?1)=2015 AND LocalMonth(EP?1)=12 AND LocalDay(EP?1)=23 AND LocalHour(EP?1)=11 AND LocalMinute(EP?1)=15))</stp>
        <stp>Bar</stp>
        <stp/>
        <stp>Close</stp>
        <stp>5</stp>
        <stp>0</stp>
        <stp/>
        <stp/>
        <stp/>
        <stp>FALSE</stp>
        <stp>T</stp>
        <tr r="AA34" s="6"/>
      </tp>
      <tp>
        <v>5198</v>
        <stp/>
        <stp>StudyData</stp>
        <stp>(Vol(EP?1)when  (LocalYear(EP?1)=2015 AND LocalMonth(EP?1)=12 AND LocalDay(EP?1)=23 AND LocalHour(EP?1)=12 AND LocalMinute(EP?1)=25))</stp>
        <stp>Bar</stp>
        <stp/>
        <stp>Close</stp>
        <stp>5</stp>
        <stp>0</stp>
        <stp/>
        <stp/>
        <stp/>
        <stp>FALSE</stp>
        <stp>T</stp>
        <tr r="AA48" s="6"/>
      </tp>
      <tp>
        <v>12631</v>
        <stp/>
        <stp>StudyData</stp>
        <stp>(Vol(EP?1)when  (LocalYear(EP?1)=2015 AND LocalMonth(EP?1)=12 AND LocalDay(EP?1)=23 AND LocalHour(EP?1)=13 AND LocalMinute(EP?1)=35))</stp>
        <stp>Bar</stp>
        <stp/>
        <stp>Close</stp>
        <stp>5</stp>
        <stp>0</stp>
        <stp/>
        <stp/>
        <stp/>
        <stp>FALSE</stp>
        <stp>T</stp>
        <tr r="AA62" s="6"/>
      </tp>
      <tp>
        <v>12943</v>
        <stp/>
        <stp>StudyData</stp>
        <stp>(Vol(EP?1)when  (LocalYear(EP?1)=2015 AND LocalMonth(EP?1)=12 AND LocalDay(EP?1)=23 AND LocalHour(EP?1)=14 AND LocalMinute(EP?1)=45))</stp>
        <stp>Bar</stp>
        <stp/>
        <stp>Close</stp>
        <stp>5</stp>
        <stp>0</stp>
        <stp/>
        <stp/>
        <stp/>
        <stp>FALSE</stp>
        <stp>T</stp>
        <tr r="AA76" s="6"/>
      </tp>
      <tp t="s">
        <v/>
        <stp/>
        <stp>StudyData</stp>
        <stp>(Vol(EP?2)when  (LocalYear(EP?2)=2015 AND LocalMonth(EP?2)=12 AND LocalDay(EP?2)=25 AND LocalHour(EP?2)=10 AND LocalMinute(EP?2)=30))</stp>
        <stp>Bar</stp>
        <stp/>
        <stp>Close</stp>
        <stp>5</stp>
        <stp>0</stp>
        <stp/>
        <stp/>
        <stp/>
        <stp>FALSE</stp>
        <stp>T</stp>
        <tr r="Y25" s="6"/>
      </tp>
      <tp t="s">
        <v/>
        <stp/>
        <stp>StudyData</stp>
        <stp>(Vol(EP?2)when  (LocalYear(EP?2)=2015 AND LocalMonth(EP?2)=12 AND LocalDay(EP?2)=25 AND LocalHour(EP?2)=11 AND LocalMinute(EP?2)=20))</stp>
        <stp>Bar</stp>
        <stp/>
        <stp>Close</stp>
        <stp>5</stp>
        <stp>0</stp>
        <stp/>
        <stp/>
        <stp/>
        <stp>FALSE</stp>
        <stp>T</stp>
        <tr r="Y35" s="6"/>
      </tp>
      <tp t="s">
        <v/>
        <stp/>
        <stp>StudyData</stp>
        <stp>(Vol(EP?2)when  (LocalYear(EP?2)=2015 AND LocalMonth(EP?2)=12 AND LocalDay(EP?2)=25 AND LocalHour(EP?2)=12 AND LocalMinute(EP?2)=10))</stp>
        <stp>Bar</stp>
        <stp/>
        <stp>Close</stp>
        <stp>5</stp>
        <stp>0</stp>
        <stp/>
        <stp/>
        <stp/>
        <stp>FALSE</stp>
        <stp>T</stp>
        <tr r="Y45" s="6"/>
      </tp>
      <tp t="s">
        <v/>
        <stp/>
        <stp>StudyData</stp>
        <stp>(Vol(EP?2)when  (LocalYear(EP?2)=2015 AND LocalMonth(EP?2)=12 AND LocalDay(EP?2)=25 AND LocalHour(EP?2)=13 AND LocalMinute(EP?2)=00))</stp>
        <stp>Bar</stp>
        <stp/>
        <stp>Close</stp>
        <stp>5</stp>
        <stp>0</stp>
        <stp/>
        <stp/>
        <stp/>
        <stp>FALSE</stp>
        <stp>T</stp>
        <tr r="Y55" s="6"/>
      </tp>
      <tp>
        <v>9770</v>
        <stp/>
        <stp>StudyData</stp>
        <stp>(Vol(EP?1)when  (LocalYear(EP?1)=2015 AND LocalMonth(EP?1)=12 AND LocalDay(EP?1)=22 AND LocalHour(EP?1)=10 AND LocalMinute(EP?1)=05))</stp>
        <stp>Bar</stp>
        <stp/>
        <stp>Close</stp>
        <stp>5</stp>
        <stp>0</stp>
        <stp/>
        <stp/>
        <stp/>
        <stp>FALSE</stp>
        <stp>T</stp>
        <tr r="AB20" s="6"/>
      </tp>
      <tp>
        <v>8812</v>
        <stp/>
        <stp>StudyData</stp>
        <stp>(Vol(EP?1)when  (LocalYear(EP?1)=2015 AND LocalMonth(EP?1)=12 AND LocalDay(EP?1)=22 AND LocalHour(EP?1)=11 AND LocalMinute(EP?1)=15))</stp>
        <stp>Bar</stp>
        <stp/>
        <stp>Close</stp>
        <stp>5</stp>
        <stp>0</stp>
        <stp/>
        <stp/>
        <stp/>
        <stp>FALSE</stp>
        <stp>T</stp>
        <tr r="AB34" s="6"/>
      </tp>
      <tp>
        <v>4466</v>
        <stp/>
        <stp>StudyData</stp>
        <stp>(Vol(EP?1)when  (LocalYear(EP?1)=2015 AND LocalMonth(EP?1)=12 AND LocalDay(EP?1)=22 AND LocalHour(EP?1)=12 AND LocalMinute(EP?1)=25))</stp>
        <stp>Bar</stp>
        <stp/>
        <stp>Close</stp>
        <stp>5</stp>
        <stp>0</stp>
        <stp/>
        <stp/>
        <stp/>
        <stp>FALSE</stp>
        <stp>T</stp>
        <tr r="AB48" s="6"/>
      </tp>
      <tp>
        <v>5544</v>
        <stp/>
        <stp>StudyData</stp>
        <stp>(Vol(EP?1)when  (LocalYear(EP?1)=2015 AND LocalMonth(EP?1)=12 AND LocalDay(EP?1)=22 AND LocalHour(EP?1)=13 AND LocalMinute(EP?1)=35))</stp>
        <stp>Bar</stp>
        <stp/>
        <stp>Close</stp>
        <stp>5</stp>
        <stp>0</stp>
        <stp/>
        <stp/>
        <stp/>
        <stp>FALSE</stp>
        <stp>T</stp>
        <tr r="AB62" s="6"/>
      </tp>
      <tp>
        <v>21134</v>
        <stp/>
        <stp>StudyData</stp>
        <stp>(Vol(EP?1)when  (LocalYear(EP?1)=2015 AND LocalMonth(EP?1)=12 AND LocalDay(EP?1)=22 AND LocalHour(EP?1)=14 AND LocalMinute(EP?1)=45))</stp>
        <stp>Bar</stp>
        <stp/>
        <stp>Close</stp>
        <stp>5</stp>
        <stp>0</stp>
        <stp/>
        <stp/>
        <stp/>
        <stp>FALSE</stp>
        <stp>T</stp>
        <tr r="AB76" s="6"/>
      </tp>
      <tp>
        <v>4378</v>
        <stp/>
        <stp>StudyData</stp>
        <stp>(Vol(EP?1)when  (LocalYear(EP?1)=2015 AND LocalMonth(EP?1)=12 AND LocalDay(EP?1)=24 AND LocalHour(EP?1)=10 AND LocalMinute(EP?1)=00))</stp>
        <stp>Bar</stp>
        <stp/>
        <stp>Close</stp>
        <stp>5</stp>
        <stp>0</stp>
        <stp/>
        <stp/>
        <stp/>
        <stp>FALSE</stp>
        <stp>T</stp>
        <tr r="Z19" s="6"/>
      </tp>
      <tp>
        <v>3450</v>
        <stp/>
        <stp>StudyData</stp>
        <stp>(Vol(EP?1)when  (LocalYear(EP?1)=2015 AND LocalMonth(EP?1)=12 AND LocalDay(EP?1)=24 AND LocalHour(EP?1)=11 AND LocalMinute(EP?1)=10))</stp>
        <stp>Bar</stp>
        <stp/>
        <stp>Close</stp>
        <stp>5</stp>
        <stp>0</stp>
        <stp/>
        <stp/>
        <stp/>
        <stp>FALSE</stp>
        <stp>T</stp>
        <tr r="Z33" s="6"/>
      </tp>
      <tp t="s">
        <v/>
        <stp/>
        <stp>StudyData</stp>
        <stp>(Vol(EP?1)when  (LocalYear(EP?1)=2015 AND LocalMonth(EP?1)=12 AND LocalDay(EP?1)=24 AND LocalHour(EP?1)=12 AND LocalMinute(EP?1)=20))</stp>
        <stp>Bar</stp>
        <stp/>
        <stp>Close</stp>
        <stp>5</stp>
        <stp>0</stp>
        <stp/>
        <stp/>
        <stp/>
        <stp>FALSE</stp>
        <stp>T</stp>
        <tr r="Z47" s="6"/>
      </tp>
      <tp t="s">
        <v/>
        <stp/>
        <stp>StudyData</stp>
        <stp>(Vol(EP?1)when  (LocalYear(EP?1)=2015 AND LocalMonth(EP?1)=12 AND LocalDay(EP?1)=24 AND LocalHour(EP?1)=13 AND LocalMinute(EP?1)=30))</stp>
        <stp>Bar</stp>
        <stp/>
        <stp>Close</stp>
        <stp>5</stp>
        <stp>0</stp>
        <stp/>
        <stp/>
        <stp/>
        <stp>FALSE</stp>
        <stp>T</stp>
        <tr r="Z61" s="6"/>
      </tp>
      <tp t="s">
        <v/>
        <stp/>
        <stp>StudyData</stp>
        <stp>(Vol(EP?1)when  (LocalYear(EP?1)=2015 AND LocalMonth(EP?1)=12 AND LocalDay(EP?1)=24 AND LocalHour(EP?1)=14 AND LocalMinute(EP?1)=40))</stp>
        <stp>Bar</stp>
        <stp/>
        <stp>Close</stp>
        <stp>5</stp>
        <stp>0</stp>
        <stp/>
        <stp/>
        <stp/>
        <stp>FALSE</stp>
        <stp>T</stp>
        <tr r="Z75" s="6"/>
      </tp>
      <tp>
        <v>6649</v>
        <stp/>
        <stp>StudyData</stp>
        <stp>(Vol(EP?1)when  (LocalYear(EP?1)=2015 AND LocalMonth(EP?1)=12 AND LocalDay(EP?1)=31 AND LocalHour(EP?1)=10 AND LocalMinute(EP?1)=15))</stp>
        <stp>Bar</stp>
        <stp/>
        <stp>Close</stp>
        <stp>5</stp>
        <stp>0</stp>
        <stp/>
        <stp/>
        <stp/>
        <stp>FALSE</stp>
        <stp>T</stp>
        <tr r="U22" s="6"/>
      </tp>
      <tp>
        <v>14877</v>
        <stp/>
        <stp>StudyData</stp>
        <stp>(Vol(EP?1)when  (LocalYear(EP?1)=2015 AND LocalMonth(EP?1)=12 AND LocalDay(EP?1)=31 AND LocalHour(EP?1)=11 AND LocalMinute(EP?1)=05))</stp>
        <stp>Bar</stp>
        <stp/>
        <stp>Close</stp>
        <stp>5</stp>
        <stp>0</stp>
        <stp/>
        <stp/>
        <stp/>
        <stp>FALSE</stp>
        <stp>T</stp>
        <tr r="U32" s="6"/>
      </tp>
      <tp>
        <v>4648</v>
        <stp/>
        <stp>StudyData</stp>
        <stp>(Vol(EP?1)when  (LocalYear(EP?1)=2015 AND LocalMonth(EP?1)=12 AND LocalDay(EP?1)=31 AND LocalHour(EP?1)=12 AND LocalMinute(EP?1)=35))</stp>
        <stp>Bar</stp>
        <stp/>
        <stp>Close</stp>
        <stp>5</stp>
        <stp>0</stp>
        <stp/>
        <stp/>
        <stp/>
        <stp>FALSE</stp>
        <stp>T</stp>
        <tr r="U50" s="6"/>
      </tp>
      <tp>
        <v>8312</v>
        <stp/>
        <stp>StudyData</stp>
        <stp>(Vol(EP?1)when  (LocalYear(EP?1)=2015 AND LocalMonth(EP?1)=12 AND LocalDay(EP?1)=31 AND LocalHour(EP?1)=13 AND LocalMinute(EP?1)=25))</stp>
        <stp>Bar</stp>
        <stp/>
        <stp>Close</stp>
        <stp>5</stp>
        <stp>0</stp>
        <stp/>
        <stp/>
        <stp/>
        <stp>FALSE</stp>
        <stp>T</stp>
        <tr r="U60" s="6"/>
      </tp>
      <tp>
        <v>118452</v>
        <stp/>
        <stp>StudyData</stp>
        <stp>(Vol(EP?1)when  (LocalYear(EP?1)=2015 AND LocalMonth(EP?1)=12 AND LocalDay(EP?1)=31 AND LocalHour(EP?1)=14 AND LocalMinute(EP?1)=55))</stp>
        <stp>Bar</stp>
        <stp/>
        <stp>Close</stp>
        <stp>5</stp>
        <stp>0</stp>
        <stp/>
        <stp/>
        <stp/>
        <stp>FALSE</stp>
        <stp>T</stp>
        <tr r="U78" s="6"/>
      </tp>
      <tp>
        <v>6646</v>
        <stp/>
        <stp>StudyData</stp>
        <stp>(Vol(EP?1)when  (LocalYear(EP?1)=2015 AND LocalMonth(EP?1)=12 AND LocalDay(EP?1)=30 AND LocalHour(EP?1)=10 AND LocalMinute(EP?1)=15))</stp>
        <stp>Bar</stp>
        <stp/>
        <stp>Close</stp>
        <stp>5</stp>
        <stp>0</stp>
        <stp/>
        <stp/>
        <stp/>
        <stp>FALSE</stp>
        <stp>T</stp>
        <tr r="V22" s="6"/>
      </tp>
      <tp>
        <v>4255</v>
        <stp/>
        <stp>StudyData</stp>
        <stp>(Vol(EP?1)when  (LocalYear(EP?1)=2015 AND LocalMonth(EP?1)=12 AND LocalDay(EP?1)=30 AND LocalHour(EP?1)=11 AND LocalMinute(EP?1)=05))</stp>
        <stp>Bar</stp>
        <stp/>
        <stp>Close</stp>
        <stp>5</stp>
        <stp>0</stp>
        <stp/>
        <stp/>
        <stp/>
        <stp>FALSE</stp>
        <stp>T</stp>
        <tr r="V32" s="6"/>
      </tp>
      <tp>
        <v>3768</v>
        <stp/>
        <stp>StudyData</stp>
        <stp>(Vol(EP?1)when  (LocalYear(EP?1)=2015 AND LocalMonth(EP?1)=12 AND LocalDay(EP?1)=30 AND LocalHour(EP?1)=12 AND LocalMinute(EP?1)=35))</stp>
        <stp>Bar</stp>
        <stp/>
        <stp>Close</stp>
        <stp>5</stp>
        <stp>0</stp>
        <stp/>
        <stp/>
        <stp/>
        <stp>FALSE</stp>
        <stp>T</stp>
        <tr r="V50" s="6"/>
      </tp>
      <tp>
        <v>3810</v>
        <stp/>
        <stp>StudyData</stp>
        <stp>(Vol(EP?1)when  (LocalYear(EP?1)=2015 AND LocalMonth(EP?1)=12 AND LocalDay(EP?1)=30 AND LocalHour(EP?1)=13 AND LocalMinute(EP?1)=25))</stp>
        <stp>Bar</stp>
        <stp/>
        <stp>Close</stp>
        <stp>5</stp>
        <stp>0</stp>
        <stp/>
        <stp/>
        <stp/>
        <stp>FALSE</stp>
        <stp>T</stp>
        <tr r="V60" s="6"/>
      </tp>
      <tp>
        <v>37949</v>
        <stp/>
        <stp>StudyData</stp>
        <stp>(Vol(EP?1)when  (LocalYear(EP?1)=2015 AND LocalMonth(EP?1)=12 AND LocalDay(EP?1)=30 AND LocalHour(EP?1)=14 AND LocalMinute(EP?1)=55))</stp>
        <stp>Bar</stp>
        <stp/>
        <stp>Close</stp>
        <stp>5</stp>
        <stp>0</stp>
        <stp/>
        <stp/>
        <stp/>
        <stp>FALSE</stp>
        <stp>T</stp>
        <tr r="V78" s="6"/>
      </tp>
      <tp>
        <v>9556</v>
        <stp/>
        <stp>StudyData</stp>
        <stp>(Vol(EP?1)when  (LocalYear(EP?1)=2015 AND LocalMonth(EP?1)=12 AND LocalDay(EP?1)=22 AND LocalHour(EP?1)=10 AND LocalMinute(EP?1)=00))</stp>
        <stp>Bar</stp>
        <stp/>
        <stp>Close</stp>
        <stp>5</stp>
        <stp>0</stp>
        <stp/>
        <stp/>
        <stp/>
        <stp>FALSE</stp>
        <stp>T</stp>
        <tr r="AB19" s="6"/>
      </tp>
      <tp>
        <v>7370</v>
        <stp/>
        <stp>StudyData</stp>
        <stp>(Vol(EP?1)when  (LocalYear(EP?1)=2015 AND LocalMonth(EP?1)=12 AND LocalDay(EP?1)=22 AND LocalHour(EP?1)=11 AND LocalMinute(EP?1)=10))</stp>
        <stp>Bar</stp>
        <stp/>
        <stp>Close</stp>
        <stp>5</stp>
        <stp>0</stp>
        <stp/>
        <stp/>
        <stp/>
        <stp>FALSE</stp>
        <stp>T</stp>
        <tr r="AB33" s="6"/>
      </tp>
      <tp>
        <v>7016</v>
        <stp/>
        <stp>StudyData</stp>
        <stp>(Vol(EP?1)when  (LocalYear(EP?1)=2015 AND LocalMonth(EP?1)=12 AND LocalDay(EP?1)=22 AND LocalHour(EP?1)=12 AND LocalMinute(EP?1)=20))</stp>
        <stp>Bar</stp>
        <stp/>
        <stp>Close</stp>
        <stp>5</stp>
        <stp>0</stp>
        <stp/>
        <stp/>
        <stp/>
        <stp>FALSE</stp>
        <stp>T</stp>
        <tr r="AB47" s="6"/>
      </tp>
      <tp>
        <v>6937</v>
        <stp/>
        <stp>StudyData</stp>
        <stp>(Vol(EP?1)when  (LocalYear(EP?1)=2015 AND LocalMonth(EP?1)=12 AND LocalDay(EP?1)=22 AND LocalHour(EP?1)=13 AND LocalMinute(EP?1)=30))</stp>
        <stp>Bar</stp>
        <stp/>
        <stp>Close</stp>
        <stp>5</stp>
        <stp>0</stp>
        <stp/>
        <stp/>
        <stp/>
        <stp>FALSE</stp>
        <stp>T</stp>
        <tr r="AB61" s="6"/>
      </tp>
      <tp>
        <v>18940</v>
        <stp/>
        <stp>StudyData</stp>
        <stp>(Vol(EP?1)when  (LocalYear(EP?1)=2015 AND LocalMonth(EP?1)=12 AND LocalDay(EP?1)=22 AND LocalHour(EP?1)=14 AND LocalMinute(EP?1)=40))</stp>
        <stp>Bar</stp>
        <stp/>
        <stp>Close</stp>
        <stp>5</stp>
        <stp>0</stp>
        <stp/>
        <stp/>
        <stp/>
        <stp>FALSE</stp>
        <stp>T</stp>
        <tr r="AB75" s="6"/>
      </tp>
      <tp>
        <v>11978</v>
        <stp/>
        <stp>StudyData</stp>
        <stp>(Vol(EP?1)when  (LocalYear(EP?1)=2015 AND LocalMonth(EP?1)=12 AND LocalDay(EP?1)=23 AND LocalHour(EP?1)=10 AND LocalMinute(EP?1)=00))</stp>
        <stp>Bar</stp>
        <stp/>
        <stp>Close</stp>
        <stp>5</stp>
        <stp>0</stp>
        <stp/>
        <stp/>
        <stp/>
        <stp>FALSE</stp>
        <stp>T</stp>
        <tr r="AA19" s="6"/>
      </tp>
      <tp>
        <v>12140</v>
        <stp/>
        <stp>StudyData</stp>
        <stp>(Vol(EP?1)when  (LocalYear(EP?1)=2015 AND LocalMonth(EP?1)=12 AND LocalDay(EP?1)=23 AND LocalHour(EP?1)=11 AND LocalMinute(EP?1)=10))</stp>
        <stp>Bar</stp>
        <stp/>
        <stp>Close</stp>
        <stp>5</stp>
        <stp>0</stp>
        <stp/>
        <stp/>
        <stp/>
        <stp>FALSE</stp>
        <stp>T</stp>
        <tr r="AA33" s="6"/>
      </tp>
      <tp>
        <v>4307</v>
        <stp/>
        <stp>StudyData</stp>
        <stp>(Vol(EP?1)when  (LocalYear(EP?1)=2015 AND LocalMonth(EP?1)=12 AND LocalDay(EP?1)=23 AND LocalHour(EP?1)=12 AND LocalMinute(EP?1)=20))</stp>
        <stp>Bar</stp>
        <stp/>
        <stp>Close</stp>
        <stp>5</stp>
        <stp>0</stp>
        <stp/>
        <stp/>
        <stp/>
        <stp>FALSE</stp>
        <stp>T</stp>
        <tr r="AA47" s="6"/>
      </tp>
      <tp>
        <v>12313</v>
        <stp/>
        <stp>StudyData</stp>
        <stp>(Vol(EP?1)when  (LocalYear(EP?1)=2015 AND LocalMonth(EP?1)=12 AND LocalDay(EP?1)=23 AND LocalHour(EP?1)=13 AND LocalMinute(EP?1)=30))</stp>
        <stp>Bar</stp>
        <stp/>
        <stp>Close</stp>
        <stp>5</stp>
        <stp>0</stp>
        <stp/>
        <stp/>
        <stp/>
        <stp>FALSE</stp>
        <stp>T</stp>
        <tr r="AA61" s="6"/>
      </tp>
      <tp>
        <v>14235</v>
        <stp/>
        <stp>StudyData</stp>
        <stp>(Vol(EP?1)when  (LocalYear(EP?1)=2015 AND LocalMonth(EP?1)=12 AND LocalDay(EP?1)=23 AND LocalHour(EP?1)=14 AND LocalMinute(EP?1)=40))</stp>
        <stp>Bar</stp>
        <stp/>
        <stp>Close</stp>
        <stp>5</stp>
        <stp>0</stp>
        <stp/>
        <stp/>
        <stp/>
        <stp>FALSE</stp>
        <stp>T</stp>
        <tr r="AA75" s="6"/>
      </tp>
      <tp t="s">
        <v/>
        <stp/>
        <stp>StudyData</stp>
        <stp>(Vol(EP?2)when  (LocalYear(EP?2)=2015 AND LocalMonth(EP?2)=12 AND LocalDay(EP?2)=25 AND LocalHour(EP?2)=10 AND LocalMinute(EP?2)=35))</stp>
        <stp>Bar</stp>
        <stp/>
        <stp>Close</stp>
        <stp>5</stp>
        <stp>0</stp>
        <stp/>
        <stp/>
        <stp/>
        <stp>FALSE</stp>
        <stp>T</stp>
        <tr r="Y26" s="6"/>
      </tp>
      <tp t="s">
        <v/>
        <stp/>
        <stp>StudyData</stp>
        <stp>(Vol(EP?2)when  (LocalYear(EP?2)=2015 AND LocalMonth(EP?2)=12 AND LocalDay(EP?2)=25 AND LocalHour(EP?2)=11 AND LocalMinute(EP?2)=25))</stp>
        <stp>Bar</stp>
        <stp/>
        <stp>Close</stp>
        <stp>5</stp>
        <stp>0</stp>
        <stp/>
        <stp/>
        <stp/>
        <stp>FALSE</stp>
        <stp>T</stp>
        <tr r="Y36" s="6"/>
      </tp>
      <tp t="s">
        <v/>
        <stp/>
        <stp>StudyData</stp>
        <stp>(Vol(EP?2)when  (LocalYear(EP?2)=2015 AND LocalMonth(EP?2)=12 AND LocalDay(EP?2)=25 AND LocalHour(EP?2)=12 AND LocalMinute(EP?2)=15))</stp>
        <stp>Bar</stp>
        <stp/>
        <stp>Close</stp>
        <stp>5</stp>
        <stp>0</stp>
        <stp/>
        <stp/>
        <stp/>
        <stp>FALSE</stp>
        <stp>T</stp>
        <tr r="Y46" s="6"/>
      </tp>
      <tp t="s">
        <v/>
        <stp/>
        <stp>StudyData</stp>
        <stp>(Vol(EP?2)when  (LocalYear(EP?2)=2015 AND LocalMonth(EP?2)=12 AND LocalDay(EP?2)=25 AND LocalHour(EP?2)=13 AND LocalMinute(EP?2)=05))</stp>
        <stp>Bar</stp>
        <stp/>
        <stp>Close</stp>
        <stp>5</stp>
        <stp>0</stp>
        <stp/>
        <stp/>
        <stp/>
        <stp>FALSE</stp>
        <stp>T</stp>
        <tr r="Y56" s="6"/>
      </tp>
      <tp>
        <v>5903</v>
        <stp/>
        <stp>StudyData</stp>
        <stp>(Vol(EP?1)when  (LocalYear(EP?1)=2015 AND LocalMonth(EP?1)=12 AND LocalDay(EP?1)=30 AND LocalHour(EP?1)=10 AND LocalMinute(EP?1)=10))</stp>
        <stp>Bar</stp>
        <stp/>
        <stp>Close</stp>
        <stp>5</stp>
        <stp>0</stp>
        <stp/>
        <stp/>
        <stp/>
        <stp>FALSE</stp>
        <stp>T</stp>
        <tr r="V21" s="6"/>
      </tp>
      <tp>
        <v>2652</v>
        <stp/>
        <stp>StudyData</stp>
        <stp>(Vol(EP?1)when  (LocalYear(EP?1)=2015 AND LocalMonth(EP?1)=12 AND LocalDay(EP?1)=30 AND LocalHour(EP?1)=11 AND LocalMinute(EP?1)=00))</stp>
        <stp>Bar</stp>
        <stp/>
        <stp>Close</stp>
        <stp>5</stp>
        <stp>0</stp>
        <stp/>
        <stp/>
        <stp/>
        <stp>FALSE</stp>
        <stp>T</stp>
        <tr r="V31" s="6"/>
      </tp>
      <tp>
        <v>3959</v>
        <stp/>
        <stp>StudyData</stp>
        <stp>(Vol(EP?1)when  (LocalYear(EP?1)=2015 AND LocalMonth(EP?1)=12 AND LocalDay(EP?1)=30 AND LocalHour(EP?1)=12 AND LocalMinute(EP?1)=30))</stp>
        <stp>Bar</stp>
        <stp/>
        <stp>Close</stp>
        <stp>5</stp>
        <stp>0</stp>
        <stp/>
        <stp/>
        <stp/>
        <stp>FALSE</stp>
        <stp>T</stp>
        <tr r="V49" s="6"/>
      </tp>
      <tp>
        <v>4597</v>
        <stp/>
        <stp>StudyData</stp>
        <stp>(Vol(EP?1)when  (LocalYear(EP?1)=2015 AND LocalMonth(EP?1)=12 AND LocalDay(EP?1)=30 AND LocalHour(EP?1)=13 AND LocalMinute(EP?1)=20))</stp>
        <stp>Bar</stp>
        <stp/>
        <stp>Close</stp>
        <stp>5</stp>
        <stp>0</stp>
        <stp/>
        <stp/>
        <stp/>
        <stp>FALSE</stp>
        <stp>T</stp>
        <tr r="V59" s="6"/>
      </tp>
      <tp>
        <v>11280</v>
        <stp/>
        <stp>StudyData</stp>
        <stp>(Vol(EP?1)when  (LocalYear(EP?1)=2015 AND LocalMonth(EP?1)=12 AND LocalDay(EP?1)=30 AND LocalHour(EP?1)=14 AND LocalMinute(EP?1)=50))</stp>
        <stp>Bar</stp>
        <stp/>
        <stp>Close</stp>
        <stp>5</stp>
        <stp>0</stp>
        <stp/>
        <stp/>
        <stp/>
        <stp>FALSE</stp>
        <stp>T</stp>
        <tr r="V77" s="6"/>
      </tp>
      <tp>
        <v>3087</v>
        <stp/>
        <stp>StudyData</stp>
        <stp>(Vol(EP?1)when  (LocalYear(EP?1)=2015 AND LocalMonth(EP?1)=12 AND LocalDay(EP?1)=24 AND LocalHour(EP?1)=10 AND LocalMinute(EP?1)=05))</stp>
        <stp>Bar</stp>
        <stp/>
        <stp>Close</stp>
        <stp>5</stp>
        <stp>0</stp>
        <stp/>
        <stp/>
        <stp/>
        <stp>FALSE</stp>
        <stp>T</stp>
        <tr r="Z20" s="6"/>
      </tp>
      <tp>
        <v>4329</v>
        <stp/>
        <stp>StudyData</stp>
        <stp>(Vol(EP?1)when  (LocalYear(EP?1)=2015 AND LocalMonth(EP?1)=12 AND LocalDay(EP?1)=24 AND LocalHour(EP?1)=11 AND LocalMinute(EP?1)=15))</stp>
        <stp>Bar</stp>
        <stp/>
        <stp>Close</stp>
        <stp>5</stp>
        <stp>0</stp>
        <stp/>
        <stp/>
        <stp/>
        <stp>FALSE</stp>
        <stp>T</stp>
        <tr r="Z34" s="6"/>
      </tp>
      <tp t="s">
        <v/>
        <stp/>
        <stp>StudyData</stp>
        <stp>(Vol(EP?1)when  (LocalYear(EP?1)=2015 AND LocalMonth(EP?1)=12 AND LocalDay(EP?1)=24 AND LocalHour(EP?1)=12 AND LocalMinute(EP?1)=25))</stp>
        <stp>Bar</stp>
        <stp/>
        <stp>Close</stp>
        <stp>5</stp>
        <stp>0</stp>
        <stp/>
        <stp/>
        <stp/>
        <stp>FALSE</stp>
        <stp>T</stp>
        <tr r="Z48" s="6"/>
      </tp>
      <tp t="s">
        <v/>
        <stp/>
        <stp>StudyData</stp>
        <stp>(Vol(EP?1)when  (LocalYear(EP?1)=2015 AND LocalMonth(EP?1)=12 AND LocalDay(EP?1)=24 AND LocalHour(EP?1)=13 AND LocalMinute(EP?1)=35))</stp>
        <stp>Bar</stp>
        <stp/>
        <stp>Close</stp>
        <stp>5</stp>
        <stp>0</stp>
        <stp/>
        <stp/>
        <stp/>
        <stp>FALSE</stp>
        <stp>T</stp>
        <tr r="Z62" s="6"/>
      </tp>
      <tp t="s">
        <v/>
        <stp/>
        <stp>StudyData</stp>
        <stp>(Vol(EP?1)when  (LocalYear(EP?1)=2015 AND LocalMonth(EP?1)=12 AND LocalDay(EP?1)=24 AND LocalHour(EP?1)=14 AND LocalMinute(EP?1)=45))</stp>
        <stp>Bar</stp>
        <stp/>
        <stp>Close</stp>
        <stp>5</stp>
        <stp>0</stp>
        <stp/>
        <stp/>
        <stp/>
        <stp>FALSE</stp>
        <stp>T</stp>
        <tr r="Z76" s="6"/>
      </tp>
      <tp>
        <v>6189</v>
        <stp/>
        <stp>StudyData</stp>
        <stp>(Vol(EP?1)when  (LocalYear(EP?1)=2015 AND LocalMonth(EP?1)=12 AND LocalDay(EP?1)=31 AND LocalHour(EP?1)=10 AND LocalMinute(EP?1)=10))</stp>
        <stp>Bar</stp>
        <stp/>
        <stp>Close</stp>
        <stp>5</stp>
        <stp>0</stp>
        <stp/>
        <stp/>
        <stp/>
        <stp>FALSE</stp>
        <stp>T</stp>
        <tr r="U21" s="6"/>
      </tp>
      <tp>
        <v>9026</v>
        <stp/>
        <stp>StudyData</stp>
        <stp>(Vol(EP?1)when  (LocalYear(EP?1)=2015 AND LocalMonth(EP?1)=12 AND LocalDay(EP?1)=31 AND LocalHour(EP?1)=11 AND LocalMinute(EP?1)=00))</stp>
        <stp>Bar</stp>
        <stp/>
        <stp>Close</stp>
        <stp>5</stp>
        <stp>0</stp>
        <stp/>
        <stp/>
        <stp/>
        <stp>FALSE</stp>
        <stp>T</stp>
        <tr r="U31" s="6"/>
      </tp>
      <tp>
        <v>3550</v>
        <stp/>
        <stp>StudyData</stp>
        <stp>(Vol(EP?1)when  (LocalYear(EP?1)=2015 AND LocalMonth(EP?1)=12 AND LocalDay(EP?1)=31 AND LocalHour(EP?1)=12 AND LocalMinute(EP?1)=30))</stp>
        <stp>Bar</stp>
        <stp/>
        <stp>Close</stp>
        <stp>5</stp>
        <stp>0</stp>
        <stp/>
        <stp/>
        <stp/>
        <stp>FALSE</stp>
        <stp>T</stp>
        <tr r="U49" s="6"/>
      </tp>
      <tp>
        <v>13903</v>
        <stp/>
        <stp>StudyData</stp>
        <stp>(Vol(EP?1)when  (LocalYear(EP?1)=2015 AND LocalMonth(EP?1)=12 AND LocalDay(EP?1)=31 AND LocalHour(EP?1)=13 AND LocalMinute(EP?1)=20))</stp>
        <stp>Bar</stp>
        <stp/>
        <stp>Close</stp>
        <stp>5</stp>
        <stp>0</stp>
        <stp/>
        <stp/>
        <stp/>
        <stp>FALSE</stp>
        <stp>T</stp>
        <tr r="U59" s="6"/>
      </tp>
      <tp>
        <v>15149</v>
        <stp/>
        <stp>StudyData</stp>
        <stp>(Vol(EP?1)when  (LocalYear(EP?1)=2015 AND LocalMonth(EP?1)=12 AND LocalDay(EP?1)=31 AND LocalHour(EP?1)=14 AND LocalMinute(EP?1)=50))</stp>
        <stp>Bar</stp>
        <stp/>
        <stp>Close</stp>
        <stp>5</stp>
        <stp>0</stp>
        <stp/>
        <stp/>
        <stp/>
        <stp>FALSE</stp>
        <stp>T</stp>
        <tr r="U77" s="6"/>
      </tp>
      <tp>
        <v>6405</v>
        <stp/>
        <stp>StudyData</stp>
        <stp>(Vol(EP?1)when  (LocalYear(EP?1)=2015 AND LocalMonth(EP?1)=12 AND LocalDay(EP?1)=29 AND LocalHour(EP?1)=10 AND LocalMinute(EP?1)=05))</stp>
        <stp>Bar</stp>
        <stp/>
        <stp>Close</stp>
        <stp>5</stp>
        <stp>0</stp>
        <stp/>
        <stp/>
        <stp/>
        <stp>FALSE</stp>
        <stp>T</stp>
        <tr r="W20" s="6"/>
      </tp>
      <tp>
        <v>4820</v>
        <stp/>
        <stp>StudyData</stp>
        <stp>(Vol(EP?1)when  (LocalYear(EP?1)=2015 AND LocalMonth(EP?1)=12 AND LocalDay(EP?1)=29 AND LocalHour(EP?1)=11 AND LocalMinute(EP?1)=15))</stp>
        <stp>Bar</stp>
        <stp/>
        <stp>Close</stp>
        <stp>5</stp>
        <stp>0</stp>
        <stp/>
        <stp/>
        <stp/>
        <stp>FALSE</stp>
        <stp>T</stp>
        <tr r="W34" s="6"/>
      </tp>
      <tp>
        <v>4539</v>
        <stp/>
        <stp>StudyData</stp>
        <stp>(Vol(EP?1)when  (LocalYear(EP?1)=2015 AND LocalMonth(EP?1)=12 AND LocalDay(EP?1)=29 AND LocalHour(EP?1)=12 AND LocalMinute(EP?1)=25))</stp>
        <stp>Bar</stp>
        <stp/>
        <stp>Close</stp>
        <stp>5</stp>
        <stp>0</stp>
        <stp/>
        <stp/>
        <stp/>
        <stp>FALSE</stp>
        <stp>T</stp>
        <tr r="W48" s="6"/>
      </tp>
      <tp>
        <v>5042</v>
        <stp/>
        <stp>StudyData</stp>
        <stp>(Vol(EP?1)when  (LocalYear(EP?1)=2015 AND LocalMonth(EP?1)=12 AND LocalDay(EP?1)=29 AND LocalHour(EP?1)=13 AND LocalMinute(EP?1)=35))</stp>
        <stp>Bar</stp>
        <stp/>
        <stp>Close</stp>
        <stp>5</stp>
        <stp>0</stp>
        <stp/>
        <stp/>
        <stp/>
        <stp>FALSE</stp>
        <stp>T</stp>
        <tr r="W62" s="6"/>
      </tp>
      <tp>
        <v>10887</v>
        <stp/>
        <stp>StudyData</stp>
        <stp>(Vol(EP?1)when  (LocalYear(EP?1)=2015 AND LocalMonth(EP?1)=12 AND LocalDay(EP?1)=29 AND LocalHour(EP?1)=14 AND LocalMinute(EP?1)=45))</stp>
        <stp>Bar</stp>
        <stp/>
        <stp>Close</stp>
        <stp>5</stp>
        <stp>0</stp>
        <stp/>
        <stp/>
        <stp/>
        <stp>FALSE</stp>
        <stp>T</stp>
        <tr r="W76" s="6"/>
      </tp>
      <tp>
        <v>6593</v>
        <stp/>
        <stp>StudyData</stp>
        <stp>(Vol(EP?1)when  (LocalYear(EP?1)=2015 AND LocalMonth(EP?1)=12 AND LocalDay(EP?1)=28 AND LocalHour(EP?1)=10 AND LocalMinute(EP?1)=05))</stp>
        <stp>Bar</stp>
        <stp/>
        <stp>Close</stp>
        <stp>5</stp>
        <stp>0</stp>
        <stp/>
        <stp/>
        <stp/>
        <stp>FALSE</stp>
        <stp>T</stp>
        <tr r="X20" s="6"/>
      </tp>
      <tp>
        <v>4264</v>
        <stp/>
        <stp>StudyData</stp>
        <stp>(Vol(EP?1)when  (LocalYear(EP?1)=2015 AND LocalMonth(EP?1)=12 AND LocalDay(EP?1)=28 AND LocalHour(EP?1)=11 AND LocalMinute(EP?1)=15))</stp>
        <stp>Bar</stp>
        <stp/>
        <stp>Close</stp>
        <stp>5</stp>
        <stp>0</stp>
        <stp/>
        <stp/>
        <stp/>
        <stp>FALSE</stp>
        <stp>T</stp>
        <tr r="X34" s="6"/>
      </tp>
      <tp>
        <v>3932</v>
        <stp/>
        <stp>StudyData</stp>
        <stp>(Vol(EP?1)when  (LocalYear(EP?1)=2015 AND LocalMonth(EP?1)=12 AND LocalDay(EP?1)=28 AND LocalHour(EP?1)=12 AND LocalMinute(EP?1)=25))</stp>
        <stp>Bar</stp>
        <stp/>
        <stp>Close</stp>
        <stp>5</stp>
        <stp>0</stp>
        <stp/>
        <stp/>
        <stp/>
        <stp>FALSE</stp>
        <stp>T</stp>
        <tr r="X48" s="6"/>
      </tp>
      <tp>
        <v>3663</v>
        <stp/>
        <stp>StudyData</stp>
        <stp>(Vol(EP?1)when  (LocalYear(EP?1)=2015 AND LocalMonth(EP?1)=12 AND LocalDay(EP?1)=28 AND LocalHour(EP?1)=13 AND LocalMinute(EP?1)=35))</stp>
        <stp>Bar</stp>
        <stp/>
        <stp>Close</stp>
        <stp>5</stp>
        <stp>0</stp>
        <stp/>
        <stp/>
        <stp/>
        <stp>FALSE</stp>
        <stp>T</stp>
        <tr r="X62" s="6"/>
      </tp>
      <tp>
        <v>8512</v>
        <stp/>
        <stp>StudyData</stp>
        <stp>(Vol(EP?1)when  (LocalYear(EP?1)=2015 AND LocalMonth(EP?1)=12 AND LocalDay(EP?1)=28 AND LocalHour(EP?1)=14 AND LocalMinute(EP?1)=45))</stp>
        <stp>Bar</stp>
        <stp/>
        <stp>Close</stp>
        <stp>5</stp>
        <stp>0</stp>
        <stp/>
        <stp/>
        <stp/>
        <stp>FALSE</stp>
        <stp>T</stp>
        <tr r="X76" s="6"/>
      </tp>
      <tp>
        <v>8462</v>
        <stp/>
        <stp>StudyData</stp>
        <stp>(Vol(EP?1)when  (LocalYear(EP?1)=2015 AND LocalMonth(EP?1)=12 AND LocalDay(EP?1)=28 AND LocalHour(EP?1)=10 AND LocalMinute(EP?1)=00))</stp>
        <stp>Bar</stp>
        <stp/>
        <stp>Close</stp>
        <stp>5</stp>
        <stp>0</stp>
        <stp/>
        <stp/>
        <stp/>
        <stp>FALSE</stp>
        <stp>T</stp>
        <tr r="X19" s="6"/>
      </tp>
      <tp>
        <v>4954</v>
        <stp/>
        <stp>StudyData</stp>
        <stp>(Vol(EP?1)when  (LocalYear(EP?1)=2015 AND LocalMonth(EP?1)=12 AND LocalDay(EP?1)=28 AND LocalHour(EP?1)=11 AND LocalMinute(EP?1)=10))</stp>
        <stp>Bar</stp>
        <stp/>
        <stp>Close</stp>
        <stp>5</stp>
        <stp>0</stp>
        <stp/>
        <stp/>
        <stp/>
        <stp>FALSE</stp>
        <stp>T</stp>
        <tr r="X33" s="6"/>
      </tp>
      <tp>
        <v>7465</v>
        <stp/>
        <stp>StudyData</stp>
        <stp>(Vol(EP?1)when  (LocalYear(EP?1)=2015 AND LocalMonth(EP?1)=12 AND LocalDay(EP?1)=28 AND LocalHour(EP?1)=12 AND LocalMinute(EP?1)=20))</stp>
        <stp>Bar</stp>
        <stp/>
        <stp>Close</stp>
        <stp>5</stp>
        <stp>0</stp>
        <stp/>
        <stp/>
        <stp/>
        <stp>FALSE</stp>
        <stp>T</stp>
        <tr r="X47" s="6"/>
      </tp>
      <tp>
        <v>3384</v>
        <stp/>
        <stp>StudyData</stp>
        <stp>(Vol(EP?1)when  (LocalYear(EP?1)=2015 AND LocalMonth(EP?1)=12 AND LocalDay(EP?1)=28 AND LocalHour(EP?1)=13 AND LocalMinute(EP?1)=30))</stp>
        <stp>Bar</stp>
        <stp/>
        <stp>Close</stp>
        <stp>5</stp>
        <stp>0</stp>
        <stp/>
        <stp/>
        <stp/>
        <stp>FALSE</stp>
        <stp>T</stp>
        <tr r="X61" s="6"/>
      </tp>
      <tp>
        <v>6718</v>
        <stp/>
        <stp>StudyData</stp>
        <stp>(Vol(EP?1)when  (LocalYear(EP?1)=2015 AND LocalMonth(EP?1)=12 AND LocalDay(EP?1)=28 AND LocalHour(EP?1)=14 AND LocalMinute(EP?1)=40))</stp>
        <stp>Bar</stp>
        <stp/>
        <stp>Close</stp>
        <stp>5</stp>
        <stp>0</stp>
        <stp/>
        <stp/>
        <stp/>
        <stp>FALSE</stp>
        <stp>T</stp>
        <tr r="X75" s="6"/>
      </tp>
      <tp>
        <v>5560</v>
        <stp/>
        <stp>StudyData</stp>
        <stp>(Vol(EP?1)when  (LocalYear(EP?1)=2015 AND LocalMonth(EP?1)=12 AND LocalDay(EP?1)=29 AND LocalHour(EP?1)=10 AND LocalMinute(EP?1)=00))</stp>
        <stp>Bar</stp>
        <stp/>
        <stp>Close</stp>
        <stp>5</stp>
        <stp>0</stp>
        <stp/>
        <stp/>
        <stp/>
        <stp>FALSE</stp>
        <stp>T</stp>
        <tr r="W19" s="6"/>
      </tp>
      <tp>
        <v>2774</v>
        <stp/>
        <stp>StudyData</stp>
        <stp>(Vol(EP?1)when  (LocalYear(EP?1)=2015 AND LocalMonth(EP?1)=12 AND LocalDay(EP?1)=29 AND LocalHour(EP?1)=11 AND LocalMinute(EP?1)=10))</stp>
        <stp>Bar</stp>
        <stp/>
        <stp>Close</stp>
        <stp>5</stp>
        <stp>0</stp>
        <stp/>
        <stp/>
        <stp/>
        <stp>FALSE</stp>
        <stp>T</stp>
        <tr r="W33" s="6"/>
      </tp>
      <tp>
        <v>5930</v>
        <stp/>
        <stp>StudyData</stp>
        <stp>(Vol(EP?1)when  (LocalYear(EP?1)=2015 AND LocalMonth(EP?1)=12 AND LocalDay(EP?1)=29 AND LocalHour(EP?1)=12 AND LocalMinute(EP?1)=20))</stp>
        <stp>Bar</stp>
        <stp/>
        <stp>Close</stp>
        <stp>5</stp>
        <stp>0</stp>
        <stp/>
        <stp/>
        <stp/>
        <stp>FALSE</stp>
        <stp>T</stp>
        <tr r="W47" s="6"/>
      </tp>
      <tp>
        <v>9063</v>
        <stp/>
        <stp>StudyData</stp>
        <stp>(Vol(EP?1)when  (LocalYear(EP?1)=2015 AND LocalMonth(EP?1)=12 AND LocalDay(EP?1)=29 AND LocalHour(EP?1)=13 AND LocalMinute(EP?1)=30))</stp>
        <stp>Bar</stp>
        <stp/>
        <stp>Close</stp>
        <stp>5</stp>
        <stp>0</stp>
        <stp/>
        <stp/>
        <stp/>
        <stp>FALSE</stp>
        <stp>T</stp>
        <tr r="W61" s="6"/>
      </tp>
      <tp>
        <v>15629</v>
        <stp/>
        <stp>StudyData</stp>
        <stp>(Vol(EP?1)when  (LocalYear(EP?1)=2015 AND LocalMonth(EP?1)=12 AND LocalDay(EP?1)=29 AND LocalHour(EP?1)=14 AND LocalMinute(EP?1)=40))</stp>
        <stp>Bar</stp>
        <stp/>
        <stp>Close</stp>
        <stp>5</stp>
        <stp>0</stp>
        <stp/>
        <stp/>
        <stp/>
        <stp>FALSE</stp>
        <stp>T</stp>
        <tr r="W75" s="6"/>
      </tp>
      <tp>
        <v>8832</v>
        <stp/>
        <stp>StudyData</stp>
        <stp>(Vol(EP?1)when  (LocalYear(EP?1)=2015 AND LocalMonth(EP?1)=12 AND LocalDay(EP?1)=23 AND LocalHour(EP?1)=10 AND LocalMinute(EP?1)=15))</stp>
        <stp>Bar</stp>
        <stp/>
        <stp>Close</stp>
        <stp>5</stp>
        <stp>0</stp>
        <stp/>
        <stp/>
        <stp/>
        <stp>FALSE</stp>
        <stp>T</stp>
        <tr r="AA22" s="6"/>
      </tp>
      <tp>
        <v>8049</v>
        <stp/>
        <stp>StudyData</stp>
        <stp>(Vol(EP?1)when  (LocalYear(EP?1)=2015 AND LocalMonth(EP?1)=12 AND LocalDay(EP?1)=23 AND LocalHour(EP?1)=11 AND LocalMinute(EP?1)=05))</stp>
        <stp>Bar</stp>
        <stp/>
        <stp>Close</stp>
        <stp>5</stp>
        <stp>0</stp>
        <stp/>
        <stp/>
        <stp/>
        <stp>FALSE</stp>
        <stp>T</stp>
        <tr r="AA32" s="6"/>
      </tp>
      <tp>
        <v>9365</v>
        <stp/>
        <stp>StudyData</stp>
        <stp>(Vol(EP?1)when  (LocalYear(EP?1)=2015 AND LocalMonth(EP?1)=12 AND LocalDay(EP?1)=23 AND LocalHour(EP?1)=12 AND LocalMinute(EP?1)=35))</stp>
        <stp>Bar</stp>
        <stp/>
        <stp>Close</stp>
        <stp>5</stp>
        <stp>0</stp>
        <stp/>
        <stp/>
        <stp/>
        <stp>FALSE</stp>
        <stp>T</stp>
        <tr r="AA50" s="6"/>
      </tp>
      <tp>
        <v>7683</v>
        <stp/>
        <stp>StudyData</stp>
        <stp>(Vol(EP?1)when  (LocalYear(EP?1)=2015 AND LocalMonth(EP?1)=12 AND LocalDay(EP?1)=23 AND LocalHour(EP?1)=13 AND LocalMinute(EP?1)=25))</stp>
        <stp>Bar</stp>
        <stp/>
        <stp>Close</stp>
        <stp>5</stp>
        <stp>0</stp>
        <stp/>
        <stp/>
        <stp/>
        <stp>FALSE</stp>
        <stp>T</stp>
        <tr r="AA60" s="6"/>
      </tp>
      <tp>
        <v>47927</v>
        <stp/>
        <stp>StudyData</stp>
        <stp>(Vol(EP?1)when  (LocalYear(EP?1)=2015 AND LocalMonth(EP?1)=12 AND LocalDay(EP?1)=23 AND LocalHour(EP?1)=14 AND LocalMinute(EP?1)=55))</stp>
        <stp>Bar</stp>
        <stp/>
        <stp>Close</stp>
        <stp>5</stp>
        <stp>0</stp>
        <stp/>
        <stp/>
        <stp/>
        <stp>FALSE</stp>
        <stp>T</stp>
        <tr r="AA78" s="6"/>
      </tp>
      <tp t="s">
        <v/>
        <stp/>
        <stp>StudyData</stp>
        <stp>(Vol(EP?2)when  (LocalYear(EP?2)=2015 AND LocalMonth(EP?2)=12 AND LocalDay(EP?2)=25 AND LocalHour(EP?2)=10 AND LocalMinute(EP?2)=20))</stp>
        <stp>Bar</stp>
        <stp/>
        <stp>Close</stp>
        <stp>5</stp>
        <stp>0</stp>
        <stp/>
        <stp/>
        <stp/>
        <stp>FALSE</stp>
        <stp>T</stp>
        <tr r="Y23" s="6"/>
      </tp>
      <tp t="s">
        <v/>
        <stp/>
        <stp>StudyData</stp>
        <stp>(Vol(EP?2)when  (LocalYear(EP?2)=2015 AND LocalMonth(EP?2)=12 AND LocalDay(EP?2)=25 AND LocalHour(EP?2)=11 AND LocalMinute(EP?2)=30))</stp>
        <stp>Bar</stp>
        <stp/>
        <stp>Close</stp>
        <stp>5</stp>
        <stp>0</stp>
        <stp/>
        <stp/>
        <stp/>
        <stp>FALSE</stp>
        <stp>T</stp>
        <tr r="Y37" s="6"/>
      </tp>
      <tp t="s">
        <v/>
        <stp/>
        <stp>StudyData</stp>
        <stp>(Vol(EP?2)when  (LocalYear(EP?2)=2015 AND LocalMonth(EP?2)=12 AND LocalDay(EP?2)=25 AND LocalHour(EP?2)=12 AND LocalMinute(EP?2)=00))</stp>
        <stp>Bar</stp>
        <stp/>
        <stp>Close</stp>
        <stp>5</stp>
        <stp>0</stp>
        <stp/>
        <stp/>
        <stp/>
        <stp>FALSE</stp>
        <stp>T</stp>
        <tr r="Y43" s="6"/>
      </tp>
      <tp t="s">
        <v/>
        <stp/>
        <stp>StudyData</stp>
        <stp>(Vol(EP?2)when  (LocalYear(EP?2)=2015 AND LocalMonth(EP?2)=12 AND LocalDay(EP?2)=25 AND LocalHour(EP?2)=13 AND LocalMinute(EP?2)=10))</stp>
        <stp>Bar</stp>
        <stp/>
        <stp>Close</stp>
        <stp>5</stp>
        <stp>0</stp>
        <stp/>
        <stp/>
        <stp/>
        <stp>FALSE</stp>
        <stp>T</stp>
        <tr r="Y57" s="6"/>
      </tp>
      <tp>
        <v>9493</v>
        <stp/>
        <stp>StudyData</stp>
        <stp>(Vol(EP?1)when  (LocalYear(EP?1)=2015 AND LocalMonth(EP?1)=12 AND LocalDay(EP?1)=22 AND LocalHour(EP?1)=10 AND LocalMinute(EP?1)=15))</stp>
        <stp>Bar</stp>
        <stp/>
        <stp>Close</stp>
        <stp>5</stp>
        <stp>0</stp>
        <stp/>
        <stp/>
        <stp/>
        <stp>FALSE</stp>
        <stp>T</stp>
        <tr r="AB22" s="6"/>
      </tp>
      <tp>
        <v>7300</v>
        <stp/>
        <stp>StudyData</stp>
        <stp>(Vol(EP?1)when  (LocalYear(EP?1)=2015 AND LocalMonth(EP?1)=12 AND LocalDay(EP?1)=22 AND LocalHour(EP?1)=11 AND LocalMinute(EP?1)=05))</stp>
        <stp>Bar</stp>
        <stp/>
        <stp>Close</stp>
        <stp>5</stp>
        <stp>0</stp>
        <stp/>
        <stp/>
        <stp/>
        <stp>FALSE</stp>
        <stp>T</stp>
        <tr r="AB32" s="6"/>
      </tp>
      <tp>
        <v>5134</v>
        <stp/>
        <stp>StudyData</stp>
        <stp>(Vol(EP?1)when  (LocalYear(EP?1)=2015 AND LocalMonth(EP?1)=12 AND LocalDay(EP?1)=22 AND LocalHour(EP?1)=12 AND LocalMinute(EP?1)=35))</stp>
        <stp>Bar</stp>
        <stp/>
        <stp>Close</stp>
        <stp>5</stp>
        <stp>0</stp>
        <stp/>
        <stp/>
        <stp/>
        <stp>FALSE</stp>
        <stp>T</stp>
        <tr r="AB50" s="6"/>
      </tp>
      <tp>
        <v>5761</v>
        <stp/>
        <stp>StudyData</stp>
        <stp>(Vol(EP?1)when  (LocalYear(EP?1)=2015 AND LocalMonth(EP?1)=12 AND LocalDay(EP?1)=22 AND LocalHour(EP?1)=13 AND LocalMinute(EP?1)=25))</stp>
        <stp>Bar</stp>
        <stp/>
        <stp>Close</stp>
        <stp>5</stp>
        <stp>0</stp>
        <stp/>
        <stp/>
        <stp/>
        <stp>FALSE</stp>
        <stp>T</stp>
        <tr r="AB60" s="6"/>
      </tp>
      <tp>
        <v>40978</v>
        <stp/>
        <stp>StudyData</stp>
        <stp>(Vol(EP?1)when  (LocalYear(EP?1)=2015 AND LocalMonth(EP?1)=12 AND LocalDay(EP?1)=22 AND LocalHour(EP?1)=14 AND LocalMinute(EP?1)=55))</stp>
        <stp>Bar</stp>
        <stp/>
        <stp>Close</stp>
        <stp>5</stp>
        <stp>0</stp>
        <stp/>
        <stp/>
        <stp/>
        <stp>FALSE</stp>
        <stp>T</stp>
        <tr r="AB78" s="6"/>
      </tp>
      <tp>
        <v>3114</v>
        <stp/>
        <stp>StudyData</stp>
        <stp>(Vol(EP?1)when  (LocalYear(EP?1)=2015 AND LocalMonth(EP?1)=12 AND LocalDay(EP?1)=24 AND LocalHour(EP?1)=10 AND LocalMinute(EP?1)=10))</stp>
        <stp>Bar</stp>
        <stp/>
        <stp>Close</stp>
        <stp>5</stp>
        <stp>0</stp>
        <stp/>
        <stp/>
        <stp/>
        <stp>FALSE</stp>
        <stp>T</stp>
        <tr r="Z21" s="6"/>
      </tp>
      <tp>
        <v>3691</v>
        <stp/>
        <stp>StudyData</stp>
        <stp>(Vol(EP?1)when  (LocalYear(EP?1)=2015 AND LocalMonth(EP?1)=12 AND LocalDay(EP?1)=24 AND LocalHour(EP?1)=11 AND LocalMinute(EP?1)=00))</stp>
        <stp>Bar</stp>
        <stp/>
        <stp>Close</stp>
        <stp>5</stp>
        <stp>0</stp>
        <stp/>
        <stp/>
        <stp/>
        <stp>FALSE</stp>
        <stp>T</stp>
        <tr r="Z31" s="6"/>
      </tp>
      <tp t="s">
        <v/>
        <stp/>
        <stp>StudyData</stp>
        <stp>(Vol(EP?1)when  (LocalYear(EP?1)=2015 AND LocalMonth(EP?1)=12 AND LocalDay(EP?1)=24 AND LocalHour(EP?1)=12 AND LocalMinute(EP?1)=30))</stp>
        <stp>Bar</stp>
        <stp/>
        <stp>Close</stp>
        <stp>5</stp>
        <stp>0</stp>
        <stp/>
        <stp/>
        <stp/>
        <stp>FALSE</stp>
        <stp>T</stp>
        <tr r="Z49" s="6"/>
      </tp>
      <tp t="s">
        <v/>
        <stp/>
        <stp>StudyData</stp>
        <stp>(Vol(EP?1)when  (LocalYear(EP?1)=2015 AND LocalMonth(EP?1)=12 AND LocalDay(EP?1)=24 AND LocalHour(EP?1)=13 AND LocalMinute(EP?1)=20))</stp>
        <stp>Bar</stp>
        <stp/>
        <stp>Close</stp>
        <stp>5</stp>
        <stp>0</stp>
        <stp/>
        <stp/>
        <stp/>
        <stp>FALSE</stp>
        <stp>T</stp>
        <tr r="Z59" s="6"/>
      </tp>
      <tp t="s">
        <v/>
        <stp/>
        <stp>StudyData</stp>
        <stp>(Vol(EP?1)when  (LocalYear(EP?1)=2015 AND LocalMonth(EP?1)=12 AND LocalDay(EP?1)=24 AND LocalHour(EP?1)=14 AND LocalMinute(EP?1)=50))</stp>
        <stp>Bar</stp>
        <stp/>
        <stp>Close</stp>
        <stp>5</stp>
        <stp>0</stp>
        <stp/>
        <stp/>
        <stp/>
        <stp>FALSE</stp>
        <stp>T</stp>
        <tr r="Z77" s="6"/>
      </tp>
      <tp>
        <v>6607</v>
        <stp/>
        <stp>StudyData</stp>
        <stp>(Vol(EP?1)when  (LocalYear(EP?1)=2015 AND LocalMonth(EP?1)=12 AND LocalDay(EP?1)=31 AND LocalHour(EP?1)=10 AND LocalMinute(EP?1)=05))</stp>
        <stp>Bar</stp>
        <stp/>
        <stp>Close</stp>
        <stp>5</stp>
        <stp>0</stp>
        <stp/>
        <stp/>
        <stp/>
        <stp>FALSE</stp>
        <stp>T</stp>
        <tr r="U20" s="6"/>
      </tp>
      <tp>
        <v>6275</v>
        <stp/>
        <stp>StudyData</stp>
        <stp>(Vol(EP?1)when  (LocalYear(EP?1)=2015 AND LocalMonth(EP?1)=12 AND LocalDay(EP?1)=31 AND LocalHour(EP?1)=11 AND LocalMinute(EP?1)=15))</stp>
        <stp>Bar</stp>
        <stp/>
        <stp>Close</stp>
        <stp>5</stp>
        <stp>0</stp>
        <stp/>
        <stp/>
        <stp/>
        <stp>FALSE</stp>
        <stp>T</stp>
        <tr r="U34" s="6"/>
      </tp>
      <tp>
        <v>4268</v>
        <stp/>
        <stp>StudyData</stp>
        <stp>(Vol(EP?1)when  (LocalYear(EP?1)=2015 AND LocalMonth(EP?1)=12 AND LocalDay(EP?1)=31 AND LocalHour(EP?1)=12 AND LocalMinute(EP?1)=25))</stp>
        <stp>Bar</stp>
        <stp/>
        <stp>Close</stp>
        <stp>5</stp>
        <stp>0</stp>
        <stp/>
        <stp/>
        <stp/>
        <stp>FALSE</stp>
        <stp>T</stp>
        <tr r="U48" s="6"/>
      </tp>
      <tp>
        <v>6813</v>
        <stp/>
        <stp>StudyData</stp>
        <stp>(Vol(EP?1)when  (LocalYear(EP?1)=2015 AND LocalMonth(EP?1)=12 AND LocalDay(EP?1)=31 AND LocalHour(EP?1)=13 AND LocalMinute(EP?1)=35))</stp>
        <stp>Bar</stp>
        <stp/>
        <stp>Close</stp>
        <stp>5</stp>
        <stp>0</stp>
        <stp/>
        <stp/>
        <stp/>
        <stp>FALSE</stp>
        <stp>T</stp>
        <tr r="U62" s="6"/>
      </tp>
      <tp>
        <v>12112</v>
        <stp/>
        <stp>StudyData</stp>
        <stp>(Vol(EP?1)when  (LocalYear(EP?1)=2015 AND LocalMonth(EP?1)=12 AND LocalDay(EP?1)=31 AND LocalHour(EP?1)=14 AND LocalMinute(EP?1)=45))</stp>
        <stp>Bar</stp>
        <stp/>
        <stp>Close</stp>
        <stp>5</stp>
        <stp>0</stp>
        <stp/>
        <stp/>
        <stp/>
        <stp>FALSE</stp>
        <stp>T</stp>
        <tr r="U76" s="6"/>
      </tp>
      <tp>
        <v>8506</v>
        <stp/>
        <stp>StudyData</stp>
        <stp>(Vol(EP?1)when  (LocalYear(EP?1)=2015 AND LocalMonth(EP?1)=12 AND LocalDay(EP?1)=30 AND LocalHour(EP?1)=10 AND LocalMinute(EP?1)=05))</stp>
        <stp>Bar</stp>
        <stp/>
        <stp>Close</stp>
        <stp>5</stp>
        <stp>0</stp>
        <stp/>
        <stp/>
        <stp/>
        <stp>FALSE</stp>
        <stp>T</stp>
        <tr r="V20" s="6"/>
      </tp>
      <tp>
        <v>3407</v>
        <stp/>
        <stp>StudyData</stp>
        <stp>(Vol(EP?1)when  (LocalYear(EP?1)=2015 AND LocalMonth(EP?1)=12 AND LocalDay(EP?1)=30 AND LocalHour(EP?1)=11 AND LocalMinute(EP?1)=15))</stp>
        <stp>Bar</stp>
        <stp/>
        <stp>Close</stp>
        <stp>5</stp>
        <stp>0</stp>
        <stp/>
        <stp/>
        <stp/>
        <stp>FALSE</stp>
        <stp>T</stp>
        <tr r="V34" s="6"/>
      </tp>
      <tp>
        <v>4044</v>
        <stp/>
        <stp>StudyData</stp>
        <stp>(Vol(EP?1)when  (LocalYear(EP?1)=2015 AND LocalMonth(EP?1)=12 AND LocalDay(EP?1)=30 AND LocalHour(EP?1)=12 AND LocalMinute(EP?1)=25))</stp>
        <stp>Bar</stp>
        <stp/>
        <stp>Close</stp>
        <stp>5</stp>
        <stp>0</stp>
        <stp/>
        <stp/>
        <stp/>
        <stp>FALSE</stp>
        <stp>T</stp>
        <tr r="V48" s="6"/>
      </tp>
      <tp>
        <v>3249</v>
        <stp/>
        <stp>StudyData</stp>
        <stp>(Vol(EP?1)when  (LocalYear(EP?1)=2015 AND LocalMonth(EP?1)=12 AND LocalDay(EP?1)=30 AND LocalHour(EP?1)=13 AND LocalMinute(EP?1)=35))</stp>
        <stp>Bar</stp>
        <stp/>
        <stp>Close</stp>
        <stp>5</stp>
        <stp>0</stp>
        <stp/>
        <stp/>
        <stp/>
        <stp>FALSE</stp>
        <stp>T</stp>
        <tr r="V62" s="6"/>
      </tp>
      <tp>
        <v>8262</v>
        <stp/>
        <stp>StudyData</stp>
        <stp>(Vol(EP?1)when  (LocalYear(EP?1)=2015 AND LocalMonth(EP?1)=12 AND LocalDay(EP?1)=30 AND LocalHour(EP?1)=14 AND LocalMinute(EP?1)=45))</stp>
        <stp>Bar</stp>
        <stp/>
        <stp>Close</stp>
        <stp>5</stp>
        <stp>0</stp>
        <stp/>
        <stp/>
        <stp/>
        <stp>FALSE</stp>
        <stp>T</stp>
        <tr r="V76" s="6"/>
      </tp>
      <tp>
        <v>13568</v>
        <stp/>
        <stp>StudyData</stp>
        <stp>(Vol(EP?1)when  (LocalYear(EP?1)=2015 AND LocalMonth(EP?1)=12 AND LocalDay(EP?1)=22 AND LocalHour(EP?1)=10 AND LocalMinute(EP?1)=10))</stp>
        <stp>Bar</stp>
        <stp/>
        <stp>Close</stp>
        <stp>5</stp>
        <stp>0</stp>
        <stp/>
        <stp/>
        <stp/>
        <stp>FALSE</stp>
        <stp>T</stp>
        <tr r="AB21" s="6"/>
      </tp>
      <tp>
        <v>10879</v>
        <stp/>
        <stp>StudyData</stp>
        <stp>(Vol(EP?1)when  (LocalYear(EP?1)=2015 AND LocalMonth(EP?1)=12 AND LocalDay(EP?1)=22 AND LocalHour(EP?1)=11 AND LocalMinute(EP?1)=00))</stp>
        <stp>Bar</stp>
        <stp/>
        <stp>Close</stp>
        <stp>5</stp>
        <stp>0</stp>
        <stp/>
        <stp/>
        <stp/>
        <stp>FALSE</stp>
        <stp>T</stp>
        <tr r="AB31" s="6"/>
      </tp>
      <tp>
        <v>4132</v>
        <stp/>
        <stp>StudyData</stp>
        <stp>(Vol(EP?1)when  (LocalYear(EP?1)=2015 AND LocalMonth(EP?1)=12 AND LocalDay(EP?1)=22 AND LocalHour(EP?1)=12 AND LocalMinute(EP?1)=30))</stp>
        <stp>Bar</stp>
        <stp/>
        <stp>Close</stp>
        <stp>5</stp>
        <stp>0</stp>
        <stp/>
        <stp/>
        <stp/>
        <stp>FALSE</stp>
        <stp>T</stp>
        <tr r="AB49" s="6"/>
      </tp>
      <tp>
        <v>8289</v>
        <stp/>
        <stp>StudyData</stp>
        <stp>(Vol(EP?1)when  (LocalYear(EP?1)=2015 AND LocalMonth(EP?1)=12 AND LocalDay(EP?1)=22 AND LocalHour(EP?1)=13 AND LocalMinute(EP?1)=20))</stp>
        <stp>Bar</stp>
        <stp/>
        <stp>Close</stp>
        <stp>5</stp>
        <stp>0</stp>
        <stp/>
        <stp/>
        <stp/>
        <stp>FALSE</stp>
        <stp>T</stp>
        <tr r="AB59" s="6"/>
      </tp>
      <tp>
        <v>20556</v>
        <stp/>
        <stp>StudyData</stp>
        <stp>(Vol(EP?1)when  (LocalYear(EP?1)=2015 AND LocalMonth(EP?1)=12 AND LocalDay(EP?1)=22 AND LocalHour(EP?1)=14 AND LocalMinute(EP?1)=50))</stp>
        <stp>Bar</stp>
        <stp/>
        <stp>Close</stp>
        <stp>5</stp>
        <stp>0</stp>
        <stp/>
        <stp/>
        <stp/>
        <stp>FALSE</stp>
        <stp>T</stp>
        <tr r="AB77" s="6"/>
      </tp>
      <tp>
        <v>5875</v>
        <stp/>
        <stp>StudyData</stp>
        <stp>(Vol(EP?1)when  (LocalYear(EP?1)=2015 AND LocalMonth(EP?1)=12 AND LocalDay(EP?1)=23 AND LocalHour(EP?1)=10 AND LocalMinute(EP?1)=10))</stp>
        <stp>Bar</stp>
        <stp/>
        <stp>Close</stp>
        <stp>5</stp>
        <stp>0</stp>
        <stp/>
        <stp/>
        <stp/>
        <stp>FALSE</stp>
        <stp>T</stp>
        <tr r="AA21" s="6"/>
      </tp>
      <tp>
        <v>11365</v>
        <stp/>
        <stp>StudyData</stp>
        <stp>(Vol(EP?1)when  (LocalYear(EP?1)=2015 AND LocalMonth(EP?1)=12 AND LocalDay(EP?1)=23 AND LocalHour(EP?1)=11 AND LocalMinute(EP?1)=00))</stp>
        <stp>Bar</stp>
        <stp/>
        <stp>Close</stp>
        <stp>5</stp>
        <stp>0</stp>
        <stp/>
        <stp/>
        <stp/>
        <stp>FALSE</stp>
        <stp>T</stp>
        <tr r="AA31" s="6"/>
      </tp>
      <tp>
        <v>4541</v>
        <stp/>
        <stp>StudyData</stp>
        <stp>(Vol(EP?1)when  (LocalYear(EP?1)=2015 AND LocalMonth(EP?1)=12 AND LocalDay(EP?1)=23 AND LocalHour(EP?1)=12 AND LocalMinute(EP?1)=30))</stp>
        <stp>Bar</stp>
        <stp/>
        <stp>Close</stp>
        <stp>5</stp>
        <stp>0</stp>
        <stp/>
        <stp/>
        <stp/>
        <stp>FALSE</stp>
        <stp>T</stp>
        <tr r="AA49" s="6"/>
      </tp>
      <tp>
        <v>8953</v>
        <stp/>
        <stp>StudyData</stp>
        <stp>(Vol(EP?1)when  (LocalYear(EP?1)=2015 AND LocalMonth(EP?1)=12 AND LocalDay(EP?1)=23 AND LocalHour(EP?1)=13 AND LocalMinute(EP?1)=20))</stp>
        <stp>Bar</stp>
        <stp/>
        <stp>Close</stp>
        <stp>5</stp>
        <stp>0</stp>
        <stp/>
        <stp/>
        <stp/>
        <stp>FALSE</stp>
        <stp>T</stp>
        <tr r="AA59" s="6"/>
      </tp>
      <tp>
        <v>15615</v>
        <stp/>
        <stp>StudyData</stp>
        <stp>(Vol(EP?1)when  (LocalYear(EP?1)=2015 AND LocalMonth(EP?1)=12 AND LocalDay(EP?1)=23 AND LocalHour(EP?1)=14 AND LocalMinute(EP?1)=50))</stp>
        <stp>Bar</stp>
        <stp/>
        <stp>Close</stp>
        <stp>5</stp>
        <stp>0</stp>
        <stp/>
        <stp/>
        <stp/>
        <stp>FALSE</stp>
        <stp>T</stp>
        <tr r="AA77" s="6"/>
      </tp>
      <tp t="s">
        <v/>
        <stp/>
        <stp>StudyData</stp>
        <stp>(Vol(EP?2)when  (LocalYear(EP?2)=2015 AND LocalMonth(EP?2)=12 AND LocalDay(EP?2)=25 AND LocalHour(EP?2)=10 AND LocalMinute(EP?2)=25))</stp>
        <stp>Bar</stp>
        <stp/>
        <stp>Close</stp>
        <stp>5</stp>
        <stp>0</stp>
        <stp/>
        <stp/>
        <stp/>
        <stp>FALSE</stp>
        <stp>T</stp>
        <tr r="Y24" s="6"/>
      </tp>
      <tp t="s">
        <v/>
        <stp/>
        <stp>StudyData</stp>
        <stp>(Vol(EP?2)when  (LocalYear(EP?2)=2015 AND LocalMonth(EP?2)=12 AND LocalDay(EP?2)=25 AND LocalHour(EP?2)=11 AND LocalMinute(EP?2)=35))</stp>
        <stp>Bar</stp>
        <stp/>
        <stp>Close</stp>
        <stp>5</stp>
        <stp>0</stp>
        <stp/>
        <stp/>
        <stp/>
        <stp>FALSE</stp>
        <stp>T</stp>
        <tr r="Y38" s="6"/>
      </tp>
      <tp t="s">
        <v/>
        <stp/>
        <stp>StudyData</stp>
        <stp>(Vol(EP?2)when  (LocalYear(EP?2)=2015 AND LocalMonth(EP?2)=12 AND LocalDay(EP?2)=25 AND LocalHour(EP?2)=12 AND LocalMinute(EP?2)=05))</stp>
        <stp>Bar</stp>
        <stp/>
        <stp>Close</stp>
        <stp>5</stp>
        <stp>0</stp>
        <stp/>
        <stp/>
        <stp/>
        <stp>FALSE</stp>
        <stp>T</stp>
        <tr r="Y44" s="6"/>
      </tp>
      <tp t="s">
        <v/>
        <stp/>
        <stp>StudyData</stp>
        <stp>(Vol(EP?2)when  (LocalYear(EP?2)=2015 AND LocalMonth(EP?2)=12 AND LocalDay(EP?2)=25 AND LocalHour(EP?2)=13 AND LocalMinute(EP?2)=15))</stp>
        <stp>Bar</stp>
        <stp/>
        <stp>Close</stp>
        <stp>5</stp>
        <stp>0</stp>
        <stp/>
        <stp/>
        <stp/>
        <stp>FALSE</stp>
        <stp>T</stp>
        <tr r="Y58" s="6"/>
      </tp>
      <tp>
        <v>5728</v>
        <stp/>
        <stp>StudyData</stp>
        <stp>(Vol(EP?1)when  (LocalYear(EP?1)=2015 AND LocalMonth(EP?1)=12 AND LocalDay(EP?1)=30 AND LocalHour(EP?1)=10 AND LocalMinute(EP?1)=00))</stp>
        <stp>Bar</stp>
        <stp/>
        <stp>Close</stp>
        <stp>5</stp>
        <stp>0</stp>
        <stp/>
        <stp/>
        <stp/>
        <stp>FALSE</stp>
        <stp>T</stp>
        <tr r="V19" s="6"/>
      </tp>
      <tp>
        <v>3660</v>
        <stp/>
        <stp>StudyData</stp>
        <stp>(Vol(EP?1)when  (LocalYear(EP?1)=2015 AND LocalMonth(EP?1)=12 AND LocalDay(EP?1)=30 AND LocalHour(EP?1)=11 AND LocalMinute(EP?1)=10))</stp>
        <stp>Bar</stp>
        <stp/>
        <stp>Close</stp>
        <stp>5</stp>
        <stp>0</stp>
        <stp/>
        <stp/>
        <stp/>
        <stp>FALSE</stp>
        <stp>T</stp>
        <tr r="V33" s="6"/>
      </tp>
      <tp>
        <v>4811</v>
        <stp/>
        <stp>StudyData</stp>
        <stp>(Vol(EP?1)when  (LocalYear(EP?1)=2015 AND LocalMonth(EP?1)=12 AND LocalDay(EP?1)=30 AND LocalHour(EP?1)=12 AND LocalMinute(EP?1)=20))</stp>
        <stp>Bar</stp>
        <stp/>
        <stp>Close</stp>
        <stp>5</stp>
        <stp>0</stp>
        <stp/>
        <stp/>
        <stp/>
        <stp>FALSE</stp>
        <stp>T</stp>
        <tr r="V47" s="6"/>
      </tp>
      <tp>
        <v>3559</v>
        <stp/>
        <stp>StudyData</stp>
        <stp>(Vol(EP?1)when  (LocalYear(EP?1)=2015 AND LocalMonth(EP?1)=12 AND LocalDay(EP?1)=30 AND LocalHour(EP?1)=13 AND LocalMinute(EP?1)=30))</stp>
        <stp>Bar</stp>
        <stp/>
        <stp>Close</stp>
        <stp>5</stp>
        <stp>0</stp>
        <stp/>
        <stp/>
        <stp/>
        <stp>FALSE</stp>
        <stp>T</stp>
        <tr r="V61" s="6"/>
      </tp>
      <tp>
        <v>14266</v>
        <stp/>
        <stp>StudyData</stp>
        <stp>(Vol(EP?1)when  (LocalYear(EP?1)=2015 AND LocalMonth(EP?1)=12 AND LocalDay(EP?1)=30 AND LocalHour(EP?1)=14 AND LocalMinute(EP?1)=40))</stp>
        <stp>Bar</stp>
        <stp/>
        <stp>Close</stp>
        <stp>5</stp>
        <stp>0</stp>
        <stp/>
        <stp/>
        <stp/>
        <stp>FALSE</stp>
        <stp>T</stp>
        <tr r="V75" s="6"/>
      </tp>
      <tp>
        <v>4527</v>
        <stp/>
        <stp>StudyData</stp>
        <stp>(Vol(EP?1)when  (LocalYear(EP?1)=2015 AND LocalMonth(EP?1)=12 AND LocalDay(EP?1)=24 AND LocalHour(EP?1)=10 AND LocalMinute(EP?1)=15))</stp>
        <stp>Bar</stp>
        <stp/>
        <stp>Close</stp>
        <stp>5</stp>
        <stp>0</stp>
        <stp/>
        <stp/>
        <stp/>
        <stp>FALSE</stp>
        <stp>T</stp>
        <tr r="Z22" s="6"/>
      </tp>
      <tp>
        <v>2440</v>
        <stp/>
        <stp>StudyData</stp>
        <stp>(Vol(EP?1)when  (LocalYear(EP?1)=2015 AND LocalMonth(EP?1)=12 AND LocalDay(EP?1)=24 AND LocalHour(EP?1)=11 AND LocalMinute(EP?1)=05))</stp>
        <stp>Bar</stp>
        <stp/>
        <stp>Close</stp>
        <stp>5</stp>
        <stp>0</stp>
        <stp/>
        <stp/>
        <stp/>
        <stp>FALSE</stp>
        <stp>T</stp>
        <tr r="Z32" s="6"/>
      </tp>
      <tp t="s">
        <v/>
        <stp/>
        <stp>StudyData</stp>
        <stp>(Vol(EP?1)when  (LocalYear(EP?1)=2015 AND LocalMonth(EP?1)=12 AND LocalDay(EP?1)=24 AND LocalHour(EP?1)=12 AND LocalMinute(EP?1)=35))</stp>
        <stp>Bar</stp>
        <stp/>
        <stp>Close</stp>
        <stp>5</stp>
        <stp>0</stp>
        <stp/>
        <stp/>
        <stp/>
        <stp>FALSE</stp>
        <stp>T</stp>
        <tr r="Z50" s="6"/>
      </tp>
      <tp t="s">
        <v/>
        <stp/>
        <stp>StudyData</stp>
        <stp>(Vol(EP?1)when  (LocalYear(EP?1)=2015 AND LocalMonth(EP?1)=12 AND LocalDay(EP?1)=24 AND LocalHour(EP?1)=13 AND LocalMinute(EP?1)=25))</stp>
        <stp>Bar</stp>
        <stp/>
        <stp>Close</stp>
        <stp>5</stp>
        <stp>0</stp>
        <stp/>
        <stp/>
        <stp/>
        <stp>FALSE</stp>
        <stp>T</stp>
        <tr r="Z60" s="6"/>
      </tp>
      <tp t="s">
        <v/>
        <stp/>
        <stp>StudyData</stp>
        <stp>(Vol(EP?1)when  (LocalYear(EP?1)=2015 AND LocalMonth(EP?1)=12 AND LocalDay(EP?1)=24 AND LocalHour(EP?1)=14 AND LocalMinute(EP?1)=55))</stp>
        <stp>Bar</stp>
        <stp/>
        <stp>Close</stp>
        <stp>5</stp>
        <stp>0</stp>
        <stp/>
        <stp/>
        <stp/>
        <stp>FALSE</stp>
        <stp>T</stp>
        <tr r="Z78" s="6"/>
      </tp>
      <tp>
        <v>21056</v>
        <stp/>
        <stp>StudyData</stp>
        <stp>(Vol(EP?1)when  (LocalYear(EP?1)=2015 AND LocalMonth(EP?1)=12 AND LocalDay(EP?1)=31 AND LocalHour(EP?1)=10 AND LocalMinute(EP?1)=00))</stp>
        <stp>Bar</stp>
        <stp/>
        <stp>Close</stp>
        <stp>5</stp>
        <stp>0</stp>
        <stp/>
        <stp/>
        <stp/>
        <stp>FALSE</stp>
        <stp>T</stp>
        <tr r="U19" s="6"/>
      </tp>
      <tp>
        <v>7481</v>
        <stp/>
        <stp>StudyData</stp>
        <stp>(Vol(EP?1)when  (LocalYear(EP?1)=2015 AND LocalMonth(EP?1)=12 AND LocalDay(EP?1)=31 AND LocalHour(EP?1)=11 AND LocalMinute(EP?1)=10))</stp>
        <stp>Bar</stp>
        <stp/>
        <stp>Close</stp>
        <stp>5</stp>
        <stp>0</stp>
        <stp/>
        <stp/>
        <stp/>
        <stp>FALSE</stp>
        <stp>T</stp>
        <tr r="U33" s="6"/>
      </tp>
      <tp>
        <v>3232</v>
        <stp/>
        <stp>StudyData</stp>
        <stp>(Vol(EP?1)when  (LocalYear(EP?1)=2015 AND LocalMonth(EP?1)=12 AND LocalDay(EP?1)=31 AND LocalHour(EP?1)=12 AND LocalMinute(EP?1)=20))</stp>
        <stp>Bar</stp>
        <stp/>
        <stp>Close</stp>
        <stp>5</stp>
        <stp>0</stp>
        <stp/>
        <stp/>
        <stp/>
        <stp>FALSE</stp>
        <stp>T</stp>
        <tr r="U47" s="6"/>
      </tp>
      <tp>
        <v>6695</v>
        <stp/>
        <stp>StudyData</stp>
        <stp>(Vol(EP?1)when  (LocalYear(EP?1)=2015 AND LocalMonth(EP?1)=12 AND LocalDay(EP?1)=31 AND LocalHour(EP?1)=13 AND LocalMinute(EP?1)=30))</stp>
        <stp>Bar</stp>
        <stp/>
        <stp>Close</stp>
        <stp>5</stp>
        <stp>0</stp>
        <stp/>
        <stp/>
        <stp/>
        <stp>FALSE</stp>
        <stp>T</stp>
        <tr r="U61" s="6"/>
      </tp>
      <tp>
        <v>16789</v>
        <stp/>
        <stp>StudyData</stp>
        <stp>(Vol(EP?1)when  (LocalYear(EP?1)=2015 AND LocalMonth(EP?1)=12 AND LocalDay(EP?1)=31 AND LocalHour(EP?1)=14 AND LocalMinute(EP?1)=40))</stp>
        <stp>Bar</stp>
        <stp/>
        <stp>Close</stp>
        <stp>5</stp>
        <stp>0</stp>
        <stp/>
        <stp/>
        <stp/>
        <stp>FALSE</stp>
        <stp>T</stp>
        <tr r="U75" s="6"/>
      </tp>
      <tp>
        <v>6614</v>
        <stp/>
        <stp>StudyData</stp>
        <stp>(Vol(EP?1)when  (LocalYear(EP?1)=2015 AND LocalMonth(EP?1)=12 AND LocalDay(EP?1)=29 AND LocalHour(EP?1)=10 AND LocalMinute(EP?1)=15))</stp>
        <stp>Bar</stp>
        <stp/>
        <stp>Close</stp>
        <stp>5</stp>
        <stp>0</stp>
        <stp/>
        <stp/>
        <stp/>
        <stp>FALSE</stp>
        <stp>T</stp>
        <tr r="W22" s="6"/>
      </tp>
      <tp>
        <v>4797</v>
        <stp/>
        <stp>StudyData</stp>
        <stp>(Vol(EP?1)when  (LocalYear(EP?1)=2015 AND LocalMonth(EP?1)=12 AND LocalDay(EP?1)=29 AND LocalHour(EP?1)=11 AND LocalMinute(EP?1)=05))</stp>
        <stp>Bar</stp>
        <stp/>
        <stp>Close</stp>
        <stp>5</stp>
        <stp>0</stp>
        <stp/>
        <stp/>
        <stp/>
        <stp>FALSE</stp>
        <stp>T</stp>
        <tr r="W32" s="6"/>
      </tp>
      <tp>
        <v>3896</v>
        <stp/>
        <stp>StudyData</stp>
        <stp>(Vol(EP?1)when  (LocalYear(EP?1)=2015 AND LocalMonth(EP?1)=12 AND LocalDay(EP?1)=29 AND LocalHour(EP?1)=12 AND LocalMinute(EP?1)=35))</stp>
        <stp>Bar</stp>
        <stp/>
        <stp>Close</stp>
        <stp>5</stp>
        <stp>0</stp>
        <stp/>
        <stp/>
        <stp/>
        <stp>FALSE</stp>
        <stp>T</stp>
        <tr r="W50" s="6"/>
      </tp>
      <tp>
        <v>6496</v>
        <stp/>
        <stp>StudyData</stp>
        <stp>(Vol(EP?1)when  (LocalYear(EP?1)=2015 AND LocalMonth(EP?1)=12 AND LocalDay(EP?1)=29 AND LocalHour(EP?1)=13 AND LocalMinute(EP?1)=25))</stp>
        <stp>Bar</stp>
        <stp/>
        <stp>Close</stp>
        <stp>5</stp>
        <stp>0</stp>
        <stp/>
        <stp/>
        <stp/>
        <stp>FALSE</stp>
        <stp>T</stp>
        <tr r="W60" s="6"/>
      </tp>
      <tp>
        <v>42134</v>
        <stp/>
        <stp>StudyData</stp>
        <stp>(Vol(EP?1)when  (LocalYear(EP?1)=2015 AND LocalMonth(EP?1)=12 AND LocalDay(EP?1)=29 AND LocalHour(EP?1)=14 AND LocalMinute(EP?1)=55))</stp>
        <stp>Bar</stp>
        <stp/>
        <stp>Close</stp>
        <stp>5</stp>
        <stp>0</stp>
        <stp/>
        <stp/>
        <stp/>
        <stp>FALSE</stp>
        <stp>T</stp>
        <tr r="W78" s="6"/>
      </tp>
      <tp>
        <v>4099</v>
        <stp/>
        <stp>StudyData</stp>
        <stp>(Vol(EP?1)when  (LocalYear(EP?1)=2015 AND LocalMonth(EP?1)=12 AND LocalDay(EP?1)=28 AND LocalHour(EP?1)=10 AND LocalMinute(EP?1)=15))</stp>
        <stp>Bar</stp>
        <stp/>
        <stp>Close</stp>
        <stp>5</stp>
        <stp>0</stp>
        <stp/>
        <stp/>
        <stp/>
        <stp>FALSE</stp>
        <stp>T</stp>
        <tr r="X22" s="6"/>
      </tp>
      <tp>
        <v>4863</v>
        <stp/>
        <stp>StudyData</stp>
        <stp>(Vol(EP?1)when  (LocalYear(EP?1)=2015 AND LocalMonth(EP?1)=12 AND LocalDay(EP?1)=28 AND LocalHour(EP?1)=11 AND LocalMinute(EP?1)=05))</stp>
        <stp>Bar</stp>
        <stp/>
        <stp>Close</stp>
        <stp>5</stp>
        <stp>0</stp>
        <stp/>
        <stp/>
        <stp/>
        <stp>FALSE</stp>
        <stp>T</stp>
        <tr r="X32" s="6"/>
      </tp>
      <tp>
        <v>5366</v>
        <stp/>
        <stp>StudyData</stp>
        <stp>(Vol(EP?1)when  (LocalYear(EP?1)=2015 AND LocalMonth(EP?1)=12 AND LocalDay(EP?1)=28 AND LocalHour(EP?1)=12 AND LocalMinute(EP?1)=35))</stp>
        <stp>Bar</stp>
        <stp/>
        <stp>Close</stp>
        <stp>5</stp>
        <stp>0</stp>
        <stp/>
        <stp/>
        <stp/>
        <stp>FALSE</stp>
        <stp>T</stp>
        <tr r="X50" s="6"/>
      </tp>
      <tp>
        <v>4501</v>
        <stp/>
        <stp>StudyData</stp>
        <stp>(Vol(EP?1)when  (LocalYear(EP?1)=2015 AND LocalMonth(EP?1)=12 AND LocalDay(EP?1)=28 AND LocalHour(EP?1)=13 AND LocalMinute(EP?1)=25))</stp>
        <stp>Bar</stp>
        <stp/>
        <stp>Close</stp>
        <stp>5</stp>
        <stp>0</stp>
        <stp/>
        <stp/>
        <stp/>
        <stp>FALSE</stp>
        <stp>T</stp>
        <tr r="X60" s="6"/>
      </tp>
      <tp>
        <v>28209</v>
        <stp/>
        <stp>StudyData</stp>
        <stp>(Vol(EP?1)when  (LocalYear(EP?1)=2015 AND LocalMonth(EP?1)=12 AND LocalDay(EP?1)=28 AND LocalHour(EP?1)=14 AND LocalMinute(EP?1)=55))</stp>
        <stp>Bar</stp>
        <stp/>
        <stp>Close</stp>
        <stp>5</stp>
        <stp>0</stp>
        <stp/>
        <stp/>
        <stp/>
        <stp>FALSE</stp>
        <stp>T</stp>
        <tr r="X78" s="6"/>
      </tp>
      <tp>
        <v>5992</v>
        <stp/>
        <stp>StudyData</stp>
        <stp>(Vol(EP?1)when  (LocalYear(EP?1)=2015 AND LocalMonth(EP?1)=12 AND LocalDay(EP?1)=28 AND LocalHour(EP?1)=10 AND LocalMinute(EP?1)=10))</stp>
        <stp>Bar</stp>
        <stp/>
        <stp>Close</stp>
        <stp>5</stp>
        <stp>0</stp>
        <stp/>
        <stp/>
        <stp/>
        <stp>FALSE</stp>
        <stp>T</stp>
        <tr r="X21" s="6"/>
      </tp>
      <tp>
        <v>6244</v>
        <stp/>
        <stp>StudyData</stp>
        <stp>(Vol(EP?1)when  (LocalYear(EP?1)=2015 AND LocalMonth(EP?1)=12 AND LocalDay(EP?1)=28 AND LocalHour(EP?1)=11 AND LocalMinute(EP?1)=00))</stp>
        <stp>Bar</stp>
        <stp/>
        <stp>Close</stp>
        <stp>5</stp>
        <stp>0</stp>
        <stp/>
        <stp/>
        <stp/>
        <stp>FALSE</stp>
        <stp>T</stp>
        <tr r="X31" s="6"/>
      </tp>
      <tp>
        <v>11749</v>
        <stp/>
        <stp>StudyData</stp>
        <stp>(Vol(EP?1)when  (LocalYear(EP?1)=2015 AND LocalMonth(EP?1)=12 AND LocalDay(EP?1)=28 AND LocalHour(EP?1)=12 AND LocalMinute(EP?1)=30))</stp>
        <stp>Bar</stp>
        <stp/>
        <stp>Close</stp>
        <stp>5</stp>
        <stp>0</stp>
        <stp/>
        <stp/>
        <stp/>
        <stp>FALSE</stp>
        <stp>T</stp>
        <tr r="X49" s="6"/>
      </tp>
      <tp>
        <v>4589</v>
        <stp/>
        <stp>StudyData</stp>
        <stp>(Vol(EP?1)when  (LocalYear(EP?1)=2015 AND LocalMonth(EP?1)=12 AND LocalDay(EP?1)=28 AND LocalHour(EP?1)=13 AND LocalMinute(EP?1)=20))</stp>
        <stp>Bar</stp>
        <stp/>
        <stp>Close</stp>
        <stp>5</stp>
        <stp>0</stp>
        <stp/>
        <stp/>
        <stp/>
        <stp>FALSE</stp>
        <stp>T</stp>
        <tr r="X59" s="6"/>
      </tp>
      <tp>
        <v>6945</v>
        <stp/>
        <stp>StudyData</stp>
        <stp>(Vol(EP?1)when  (LocalYear(EP?1)=2015 AND LocalMonth(EP?1)=12 AND LocalDay(EP?1)=28 AND LocalHour(EP?1)=14 AND LocalMinute(EP?1)=50))</stp>
        <stp>Bar</stp>
        <stp/>
        <stp>Close</stp>
        <stp>5</stp>
        <stp>0</stp>
        <stp/>
        <stp/>
        <stp/>
        <stp>FALSE</stp>
        <stp>T</stp>
        <tr r="X77" s="6"/>
      </tp>
      <tp>
        <v>8059</v>
        <stp/>
        <stp>StudyData</stp>
        <stp>(Vol(EP?1)when  (LocalYear(EP?1)=2015 AND LocalMonth(EP?1)=12 AND LocalDay(EP?1)=29 AND LocalHour(EP?1)=10 AND LocalMinute(EP?1)=10))</stp>
        <stp>Bar</stp>
        <stp/>
        <stp>Close</stp>
        <stp>5</stp>
        <stp>0</stp>
        <stp/>
        <stp/>
        <stp/>
        <stp>FALSE</stp>
        <stp>T</stp>
        <tr r="W21" s="6"/>
      </tp>
      <tp>
        <v>4823</v>
        <stp/>
        <stp>StudyData</stp>
        <stp>(Vol(EP?1)when  (LocalYear(EP?1)=2015 AND LocalMonth(EP?1)=12 AND LocalDay(EP?1)=29 AND LocalHour(EP?1)=11 AND LocalMinute(EP?1)=00))</stp>
        <stp>Bar</stp>
        <stp/>
        <stp>Close</stp>
        <stp>5</stp>
        <stp>0</stp>
        <stp/>
        <stp/>
        <stp/>
        <stp>FALSE</stp>
        <stp>T</stp>
        <tr r="W31" s="6"/>
      </tp>
      <tp>
        <v>4663</v>
        <stp/>
        <stp>StudyData</stp>
        <stp>(Vol(EP?1)when  (LocalYear(EP?1)=2015 AND LocalMonth(EP?1)=12 AND LocalDay(EP?1)=29 AND LocalHour(EP?1)=12 AND LocalMinute(EP?1)=30))</stp>
        <stp>Bar</stp>
        <stp/>
        <stp>Close</stp>
        <stp>5</stp>
        <stp>0</stp>
        <stp/>
        <stp/>
        <stp/>
        <stp>FALSE</stp>
        <stp>T</stp>
        <tr r="W49" s="6"/>
      </tp>
      <tp>
        <v>4004</v>
        <stp/>
        <stp>StudyData</stp>
        <stp>(Vol(EP?1)when  (LocalYear(EP?1)=2015 AND LocalMonth(EP?1)=12 AND LocalDay(EP?1)=29 AND LocalHour(EP?1)=13 AND LocalMinute(EP?1)=20))</stp>
        <stp>Bar</stp>
        <stp/>
        <stp>Close</stp>
        <stp>5</stp>
        <stp>0</stp>
        <stp/>
        <stp/>
        <stp/>
        <stp>FALSE</stp>
        <stp>T</stp>
        <tr r="W59" s="6"/>
      </tp>
      <tp>
        <v>12998</v>
        <stp/>
        <stp>StudyData</stp>
        <stp>(Vol(EP?1)when  (LocalYear(EP?1)=2015 AND LocalMonth(EP?1)=12 AND LocalDay(EP?1)=29 AND LocalHour(EP?1)=14 AND LocalMinute(EP?1)=50))</stp>
        <stp>Bar</stp>
        <stp/>
        <stp>Close</stp>
        <stp>5</stp>
        <stp>0</stp>
        <stp/>
        <stp/>
        <stp/>
        <stp>FALSE</stp>
        <stp>T</stp>
        <tr r="W77" s="6"/>
      </tp>
      <tp>
        <v>10627</v>
        <stp/>
        <stp>StudyData</stp>
        <stp>(Vol(EP?1)when  (LocalYear(EP?1)=2015 AND LocalMonth(EP?1)=12 AND LocalDay(EP?1)=23 AND LocalHour(EP?1)=10 AND LocalMinute(EP?1)=25))</stp>
        <stp>Bar</stp>
        <stp/>
        <stp>Close</stp>
        <stp>5</stp>
        <stp>0</stp>
        <stp/>
        <stp/>
        <stp/>
        <stp>FALSE</stp>
        <stp>T</stp>
        <tr r="AA24" s="6"/>
      </tp>
      <tp>
        <v>7696</v>
        <stp/>
        <stp>StudyData</stp>
        <stp>(Vol(EP?1)when  (LocalYear(EP?1)=2015 AND LocalMonth(EP?1)=12 AND LocalDay(EP?1)=23 AND LocalHour(EP?1)=11 AND LocalMinute(EP?1)=35))</stp>
        <stp>Bar</stp>
        <stp/>
        <stp>Close</stp>
        <stp>5</stp>
        <stp>0</stp>
        <stp/>
        <stp/>
        <stp/>
        <stp>FALSE</stp>
        <stp>T</stp>
        <tr r="AA38" s="6"/>
      </tp>
      <tp>
        <v>9003</v>
        <stp/>
        <stp>StudyData</stp>
        <stp>(Vol(EP?1)when  (LocalYear(EP?1)=2015 AND LocalMonth(EP?1)=12 AND LocalDay(EP?1)=23 AND LocalHour(EP?1)=12 AND LocalMinute(EP?1)=05))</stp>
        <stp>Bar</stp>
        <stp/>
        <stp>Close</stp>
        <stp>5</stp>
        <stp>0</stp>
        <stp/>
        <stp/>
        <stp/>
        <stp>FALSE</stp>
        <stp>T</stp>
        <tr r="AA44" s="6"/>
      </tp>
      <tp>
        <v>10931</v>
        <stp/>
        <stp>StudyData</stp>
        <stp>(Vol(EP?1)when  (LocalYear(EP?1)=2015 AND LocalMonth(EP?1)=12 AND LocalDay(EP?1)=23 AND LocalHour(EP?1)=13 AND LocalMinute(EP?1)=15))</stp>
        <stp>Bar</stp>
        <stp/>
        <stp>Close</stp>
        <stp>5</stp>
        <stp>0</stp>
        <stp/>
        <stp/>
        <stp/>
        <stp>FALSE</stp>
        <stp>T</stp>
        <tr r="AA58" s="6"/>
      </tp>
      <tp t="s">
        <v/>
        <stp/>
        <stp>StudyData</stp>
        <stp>(Vol(EP?2)when  (LocalYear(EP?2)=2015 AND LocalMonth(EP?2)=12 AND LocalDay(EP?2)=25 AND LocalHour(EP?2)=10 AND LocalMinute(EP?2)=10))</stp>
        <stp>Bar</stp>
        <stp/>
        <stp>Close</stp>
        <stp>5</stp>
        <stp>0</stp>
        <stp/>
        <stp/>
        <stp/>
        <stp>FALSE</stp>
        <stp>T</stp>
        <tr r="Y21" s="6"/>
      </tp>
      <tp t="s">
        <v/>
        <stp/>
        <stp>StudyData</stp>
        <stp>(Vol(EP?2)when  (LocalYear(EP?2)=2015 AND LocalMonth(EP?2)=12 AND LocalDay(EP?2)=25 AND LocalHour(EP?2)=11 AND LocalMinute(EP?2)=00))</stp>
        <stp>Bar</stp>
        <stp/>
        <stp>Close</stp>
        <stp>5</stp>
        <stp>0</stp>
        <stp/>
        <stp/>
        <stp/>
        <stp>FALSE</stp>
        <stp>T</stp>
        <tr r="Y31" s="6"/>
      </tp>
      <tp t="s">
        <v/>
        <stp/>
        <stp>StudyData</stp>
        <stp>(Vol(EP?2)when  (LocalYear(EP?2)=2015 AND LocalMonth(EP?2)=12 AND LocalDay(EP?2)=25 AND LocalHour(EP?2)=12 AND LocalMinute(EP?2)=30))</stp>
        <stp>Bar</stp>
        <stp/>
        <stp>Close</stp>
        <stp>5</stp>
        <stp>0</stp>
        <stp/>
        <stp/>
        <stp/>
        <stp>FALSE</stp>
        <stp>T</stp>
        <tr r="Y49" s="6"/>
      </tp>
      <tp t="s">
        <v/>
        <stp/>
        <stp>StudyData</stp>
        <stp>(Vol(EP?2)when  (LocalYear(EP?2)=2015 AND LocalMonth(EP?2)=12 AND LocalDay(EP?2)=25 AND LocalHour(EP?2)=13 AND LocalMinute(EP?2)=20))</stp>
        <stp>Bar</stp>
        <stp/>
        <stp>Close</stp>
        <stp>5</stp>
        <stp>0</stp>
        <stp/>
        <stp/>
        <stp/>
        <stp>FALSE</stp>
        <stp>T</stp>
        <tr r="Y59" s="6"/>
      </tp>
      <tp t="s">
        <v/>
        <stp/>
        <stp>StudyData</stp>
        <stp>(Vol(EP?2)when  (LocalYear(EP?2)=2015 AND LocalMonth(EP?2)=12 AND LocalDay(EP?2)=25 AND LocalHour(EP?2)=14 AND LocalMinute(EP?2)=50))</stp>
        <stp>Bar</stp>
        <stp/>
        <stp>Close</stp>
        <stp>5</stp>
        <stp>0</stp>
        <stp/>
        <stp/>
        <stp/>
        <stp>FALSE</stp>
        <stp>T</stp>
        <tr r="Y77" s="6"/>
      </tp>
      <tp>
        <v>8497</v>
        <stp/>
        <stp>StudyData</stp>
        <stp>(Vol(EP?1)when  (LocalYear(EP?1)=2015 AND LocalMonth(EP?1)=12 AND LocalDay(EP?1)=22 AND LocalHour(EP?1)=10 AND LocalMinute(EP?1)=25))</stp>
        <stp>Bar</stp>
        <stp/>
        <stp>Close</stp>
        <stp>5</stp>
        <stp>0</stp>
        <stp/>
        <stp/>
        <stp/>
        <stp>FALSE</stp>
        <stp>T</stp>
        <tr r="AB24" s="6"/>
      </tp>
      <tp>
        <v>10906</v>
        <stp/>
        <stp>StudyData</stp>
        <stp>(Vol(EP?1)when  (LocalYear(EP?1)=2015 AND LocalMonth(EP?1)=12 AND LocalDay(EP?1)=22 AND LocalHour(EP?1)=11 AND LocalMinute(EP?1)=35))</stp>
        <stp>Bar</stp>
        <stp/>
        <stp>Close</stp>
        <stp>5</stp>
        <stp>0</stp>
        <stp/>
        <stp/>
        <stp/>
        <stp>FALSE</stp>
        <stp>T</stp>
        <tr r="AB38" s="6"/>
      </tp>
      <tp>
        <v>8233</v>
        <stp/>
        <stp>StudyData</stp>
        <stp>(Vol(EP?1)when  (LocalYear(EP?1)=2015 AND LocalMonth(EP?1)=12 AND LocalDay(EP?1)=22 AND LocalHour(EP?1)=12 AND LocalMinute(EP?1)=05))</stp>
        <stp>Bar</stp>
        <stp/>
        <stp>Close</stp>
        <stp>5</stp>
        <stp>0</stp>
        <stp/>
        <stp/>
        <stp/>
        <stp>FALSE</stp>
        <stp>T</stp>
        <tr r="AB44" s="6"/>
      </tp>
      <tp>
        <v>6000</v>
        <stp/>
        <stp>StudyData</stp>
        <stp>(Vol(EP?1)when  (LocalYear(EP?1)=2015 AND LocalMonth(EP?1)=12 AND LocalDay(EP?1)=22 AND LocalHour(EP?1)=13 AND LocalMinute(EP?1)=15))</stp>
        <stp>Bar</stp>
        <stp/>
        <stp>Close</stp>
        <stp>5</stp>
        <stp>0</stp>
        <stp/>
        <stp/>
        <stp/>
        <stp>FALSE</stp>
        <stp>T</stp>
        <tr r="AB58" s="6"/>
      </tp>
      <tp>
        <v>3449</v>
        <stp/>
        <stp>StudyData</stp>
        <stp>(Vol(EP?1)when  (LocalYear(EP?1)=2015 AND LocalMonth(EP?1)=12 AND LocalDay(EP?1)=24 AND LocalHour(EP?1)=10 AND LocalMinute(EP?1)=20))</stp>
        <stp>Bar</stp>
        <stp/>
        <stp>Close</stp>
        <stp>5</stp>
        <stp>0</stp>
        <stp/>
        <stp/>
        <stp/>
        <stp>FALSE</stp>
        <stp>T</stp>
        <tr r="Z23" s="6"/>
      </tp>
      <tp>
        <v>4264</v>
        <stp/>
        <stp>StudyData</stp>
        <stp>(Vol(EP?1)when  (LocalYear(EP?1)=2015 AND LocalMonth(EP?1)=12 AND LocalDay(EP?1)=24 AND LocalHour(EP?1)=11 AND LocalMinute(EP?1)=30))</stp>
        <stp>Bar</stp>
        <stp/>
        <stp>Close</stp>
        <stp>5</stp>
        <stp>0</stp>
        <stp/>
        <stp/>
        <stp/>
        <stp>FALSE</stp>
        <stp>T</stp>
        <tr r="Z37" s="6"/>
      </tp>
      <tp>
        <v>15327</v>
        <stp/>
        <stp>StudyData</stp>
        <stp>(Vol(EP?1)when  (LocalYear(EP?1)=2015 AND LocalMonth(EP?1)=12 AND LocalDay(EP?1)=24 AND LocalHour(EP?1)=12 AND LocalMinute(EP?1)=00))</stp>
        <stp>Bar</stp>
        <stp/>
        <stp>Close</stp>
        <stp>5</stp>
        <stp>0</stp>
        <stp/>
        <stp/>
        <stp/>
        <stp>FALSE</stp>
        <stp>T</stp>
        <tr r="Z43" s="6"/>
      </tp>
      <tp t="s">
        <v/>
        <stp/>
        <stp>StudyData</stp>
        <stp>(Vol(EP?1)when  (LocalYear(EP?1)=2015 AND LocalMonth(EP?1)=12 AND LocalDay(EP?1)=24 AND LocalHour(EP?1)=13 AND LocalMinute(EP?1)=10))</stp>
        <stp>Bar</stp>
        <stp/>
        <stp>Close</stp>
        <stp>5</stp>
        <stp>0</stp>
        <stp/>
        <stp/>
        <stp/>
        <stp>FALSE</stp>
        <stp>T</stp>
        <tr r="Z57" s="6"/>
      </tp>
      <tp>
        <v>6613</v>
        <stp/>
        <stp>StudyData</stp>
        <stp>(Vol(EP?1)when  (LocalYear(EP?1)=2015 AND LocalMonth(EP?1)=12 AND LocalDay(EP?1)=31 AND LocalHour(EP?1)=10 AND LocalMinute(EP?1)=35))</stp>
        <stp>Bar</stp>
        <stp/>
        <stp>Close</stp>
        <stp>5</stp>
        <stp>0</stp>
        <stp/>
        <stp/>
        <stp/>
        <stp>FALSE</stp>
        <stp>T</stp>
        <tr r="U26" s="6"/>
      </tp>
      <tp>
        <v>8356</v>
        <stp/>
        <stp>StudyData</stp>
        <stp>(Vol(EP?1)when  (LocalYear(EP?1)=2015 AND LocalMonth(EP?1)=12 AND LocalDay(EP?1)=31 AND LocalHour(EP?1)=11 AND LocalMinute(EP?1)=25))</stp>
        <stp>Bar</stp>
        <stp/>
        <stp>Close</stp>
        <stp>5</stp>
        <stp>0</stp>
        <stp/>
        <stp/>
        <stp/>
        <stp>FALSE</stp>
        <stp>T</stp>
        <tr r="U36" s="6"/>
      </tp>
      <tp>
        <v>4000</v>
        <stp/>
        <stp>StudyData</stp>
        <stp>(Vol(EP?1)when  (LocalYear(EP?1)=2015 AND LocalMonth(EP?1)=12 AND LocalDay(EP?1)=31 AND LocalHour(EP?1)=12 AND LocalMinute(EP?1)=15))</stp>
        <stp>Bar</stp>
        <stp/>
        <stp>Close</stp>
        <stp>5</stp>
        <stp>0</stp>
        <stp/>
        <stp/>
        <stp/>
        <stp>FALSE</stp>
        <stp>T</stp>
        <tr r="U46" s="6"/>
      </tp>
      <tp>
        <v>6372</v>
        <stp/>
        <stp>StudyData</stp>
        <stp>(Vol(EP?1)when  (LocalYear(EP?1)=2015 AND LocalMonth(EP?1)=12 AND LocalDay(EP?1)=31 AND LocalHour(EP?1)=13 AND LocalMinute(EP?1)=05))</stp>
        <stp>Bar</stp>
        <stp/>
        <stp>Close</stp>
        <stp>5</stp>
        <stp>0</stp>
        <stp/>
        <stp/>
        <stp/>
        <stp>FALSE</stp>
        <stp>T</stp>
        <tr r="U56" s="6"/>
      </tp>
      <tp>
        <v>6307</v>
        <stp/>
        <stp>StudyData</stp>
        <stp>(Vol(EP?1)when  (LocalYear(EP?1)=2015 AND LocalMonth(EP?1)=12 AND LocalDay(EP?1)=30 AND LocalHour(EP?1)=10 AND LocalMinute(EP?1)=35))</stp>
        <stp>Bar</stp>
        <stp/>
        <stp>Close</stp>
        <stp>5</stp>
        <stp>0</stp>
        <stp/>
        <stp/>
        <stp/>
        <stp>FALSE</stp>
        <stp>T</stp>
        <tr r="V26" s="6"/>
      </tp>
      <tp>
        <v>2421</v>
        <stp/>
        <stp>StudyData</stp>
        <stp>(Vol(EP?1)when  (LocalYear(EP?1)=2015 AND LocalMonth(EP?1)=12 AND LocalDay(EP?1)=30 AND LocalHour(EP?1)=11 AND LocalMinute(EP?1)=25))</stp>
        <stp>Bar</stp>
        <stp/>
        <stp>Close</stp>
        <stp>5</stp>
        <stp>0</stp>
        <stp/>
        <stp/>
        <stp/>
        <stp>FALSE</stp>
        <stp>T</stp>
        <tr r="V36" s="6"/>
      </tp>
      <tp>
        <v>2804</v>
        <stp/>
        <stp>StudyData</stp>
        <stp>(Vol(EP?1)when  (LocalYear(EP?1)=2015 AND LocalMonth(EP?1)=12 AND LocalDay(EP?1)=30 AND LocalHour(EP?1)=12 AND LocalMinute(EP?1)=15))</stp>
        <stp>Bar</stp>
        <stp/>
        <stp>Close</stp>
        <stp>5</stp>
        <stp>0</stp>
        <stp/>
        <stp/>
        <stp/>
        <stp>FALSE</stp>
        <stp>T</stp>
        <tr r="V46" s="6"/>
      </tp>
      <tp>
        <v>2888</v>
        <stp/>
        <stp>StudyData</stp>
        <stp>(Vol(EP?1)when  (LocalYear(EP?1)=2015 AND LocalMonth(EP?1)=12 AND LocalDay(EP?1)=30 AND LocalHour(EP?1)=13 AND LocalMinute(EP?1)=05))</stp>
        <stp>Bar</stp>
        <stp/>
        <stp>Close</stp>
        <stp>5</stp>
        <stp>0</stp>
        <stp/>
        <stp/>
        <stp/>
        <stp>FALSE</stp>
        <stp>T</stp>
        <tr r="V56" s="6"/>
      </tp>
      <tp>
        <v>10453</v>
        <stp/>
        <stp>StudyData</stp>
        <stp>(Vol(EP?1)when  (LocalYear(EP?1)=2015 AND LocalMonth(EP?1)=12 AND LocalDay(EP?1)=22 AND LocalHour(EP?1)=10 AND LocalMinute(EP?1)=20))</stp>
        <stp>Bar</stp>
        <stp/>
        <stp>Close</stp>
        <stp>5</stp>
        <stp>0</stp>
        <stp/>
        <stp/>
        <stp/>
        <stp>FALSE</stp>
        <stp>T</stp>
        <tr r="AB23" s="6"/>
      </tp>
      <tp>
        <v>4294</v>
        <stp/>
        <stp>StudyData</stp>
        <stp>(Vol(EP?1)when  (LocalYear(EP?1)=2015 AND LocalMonth(EP?1)=12 AND LocalDay(EP?1)=22 AND LocalHour(EP?1)=11 AND LocalMinute(EP?1)=30))</stp>
        <stp>Bar</stp>
        <stp/>
        <stp>Close</stp>
        <stp>5</stp>
        <stp>0</stp>
        <stp/>
        <stp/>
        <stp/>
        <stp>FALSE</stp>
        <stp>T</stp>
        <tr r="AB37" s="6"/>
      </tp>
      <tp>
        <v>10260</v>
        <stp/>
        <stp>StudyData</stp>
        <stp>(Vol(EP?1)when  (LocalYear(EP?1)=2015 AND LocalMonth(EP?1)=12 AND LocalDay(EP?1)=22 AND LocalHour(EP?1)=12 AND LocalMinute(EP?1)=00))</stp>
        <stp>Bar</stp>
        <stp/>
        <stp>Close</stp>
        <stp>5</stp>
        <stp>0</stp>
        <stp/>
        <stp/>
        <stp/>
        <stp>FALSE</stp>
        <stp>T</stp>
        <tr r="AB43" s="6"/>
      </tp>
      <tp>
        <v>5075</v>
        <stp/>
        <stp>StudyData</stp>
        <stp>(Vol(EP?1)when  (LocalYear(EP?1)=2015 AND LocalMonth(EP?1)=12 AND LocalDay(EP?1)=22 AND LocalHour(EP?1)=13 AND LocalMinute(EP?1)=10))</stp>
        <stp>Bar</stp>
        <stp/>
        <stp>Close</stp>
        <stp>5</stp>
        <stp>0</stp>
        <stp/>
        <stp/>
        <stp/>
        <stp>FALSE</stp>
        <stp>T</stp>
        <tr r="AB57" s="6"/>
      </tp>
      <tp>
        <v>9235</v>
        <stp/>
        <stp>StudyData</stp>
        <stp>(Vol(EP?1)when  (LocalYear(EP?1)=2015 AND LocalMonth(EP?1)=12 AND LocalDay(EP?1)=23 AND LocalHour(EP?1)=10 AND LocalMinute(EP?1)=20))</stp>
        <stp>Bar</stp>
        <stp/>
        <stp>Close</stp>
        <stp>5</stp>
        <stp>0</stp>
        <stp/>
        <stp/>
        <stp/>
        <stp>FALSE</stp>
        <stp>T</stp>
        <tr r="AA23" s="6"/>
      </tp>
      <tp>
        <v>5944</v>
        <stp/>
        <stp>StudyData</stp>
        <stp>(Vol(EP?1)when  (LocalYear(EP?1)=2015 AND LocalMonth(EP?1)=12 AND LocalDay(EP?1)=23 AND LocalHour(EP?1)=11 AND LocalMinute(EP?1)=30))</stp>
        <stp>Bar</stp>
        <stp/>
        <stp>Close</stp>
        <stp>5</stp>
        <stp>0</stp>
        <stp/>
        <stp/>
        <stp/>
        <stp>FALSE</stp>
        <stp>T</stp>
        <tr r="AA37" s="6"/>
      </tp>
      <tp>
        <v>5387</v>
        <stp/>
        <stp>StudyData</stp>
        <stp>(Vol(EP?1)when  (LocalYear(EP?1)=2015 AND LocalMonth(EP?1)=12 AND LocalDay(EP?1)=23 AND LocalHour(EP?1)=12 AND LocalMinute(EP?1)=00))</stp>
        <stp>Bar</stp>
        <stp/>
        <stp>Close</stp>
        <stp>5</stp>
        <stp>0</stp>
        <stp/>
        <stp/>
        <stp/>
        <stp>FALSE</stp>
        <stp>T</stp>
        <tr r="AA43" s="6"/>
      </tp>
      <tp>
        <v>15245</v>
        <stp/>
        <stp>StudyData</stp>
        <stp>(Vol(EP?1)when  (LocalYear(EP?1)=2015 AND LocalMonth(EP?1)=12 AND LocalDay(EP?1)=23 AND LocalHour(EP?1)=13 AND LocalMinute(EP?1)=10))</stp>
        <stp>Bar</stp>
        <stp/>
        <stp>Close</stp>
        <stp>5</stp>
        <stp>0</stp>
        <stp/>
        <stp/>
        <stp/>
        <stp>FALSE</stp>
        <stp>T</stp>
        <tr r="AA57" s="6"/>
      </tp>
      <tp t="s">
        <v/>
        <stp/>
        <stp>StudyData</stp>
        <stp>(Vol(EP?2)when  (LocalYear(EP?2)=2015 AND LocalMonth(EP?2)=12 AND LocalDay(EP?2)=25 AND LocalHour(EP?2)=10 AND LocalMinute(EP?2)=15))</stp>
        <stp>Bar</stp>
        <stp/>
        <stp>Close</stp>
        <stp>5</stp>
        <stp>0</stp>
        <stp/>
        <stp/>
        <stp/>
        <stp>FALSE</stp>
        <stp>T</stp>
        <tr r="Y22" s="6"/>
      </tp>
      <tp t="s">
        <v/>
        <stp/>
        <stp>StudyData</stp>
        <stp>(Vol(EP?2)when  (LocalYear(EP?2)=2015 AND LocalMonth(EP?2)=12 AND LocalDay(EP?2)=25 AND LocalHour(EP?2)=11 AND LocalMinute(EP?2)=05))</stp>
        <stp>Bar</stp>
        <stp/>
        <stp>Close</stp>
        <stp>5</stp>
        <stp>0</stp>
        <stp/>
        <stp/>
        <stp/>
        <stp>FALSE</stp>
        <stp>T</stp>
        <tr r="Y32" s="6"/>
      </tp>
      <tp t="s">
        <v/>
        <stp/>
        <stp>StudyData</stp>
        <stp>(Vol(EP?2)when  (LocalYear(EP?2)=2015 AND LocalMonth(EP?2)=12 AND LocalDay(EP?2)=25 AND LocalHour(EP?2)=12 AND LocalMinute(EP?2)=35))</stp>
        <stp>Bar</stp>
        <stp/>
        <stp>Close</stp>
        <stp>5</stp>
        <stp>0</stp>
        <stp/>
        <stp/>
        <stp/>
        <stp>FALSE</stp>
        <stp>T</stp>
        <tr r="Y50" s="6"/>
      </tp>
      <tp t="s">
        <v/>
        <stp/>
        <stp>StudyData</stp>
        <stp>(Vol(EP?2)when  (LocalYear(EP?2)=2015 AND LocalMonth(EP?2)=12 AND LocalDay(EP?2)=25 AND LocalHour(EP?2)=13 AND LocalMinute(EP?2)=25))</stp>
        <stp>Bar</stp>
        <stp/>
        <stp>Close</stp>
        <stp>5</stp>
        <stp>0</stp>
        <stp/>
        <stp/>
        <stp/>
        <stp>FALSE</stp>
        <stp>T</stp>
        <tr r="Y60" s="6"/>
      </tp>
      <tp t="s">
        <v/>
        <stp/>
        <stp>StudyData</stp>
        <stp>(Vol(EP?2)when  (LocalYear(EP?2)=2015 AND LocalMonth(EP?2)=12 AND LocalDay(EP?2)=25 AND LocalHour(EP?2)=14 AND LocalMinute(EP?2)=55))</stp>
        <stp>Bar</stp>
        <stp/>
        <stp>Close</stp>
        <stp>5</stp>
        <stp>0</stp>
        <stp/>
        <stp/>
        <stp/>
        <stp>FALSE</stp>
        <stp>T</stp>
        <tr r="Y78" s="6"/>
      </tp>
      <tp>
        <v>10838</v>
        <stp/>
        <stp>StudyData</stp>
        <stp>(Vol(EP?1)when  (LocalYear(EP?1)=2015 AND LocalMonth(EP?1)=12 AND LocalDay(EP?1)=30 AND LocalHour(EP?1)=10 AND LocalMinute(EP?1)=30))</stp>
        <stp>Bar</stp>
        <stp/>
        <stp>Close</stp>
        <stp>5</stp>
        <stp>0</stp>
        <stp/>
        <stp/>
        <stp/>
        <stp>FALSE</stp>
        <stp>T</stp>
        <tr r="V25" s="6"/>
      </tp>
      <tp>
        <v>3812</v>
        <stp/>
        <stp>StudyData</stp>
        <stp>(Vol(EP?1)when  (LocalYear(EP?1)=2015 AND LocalMonth(EP?1)=12 AND LocalDay(EP?1)=30 AND LocalHour(EP?1)=11 AND LocalMinute(EP?1)=20))</stp>
        <stp>Bar</stp>
        <stp/>
        <stp>Close</stp>
        <stp>5</stp>
        <stp>0</stp>
        <stp/>
        <stp/>
        <stp/>
        <stp>FALSE</stp>
        <stp>T</stp>
        <tr r="V35" s="6"/>
      </tp>
      <tp>
        <v>4172</v>
        <stp/>
        <stp>StudyData</stp>
        <stp>(Vol(EP?1)when  (LocalYear(EP?1)=2015 AND LocalMonth(EP?1)=12 AND LocalDay(EP?1)=30 AND LocalHour(EP?1)=12 AND LocalMinute(EP?1)=10))</stp>
        <stp>Bar</stp>
        <stp/>
        <stp>Close</stp>
        <stp>5</stp>
        <stp>0</stp>
        <stp/>
        <stp/>
        <stp/>
        <stp>FALSE</stp>
        <stp>T</stp>
        <tr r="V45" s="6"/>
      </tp>
      <tp>
        <v>2676</v>
        <stp/>
        <stp>StudyData</stp>
        <stp>(Vol(EP?1)when  (LocalYear(EP?1)=2015 AND LocalMonth(EP?1)=12 AND LocalDay(EP?1)=30 AND LocalHour(EP?1)=13 AND LocalMinute(EP?1)=00))</stp>
        <stp>Bar</stp>
        <stp/>
        <stp>Close</stp>
        <stp>5</stp>
        <stp>0</stp>
        <stp/>
        <stp/>
        <stp/>
        <stp>FALSE</stp>
        <stp>T</stp>
        <tr r="V55" s="6"/>
      </tp>
      <tp>
        <v>2524</v>
        <stp/>
        <stp>StudyData</stp>
        <stp>(Vol(EP?1)when  (LocalYear(EP?1)=2015 AND LocalMonth(EP?1)=12 AND LocalDay(EP?1)=24 AND LocalHour(EP?1)=10 AND LocalMinute(EP?1)=25))</stp>
        <stp>Bar</stp>
        <stp/>
        <stp>Close</stp>
        <stp>5</stp>
        <stp>0</stp>
        <stp/>
        <stp/>
        <stp/>
        <stp>FALSE</stp>
        <stp>T</stp>
        <tr r="Z24" s="6"/>
      </tp>
      <tp>
        <v>2929</v>
        <stp/>
        <stp>StudyData</stp>
        <stp>(Vol(EP?1)when  (LocalYear(EP?1)=2015 AND LocalMonth(EP?1)=12 AND LocalDay(EP?1)=24 AND LocalHour(EP?1)=11 AND LocalMinute(EP?1)=35))</stp>
        <stp>Bar</stp>
        <stp/>
        <stp>Close</stp>
        <stp>5</stp>
        <stp>0</stp>
        <stp/>
        <stp/>
        <stp/>
        <stp>FALSE</stp>
        <stp>T</stp>
        <tr r="Z38" s="6"/>
      </tp>
      <tp>
        <v>5352</v>
        <stp/>
        <stp>StudyData</stp>
        <stp>(Vol(EP?1)when  (LocalYear(EP?1)=2015 AND LocalMonth(EP?1)=12 AND LocalDay(EP?1)=24 AND LocalHour(EP?1)=12 AND LocalMinute(EP?1)=05))</stp>
        <stp>Bar</stp>
        <stp/>
        <stp>Close</stp>
        <stp>5</stp>
        <stp>0</stp>
        <stp/>
        <stp/>
        <stp/>
        <stp>FALSE</stp>
        <stp>T</stp>
        <tr r="Z44" s="6"/>
      </tp>
      <tp t="s">
        <v/>
        <stp/>
        <stp>StudyData</stp>
        <stp>(Vol(EP?1)when  (LocalYear(EP?1)=2015 AND LocalMonth(EP?1)=12 AND LocalDay(EP?1)=24 AND LocalHour(EP?1)=13 AND LocalMinute(EP?1)=15))</stp>
        <stp>Bar</stp>
        <stp/>
        <stp>Close</stp>
        <stp>5</stp>
        <stp>0</stp>
        <stp/>
        <stp/>
        <stp/>
        <stp>FALSE</stp>
        <stp>T</stp>
        <tr r="Z58" s="6"/>
      </tp>
      <tp>
        <v>6163</v>
        <stp/>
        <stp>StudyData</stp>
        <stp>(Vol(EP?1)when  (LocalYear(EP?1)=2015 AND LocalMonth(EP?1)=12 AND LocalDay(EP?1)=31 AND LocalHour(EP?1)=10 AND LocalMinute(EP?1)=30))</stp>
        <stp>Bar</stp>
        <stp/>
        <stp>Close</stp>
        <stp>5</stp>
        <stp>0</stp>
        <stp/>
        <stp/>
        <stp/>
        <stp>FALSE</stp>
        <stp>T</stp>
        <tr r="U25" s="6"/>
      </tp>
      <tp>
        <v>8717</v>
        <stp/>
        <stp>StudyData</stp>
        <stp>(Vol(EP?1)when  (LocalYear(EP?1)=2015 AND LocalMonth(EP?1)=12 AND LocalDay(EP?1)=31 AND LocalHour(EP?1)=11 AND LocalMinute(EP?1)=20))</stp>
        <stp>Bar</stp>
        <stp/>
        <stp>Close</stp>
        <stp>5</stp>
        <stp>0</stp>
        <stp/>
        <stp/>
        <stp/>
        <stp>FALSE</stp>
        <stp>T</stp>
        <tr r="U35" s="6"/>
      </tp>
      <tp>
        <v>7391</v>
        <stp/>
        <stp>StudyData</stp>
        <stp>(Vol(EP?1)when  (LocalYear(EP?1)=2015 AND LocalMonth(EP?1)=12 AND LocalDay(EP?1)=31 AND LocalHour(EP?1)=12 AND LocalMinute(EP?1)=10))</stp>
        <stp>Bar</stp>
        <stp/>
        <stp>Close</stp>
        <stp>5</stp>
        <stp>0</stp>
        <stp/>
        <stp/>
        <stp/>
        <stp>FALSE</stp>
        <stp>T</stp>
        <tr r="U45" s="6"/>
      </tp>
      <tp>
        <v>4327</v>
        <stp/>
        <stp>StudyData</stp>
        <stp>(Vol(EP?1)when  (LocalYear(EP?1)=2015 AND LocalMonth(EP?1)=12 AND LocalDay(EP?1)=31 AND LocalHour(EP?1)=13 AND LocalMinute(EP?1)=00))</stp>
        <stp>Bar</stp>
        <stp/>
        <stp>Close</stp>
        <stp>5</stp>
        <stp>0</stp>
        <stp/>
        <stp/>
        <stp/>
        <stp>FALSE</stp>
        <stp>T</stp>
        <tr r="U55" s="6"/>
      </tp>
      <tp>
        <v>5048</v>
        <stp/>
        <stp>StudyData</stp>
        <stp>(Vol(EP?1)when  (LocalYear(EP?1)=2015 AND LocalMonth(EP?1)=12 AND LocalDay(EP?1)=29 AND LocalHour(EP?1)=10 AND LocalMinute(EP?1)=25))</stp>
        <stp>Bar</stp>
        <stp/>
        <stp>Close</stp>
        <stp>5</stp>
        <stp>0</stp>
        <stp/>
        <stp/>
        <stp/>
        <stp>FALSE</stp>
        <stp>T</stp>
        <tr r="W24" s="6"/>
      </tp>
      <tp>
        <v>3713</v>
        <stp/>
        <stp>StudyData</stp>
        <stp>(Vol(EP?1)when  (LocalYear(EP?1)=2015 AND LocalMonth(EP?1)=12 AND LocalDay(EP?1)=29 AND LocalHour(EP?1)=11 AND LocalMinute(EP?1)=35))</stp>
        <stp>Bar</stp>
        <stp/>
        <stp>Close</stp>
        <stp>5</stp>
        <stp>0</stp>
        <stp/>
        <stp/>
        <stp/>
        <stp>FALSE</stp>
        <stp>T</stp>
        <tr r="W38" s="6"/>
      </tp>
      <tp>
        <v>4710</v>
        <stp/>
        <stp>StudyData</stp>
        <stp>(Vol(EP?1)when  (LocalYear(EP?1)=2015 AND LocalMonth(EP?1)=12 AND LocalDay(EP?1)=29 AND LocalHour(EP?1)=12 AND LocalMinute(EP?1)=05))</stp>
        <stp>Bar</stp>
        <stp/>
        <stp>Close</stp>
        <stp>5</stp>
        <stp>0</stp>
        <stp/>
        <stp/>
        <stp/>
        <stp>FALSE</stp>
        <stp>T</stp>
        <tr r="W44" s="6"/>
      </tp>
      <tp>
        <v>3046</v>
        <stp/>
        <stp>StudyData</stp>
        <stp>(Vol(EP?1)when  (LocalYear(EP?1)=2015 AND LocalMonth(EP?1)=12 AND LocalDay(EP?1)=29 AND LocalHour(EP?1)=13 AND LocalMinute(EP?1)=15))</stp>
        <stp>Bar</stp>
        <stp/>
        <stp>Close</stp>
        <stp>5</stp>
        <stp>0</stp>
        <stp/>
        <stp/>
        <stp/>
        <stp>FALSE</stp>
        <stp>T</stp>
        <tr r="W58" s="6"/>
      </tp>
      <tp>
        <v>5758</v>
        <stp/>
        <stp>StudyData</stp>
        <stp>(Vol(EP?1)when  (LocalYear(EP?1)=2015 AND LocalMonth(EP?1)=12 AND LocalDay(EP?1)=28 AND LocalHour(EP?1)=10 AND LocalMinute(EP?1)=25))</stp>
        <stp>Bar</stp>
        <stp/>
        <stp>Close</stp>
        <stp>5</stp>
        <stp>0</stp>
        <stp/>
        <stp/>
        <stp/>
        <stp>FALSE</stp>
        <stp>T</stp>
        <tr r="X24" s="6"/>
      </tp>
      <tp>
        <v>3570</v>
        <stp/>
        <stp>StudyData</stp>
        <stp>(Vol(EP?1)when  (LocalYear(EP?1)=2015 AND LocalMonth(EP?1)=12 AND LocalDay(EP?1)=28 AND LocalHour(EP?1)=11 AND LocalMinute(EP?1)=35))</stp>
        <stp>Bar</stp>
        <stp/>
        <stp>Close</stp>
        <stp>5</stp>
        <stp>0</stp>
        <stp/>
        <stp/>
        <stp/>
        <stp>FALSE</stp>
        <stp>T</stp>
        <tr r="X38" s="6"/>
      </tp>
      <tp>
        <v>4193</v>
        <stp/>
        <stp>StudyData</stp>
        <stp>(Vol(EP?1)when  (LocalYear(EP?1)=2015 AND LocalMonth(EP?1)=12 AND LocalDay(EP?1)=28 AND LocalHour(EP?1)=12 AND LocalMinute(EP?1)=05))</stp>
        <stp>Bar</stp>
        <stp/>
        <stp>Close</stp>
        <stp>5</stp>
        <stp>0</stp>
        <stp/>
        <stp/>
        <stp/>
        <stp>FALSE</stp>
        <stp>T</stp>
        <tr r="X44" s="6"/>
      </tp>
      <tp>
        <v>3458</v>
        <stp/>
        <stp>StudyData</stp>
        <stp>(Vol(EP?1)when  (LocalYear(EP?1)=2015 AND LocalMonth(EP?1)=12 AND LocalDay(EP?1)=28 AND LocalHour(EP?1)=13 AND LocalMinute(EP?1)=15))</stp>
        <stp>Bar</stp>
        <stp/>
        <stp>Close</stp>
        <stp>5</stp>
        <stp>0</stp>
        <stp/>
        <stp/>
        <stp/>
        <stp>FALSE</stp>
        <stp>T</stp>
        <tr r="X58" s="6"/>
      </tp>
      <tp>
        <v>5218</v>
        <stp/>
        <stp>StudyData</stp>
        <stp>(Vol(EP?1)when  (LocalYear(EP?1)=2015 AND LocalMonth(EP?1)=12 AND LocalDay(EP?1)=28 AND LocalHour(EP?1)=10 AND LocalMinute(EP?1)=20))</stp>
        <stp>Bar</stp>
        <stp/>
        <stp>Close</stp>
        <stp>5</stp>
        <stp>0</stp>
        <stp/>
        <stp/>
        <stp/>
        <stp>FALSE</stp>
        <stp>T</stp>
        <tr r="X23" s="6"/>
      </tp>
      <tp>
        <v>4874</v>
        <stp/>
        <stp>StudyData</stp>
        <stp>(Vol(EP?1)when  (LocalYear(EP?1)=2015 AND LocalMonth(EP?1)=12 AND LocalDay(EP?1)=28 AND LocalHour(EP?1)=11 AND LocalMinute(EP?1)=30))</stp>
        <stp>Bar</stp>
        <stp/>
        <stp>Close</stp>
        <stp>5</stp>
        <stp>0</stp>
        <stp/>
        <stp/>
        <stp/>
        <stp>FALSE</stp>
        <stp>T</stp>
        <tr r="X37" s="6"/>
      </tp>
      <tp>
        <v>4070</v>
        <stp/>
        <stp>StudyData</stp>
        <stp>(Vol(EP?1)when  (LocalYear(EP?1)=2015 AND LocalMonth(EP?1)=12 AND LocalDay(EP?1)=28 AND LocalHour(EP?1)=12 AND LocalMinute(EP?1)=00))</stp>
        <stp>Bar</stp>
        <stp/>
        <stp>Close</stp>
        <stp>5</stp>
        <stp>0</stp>
        <stp/>
        <stp/>
        <stp/>
        <stp>FALSE</stp>
        <stp>T</stp>
        <tr r="X43" s="6"/>
      </tp>
      <tp>
        <v>5447</v>
        <stp/>
        <stp>StudyData</stp>
        <stp>(Vol(EP?1)when  (LocalYear(EP?1)=2015 AND LocalMonth(EP?1)=12 AND LocalDay(EP?1)=28 AND LocalHour(EP?1)=13 AND LocalMinute(EP?1)=10))</stp>
        <stp>Bar</stp>
        <stp/>
        <stp>Close</stp>
        <stp>5</stp>
        <stp>0</stp>
        <stp/>
        <stp/>
        <stp/>
        <stp>FALSE</stp>
        <stp>T</stp>
        <tr r="X57" s="6"/>
      </tp>
      <tp>
        <v>4926</v>
        <stp/>
        <stp>StudyData</stp>
        <stp>(Vol(EP?1)when  (LocalYear(EP?1)=2015 AND LocalMonth(EP?1)=12 AND LocalDay(EP?1)=29 AND LocalHour(EP?1)=10 AND LocalMinute(EP?1)=20))</stp>
        <stp>Bar</stp>
        <stp/>
        <stp>Close</stp>
        <stp>5</stp>
        <stp>0</stp>
        <stp/>
        <stp/>
        <stp/>
        <stp>FALSE</stp>
        <stp>T</stp>
        <tr r="W23" s="6"/>
      </tp>
      <tp>
        <v>3985</v>
        <stp/>
        <stp>StudyData</stp>
        <stp>(Vol(EP?1)when  (LocalYear(EP?1)=2015 AND LocalMonth(EP?1)=12 AND LocalDay(EP?1)=29 AND LocalHour(EP?1)=11 AND LocalMinute(EP?1)=30))</stp>
        <stp>Bar</stp>
        <stp/>
        <stp>Close</stp>
        <stp>5</stp>
        <stp>0</stp>
        <stp/>
        <stp/>
        <stp/>
        <stp>FALSE</stp>
        <stp>T</stp>
        <tr r="W37" s="6"/>
      </tp>
      <tp>
        <v>3173</v>
        <stp/>
        <stp>StudyData</stp>
        <stp>(Vol(EP?1)when  (LocalYear(EP?1)=2015 AND LocalMonth(EP?1)=12 AND LocalDay(EP?1)=29 AND LocalHour(EP?1)=12 AND LocalMinute(EP?1)=00))</stp>
        <stp>Bar</stp>
        <stp/>
        <stp>Close</stp>
        <stp>5</stp>
        <stp>0</stp>
        <stp/>
        <stp/>
        <stp/>
        <stp>FALSE</stp>
        <stp>T</stp>
        <tr r="W43" s="6"/>
      </tp>
      <tp>
        <v>4831</v>
        <stp/>
        <stp>StudyData</stp>
        <stp>(Vol(EP?1)when  (LocalYear(EP?1)=2015 AND LocalMonth(EP?1)=12 AND LocalDay(EP?1)=29 AND LocalHour(EP?1)=13 AND LocalMinute(EP?1)=10))</stp>
        <stp>Bar</stp>
        <stp/>
        <stp>Close</stp>
        <stp>5</stp>
        <stp>0</stp>
        <stp/>
        <stp/>
        <stp/>
        <stp>FALSE</stp>
        <stp>T</stp>
        <tr r="W57" s="6"/>
      </tp>
      <tp>
        <v>9409</v>
        <stp/>
        <stp>StudyData</stp>
        <stp>(Vol(EP?1)when  (LocalYear(EP?1)=2015 AND LocalMonth(EP?1)=12 AND LocalDay(EP?1)=23 AND LocalHour(EP?1)=10 AND LocalMinute(EP?1)=35))</stp>
        <stp>Bar</stp>
        <stp/>
        <stp>Close</stp>
        <stp>5</stp>
        <stp>0</stp>
        <stp/>
        <stp/>
        <stp/>
        <stp>FALSE</stp>
        <stp>T</stp>
        <tr r="AA26" s="6"/>
      </tp>
      <tp>
        <v>8323</v>
        <stp/>
        <stp>StudyData</stp>
        <stp>(Vol(EP?1)when  (LocalYear(EP?1)=2015 AND LocalMonth(EP?1)=12 AND LocalDay(EP?1)=23 AND LocalHour(EP?1)=11 AND LocalMinute(EP?1)=25))</stp>
        <stp>Bar</stp>
        <stp/>
        <stp>Close</stp>
        <stp>5</stp>
        <stp>0</stp>
        <stp/>
        <stp/>
        <stp/>
        <stp>FALSE</stp>
        <stp>T</stp>
        <tr r="AA36" s="6"/>
      </tp>
      <tp>
        <v>5998</v>
        <stp/>
        <stp>StudyData</stp>
        <stp>(Vol(EP?1)when  (LocalYear(EP?1)=2015 AND LocalMonth(EP?1)=12 AND LocalDay(EP?1)=23 AND LocalHour(EP?1)=12 AND LocalMinute(EP?1)=15))</stp>
        <stp>Bar</stp>
        <stp/>
        <stp>Close</stp>
        <stp>5</stp>
        <stp>0</stp>
        <stp/>
        <stp/>
        <stp/>
        <stp>FALSE</stp>
        <stp>T</stp>
        <tr r="AA46" s="6"/>
      </tp>
      <tp>
        <v>7110</v>
        <stp/>
        <stp>StudyData</stp>
        <stp>(Vol(EP?1)when  (LocalYear(EP?1)=2015 AND LocalMonth(EP?1)=12 AND LocalDay(EP?1)=23 AND LocalHour(EP?1)=13 AND LocalMinute(EP?1)=05))</stp>
        <stp>Bar</stp>
        <stp/>
        <stp>Close</stp>
        <stp>5</stp>
        <stp>0</stp>
        <stp/>
        <stp/>
        <stp/>
        <stp>FALSE</stp>
        <stp>T</stp>
        <tr r="AA56" s="6"/>
      </tp>
      <tp t="s">
        <v/>
        <stp/>
        <stp>StudyData</stp>
        <stp>(Vol(EP?2)when  (LocalYear(EP?2)=2015 AND LocalMonth(EP?2)=12 AND LocalDay(EP?2)=25 AND LocalHour(EP?2)=10 AND LocalMinute(EP?2)=00))</stp>
        <stp>Bar</stp>
        <stp/>
        <stp>Close</stp>
        <stp>5</stp>
        <stp>0</stp>
        <stp/>
        <stp/>
        <stp/>
        <stp>FALSE</stp>
        <stp>T</stp>
        <tr r="Y19" s="6"/>
      </tp>
      <tp t="s">
        <v/>
        <stp/>
        <stp>StudyData</stp>
        <stp>(Vol(EP?2)when  (LocalYear(EP?2)=2015 AND LocalMonth(EP?2)=12 AND LocalDay(EP?2)=25 AND LocalHour(EP?2)=11 AND LocalMinute(EP?2)=10))</stp>
        <stp>Bar</stp>
        <stp/>
        <stp>Close</stp>
        <stp>5</stp>
        <stp>0</stp>
        <stp/>
        <stp/>
        <stp/>
        <stp>FALSE</stp>
        <stp>T</stp>
        <tr r="Y33" s="6"/>
      </tp>
      <tp t="s">
        <v/>
        <stp/>
        <stp>StudyData</stp>
        <stp>(Vol(EP?2)when  (LocalYear(EP?2)=2015 AND LocalMonth(EP?2)=12 AND LocalDay(EP?2)=25 AND LocalHour(EP?2)=12 AND LocalMinute(EP?2)=20))</stp>
        <stp>Bar</stp>
        <stp/>
        <stp>Close</stp>
        <stp>5</stp>
        <stp>0</stp>
        <stp/>
        <stp/>
        <stp/>
        <stp>FALSE</stp>
        <stp>T</stp>
        <tr r="Y47" s="6"/>
      </tp>
      <tp t="s">
        <v/>
        <stp/>
        <stp>StudyData</stp>
        <stp>(Vol(EP?2)when  (LocalYear(EP?2)=2015 AND LocalMonth(EP?2)=12 AND LocalDay(EP?2)=25 AND LocalHour(EP?2)=13 AND LocalMinute(EP?2)=30))</stp>
        <stp>Bar</stp>
        <stp/>
        <stp>Close</stp>
        <stp>5</stp>
        <stp>0</stp>
        <stp/>
        <stp/>
        <stp/>
        <stp>FALSE</stp>
        <stp>T</stp>
        <tr r="Y61" s="6"/>
      </tp>
      <tp t="s">
        <v/>
        <stp/>
        <stp>StudyData</stp>
        <stp>(Vol(EP?2)when  (LocalYear(EP?2)=2015 AND LocalMonth(EP?2)=12 AND LocalDay(EP?2)=25 AND LocalHour(EP?2)=14 AND LocalMinute(EP?2)=40))</stp>
        <stp>Bar</stp>
        <stp/>
        <stp>Close</stp>
        <stp>5</stp>
        <stp>0</stp>
        <stp/>
        <stp/>
        <stp/>
        <stp>FALSE</stp>
        <stp>T</stp>
        <tr r="Y75" s="6"/>
      </tp>
      <tp>
        <v>21123</v>
        <stp/>
        <stp>StudyData</stp>
        <stp>(Vol(EP?1)when  (LocalYear(EP?1)=2015 AND LocalMonth(EP?1)=12 AND LocalDay(EP?1)=22 AND LocalHour(EP?1)=10 AND LocalMinute(EP?1)=35))</stp>
        <stp>Bar</stp>
        <stp/>
        <stp>Close</stp>
        <stp>5</stp>
        <stp>0</stp>
        <stp/>
        <stp/>
        <stp/>
        <stp>FALSE</stp>
        <stp>T</stp>
        <tr r="AB26" s="6"/>
      </tp>
      <tp>
        <v>6435</v>
        <stp/>
        <stp>StudyData</stp>
        <stp>(Vol(EP?1)when  (LocalYear(EP?1)=2015 AND LocalMonth(EP?1)=12 AND LocalDay(EP?1)=22 AND LocalHour(EP?1)=11 AND LocalMinute(EP?1)=25))</stp>
        <stp>Bar</stp>
        <stp/>
        <stp>Close</stp>
        <stp>5</stp>
        <stp>0</stp>
        <stp/>
        <stp/>
        <stp/>
        <stp>FALSE</stp>
        <stp>T</stp>
        <tr r="AB36" s="6"/>
      </tp>
      <tp>
        <v>3978</v>
        <stp/>
        <stp>StudyData</stp>
        <stp>(Vol(EP?1)when  (LocalYear(EP?1)=2015 AND LocalMonth(EP?1)=12 AND LocalDay(EP?1)=22 AND LocalHour(EP?1)=12 AND LocalMinute(EP?1)=15))</stp>
        <stp>Bar</stp>
        <stp/>
        <stp>Close</stp>
        <stp>5</stp>
        <stp>0</stp>
        <stp/>
        <stp/>
        <stp/>
        <stp>FALSE</stp>
        <stp>T</stp>
        <tr r="AB46" s="6"/>
      </tp>
      <tp>
        <v>4934</v>
        <stp/>
        <stp>StudyData</stp>
        <stp>(Vol(EP?1)when  (LocalYear(EP?1)=2015 AND LocalMonth(EP?1)=12 AND LocalDay(EP?1)=22 AND LocalHour(EP?1)=13 AND LocalMinute(EP?1)=05))</stp>
        <stp>Bar</stp>
        <stp/>
        <stp>Close</stp>
        <stp>5</stp>
        <stp>0</stp>
        <stp/>
        <stp/>
        <stp/>
        <stp>FALSE</stp>
        <stp>T</stp>
        <tr r="AB56" s="6"/>
      </tp>
      <tp>
        <v>3589</v>
        <stp/>
        <stp>StudyData</stp>
        <stp>(Vol(EP?1)when  (LocalYear(EP?1)=2015 AND LocalMonth(EP?1)=12 AND LocalDay(EP?1)=24 AND LocalHour(EP?1)=10 AND LocalMinute(EP?1)=30))</stp>
        <stp>Bar</stp>
        <stp/>
        <stp>Close</stp>
        <stp>5</stp>
        <stp>0</stp>
        <stp/>
        <stp/>
        <stp/>
        <stp>FALSE</stp>
        <stp>T</stp>
        <tr r="Z25" s="6"/>
      </tp>
      <tp>
        <v>2619</v>
        <stp/>
        <stp>StudyData</stp>
        <stp>(Vol(EP?1)when  (LocalYear(EP?1)=2015 AND LocalMonth(EP?1)=12 AND LocalDay(EP?1)=24 AND LocalHour(EP?1)=11 AND LocalMinute(EP?1)=20))</stp>
        <stp>Bar</stp>
        <stp/>
        <stp>Close</stp>
        <stp>5</stp>
        <stp>0</stp>
        <stp/>
        <stp/>
        <stp/>
        <stp>FALSE</stp>
        <stp>T</stp>
        <tr r="Z35" s="6"/>
      </tp>
      <tp>
        <v>7893</v>
        <stp/>
        <stp>StudyData</stp>
        <stp>(Vol(EP?1)when  (LocalYear(EP?1)=2015 AND LocalMonth(EP?1)=12 AND LocalDay(EP?1)=24 AND LocalHour(EP?1)=12 AND LocalMinute(EP?1)=10))</stp>
        <stp>Bar</stp>
        <stp/>
        <stp>Close</stp>
        <stp>5</stp>
        <stp>0</stp>
        <stp/>
        <stp/>
        <stp/>
        <stp>FALSE</stp>
        <stp>T</stp>
        <tr r="Z45" s="6"/>
      </tp>
      <tp t="s">
        <v/>
        <stp/>
        <stp>StudyData</stp>
        <stp>(Vol(EP?1)when  (LocalYear(EP?1)=2015 AND LocalMonth(EP?1)=12 AND LocalDay(EP?1)=24 AND LocalHour(EP?1)=13 AND LocalMinute(EP?1)=00))</stp>
        <stp>Bar</stp>
        <stp/>
        <stp>Close</stp>
        <stp>5</stp>
        <stp>0</stp>
        <stp/>
        <stp/>
        <stp/>
        <stp>FALSE</stp>
        <stp>T</stp>
        <tr r="Z55" s="6"/>
      </tp>
      <tp>
        <v>10318</v>
        <stp/>
        <stp>StudyData</stp>
        <stp>(Vol(EP?1)when  (LocalYear(EP?1)=2015 AND LocalMonth(EP?1)=12 AND LocalDay(EP?1)=31 AND LocalHour(EP?1)=10 AND LocalMinute(EP?1)=25))</stp>
        <stp>Bar</stp>
        <stp/>
        <stp>Close</stp>
        <stp>5</stp>
        <stp>0</stp>
        <stp/>
        <stp/>
        <stp/>
        <stp>FALSE</stp>
        <stp>T</stp>
        <tr r="U24" s="6"/>
      </tp>
      <tp>
        <v>4204</v>
        <stp/>
        <stp>StudyData</stp>
        <stp>(Vol(EP?1)when  (LocalYear(EP?1)=2015 AND LocalMonth(EP?1)=12 AND LocalDay(EP?1)=31 AND LocalHour(EP?1)=11 AND LocalMinute(EP?1)=35))</stp>
        <stp>Bar</stp>
        <stp/>
        <stp>Close</stp>
        <stp>5</stp>
        <stp>0</stp>
        <stp/>
        <stp/>
        <stp/>
        <stp>FALSE</stp>
        <stp>T</stp>
        <tr r="U38" s="6"/>
      </tp>
      <tp>
        <v>9045</v>
        <stp/>
        <stp>StudyData</stp>
        <stp>(Vol(EP?1)when  (LocalYear(EP?1)=2015 AND LocalMonth(EP?1)=12 AND LocalDay(EP?1)=31 AND LocalHour(EP?1)=12 AND LocalMinute(EP?1)=05))</stp>
        <stp>Bar</stp>
        <stp/>
        <stp>Close</stp>
        <stp>5</stp>
        <stp>0</stp>
        <stp/>
        <stp/>
        <stp/>
        <stp>FALSE</stp>
        <stp>T</stp>
        <tr r="U44" s="6"/>
      </tp>
      <tp>
        <v>4322</v>
        <stp/>
        <stp>StudyData</stp>
        <stp>(Vol(EP?1)when  (LocalYear(EP?1)=2015 AND LocalMonth(EP?1)=12 AND LocalDay(EP?1)=31 AND LocalHour(EP?1)=13 AND LocalMinute(EP?1)=15))</stp>
        <stp>Bar</stp>
        <stp/>
        <stp>Close</stp>
        <stp>5</stp>
        <stp>0</stp>
        <stp/>
        <stp/>
        <stp/>
        <stp>FALSE</stp>
        <stp>T</stp>
        <tr r="U58" s="6"/>
      </tp>
      <tp>
        <v>10445</v>
        <stp/>
        <stp>StudyData</stp>
        <stp>(Vol(EP?1)when  (LocalYear(EP?1)=2015 AND LocalMonth(EP?1)=12 AND LocalDay(EP?1)=30 AND LocalHour(EP?1)=10 AND LocalMinute(EP?1)=25))</stp>
        <stp>Bar</stp>
        <stp/>
        <stp>Close</stp>
        <stp>5</stp>
        <stp>0</stp>
        <stp/>
        <stp/>
        <stp/>
        <stp>FALSE</stp>
        <stp>T</stp>
        <tr r="V24" s="6"/>
      </tp>
      <tp>
        <v>2917</v>
        <stp/>
        <stp>StudyData</stp>
        <stp>(Vol(EP?1)when  (LocalYear(EP?1)=2015 AND LocalMonth(EP?1)=12 AND LocalDay(EP?1)=30 AND LocalHour(EP?1)=11 AND LocalMinute(EP?1)=35))</stp>
        <stp>Bar</stp>
        <stp/>
        <stp>Close</stp>
        <stp>5</stp>
        <stp>0</stp>
        <stp/>
        <stp/>
        <stp/>
        <stp>FALSE</stp>
        <stp>T</stp>
        <tr r="V38" s="6"/>
      </tp>
      <tp>
        <v>3402</v>
        <stp/>
        <stp>StudyData</stp>
        <stp>(Vol(EP?1)when  (LocalYear(EP?1)=2015 AND LocalMonth(EP?1)=12 AND LocalDay(EP?1)=30 AND LocalHour(EP?1)=12 AND LocalMinute(EP?1)=05))</stp>
        <stp>Bar</stp>
        <stp/>
        <stp>Close</stp>
        <stp>5</stp>
        <stp>0</stp>
        <stp/>
        <stp/>
        <stp/>
        <stp>FALSE</stp>
        <stp>T</stp>
        <tr r="V44" s="6"/>
      </tp>
      <tp>
        <v>2626</v>
        <stp/>
        <stp>StudyData</stp>
        <stp>(Vol(EP?1)when  (LocalYear(EP?1)=2015 AND LocalMonth(EP?1)=12 AND LocalDay(EP?1)=30 AND LocalHour(EP?1)=13 AND LocalMinute(EP?1)=15))</stp>
        <stp>Bar</stp>
        <stp/>
        <stp>Close</stp>
        <stp>5</stp>
        <stp>0</stp>
        <stp/>
        <stp/>
        <stp/>
        <stp>FALSE</stp>
        <stp>T</stp>
        <tr r="V58" s="6"/>
      </tp>
      <tp>
        <v>11838</v>
        <stp/>
        <stp>StudyData</stp>
        <stp>(Vol(EP?1)when  (LocalYear(EP?1)=2015 AND LocalMonth(EP?1)=12 AND LocalDay(EP?1)=22 AND LocalHour(EP?1)=10 AND LocalMinute(EP?1)=30))</stp>
        <stp>Bar</stp>
        <stp/>
        <stp>Close</stp>
        <stp>5</stp>
        <stp>0</stp>
        <stp/>
        <stp/>
        <stp/>
        <stp>FALSE</stp>
        <stp>T</stp>
        <tr r="AB25" s="6"/>
      </tp>
      <tp>
        <v>5512</v>
        <stp/>
        <stp>StudyData</stp>
        <stp>(Vol(EP?1)when  (LocalYear(EP?1)=2015 AND LocalMonth(EP?1)=12 AND LocalDay(EP?1)=22 AND LocalHour(EP?1)=11 AND LocalMinute(EP?1)=20))</stp>
        <stp>Bar</stp>
        <stp/>
        <stp>Close</stp>
        <stp>5</stp>
        <stp>0</stp>
        <stp/>
        <stp/>
        <stp/>
        <stp>FALSE</stp>
        <stp>T</stp>
        <tr r="AB35" s="6"/>
      </tp>
      <tp>
        <v>9600</v>
        <stp/>
        <stp>StudyData</stp>
        <stp>(Vol(EP?1)when  (LocalYear(EP?1)=2015 AND LocalMonth(EP?1)=12 AND LocalDay(EP?1)=22 AND LocalHour(EP?1)=12 AND LocalMinute(EP?1)=10))</stp>
        <stp>Bar</stp>
        <stp/>
        <stp>Close</stp>
        <stp>5</stp>
        <stp>0</stp>
        <stp/>
        <stp/>
        <stp/>
        <stp>FALSE</stp>
        <stp>T</stp>
        <tr r="AB45" s="6"/>
      </tp>
      <tp>
        <v>6125</v>
        <stp/>
        <stp>StudyData</stp>
        <stp>(Vol(EP?1)when  (LocalYear(EP?1)=2015 AND LocalMonth(EP?1)=12 AND LocalDay(EP?1)=22 AND LocalHour(EP?1)=13 AND LocalMinute(EP?1)=00))</stp>
        <stp>Bar</stp>
        <stp/>
        <stp>Close</stp>
        <stp>5</stp>
        <stp>0</stp>
        <stp/>
        <stp/>
        <stp/>
        <stp>FALSE</stp>
        <stp>T</stp>
        <tr r="AB55" s="6"/>
      </tp>
      <tp>
        <v>13980</v>
        <stp/>
        <stp>StudyData</stp>
        <stp>(Vol(EP?1)when  (LocalYear(EP?1)=2015 AND LocalMonth(EP?1)=12 AND LocalDay(EP?1)=23 AND LocalHour(EP?1)=10 AND LocalMinute(EP?1)=30))</stp>
        <stp>Bar</stp>
        <stp/>
        <stp>Close</stp>
        <stp>5</stp>
        <stp>0</stp>
        <stp/>
        <stp/>
        <stp/>
        <stp>FALSE</stp>
        <stp>T</stp>
        <tr r="AA25" s="6"/>
      </tp>
      <tp>
        <v>8977</v>
        <stp/>
        <stp>StudyData</stp>
        <stp>(Vol(EP?1)when  (LocalYear(EP?1)=2015 AND LocalMonth(EP?1)=12 AND LocalDay(EP?1)=23 AND LocalHour(EP?1)=11 AND LocalMinute(EP?1)=20))</stp>
        <stp>Bar</stp>
        <stp/>
        <stp>Close</stp>
        <stp>5</stp>
        <stp>0</stp>
        <stp/>
        <stp/>
        <stp/>
        <stp>FALSE</stp>
        <stp>T</stp>
        <tr r="AA35" s="6"/>
      </tp>
      <tp>
        <v>4698</v>
        <stp/>
        <stp>StudyData</stp>
        <stp>(Vol(EP?1)when  (LocalYear(EP?1)=2015 AND LocalMonth(EP?1)=12 AND LocalDay(EP?1)=23 AND LocalHour(EP?1)=12 AND LocalMinute(EP?1)=10))</stp>
        <stp>Bar</stp>
        <stp/>
        <stp>Close</stp>
        <stp>5</stp>
        <stp>0</stp>
        <stp/>
        <stp/>
        <stp/>
        <stp>FALSE</stp>
        <stp>T</stp>
        <tr r="AA45" s="6"/>
      </tp>
      <tp>
        <v>6490</v>
        <stp/>
        <stp>StudyData</stp>
        <stp>(Vol(EP?1)when  (LocalYear(EP?1)=2015 AND LocalMonth(EP?1)=12 AND LocalDay(EP?1)=23 AND LocalHour(EP?1)=13 AND LocalMinute(EP?1)=00))</stp>
        <stp>Bar</stp>
        <stp/>
        <stp>Close</stp>
        <stp>5</stp>
        <stp>0</stp>
        <stp/>
        <stp/>
        <stp/>
        <stp>FALSE</stp>
        <stp>T</stp>
        <tr r="AA55" s="6"/>
      </tp>
      <tp t="s">
        <v/>
        <stp/>
        <stp>StudyData</stp>
        <stp>(Vol(EP?2)when  (LocalYear(EP?2)=2015 AND LocalMonth(EP?2)=12 AND LocalDay(EP?2)=25 AND LocalHour(EP?2)=10 AND LocalMinute(EP?2)=05))</stp>
        <stp>Bar</stp>
        <stp/>
        <stp>Close</stp>
        <stp>5</stp>
        <stp>0</stp>
        <stp/>
        <stp/>
        <stp/>
        <stp>FALSE</stp>
        <stp>T</stp>
        <tr r="Y20" s="6"/>
      </tp>
      <tp t="s">
        <v/>
        <stp/>
        <stp>StudyData</stp>
        <stp>(Vol(EP?2)when  (LocalYear(EP?2)=2015 AND LocalMonth(EP?2)=12 AND LocalDay(EP?2)=25 AND LocalHour(EP?2)=11 AND LocalMinute(EP?2)=15))</stp>
        <stp>Bar</stp>
        <stp/>
        <stp>Close</stp>
        <stp>5</stp>
        <stp>0</stp>
        <stp/>
        <stp/>
        <stp/>
        <stp>FALSE</stp>
        <stp>T</stp>
        <tr r="Y34" s="6"/>
      </tp>
      <tp t="s">
        <v/>
        <stp/>
        <stp>StudyData</stp>
        <stp>(Vol(EP?2)when  (LocalYear(EP?2)=2015 AND LocalMonth(EP?2)=12 AND LocalDay(EP?2)=25 AND LocalHour(EP?2)=12 AND LocalMinute(EP?2)=25))</stp>
        <stp>Bar</stp>
        <stp/>
        <stp>Close</stp>
        <stp>5</stp>
        <stp>0</stp>
        <stp/>
        <stp/>
        <stp/>
        <stp>FALSE</stp>
        <stp>T</stp>
        <tr r="Y48" s="6"/>
      </tp>
      <tp t="s">
        <v/>
        <stp/>
        <stp>StudyData</stp>
        <stp>(Vol(EP?2)when  (LocalYear(EP?2)=2015 AND LocalMonth(EP?2)=12 AND LocalDay(EP?2)=25 AND LocalHour(EP?2)=13 AND LocalMinute(EP?2)=35))</stp>
        <stp>Bar</stp>
        <stp/>
        <stp>Close</stp>
        <stp>5</stp>
        <stp>0</stp>
        <stp/>
        <stp/>
        <stp/>
        <stp>FALSE</stp>
        <stp>T</stp>
        <tr r="Y62" s="6"/>
      </tp>
      <tp t="s">
        <v/>
        <stp/>
        <stp>StudyData</stp>
        <stp>(Vol(EP?2)when  (LocalYear(EP?2)=2015 AND LocalMonth(EP?2)=12 AND LocalDay(EP?2)=25 AND LocalHour(EP?2)=14 AND LocalMinute(EP?2)=45))</stp>
        <stp>Bar</stp>
        <stp/>
        <stp>Close</stp>
        <stp>5</stp>
        <stp>0</stp>
        <stp/>
        <stp/>
        <stp/>
        <stp>FALSE</stp>
        <stp>T</stp>
        <tr r="Y76" s="6"/>
      </tp>
      <tp>
        <v>4100</v>
        <stp/>
        <stp>StudyData</stp>
        <stp>(Vol(EP?1)when  (LocalYear(EP?1)=2015 AND LocalMonth(EP?1)=12 AND LocalDay(EP?1)=30 AND LocalHour(EP?1)=10 AND LocalMinute(EP?1)=20))</stp>
        <stp>Bar</stp>
        <stp/>
        <stp>Close</stp>
        <stp>5</stp>
        <stp>0</stp>
        <stp/>
        <stp/>
        <stp/>
        <stp>FALSE</stp>
        <stp>T</stp>
        <tr r="V23" s="6"/>
      </tp>
      <tp>
        <v>2626</v>
        <stp/>
        <stp>StudyData</stp>
        <stp>(Vol(EP?1)when  (LocalYear(EP?1)=2015 AND LocalMonth(EP?1)=12 AND LocalDay(EP?1)=30 AND LocalHour(EP?1)=11 AND LocalMinute(EP?1)=30))</stp>
        <stp>Bar</stp>
        <stp/>
        <stp>Close</stp>
        <stp>5</stp>
        <stp>0</stp>
        <stp/>
        <stp/>
        <stp/>
        <stp>FALSE</stp>
        <stp>T</stp>
        <tr r="V37" s="6"/>
      </tp>
      <tp>
        <v>4999</v>
        <stp/>
        <stp>StudyData</stp>
        <stp>(Vol(EP?1)when  (LocalYear(EP?1)=2015 AND LocalMonth(EP?1)=12 AND LocalDay(EP?1)=30 AND LocalHour(EP?1)=12 AND LocalMinute(EP?1)=00))</stp>
        <stp>Bar</stp>
        <stp/>
        <stp>Close</stp>
        <stp>5</stp>
        <stp>0</stp>
        <stp/>
        <stp/>
        <stp/>
        <stp>FALSE</stp>
        <stp>T</stp>
        <tr r="V43" s="6"/>
      </tp>
      <tp>
        <v>4161</v>
        <stp/>
        <stp>StudyData</stp>
        <stp>(Vol(EP?1)when  (LocalYear(EP?1)=2015 AND LocalMonth(EP?1)=12 AND LocalDay(EP?1)=30 AND LocalHour(EP?1)=13 AND LocalMinute(EP?1)=10))</stp>
        <stp>Bar</stp>
        <stp/>
        <stp>Close</stp>
        <stp>5</stp>
        <stp>0</stp>
        <stp/>
        <stp/>
        <stp/>
        <stp>FALSE</stp>
        <stp>T</stp>
        <tr r="V57" s="6"/>
      </tp>
      <tp>
        <v>3525</v>
        <stp/>
        <stp>StudyData</stp>
        <stp>(Vol(EP?1)when  (LocalYear(EP?1)=2015 AND LocalMonth(EP?1)=12 AND LocalDay(EP?1)=24 AND LocalHour(EP?1)=10 AND LocalMinute(EP?1)=35))</stp>
        <stp>Bar</stp>
        <stp/>
        <stp>Close</stp>
        <stp>5</stp>
        <stp>0</stp>
        <stp/>
        <stp/>
        <stp/>
        <stp>FALSE</stp>
        <stp>T</stp>
        <tr r="Z26" s="6"/>
      </tp>
      <tp>
        <v>3619</v>
        <stp/>
        <stp>StudyData</stp>
        <stp>(Vol(EP?1)when  (LocalYear(EP?1)=2015 AND LocalMonth(EP?1)=12 AND LocalDay(EP?1)=24 AND LocalHour(EP?1)=11 AND LocalMinute(EP?1)=25))</stp>
        <stp>Bar</stp>
        <stp/>
        <stp>Close</stp>
        <stp>5</stp>
        <stp>0</stp>
        <stp/>
        <stp/>
        <stp/>
        <stp>FALSE</stp>
        <stp>T</stp>
        <tr r="Z36" s="6"/>
      </tp>
      <tp t="s">
        <v/>
        <stp/>
        <stp>StudyData</stp>
        <stp>(Vol(EP?1)when  (LocalYear(EP?1)=2015 AND LocalMonth(EP?1)=12 AND LocalDay(EP?1)=24 AND LocalHour(EP?1)=12 AND LocalMinute(EP?1)=15))</stp>
        <stp>Bar</stp>
        <stp/>
        <stp>Close</stp>
        <stp>5</stp>
        <stp>0</stp>
        <stp/>
        <stp/>
        <stp/>
        <stp>FALSE</stp>
        <stp>T</stp>
        <tr r="Z46" s="6"/>
      </tp>
      <tp t="s">
        <v/>
        <stp/>
        <stp>StudyData</stp>
        <stp>(Vol(EP?1)when  (LocalYear(EP?1)=2015 AND LocalMonth(EP?1)=12 AND LocalDay(EP?1)=24 AND LocalHour(EP?1)=13 AND LocalMinute(EP?1)=05))</stp>
        <stp>Bar</stp>
        <stp/>
        <stp>Close</stp>
        <stp>5</stp>
        <stp>0</stp>
        <stp/>
        <stp/>
        <stp/>
        <stp>FALSE</stp>
        <stp>T</stp>
        <tr r="Z56" s="6"/>
      </tp>
      <tp>
        <v>3128</v>
        <stp/>
        <stp>StudyData</stp>
        <stp>(Vol(EP?1)when  (LocalYear(EP?1)=2015 AND LocalMonth(EP?1)=12 AND LocalDay(EP?1)=31 AND LocalHour(EP?1)=10 AND LocalMinute(EP?1)=20))</stp>
        <stp>Bar</stp>
        <stp/>
        <stp>Close</stp>
        <stp>5</stp>
        <stp>0</stp>
        <stp/>
        <stp/>
        <stp/>
        <stp>FALSE</stp>
        <stp>T</stp>
        <tr r="U23" s="6"/>
      </tp>
      <tp>
        <v>5225</v>
        <stp/>
        <stp>StudyData</stp>
        <stp>(Vol(EP?1)when  (LocalYear(EP?1)=2015 AND LocalMonth(EP?1)=12 AND LocalDay(EP?1)=31 AND LocalHour(EP?1)=11 AND LocalMinute(EP?1)=30))</stp>
        <stp>Bar</stp>
        <stp/>
        <stp>Close</stp>
        <stp>5</stp>
        <stp>0</stp>
        <stp/>
        <stp/>
        <stp/>
        <stp>FALSE</stp>
        <stp>T</stp>
        <tr r="U37" s="6"/>
      </tp>
      <tp>
        <v>9506</v>
        <stp/>
        <stp>StudyData</stp>
        <stp>(Vol(EP?1)when  (LocalYear(EP?1)=2015 AND LocalMonth(EP?1)=12 AND LocalDay(EP?1)=31 AND LocalHour(EP?1)=12 AND LocalMinute(EP?1)=00))</stp>
        <stp>Bar</stp>
        <stp/>
        <stp>Close</stp>
        <stp>5</stp>
        <stp>0</stp>
        <stp/>
        <stp/>
        <stp/>
        <stp>FALSE</stp>
        <stp>T</stp>
        <tr r="U43" s="6"/>
      </tp>
      <tp>
        <v>4946</v>
        <stp/>
        <stp>StudyData</stp>
        <stp>(Vol(EP?1)when  (LocalYear(EP?1)=2015 AND LocalMonth(EP?1)=12 AND LocalDay(EP?1)=31 AND LocalHour(EP?1)=13 AND LocalMinute(EP?1)=10))</stp>
        <stp>Bar</stp>
        <stp/>
        <stp>Close</stp>
        <stp>5</stp>
        <stp>0</stp>
        <stp/>
        <stp/>
        <stp/>
        <stp>FALSE</stp>
        <stp>T</stp>
        <tr r="U57" s="6"/>
      </tp>
      <tp>
        <v>8839</v>
        <stp/>
        <stp>StudyData</stp>
        <stp>(Vol(EP?1)when  (LocalYear(EP?1)=2015 AND LocalMonth(EP?1)=12 AND LocalDay(EP?1)=29 AND LocalHour(EP?1)=10 AND LocalMinute(EP?1)=35))</stp>
        <stp>Bar</stp>
        <stp/>
        <stp>Close</stp>
        <stp>5</stp>
        <stp>0</stp>
        <stp/>
        <stp/>
        <stp/>
        <stp>FALSE</stp>
        <stp>T</stp>
        <tr r="W26" s="6"/>
      </tp>
      <tp>
        <v>6297</v>
        <stp/>
        <stp>StudyData</stp>
        <stp>(Vol(EP?1)when  (LocalYear(EP?1)=2015 AND LocalMonth(EP?1)=12 AND LocalDay(EP?1)=29 AND LocalHour(EP?1)=11 AND LocalMinute(EP?1)=25))</stp>
        <stp>Bar</stp>
        <stp/>
        <stp>Close</stp>
        <stp>5</stp>
        <stp>0</stp>
        <stp/>
        <stp/>
        <stp/>
        <stp>FALSE</stp>
        <stp>T</stp>
        <tr r="W36" s="6"/>
      </tp>
      <tp>
        <v>9902</v>
        <stp/>
        <stp>StudyData</stp>
        <stp>(Vol(EP?1)when  (LocalYear(EP?1)=2015 AND LocalMonth(EP?1)=12 AND LocalDay(EP?1)=29 AND LocalHour(EP?1)=12 AND LocalMinute(EP?1)=15))</stp>
        <stp>Bar</stp>
        <stp/>
        <stp>Close</stp>
        <stp>5</stp>
        <stp>0</stp>
        <stp/>
        <stp/>
        <stp/>
        <stp>FALSE</stp>
        <stp>T</stp>
        <tr r="W46" s="6"/>
      </tp>
      <tp>
        <v>9014</v>
        <stp/>
        <stp>StudyData</stp>
        <stp>(Vol(EP?1)when  (LocalYear(EP?1)=2015 AND LocalMonth(EP?1)=12 AND LocalDay(EP?1)=29 AND LocalHour(EP?1)=13 AND LocalMinute(EP?1)=05))</stp>
        <stp>Bar</stp>
        <stp/>
        <stp>Close</stp>
        <stp>5</stp>
        <stp>0</stp>
        <stp/>
        <stp/>
        <stp/>
        <stp>FALSE</stp>
        <stp>T</stp>
        <tr r="W56" s="6"/>
      </tp>
      <tp>
        <v>6926</v>
        <stp/>
        <stp>StudyData</stp>
        <stp>(Vol(EP?1)when  (LocalYear(EP?1)=2015 AND LocalMonth(EP?1)=12 AND LocalDay(EP?1)=28 AND LocalHour(EP?1)=10 AND LocalMinute(EP?1)=35))</stp>
        <stp>Bar</stp>
        <stp/>
        <stp>Close</stp>
        <stp>5</stp>
        <stp>0</stp>
        <stp/>
        <stp/>
        <stp/>
        <stp>FALSE</stp>
        <stp>T</stp>
        <tr r="X26" s="6"/>
      </tp>
      <tp>
        <v>5126</v>
        <stp/>
        <stp>StudyData</stp>
        <stp>(Vol(EP?1)when  (LocalYear(EP?1)=2015 AND LocalMonth(EP?1)=12 AND LocalDay(EP?1)=28 AND LocalHour(EP?1)=11 AND LocalMinute(EP?1)=25))</stp>
        <stp>Bar</stp>
        <stp/>
        <stp>Close</stp>
        <stp>5</stp>
        <stp>0</stp>
        <stp/>
        <stp/>
        <stp/>
        <stp>FALSE</stp>
        <stp>T</stp>
        <tr r="X36" s="6"/>
      </tp>
      <tp>
        <v>8615</v>
        <stp/>
        <stp>StudyData</stp>
        <stp>(Vol(EP?1)when  (LocalYear(EP?1)=2015 AND LocalMonth(EP?1)=12 AND LocalDay(EP?1)=28 AND LocalHour(EP?1)=12 AND LocalMinute(EP?1)=15))</stp>
        <stp>Bar</stp>
        <stp/>
        <stp>Close</stp>
        <stp>5</stp>
        <stp>0</stp>
        <stp/>
        <stp/>
        <stp/>
        <stp>FALSE</stp>
        <stp>T</stp>
        <tr r="X46" s="6"/>
      </tp>
      <tp>
        <v>4183</v>
        <stp/>
        <stp>StudyData</stp>
        <stp>(Vol(EP?1)when  (LocalYear(EP?1)=2015 AND LocalMonth(EP?1)=12 AND LocalDay(EP?1)=28 AND LocalHour(EP?1)=13 AND LocalMinute(EP?1)=05))</stp>
        <stp>Bar</stp>
        <stp/>
        <stp>Close</stp>
        <stp>5</stp>
        <stp>0</stp>
        <stp/>
        <stp/>
        <stp/>
        <stp>FALSE</stp>
        <stp>T</stp>
        <tr r="X56" s="6"/>
      </tp>
      <tp>
        <v>5849</v>
        <stp/>
        <stp>StudyData</stp>
        <stp>(Vol(EP?1)when  (LocalYear(EP?1)=2015 AND LocalMonth(EP?1)=12 AND LocalDay(EP?1)=28 AND LocalHour(EP?1)=10 AND LocalMinute(EP?1)=30))</stp>
        <stp>Bar</stp>
        <stp/>
        <stp>Close</stp>
        <stp>5</stp>
        <stp>0</stp>
        <stp/>
        <stp/>
        <stp/>
        <stp>FALSE</stp>
        <stp>T</stp>
        <tr r="X25" s="6"/>
      </tp>
      <tp>
        <v>5904</v>
        <stp/>
        <stp>StudyData</stp>
        <stp>(Vol(EP?1)when  (LocalYear(EP?1)=2015 AND LocalMonth(EP?1)=12 AND LocalDay(EP?1)=28 AND LocalHour(EP?1)=11 AND LocalMinute(EP?1)=20))</stp>
        <stp>Bar</stp>
        <stp/>
        <stp>Close</stp>
        <stp>5</stp>
        <stp>0</stp>
        <stp/>
        <stp/>
        <stp/>
        <stp>FALSE</stp>
        <stp>T</stp>
        <tr r="X35" s="6"/>
      </tp>
      <tp>
        <v>11222</v>
        <stp/>
        <stp>StudyData</stp>
        <stp>(Vol(EP?1)when  (LocalYear(EP?1)=2015 AND LocalMonth(EP?1)=12 AND LocalDay(EP?1)=28 AND LocalHour(EP?1)=12 AND LocalMinute(EP?1)=10))</stp>
        <stp>Bar</stp>
        <stp/>
        <stp>Close</stp>
        <stp>5</stp>
        <stp>0</stp>
        <stp/>
        <stp/>
        <stp/>
        <stp>FALSE</stp>
        <stp>T</stp>
        <tr r="X45" s="6"/>
      </tp>
      <tp>
        <v>5127</v>
        <stp/>
        <stp>StudyData</stp>
        <stp>(Vol(EP?1)when  (LocalYear(EP?1)=2015 AND LocalMonth(EP?1)=12 AND LocalDay(EP?1)=28 AND LocalHour(EP?1)=13 AND LocalMinute(EP?1)=00))</stp>
        <stp>Bar</stp>
        <stp/>
        <stp>Close</stp>
        <stp>5</stp>
        <stp>0</stp>
        <stp/>
        <stp/>
        <stp/>
        <stp>FALSE</stp>
        <stp>T</stp>
        <tr r="X55" s="6"/>
      </tp>
      <tp>
        <v>9170</v>
        <stp/>
        <stp>StudyData</stp>
        <stp>(Vol(EP?1)when  (LocalYear(EP?1)=2015 AND LocalMonth(EP?1)=12 AND LocalDay(EP?1)=29 AND LocalHour(EP?1)=10 AND LocalMinute(EP?1)=30))</stp>
        <stp>Bar</stp>
        <stp/>
        <stp>Close</stp>
        <stp>5</stp>
        <stp>0</stp>
        <stp/>
        <stp/>
        <stp/>
        <stp>FALSE</stp>
        <stp>T</stp>
        <tr r="W25" s="6"/>
      </tp>
      <tp>
        <v>6059</v>
        <stp/>
        <stp>StudyData</stp>
        <stp>(Vol(EP?1)when  (LocalYear(EP?1)=2015 AND LocalMonth(EP?1)=12 AND LocalDay(EP?1)=29 AND LocalHour(EP?1)=11 AND LocalMinute(EP?1)=20))</stp>
        <stp>Bar</stp>
        <stp/>
        <stp>Close</stp>
        <stp>5</stp>
        <stp>0</stp>
        <stp/>
        <stp/>
        <stp/>
        <stp>FALSE</stp>
        <stp>T</stp>
        <tr r="W35" s="6"/>
      </tp>
      <tp>
        <v>3373</v>
        <stp/>
        <stp>StudyData</stp>
        <stp>(Vol(EP?1)when  (LocalYear(EP?1)=2015 AND LocalMonth(EP?1)=12 AND LocalDay(EP?1)=29 AND LocalHour(EP?1)=12 AND LocalMinute(EP?1)=10))</stp>
        <stp>Bar</stp>
        <stp/>
        <stp>Close</stp>
        <stp>5</stp>
        <stp>0</stp>
        <stp/>
        <stp/>
        <stp/>
        <stp>FALSE</stp>
        <stp>T</stp>
        <tr r="W45" s="6"/>
      </tp>
      <tp>
        <v>4756</v>
        <stp/>
        <stp>StudyData</stp>
        <stp>(Vol(EP?1)when  (LocalYear(EP?1)=2015 AND LocalMonth(EP?1)=12 AND LocalDay(EP?1)=29 AND LocalHour(EP?1)=13 AND LocalMinute(EP?1)=00))</stp>
        <stp>Bar</stp>
        <stp/>
        <stp>Close</stp>
        <stp>5</stp>
        <stp>0</stp>
        <stp/>
        <stp/>
        <stp/>
        <stp>FALSE</stp>
        <stp>T</stp>
        <tr r="W55" s="6"/>
      </tp>
      <tp>
        <v>5112</v>
        <stp/>
        <stp>StudyData</stp>
        <stp>(Vol(EP?1)when  (LocalYear(EP?1)=2015 AND LocalMonth(EP?1)=12 AND LocalDay(EP?1)=23 AND LocalHour(EP?1)=10 AND LocalMinute(EP?1)=45))</stp>
        <stp>Bar</stp>
        <stp/>
        <stp>Close</stp>
        <stp>5</stp>
        <stp>0</stp>
        <stp/>
        <stp/>
        <stp/>
        <stp>FALSE</stp>
        <stp>T</stp>
        <tr r="AA28" s="6"/>
      </tp>
      <tp>
        <v>6313</v>
        <stp/>
        <stp>StudyData</stp>
        <stp>(Vol(EP?1)when  (LocalYear(EP?1)=2015 AND LocalMonth(EP?1)=12 AND LocalDay(EP?1)=23 AND LocalHour(EP?1)=11 AND LocalMinute(EP?1)=55))</stp>
        <stp>Bar</stp>
        <stp/>
        <stp>Close</stp>
        <stp>5</stp>
        <stp>0</stp>
        <stp/>
        <stp/>
        <stp/>
        <stp>FALSE</stp>
        <stp>T</stp>
        <tr r="AA42" s="6"/>
      </tp>
      <tp>
        <v>7866</v>
        <stp/>
        <stp>StudyData</stp>
        <stp>(Vol(EP?1)when  (LocalYear(EP?1)=2015 AND LocalMonth(EP?1)=12 AND LocalDay(EP?1)=23 AND LocalHour(EP?1)=14 AND LocalMinute(EP?1)=05))</stp>
        <stp>Bar</stp>
        <stp/>
        <stp>Close</stp>
        <stp>5</stp>
        <stp>0</stp>
        <stp/>
        <stp/>
        <stp/>
        <stp>FALSE</stp>
        <stp>T</stp>
        <tr r="AA68" s="6"/>
      </tp>
      <tp t="s">
        <v/>
        <stp/>
        <stp>StudyData</stp>
        <stp>(Vol(EP?2)when  (LocalYear(EP?2)=2015 AND LocalMonth(EP?2)=12 AND LocalDay(EP?2)=25 AND LocalHour(EP?2)=12 AND LocalMinute(EP?2)=50))</stp>
        <stp>Bar</stp>
        <stp/>
        <stp>Close</stp>
        <stp>5</stp>
        <stp>0</stp>
        <stp/>
        <stp/>
        <stp/>
        <stp>FALSE</stp>
        <stp>T</stp>
        <tr r="Y53" s="6"/>
      </tp>
      <tp t="s">
        <v/>
        <stp/>
        <stp>StudyData</stp>
        <stp>(Vol(EP?2)when  (LocalYear(EP?2)=2015 AND LocalMonth(EP?2)=12 AND LocalDay(EP?2)=25 AND LocalHour(EP?2)=13 AND LocalMinute(EP?2)=40))</stp>
        <stp>Bar</stp>
        <stp/>
        <stp>Close</stp>
        <stp>5</stp>
        <stp>0</stp>
        <stp/>
        <stp/>
        <stp/>
        <stp>FALSE</stp>
        <stp>T</stp>
        <tr r="Y63" s="6"/>
      </tp>
      <tp t="s">
        <v/>
        <stp/>
        <stp>StudyData</stp>
        <stp>(Vol(EP?2)when  (LocalYear(EP?2)=2015 AND LocalMonth(EP?2)=12 AND LocalDay(EP?2)=25 AND LocalHour(EP?2)=14 AND LocalMinute(EP?2)=30))</stp>
        <stp>Bar</stp>
        <stp/>
        <stp>Close</stp>
        <stp>5</stp>
        <stp>0</stp>
        <stp/>
        <stp/>
        <stp/>
        <stp>FALSE</stp>
        <stp>T</stp>
        <tr r="Y73" s="6"/>
      </tp>
      <tp>
        <v>8047</v>
        <stp/>
        <stp>StudyData</stp>
        <stp>(Vol(EP?1)when  (LocalYear(EP?1)=2015 AND LocalMonth(EP?1)=12 AND LocalDay(EP?1)=22 AND LocalHour(EP?1)=10 AND LocalMinute(EP?1)=45))</stp>
        <stp>Bar</stp>
        <stp/>
        <stp>Close</stp>
        <stp>5</stp>
        <stp>0</stp>
        <stp/>
        <stp/>
        <stp/>
        <stp>FALSE</stp>
        <stp>T</stp>
        <tr r="AB28" s="6"/>
      </tp>
      <tp>
        <v>7262</v>
        <stp/>
        <stp>StudyData</stp>
        <stp>(Vol(EP?1)when  (LocalYear(EP?1)=2015 AND LocalMonth(EP?1)=12 AND LocalDay(EP?1)=22 AND LocalHour(EP?1)=11 AND LocalMinute(EP?1)=55))</stp>
        <stp>Bar</stp>
        <stp/>
        <stp>Close</stp>
        <stp>5</stp>
        <stp>0</stp>
        <stp/>
        <stp/>
        <stp/>
        <stp>FALSE</stp>
        <stp>T</stp>
        <tr r="AB42" s="6"/>
      </tp>
      <tp>
        <v>14078</v>
        <stp/>
        <stp>StudyData</stp>
        <stp>(Vol(EP?1)when  (LocalYear(EP?1)=2015 AND LocalMonth(EP?1)=12 AND LocalDay(EP?1)=22 AND LocalHour(EP?1)=14 AND LocalMinute(EP?1)=05))</stp>
        <stp>Bar</stp>
        <stp/>
        <stp>Close</stp>
        <stp>5</stp>
        <stp>0</stp>
        <stp/>
        <stp/>
        <stp/>
        <stp>FALSE</stp>
        <stp>T</stp>
        <tr r="AB68" s="6"/>
      </tp>
      <tp>
        <v>4966</v>
        <stp/>
        <stp>StudyData</stp>
        <stp>(Vol(EP?1)when  (LocalYear(EP?1)=2015 AND LocalMonth(EP?1)=12 AND LocalDay(EP?1)=24 AND LocalHour(EP?1)=10 AND LocalMinute(EP?1)=40))</stp>
        <stp>Bar</stp>
        <stp/>
        <stp>Close</stp>
        <stp>5</stp>
        <stp>0</stp>
        <stp/>
        <stp/>
        <stp/>
        <stp>FALSE</stp>
        <stp>T</stp>
        <tr r="Z27" s="6"/>
      </tp>
      <tp>
        <v>7757</v>
        <stp/>
        <stp>StudyData</stp>
        <stp>(Vol(EP?1)when  (LocalYear(EP?1)=2015 AND LocalMonth(EP?1)=12 AND LocalDay(EP?1)=24 AND LocalHour(EP?1)=11 AND LocalMinute(EP?1)=50))</stp>
        <stp>Bar</stp>
        <stp/>
        <stp>Close</stp>
        <stp>5</stp>
        <stp>0</stp>
        <stp/>
        <stp/>
        <stp/>
        <stp>FALSE</stp>
        <stp>T</stp>
        <tr r="Z41" s="6"/>
      </tp>
      <tp t="s">
        <v/>
        <stp/>
        <stp>StudyData</stp>
        <stp>(Vol(EP?1)when  (LocalYear(EP?1)=2015 AND LocalMonth(EP?1)=12 AND LocalDay(EP?1)=24 AND LocalHour(EP?1)=14 AND LocalMinute(EP?1)=00))</stp>
        <stp>Bar</stp>
        <stp/>
        <stp>Close</stp>
        <stp>5</stp>
        <stp>0</stp>
        <stp/>
        <stp/>
        <stp/>
        <stp>FALSE</stp>
        <stp>T</stp>
        <tr r="Z67" s="6"/>
      </tp>
      <tp t="s">
        <v/>
        <stp/>
        <stp>StudyData</stp>
        <stp>(Vol(EP?1)when  (LocalYear(EP?1)=2015 AND LocalMonth(EP?1)=12 AND LocalDay(EP?1)=24 AND LocalHour(EP?1)=15 AND LocalMinute(EP?1)=10))</stp>
        <stp>Bar</stp>
        <stp/>
        <stp>Close</stp>
        <stp>5</stp>
        <stp>0</stp>
        <stp/>
        <stp/>
        <stp/>
        <stp>FALSE</stp>
        <stp>T</stp>
        <tr r="Z81" s="6"/>
      </tp>
      <tp>
        <v>6950</v>
        <stp/>
        <stp>StudyData</stp>
        <stp>(Vol(EP?1)when  (LocalYear(EP?1)=2015 AND LocalMonth(EP?1)=12 AND LocalDay(EP?1)=31 AND LocalHour(EP?1)=10 AND LocalMinute(EP?1)=55))</stp>
        <stp>Bar</stp>
        <stp/>
        <stp>Close</stp>
        <stp>5</stp>
        <stp>0</stp>
        <stp/>
        <stp/>
        <stp/>
        <stp>FALSE</stp>
        <stp>T</stp>
        <tr r="U30" s="6"/>
      </tp>
      <tp>
        <v>7977</v>
        <stp/>
        <stp>StudyData</stp>
        <stp>(Vol(EP?1)when  (LocalYear(EP?1)=2015 AND LocalMonth(EP?1)=12 AND LocalDay(EP?1)=31 AND LocalHour(EP?1)=11 AND LocalMinute(EP?1)=45))</stp>
        <stp>Bar</stp>
        <stp/>
        <stp>Close</stp>
        <stp>5</stp>
        <stp>0</stp>
        <stp/>
        <stp/>
        <stp/>
        <stp>FALSE</stp>
        <stp>T</stp>
        <tr r="U40" s="6"/>
      </tp>
      <tp>
        <v>11937</v>
        <stp/>
        <stp>StudyData</stp>
        <stp>(Vol(EP?1)when  (LocalYear(EP?1)=2015 AND LocalMonth(EP?1)=12 AND LocalDay(EP?1)=31 AND LocalHour(EP?1)=14 AND LocalMinute(EP?1)=15))</stp>
        <stp>Bar</stp>
        <stp/>
        <stp>Close</stp>
        <stp>5</stp>
        <stp>0</stp>
        <stp/>
        <stp/>
        <stp/>
        <stp>FALSE</stp>
        <stp>T</stp>
        <tr r="U70" s="6"/>
      </tp>
      <tp>
        <v>22214</v>
        <stp/>
        <stp>StudyData</stp>
        <stp>(Vol(EP?1)when  (LocalYear(EP?1)=2015 AND LocalMonth(EP?1)=12 AND LocalDay(EP?1)=31 AND LocalHour(EP?1)=15 AND LocalMinute(EP?1)=05))</stp>
        <stp>Bar</stp>
        <stp/>
        <stp>Close</stp>
        <stp>5</stp>
        <stp>0</stp>
        <stp/>
        <stp/>
        <stp/>
        <stp>FALSE</stp>
        <stp>T</stp>
        <tr r="U80" s="6"/>
      </tp>
      <tp>
        <v>3532</v>
        <stp/>
        <stp>StudyData</stp>
        <stp>(Vol(EP?1)when  (LocalYear(EP?1)=2015 AND LocalMonth(EP?1)=12 AND LocalDay(EP?1)=30 AND LocalHour(EP?1)=10 AND LocalMinute(EP?1)=55))</stp>
        <stp>Bar</stp>
        <stp/>
        <stp>Close</stp>
        <stp>5</stp>
        <stp>0</stp>
        <stp/>
        <stp/>
        <stp/>
        <stp>FALSE</stp>
        <stp>T</stp>
        <tr r="V30" s="6"/>
      </tp>
      <tp>
        <v>3316</v>
        <stp/>
        <stp>StudyData</stp>
        <stp>(Vol(EP?1)when  (LocalYear(EP?1)=2015 AND LocalMonth(EP?1)=12 AND LocalDay(EP?1)=30 AND LocalHour(EP?1)=11 AND LocalMinute(EP?1)=45))</stp>
        <stp>Bar</stp>
        <stp/>
        <stp>Close</stp>
        <stp>5</stp>
        <stp>0</stp>
        <stp/>
        <stp/>
        <stp/>
        <stp>FALSE</stp>
        <stp>T</stp>
        <tr r="V40" s="6"/>
      </tp>
      <tp>
        <v>4057</v>
        <stp/>
        <stp>StudyData</stp>
        <stp>(Vol(EP?1)when  (LocalYear(EP?1)=2015 AND LocalMonth(EP?1)=12 AND LocalDay(EP?1)=30 AND LocalHour(EP?1)=14 AND LocalMinute(EP?1)=15))</stp>
        <stp>Bar</stp>
        <stp/>
        <stp>Close</stp>
        <stp>5</stp>
        <stp>0</stp>
        <stp/>
        <stp/>
        <stp/>
        <stp>FALSE</stp>
        <stp>T</stp>
        <tr r="V70" s="6"/>
      </tp>
      <tp>
        <v>6770</v>
        <stp/>
        <stp>StudyData</stp>
        <stp>(Vol(EP?1)when  (LocalYear(EP?1)=2015 AND LocalMonth(EP?1)=12 AND LocalDay(EP?1)=30 AND LocalHour(EP?1)=15 AND LocalMinute(EP?1)=05))</stp>
        <stp>Bar</stp>
        <stp/>
        <stp>Close</stp>
        <stp>5</stp>
        <stp>0</stp>
        <stp/>
        <stp/>
        <stp/>
        <stp>FALSE</stp>
        <stp>T</stp>
        <tr r="V80" s="6"/>
      </tp>
      <tp>
        <v>14106</v>
        <stp/>
        <stp>StudyData</stp>
        <stp>(Vol(EP?1)when  (LocalYear(EP?1)=2015 AND LocalMonth(EP?1)=12 AND LocalDay(EP?1)=22 AND LocalHour(EP?1)=10 AND LocalMinute(EP?1)=40))</stp>
        <stp>Bar</stp>
        <stp/>
        <stp>Close</stp>
        <stp>5</stp>
        <stp>0</stp>
        <stp/>
        <stp/>
        <stp/>
        <stp>FALSE</stp>
        <stp>T</stp>
        <tr r="AB27" s="6"/>
      </tp>
      <tp>
        <v>11212</v>
        <stp/>
        <stp>StudyData</stp>
        <stp>(Vol(EP?1)when  (LocalYear(EP?1)=2015 AND LocalMonth(EP?1)=12 AND LocalDay(EP?1)=22 AND LocalHour(EP?1)=11 AND LocalMinute(EP?1)=50))</stp>
        <stp>Bar</stp>
        <stp/>
        <stp>Close</stp>
        <stp>5</stp>
        <stp>0</stp>
        <stp/>
        <stp/>
        <stp/>
        <stp>FALSE</stp>
        <stp>T</stp>
        <tr r="AB41" s="6"/>
      </tp>
      <tp>
        <v>15782</v>
        <stp/>
        <stp>StudyData</stp>
        <stp>(Vol(EP?1)when  (LocalYear(EP?1)=2015 AND LocalMonth(EP?1)=12 AND LocalDay(EP?1)=22 AND LocalHour(EP?1)=14 AND LocalMinute(EP?1)=00))</stp>
        <stp>Bar</stp>
        <stp/>
        <stp>Close</stp>
        <stp>5</stp>
        <stp>0</stp>
        <stp/>
        <stp/>
        <stp/>
        <stp>FALSE</stp>
        <stp>T</stp>
        <tr r="AB67" s="6"/>
      </tp>
      <tp>
        <v>15303</v>
        <stp/>
        <stp>StudyData</stp>
        <stp>(Vol(EP?1)when  (LocalYear(EP?1)=2015 AND LocalMonth(EP?1)=12 AND LocalDay(EP?1)=22 AND LocalHour(EP?1)=15 AND LocalMinute(EP?1)=10))</stp>
        <stp>Bar</stp>
        <stp/>
        <stp>Close</stp>
        <stp>5</stp>
        <stp>0</stp>
        <stp/>
        <stp/>
        <stp/>
        <stp>FALSE</stp>
        <stp>T</stp>
        <tr r="AB81" s="6"/>
      </tp>
      <tp>
        <v>8109</v>
        <stp/>
        <stp>StudyData</stp>
        <stp>(Vol(EP?1)when  (LocalYear(EP?1)=2015 AND LocalMonth(EP?1)=12 AND LocalDay(EP?1)=23 AND LocalHour(EP?1)=10 AND LocalMinute(EP?1)=40))</stp>
        <stp>Bar</stp>
        <stp/>
        <stp>Close</stp>
        <stp>5</stp>
        <stp>0</stp>
        <stp/>
        <stp/>
        <stp/>
        <stp>FALSE</stp>
        <stp>T</stp>
        <tr r="AA27" s="6"/>
      </tp>
      <tp>
        <v>3983</v>
        <stp/>
        <stp>StudyData</stp>
        <stp>(Vol(EP?1)when  (LocalYear(EP?1)=2015 AND LocalMonth(EP?1)=12 AND LocalDay(EP?1)=23 AND LocalHour(EP?1)=11 AND LocalMinute(EP?1)=50))</stp>
        <stp>Bar</stp>
        <stp/>
        <stp>Close</stp>
        <stp>5</stp>
        <stp>0</stp>
        <stp/>
        <stp/>
        <stp/>
        <stp>FALSE</stp>
        <stp>T</stp>
        <tr r="AA41" s="6"/>
      </tp>
      <tp>
        <v>9194</v>
        <stp/>
        <stp>StudyData</stp>
        <stp>(Vol(EP?1)when  (LocalYear(EP?1)=2015 AND LocalMonth(EP?1)=12 AND LocalDay(EP?1)=23 AND LocalHour(EP?1)=14 AND LocalMinute(EP?1)=00))</stp>
        <stp>Bar</stp>
        <stp/>
        <stp>Close</stp>
        <stp>5</stp>
        <stp>0</stp>
        <stp/>
        <stp/>
        <stp/>
        <stp>FALSE</stp>
        <stp>T</stp>
        <tr r="AA67" s="6"/>
      </tp>
      <tp>
        <v>11294</v>
        <stp/>
        <stp>StudyData</stp>
        <stp>(Vol(EP?1)when  (LocalYear(EP?1)=2015 AND LocalMonth(EP?1)=12 AND LocalDay(EP?1)=23 AND LocalHour(EP?1)=15 AND LocalMinute(EP?1)=10))</stp>
        <stp>Bar</stp>
        <stp/>
        <stp>Close</stp>
        <stp>5</stp>
        <stp>0</stp>
        <stp/>
        <stp/>
        <stp/>
        <stp>FALSE</stp>
        <stp>T</stp>
        <tr r="AA81" s="6"/>
      </tp>
      <tp t="s">
        <v/>
        <stp/>
        <stp>StudyData</stp>
        <stp>(Vol(EP?2)when  (LocalYear(EP?2)=2015 AND LocalMonth(EP?2)=12 AND LocalDay(EP?2)=25 AND LocalHour(EP?2)=12 AND LocalMinute(EP?2)=55))</stp>
        <stp>Bar</stp>
        <stp/>
        <stp>Close</stp>
        <stp>5</stp>
        <stp>0</stp>
        <stp/>
        <stp/>
        <stp/>
        <stp>FALSE</stp>
        <stp>T</stp>
        <tr r="Y54" s="6"/>
      </tp>
      <tp t="s">
        <v/>
        <stp/>
        <stp>StudyData</stp>
        <stp>(Vol(EP?2)when  (LocalYear(EP?2)=2015 AND LocalMonth(EP?2)=12 AND LocalDay(EP?2)=25 AND LocalHour(EP?2)=13 AND LocalMinute(EP?2)=45))</stp>
        <stp>Bar</stp>
        <stp/>
        <stp>Close</stp>
        <stp>5</stp>
        <stp>0</stp>
        <stp/>
        <stp/>
        <stp/>
        <stp>FALSE</stp>
        <stp>T</stp>
        <tr r="Y64" s="6"/>
      </tp>
      <tp t="s">
        <v/>
        <stp/>
        <stp>StudyData</stp>
        <stp>(Vol(EP?2)when  (LocalYear(EP?2)=2015 AND LocalMonth(EP?2)=12 AND LocalDay(EP?2)=25 AND LocalHour(EP?2)=14 AND LocalMinute(EP?2)=35))</stp>
        <stp>Bar</stp>
        <stp/>
        <stp>Close</stp>
        <stp>5</stp>
        <stp>0</stp>
        <stp/>
        <stp/>
        <stp/>
        <stp>FALSE</stp>
        <stp>T</stp>
        <tr r="Y74" s="6"/>
      </tp>
      <tp>
        <v>3860</v>
        <stp/>
        <stp>StudyData</stp>
        <stp>(Vol(EP?1)when  (LocalYear(EP?1)=2015 AND LocalMonth(EP?1)=12 AND LocalDay(EP?1)=30 AND LocalHour(EP?1)=10 AND LocalMinute(EP?1)=50))</stp>
        <stp>Bar</stp>
        <stp/>
        <stp>Close</stp>
        <stp>5</stp>
        <stp>0</stp>
        <stp/>
        <stp/>
        <stp/>
        <stp>FALSE</stp>
        <stp>T</stp>
        <tr r="V29" s="6"/>
      </tp>
      <tp>
        <v>5324</v>
        <stp/>
        <stp>StudyData</stp>
        <stp>(Vol(EP?1)when  (LocalYear(EP?1)=2015 AND LocalMonth(EP?1)=12 AND LocalDay(EP?1)=30 AND LocalHour(EP?1)=11 AND LocalMinute(EP?1)=40))</stp>
        <stp>Bar</stp>
        <stp/>
        <stp>Close</stp>
        <stp>5</stp>
        <stp>0</stp>
        <stp/>
        <stp/>
        <stp/>
        <stp>FALSE</stp>
        <stp>T</stp>
        <tr r="V39" s="6"/>
      </tp>
      <tp>
        <v>5717</v>
        <stp/>
        <stp>StudyData</stp>
        <stp>(Vol(EP?1)when  (LocalYear(EP?1)=2015 AND LocalMonth(EP?1)=12 AND LocalDay(EP?1)=30 AND LocalHour(EP?1)=14 AND LocalMinute(EP?1)=10))</stp>
        <stp>Bar</stp>
        <stp/>
        <stp>Close</stp>
        <stp>5</stp>
        <stp>0</stp>
        <stp/>
        <stp/>
        <stp/>
        <stp>FALSE</stp>
        <stp>T</stp>
        <tr r="V69" s="6"/>
      </tp>
      <tp>
        <v>32150</v>
        <stp/>
        <stp>StudyData</stp>
        <stp>(Vol(EP?1)when  (LocalYear(EP?1)=2015 AND LocalMonth(EP?1)=12 AND LocalDay(EP?1)=30 AND LocalHour(EP?1)=15 AND LocalMinute(EP?1)=00))</stp>
        <stp>Bar</stp>
        <stp/>
        <stp>Close</stp>
        <stp>5</stp>
        <stp>0</stp>
        <stp/>
        <stp/>
        <stp/>
        <stp>FALSE</stp>
        <stp>T</stp>
        <tr r="V79" s="6"/>
      </tp>
      <tp>
        <v>4939</v>
        <stp/>
        <stp>StudyData</stp>
        <stp>(Vol(EP?1)when  (LocalYear(EP?1)=2015 AND LocalMonth(EP?1)=12 AND LocalDay(EP?1)=24 AND LocalHour(EP?1)=10 AND LocalMinute(EP?1)=45))</stp>
        <stp>Bar</stp>
        <stp/>
        <stp>Close</stp>
        <stp>5</stp>
        <stp>0</stp>
        <stp/>
        <stp/>
        <stp/>
        <stp>FALSE</stp>
        <stp>T</stp>
        <tr r="Z28" s="6"/>
      </tp>
      <tp>
        <v>27822</v>
        <stp/>
        <stp>StudyData</stp>
        <stp>(Vol(EP?1)when  (LocalYear(EP?1)=2015 AND LocalMonth(EP?1)=12 AND LocalDay(EP?1)=24 AND LocalHour(EP?1)=11 AND LocalMinute(EP?1)=55))</stp>
        <stp>Bar</stp>
        <stp/>
        <stp>Close</stp>
        <stp>5</stp>
        <stp>0</stp>
        <stp/>
        <stp/>
        <stp/>
        <stp>FALSE</stp>
        <stp>T</stp>
        <tr r="Z42" s="6"/>
      </tp>
      <tp t="s">
        <v/>
        <stp/>
        <stp>StudyData</stp>
        <stp>(Vol(EP?1)when  (LocalYear(EP?1)=2015 AND LocalMonth(EP?1)=12 AND LocalDay(EP?1)=24 AND LocalHour(EP?1)=14 AND LocalMinute(EP?1)=05))</stp>
        <stp>Bar</stp>
        <stp/>
        <stp>Close</stp>
        <stp>5</stp>
        <stp>0</stp>
        <stp/>
        <stp/>
        <stp/>
        <stp>FALSE</stp>
        <stp>T</stp>
        <tr r="Z68" s="6"/>
      </tp>
      <tp>
        <v>6266</v>
        <stp/>
        <stp>StudyData</stp>
        <stp>(Vol(EP?1)when  (LocalYear(EP?1)=2015 AND LocalMonth(EP?1)=12 AND LocalDay(EP?1)=31 AND LocalHour(EP?1)=10 AND LocalMinute(EP?1)=50))</stp>
        <stp>Bar</stp>
        <stp/>
        <stp>Close</stp>
        <stp>5</stp>
        <stp>0</stp>
        <stp/>
        <stp/>
        <stp/>
        <stp>FALSE</stp>
        <stp>T</stp>
        <tr r="U29" s="6"/>
      </tp>
      <tp>
        <v>7492</v>
        <stp/>
        <stp>StudyData</stp>
        <stp>(Vol(EP?1)when  (LocalYear(EP?1)=2015 AND LocalMonth(EP?1)=12 AND LocalDay(EP?1)=31 AND LocalHour(EP?1)=11 AND LocalMinute(EP?1)=40))</stp>
        <stp>Bar</stp>
        <stp/>
        <stp>Close</stp>
        <stp>5</stp>
        <stp>0</stp>
        <stp/>
        <stp/>
        <stp/>
        <stp>FALSE</stp>
        <stp>T</stp>
        <tr r="U39" s="6"/>
      </tp>
      <tp>
        <v>17192</v>
        <stp/>
        <stp>StudyData</stp>
        <stp>(Vol(EP?1)when  (LocalYear(EP?1)=2015 AND LocalMonth(EP?1)=12 AND LocalDay(EP?1)=31 AND LocalHour(EP?1)=14 AND LocalMinute(EP?1)=10))</stp>
        <stp>Bar</stp>
        <stp/>
        <stp>Close</stp>
        <stp>5</stp>
        <stp>0</stp>
        <stp/>
        <stp/>
        <stp/>
        <stp>FALSE</stp>
        <stp>T</stp>
        <tr r="U69" s="6"/>
      </tp>
      <tp>
        <v>79042</v>
        <stp/>
        <stp>StudyData</stp>
        <stp>(Vol(EP?1)when  (LocalYear(EP?1)=2015 AND LocalMonth(EP?1)=12 AND LocalDay(EP?1)=31 AND LocalHour(EP?1)=15 AND LocalMinute(EP?1)=00))</stp>
        <stp>Bar</stp>
        <stp/>
        <stp>Close</stp>
        <stp>5</stp>
        <stp>0</stp>
        <stp/>
        <stp/>
        <stp/>
        <stp>FALSE</stp>
        <stp>T</stp>
        <tr r="U79" s="6"/>
      </tp>
      <tp>
        <v>11007</v>
        <stp/>
        <stp>StudyData</stp>
        <stp>(Vol(EP?1)when  (LocalYear(EP?1)=2015 AND LocalMonth(EP?1)=12 AND LocalDay(EP?1)=29 AND LocalHour(EP?1)=10 AND LocalMinute(EP?1)=45))</stp>
        <stp>Bar</stp>
        <stp/>
        <stp>Close</stp>
        <stp>5</stp>
        <stp>0</stp>
        <stp/>
        <stp/>
        <stp/>
        <stp>FALSE</stp>
        <stp>T</stp>
        <tr r="W28" s="6"/>
      </tp>
      <tp>
        <v>3045</v>
        <stp/>
        <stp>StudyData</stp>
        <stp>(Vol(EP?1)when  (LocalYear(EP?1)=2015 AND LocalMonth(EP?1)=12 AND LocalDay(EP?1)=29 AND LocalHour(EP?1)=11 AND LocalMinute(EP?1)=55))</stp>
        <stp>Bar</stp>
        <stp/>
        <stp>Close</stp>
        <stp>5</stp>
        <stp>0</stp>
        <stp/>
        <stp/>
        <stp/>
        <stp>FALSE</stp>
        <stp>T</stp>
        <tr r="W42" s="6"/>
      </tp>
      <tp>
        <v>11464</v>
        <stp/>
        <stp>StudyData</stp>
        <stp>(Vol(EP?1)when  (LocalYear(EP?1)=2015 AND LocalMonth(EP?1)=12 AND LocalDay(EP?1)=29 AND LocalHour(EP?1)=14 AND LocalMinute(EP?1)=05))</stp>
        <stp>Bar</stp>
        <stp/>
        <stp>Close</stp>
        <stp>5</stp>
        <stp>0</stp>
        <stp/>
        <stp/>
        <stp/>
        <stp>FALSE</stp>
        <stp>T</stp>
        <tr r="W68" s="6"/>
      </tp>
      <tp>
        <v>7164</v>
        <stp/>
        <stp>StudyData</stp>
        <stp>(Vol(EP?1)when  (LocalYear(EP?1)=2015 AND LocalMonth(EP?1)=12 AND LocalDay(EP?1)=28 AND LocalHour(EP?1)=10 AND LocalMinute(EP?1)=45))</stp>
        <stp>Bar</stp>
        <stp/>
        <stp>Close</stp>
        <stp>5</stp>
        <stp>0</stp>
        <stp/>
        <stp/>
        <stp/>
        <stp>FALSE</stp>
        <stp>T</stp>
        <tr r="X28" s="6"/>
      </tp>
      <tp>
        <v>4326</v>
        <stp/>
        <stp>StudyData</stp>
        <stp>(Vol(EP?1)when  (LocalYear(EP?1)=2015 AND LocalMonth(EP?1)=12 AND LocalDay(EP?1)=28 AND LocalHour(EP?1)=11 AND LocalMinute(EP?1)=55))</stp>
        <stp>Bar</stp>
        <stp/>
        <stp>Close</stp>
        <stp>5</stp>
        <stp>0</stp>
        <stp/>
        <stp/>
        <stp/>
        <stp>FALSE</stp>
        <stp>T</stp>
        <tr r="X42" s="6"/>
      </tp>
      <tp>
        <v>5995</v>
        <stp/>
        <stp>StudyData</stp>
        <stp>(Vol(EP?1)when  (LocalYear(EP?1)=2015 AND LocalMonth(EP?1)=12 AND LocalDay(EP?1)=28 AND LocalHour(EP?1)=14 AND LocalMinute(EP?1)=05))</stp>
        <stp>Bar</stp>
        <stp/>
        <stp>Close</stp>
        <stp>5</stp>
        <stp>0</stp>
        <stp/>
        <stp/>
        <stp/>
        <stp>FALSE</stp>
        <stp>T</stp>
        <tr r="X68" s="6"/>
      </tp>
      <tp>
        <v>3999</v>
        <stp/>
        <stp>StudyData</stp>
        <stp>(Vol(EP?1)when  (LocalYear(EP?1)=2015 AND LocalMonth(EP?1)=12 AND LocalDay(EP?1)=28 AND LocalHour(EP?1)=10 AND LocalMinute(EP?1)=40))</stp>
        <stp>Bar</stp>
        <stp/>
        <stp>Close</stp>
        <stp>5</stp>
        <stp>0</stp>
        <stp/>
        <stp/>
        <stp/>
        <stp>FALSE</stp>
        <stp>T</stp>
        <tr r="X27" s="6"/>
      </tp>
      <tp>
        <v>4683</v>
        <stp/>
        <stp>StudyData</stp>
        <stp>(Vol(EP?1)when  (LocalYear(EP?1)=2015 AND LocalMonth(EP?1)=12 AND LocalDay(EP?1)=28 AND LocalHour(EP?1)=11 AND LocalMinute(EP?1)=50))</stp>
        <stp>Bar</stp>
        <stp/>
        <stp>Close</stp>
        <stp>5</stp>
        <stp>0</stp>
        <stp/>
        <stp/>
        <stp/>
        <stp>FALSE</stp>
        <stp>T</stp>
        <tr r="X41" s="6"/>
      </tp>
      <tp>
        <v>6158</v>
        <stp/>
        <stp>StudyData</stp>
        <stp>(Vol(EP?1)when  (LocalYear(EP?1)=2015 AND LocalMonth(EP?1)=12 AND LocalDay(EP?1)=28 AND LocalHour(EP?1)=14 AND LocalMinute(EP?1)=00))</stp>
        <stp>Bar</stp>
        <stp/>
        <stp>Close</stp>
        <stp>5</stp>
        <stp>0</stp>
        <stp/>
        <stp/>
        <stp/>
        <stp>FALSE</stp>
        <stp>T</stp>
        <tr r="X67" s="6"/>
      </tp>
      <tp>
        <v>11089</v>
        <stp/>
        <stp>StudyData</stp>
        <stp>(Vol(EP?1)when  (LocalYear(EP?1)=2015 AND LocalMonth(EP?1)=12 AND LocalDay(EP?1)=28 AND LocalHour(EP?1)=15 AND LocalMinute(EP?1)=10))</stp>
        <stp>Bar</stp>
        <stp/>
        <stp>Close</stp>
        <stp>5</stp>
        <stp>0</stp>
        <stp/>
        <stp/>
        <stp/>
        <stp>FALSE</stp>
        <stp>T</stp>
        <tr r="X81" s="6"/>
      </tp>
      <tp>
        <v>6797</v>
        <stp/>
        <stp>StudyData</stp>
        <stp>(Vol(EP?1)when  (LocalYear(EP?1)=2015 AND LocalMonth(EP?1)=12 AND LocalDay(EP?1)=29 AND LocalHour(EP?1)=10 AND LocalMinute(EP?1)=40))</stp>
        <stp>Bar</stp>
        <stp/>
        <stp>Close</stp>
        <stp>5</stp>
        <stp>0</stp>
        <stp/>
        <stp/>
        <stp/>
        <stp>FALSE</stp>
        <stp>T</stp>
        <tr r="W27" s="6"/>
      </tp>
      <tp>
        <v>3952</v>
        <stp/>
        <stp>StudyData</stp>
        <stp>(Vol(EP?1)when  (LocalYear(EP?1)=2015 AND LocalMonth(EP?1)=12 AND LocalDay(EP?1)=29 AND LocalHour(EP?1)=11 AND LocalMinute(EP?1)=50))</stp>
        <stp>Bar</stp>
        <stp/>
        <stp>Close</stp>
        <stp>5</stp>
        <stp>0</stp>
        <stp/>
        <stp/>
        <stp/>
        <stp>FALSE</stp>
        <stp>T</stp>
        <tr r="W41" s="6"/>
      </tp>
      <tp>
        <v>8428</v>
        <stp/>
        <stp>StudyData</stp>
        <stp>(Vol(EP?1)when  (LocalYear(EP?1)=2015 AND LocalMonth(EP?1)=12 AND LocalDay(EP?1)=29 AND LocalHour(EP?1)=14 AND LocalMinute(EP?1)=00))</stp>
        <stp>Bar</stp>
        <stp/>
        <stp>Close</stp>
        <stp>5</stp>
        <stp>0</stp>
        <stp/>
        <stp/>
        <stp/>
        <stp>FALSE</stp>
        <stp>T</stp>
        <tr r="W67" s="6"/>
      </tp>
      <tp>
        <v>13814</v>
        <stp/>
        <stp>StudyData</stp>
        <stp>(Vol(EP?1)when  (LocalYear(EP?1)=2015 AND LocalMonth(EP?1)=12 AND LocalDay(EP?1)=29 AND LocalHour(EP?1)=15 AND LocalMinute(EP?1)=10))</stp>
        <stp>Bar</stp>
        <stp/>
        <stp>Close</stp>
        <stp>5</stp>
        <stp>0</stp>
        <stp/>
        <stp/>
        <stp/>
        <stp>FALSE</stp>
        <stp>T</stp>
        <tr r="W81" s="6"/>
      </tp>
      <tp>
        <v>6213</v>
        <stp/>
        <stp>StudyData</stp>
        <stp>(Vol(EP?1)when  (LocalYear(EP?1)=2015 AND LocalMonth(EP?1)=12 AND LocalDay(EP?1)=23 AND LocalHour(EP?1)=10 AND LocalMinute(EP?1)=55))</stp>
        <stp>Bar</stp>
        <stp/>
        <stp>Close</stp>
        <stp>5</stp>
        <stp>0</stp>
        <stp/>
        <stp/>
        <stp/>
        <stp>FALSE</stp>
        <stp>T</stp>
        <tr r="AA30" s="6"/>
      </tp>
      <tp>
        <v>4261</v>
        <stp/>
        <stp>StudyData</stp>
        <stp>(Vol(EP?1)when  (LocalYear(EP?1)=2015 AND LocalMonth(EP?1)=12 AND LocalDay(EP?1)=23 AND LocalHour(EP?1)=11 AND LocalMinute(EP?1)=45))</stp>
        <stp>Bar</stp>
        <stp/>
        <stp>Close</stp>
        <stp>5</stp>
        <stp>0</stp>
        <stp/>
        <stp/>
        <stp/>
        <stp>FALSE</stp>
        <stp>T</stp>
        <tr r="AA40" s="6"/>
      </tp>
      <tp>
        <v>9089</v>
        <stp/>
        <stp>StudyData</stp>
        <stp>(Vol(EP?1)when  (LocalYear(EP?1)=2015 AND LocalMonth(EP?1)=12 AND LocalDay(EP?1)=23 AND LocalHour(EP?1)=14 AND LocalMinute(EP?1)=15))</stp>
        <stp>Bar</stp>
        <stp/>
        <stp>Close</stp>
        <stp>5</stp>
        <stp>0</stp>
        <stp/>
        <stp/>
        <stp/>
        <stp>FALSE</stp>
        <stp>T</stp>
        <tr r="AA70" s="6"/>
      </tp>
      <tp>
        <v>13271</v>
        <stp/>
        <stp>StudyData</stp>
        <stp>(Vol(EP?1)when  (LocalYear(EP?1)=2015 AND LocalMonth(EP?1)=12 AND LocalDay(EP?1)=23 AND LocalHour(EP?1)=15 AND LocalMinute(EP?1)=05))</stp>
        <stp>Bar</stp>
        <stp/>
        <stp>Close</stp>
        <stp>5</stp>
        <stp>0</stp>
        <stp/>
        <stp/>
        <stp/>
        <stp>FALSE</stp>
        <stp>T</stp>
        <tr r="AA80" s="6"/>
      </tp>
      <tp t="s">
        <v/>
        <stp/>
        <stp>StudyData</stp>
        <stp>(Vol(EP?2)when  (LocalYear(EP?2)=2015 AND LocalMonth(EP?2)=12 AND LocalDay(EP?2)=25 AND LocalHour(EP?2)=12 AND LocalMinute(EP?2)=40))</stp>
        <stp>Bar</stp>
        <stp/>
        <stp>Close</stp>
        <stp>5</stp>
        <stp>0</stp>
        <stp/>
        <stp/>
        <stp/>
        <stp>FALSE</stp>
        <stp>T</stp>
        <tr r="Y51" s="6"/>
      </tp>
      <tp t="s">
        <v/>
        <stp/>
        <stp>StudyData</stp>
        <stp>(Vol(EP?2)when  (LocalYear(EP?2)=2015 AND LocalMonth(EP?2)=12 AND LocalDay(EP?2)=25 AND LocalHour(EP?2)=13 AND LocalMinute(EP?2)=50))</stp>
        <stp>Bar</stp>
        <stp/>
        <stp>Close</stp>
        <stp>5</stp>
        <stp>0</stp>
        <stp/>
        <stp/>
        <stp/>
        <stp>FALSE</stp>
        <stp>T</stp>
        <tr r="Y65" s="6"/>
      </tp>
      <tp t="s">
        <v/>
        <stp/>
        <stp>StudyData</stp>
        <stp>(Vol(EP?2)when  (LocalYear(EP?2)=2015 AND LocalMonth(EP?2)=12 AND LocalDay(EP?2)=25 AND LocalHour(EP?2)=14 AND LocalMinute(EP?2)=20))</stp>
        <stp>Bar</stp>
        <stp/>
        <stp>Close</stp>
        <stp>5</stp>
        <stp>0</stp>
        <stp/>
        <stp/>
        <stp/>
        <stp>FALSE</stp>
        <stp>T</stp>
        <tr r="Y71" s="6"/>
      </tp>
      <tp>
        <v>5101</v>
        <stp/>
        <stp>StudyData</stp>
        <stp>(Vol(EP?1)when  (LocalYear(EP?1)=2015 AND LocalMonth(EP?1)=12 AND LocalDay(EP?1)=22 AND LocalHour(EP?1)=10 AND LocalMinute(EP?1)=55))</stp>
        <stp>Bar</stp>
        <stp/>
        <stp>Close</stp>
        <stp>5</stp>
        <stp>0</stp>
        <stp/>
        <stp/>
        <stp/>
        <stp>FALSE</stp>
        <stp>T</stp>
        <tr r="AB30" s="6"/>
      </tp>
      <tp>
        <v>4320</v>
        <stp/>
        <stp>StudyData</stp>
        <stp>(Vol(EP?1)when  (LocalYear(EP?1)=2015 AND LocalMonth(EP?1)=12 AND LocalDay(EP?1)=22 AND LocalHour(EP?1)=11 AND LocalMinute(EP?1)=45))</stp>
        <stp>Bar</stp>
        <stp/>
        <stp>Close</stp>
        <stp>5</stp>
        <stp>0</stp>
        <stp/>
        <stp/>
        <stp/>
        <stp>FALSE</stp>
        <stp>T</stp>
        <tr r="AB40" s="6"/>
      </tp>
      <tp>
        <v>10164</v>
        <stp/>
        <stp>StudyData</stp>
        <stp>(Vol(EP?1)when  (LocalYear(EP?1)=2015 AND LocalMonth(EP?1)=12 AND LocalDay(EP?1)=22 AND LocalHour(EP?1)=14 AND LocalMinute(EP?1)=15))</stp>
        <stp>Bar</stp>
        <stp/>
        <stp>Close</stp>
        <stp>5</stp>
        <stp>0</stp>
        <stp/>
        <stp/>
        <stp/>
        <stp>FALSE</stp>
        <stp>T</stp>
        <tr r="AB70" s="6"/>
      </tp>
      <tp>
        <v>12974</v>
        <stp/>
        <stp>StudyData</stp>
        <stp>(Vol(EP?1)when  (LocalYear(EP?1)=2015 AND LocalMonth(EP?1)=12 AND LocalDay(EP?1)=22 AND LocalHour(EP?1)=15 AND LocalMinute(EP?1)=05))</stp>
        <stp>Bar</stp>
        <stp/>
        <stp>Close</stp>
        <stp>5</stp>
        <stp>0</stp>
        <stp/>
        <stp/>
        <stp/>
        <stp>FALSE</stp>
        <stp>T</stp>
        <tr r="AB80" s="6"/>
      </tp>
      <tp>
        <v>4494</v>
        <stp/>
        <stp>StudyData</stp>
        <stp>(Vol(EP?1)when  (LocalYear(EP?1)=2015 AND LocalMonth(EP?1)=12 AND LocalDay(EP?1)=24 AND LocalHour(EP?1)=10 AND LocalMinute(EP?1)=50))</stp>
        <stp>Bar</stp>
        <stp/>
        <stp>Close</stp>
        <stp>5</stp>
        <stp>0</stp>
        <stp/>
        <stp/>
        <stp/>
        <stp>FALSE</stp>
        <stp>T</stp>
        <tr r="Z29" s="6"/>
      </tp>
      <tp>
        <v>2312</v>
        <stp/>
        <stp>StudyData</stp>
        <stp>(Vol(EP?1)when  (LocalYear(EP?1)=2015 AND LocalMonth(EP?1)=12 AND LocalDay(EP?1)=24 AND LocalHour(EP?1)=11 AND LocalMinute(EP?1)=40))</stp>
        <stp>Bar</stp>
        <stp/>
        <stp>Close</stp>
        <stp>5</stp>
        <stp>0</stp>
        <stp/>
        <stp/>
        <stp/>
        <stp>FALSE</stp>
        <stp>T</stp>
        <tr r="Z39" s="6"/>
      </tp>
      <tp t="s">
        <v/>
        <stp/>
        <stp>StudyData</stp>
        <stp>(Vol(EP?1)when  (LocalYear(EP?1)=2015 AND LocalMonth(EP?1)=12 AND LocalDay(EP?1)=24 AND LocalHour(EP?1)=14 AND LocalMinute(EP?1)=10))</stp>
        <stp>Bar</stp>
        <stp/>
        <stp>Close</stp>
        <stp>5</stp>
        <stp>0</stp>
        <stp/>
        <stp/>
        <stp/>
        <stp>FALSE</stp>
        <stp>T</stp>
        <tr r="Z69" s="6"/>
      </tp>
      <tp t="s">
        <v/>
        <stp/>
        <stp>StudyData</stp>
        <stp>(Vol(EP?1)when  (LocalYear(EP?1)=2015 AND LocalMonth(EP?1)=12 AND LocalDay(EP?1)=24 AND LocalHour(EP?1)=15 AND LocalMinute(EP?1)=00))</stp>
        <stp>Bar</stp>
        <stp/>
        <stp>Close</stp>
        <stp>5</stp>
        <stp>0</stp>
        <stp/>
        <stp/>
        <stp/>
        <stp>FALSE</stp>
        <stp>T</stp>
        <tr r="Z79" s="6"/>
      </tp>
      <tp>
        <v>16984</v>
        <stp/>
        <stp>StudyData</stp>
        <stp>(Vol(EP?1)when  (LocalYear(EP?1)=2015 AND LocalMonth(EP?1)=12 AND LocalDay(EP?1)=31 AND LocalHour(EP?1)=10 AND LocalMinute(EP?1)=45))</stp>
        <stp>Bar</stp>
        <stp/>
        <stp>Close</stp>
        <stp>5</stp>
        <stp>0</stp>
        <stp/>
        <stp/>
        <stp/>
        <stp>FALSE</stp>
        <stp>T</stp>
        <tr r="U28" s="6"/>
      </tp>
      <tp>
        <v>5872</v>
        <stp/>
        <stp>StudyData</stp>
        <stp>(Vol(EP?1)when  (LocalYear(EP?1)=2015 AND LocalMonth(EP?1)=12 AND LocalDay(EP?1)=31 AND LocalHour(EP?1)=11 AND LocalMinute(EP?1)=55))</stp>
        <stp>Bar</stp>
        <stp/>
        <stp>Close</stp>
        <stp>5</stp>
        <stp>0</stp>
        <stp/>
        <stp/>
        <stp/>
        <stp>FALSE</stp>
        <stp>T</stp>
        <tr r="U42" s="6"/>
      </tp>
      <tp>
        <v>4337</v>
        <stp/>
        <stp>StudyData</stp>
        <stp>(Vol(EP?1)when  (LocalYear(EP?1)=2015 AND LocalMonth(EP?1)=12 AND LocalDay(EP?1)=31 AND LocalHour(EP?1)=14 AND LocalMinute(EP?1)=05))</stp>
        <stp>Bar</stp>
        <stp/>
        <stp>Close</stp>
        <stp>5</stp>
        <stp>0</stp>
        <stp/>
        <stp/>
        <stp/>
        <stp>FALSE</stp>
        <stp>T</stp>
        <tr r="U68" s="6"/>
      </tp>
      <tp>
        <v>4170</v>
        <stp/>
        <stp>StudyData</stp>
        <stp>(Vol(EP?1)when  (LocalYear(EP?1)=2015 AND LocalMonth(EP?1)=12 AND LocalDay(EP?1)=30 AND LocalHour(EP?1)=10 AND LocalMinute(EP?1)=45))</stp>
        <stp>Bar</stp>
        <stp/>
        <stp>Close</stp>
        <stp>5</stp>
        <stp>0</stp>
        <stp/>
        <stp/>
        <stp/>
        <stp>FALSE</stp>
        <stp>T</stp>
        <tr r="V28" s="6"/>
      </tp>
      <tp>
        <v>2808</v>
        <stp/>
        <stp>StudyData</stp>
        <stp>(Vol(EP?1)when  (LocalYear(EP?1)=2015 AND LocalMonth(EP?1)=12 AND LocalDay(EP?1)=30 AND LocalHour(EP?1)=11 AND LocalMinute(EP?1)=55))</stp>
        <stp>Bar</stp>
        <stp/>
        <stp>Close</stp>
        <stp>5</stp>
        <stp>0</stp>
        <stp/>
        <stp/>
        <stp/>
        <stp>FALSE</stp>
        <stp>T</stp>
        <tr r="V42" s="6"/>
      </tp>
      <tp>
        <v>3316</v>
        <stp/>
        <stp>StudyData</stp>
        <stp>(Vol(EP?1)when  (LocalYear(EP?1)=2015 AND LocalMonth(EP?1)=12 AND LocalDay(EP?1)=30 AND LocalHour(EP?1)=14 AND LocalMinute(EP?1)=05))</stp>
        <stp>Bar</stp>
        <stp/>
        <stp>Close</stp>
        <stp>5</stp>
        <stp>0</stp>
        <stp/>
        <stp/>
        <stp/>
        <stp>FALSE</stp>
        <stp>T</stp>
        <tr r="V68" s="6"/>
      </tp>
      <tp>
        <v>6887</v>
        <stp/>
        <stp>StudyData</stp>
        <stp>(Vol(EP?1)when  (LocalYear(EP?1)=2015 AND LocalMonth(EP?1)=12 AND LocalDay(EP?1)=22 AND LocalHour(EP?1)=10 AND LocalMinute(EP?1)=50))</stp>
        <stp>Bar</stp>
        <stp/>
        <stp>Close</stp>
        <stp>5</stp>
        <stp>0</stp>
        <stp/>
        <stp/>
        <stp/>
        <stp>FALSE</stp>
        <stp>T</stp>
        <tr r="AB29" s="6"/>
      </tp>
      <tp>
        <v>4838</v>
        <stp/>
        <stp>StudyData</stp>
        <stp>(Vol(EP?1)when  (LocalYear(EP?1)=2015 AND LocalMonth(EP?1)=12 AND LocalDay(EP?1)=22 AND LocalHour(EP?1)=11 AND LocalMinute(EP?1)=40))</stp>
        <stp>Bar</stp>
        <stp/>
        <stp>Close</stp>
        <stp>5</stp>
        <stp>0</stp>
        <stp/>
        <stp/>
        <stp/>
        <stp>FALSE</stp>
        <stp>T</stp>
        <tr r="AB39" s="6"/>
      </tp>
      <tp>
        <v>14167</v>
        <stp/>
        <stp>StudyData</stp>
        <stp>(Vol(EP?1)when  (LocalYear(EP?1)=2015 AND LocalMonth(EP?1)=12 AND LocalDay(EP?1)=22 AND LocalHour(EP?1)=14 AND LocalMinute(EP?1)=10))</stp>
        <stp>Bar</stp>
        <stp/>
        <stp>Close</stp>
        <stp>5</stp>
        <stp>0</stp>
        <stp/>
        <stp/>
        <stp/>
        <stp>FALSE</stp>
        <stp>T</stp>
        <tr r="AB69" s="6"/>
      </tp>
      <tp>
        <v>30069</v>
        <stp/>
        <stp>StudyData</stp>
        <stp>(Vol(EP?1)when  (LocalYear(EP?1)=2015 AND LocalMonth(EP?1)=12 AND LocalDay(EP?1)=22 AND LocalHour(EP?1)=15 AND LocalMinute(EP?1)=00))</stp>
        <stp>Bar</stp>
        <stp/>
        <stp>Close</stp>
        <stp>5</stp>
        <stp>0</stp>
        <stp/>
        <stp/>
        <stp/>
        <stp>FALSE</stp>
        <stp>T</stp>
        <tr r="AB79" s="6"/>
      </tp>
      <tp>
        <v>7530</v>
        <stp/>
        <stp>StudyData</stp>
        <stp>(Vol(EP?1)when  (LocalYear(EP?1)=2015 AND LocalMonth(EP?1)=12 AND LocalDay(EP?1)=23 AND LocalHour(EP?1)=10 AND LocalMinute(EP?1)=50))</stp>
        <stp>Bar</stp>
        <stp/>
        <stp>Close</stp>
        <stp>5</stp>
        <stp>0</stp>
        <stp/>
        <stp/>
        <stp/>
        <stp>FALSE</stp>
        <stp>T</stp>
        <tr r="AA29" s="6"/>
      </tp>
      <tp>
        <v>7814</v>
        <stp/>
        <stp>StudyData</stp>
        <stp>(Vol(EP?1)when  (LocalYear(EP?1)=2015 AND LocalMonth(EP?1)=12 AND LocalDay(EP?1)=23 AND LocalHour(EP?1)=11 AND LocalMinute(EP?1)=40))</stp>
        <stp>Bar</stp>
        <stp/>
        <stp>Close</stp>
        <stp>5</stp>
        <stp>0</stp>
        <stp/>
        <stp/>
        <stp/>
        <stp>FALSE</stp>
        <stp>T</stp>
        <tr r="AA39" s="6"/>
      </tp>
      <tp>
        <v>5810</v>
        <stp/>
        <stp>StudyData</stp>
        <stp>(Vol(EP?1)when  (LocalYear(EP?1)=2015 AND LocalMonth(EP?1)=12 AND LocalDay(EP?1)=23 AND LocalHour(EP?1)=14 AND LocalMinute(EP?1)=10))</stp>
        <stp>Bar</stp>
        <stp/>
        <stp>Close</stp>
        <stp>5</stp>
        <stp>0</stp>
        <stp/>
        <stp/>
        <stp/>
        <stp>FALSE</stp>
        <stp>T</stp>
        <tr r="AA69" s="6"/>
      </tp>
      <tp>
        <v>26785</v>
        <stp/>
        <stp>StudyData</stp>
        <stp>(Vol(EP?1)when  (LocalYear(EP?1)=2015 AND LocalMonth(EP?1)=12 AND LocalDay(EP?1)=23 AND LocalHour(EP?1)=15 AND LocalMinute(EP?1)=00))</stp>
        <stp>Bar</stp>
        <stp/>
        <stp>Close</stp>
        <stp>5</stp>
        <stp>0</stp>
        <stp/>
        <stp/>
        <stp/>
        <stp>FALSE</stp>
        <stp>T</stp>
        <tr r="AA79" s="6"/>
      </tp>
      <tp t="s">
        <v/>
        <stp/>
        <stp>StudyData</stp>
        <stp>(Vol(EP?2)when  (LocalYear(EP?2)=2015 AND LocalMonth(EP?2)=12 AND LocalDay(EP?2)=25 AND LocalHour(EP?2)=12 AND LocalMinute(EP?2)=45))</stp>
        <stp>Bar</stp>
        <stp/>
        <stp>Close</stp>
        <stp>5</stp>
        <stp>0</stp>
        <stp/>
        <stp/>
        <stp/>
        <stp>FALSE</stp>
        <stp>T</stp>
        <tr r="Y52" s="6"/>
      </tp>
      <tp t="s">
        <v/>
        <stp/>
        <stp>StudyData</stp>
        <stp>(Vol(EP?2)when  (LocalYear(EP?2)=2015 AND LocalMonth(EP?2)=12 AND LocalDay(EP?2)=25 AND LocalHour(EP?2)=13 AND LocalMinute(EP?2)=55))</stp>
        <stp>Bar</stp>
        <stp/>
        <stp>Close</stp>
        <stp>5</stp>
        <stp>0</stp>
        <stp/>
        <stp/>
        <stp/>
        <stp>FALSE</stp>
        <stp>T</stp>
        <tr r="Y66" s="6"/>
      </tp>
      <tp t="s">
        <v/>
        <stp/>
        <stp>StudyData</stp>
        <stp>(Vol(EP?2)when  (LocalYear(EP?2)=2015 AND LocalMonth(EP?2)=12 AND LocalDay(EP?2)=25 AND LocalHour(EP?2)=14 AND LocalMinute(EP?2)=25))</stp>
        <stp>Bar</stp>
        <stp/>
        <stp>Close</stp>
        <stp>5</stp>
        <stp>0</stp>
        <stp/>
        <stp/>
        <stp/>
        <stp>FALSE</stp>
        <stp>T</stp>
        <tr r="Y72" s="6"/>
      </tp>
      <tp>
        <v>5173</v>
        <stp/>
        <stp>StudyData</stp>
        <stp>(Vol(EP?1)when  (LocalYear(EP?1)=2015 AND LocalMonth(EP?1)=12 AND LocalDay(EP?1)=30 AND LocalHour(EP?1)=10 AND LocalMinute(EP?1)=40))</stp>
        <stp>Bar</stp>
        <stp/>
        <stp>Close</stp>
        <stp>5</stp>
        <stp>0</stp>
        <stp/>
        <stp/>
        <stp/>
        <stp>FALSE</stp>
        <stp>T</stp>
        <tr r="V27" s="6"/>
      </tp>
      <tp>
        <v>3856</v>
        <stp/>
        <stp>StudyData</stp>
        <stp>(Vol(EP?1)when  (LocalYear(EP?1)=2015 AND LocalMonth(EP?1)=12 AND LocalDay(EP?1)=30 AND LocalHour(EP?1)=11 AND LocalMinute(EP?1)=50))</stp>
        <stp>Bar</stp>
        <stp/>
        <stp>Close</stp>
        <stp>5</stp>
        <stp>0</stp>
        <stp/>
        <stp/>
        <stp/>
        <stp>FALSE</stp>
        <stp>T</stp>
        <tr r="V41" s="6"/>
      </tp>
      <tp>
        <v>4436</v>
        <stp/>
        <stp>StudyData</stp>
        <stp>(Vol(EP?1)when  (LocalYear(EP?1)=2015 AND LocalMonth(EP?1)=12 AND LocalDay(EP?1)=30 AND LocalHour(EP?1)=14 AND LocalMinute(EP?1)=00))</stp>
        <stp>Bar</stp>
        <stp/>
        <stp>Close</stp>
        <stp>5</stp>
        <stp>0</stp>
        <stp/>
        <stp/>
        <stp/>
        <stp>FALSE</stp>
        <stp>T</stp>
        <tr r="V67" s="6"/>
      </tp>
      <tp>
        <v>14211</v>
        <stp/>
        <stp>StudyData</stp>
        <stp>(Vol(EP?1)when  (LocalYear(EP?1)=2015 AND LocalMonth(EP?1)=12 AND LocalDay(EP?1)=30 AND LocalHour(EP?1)=15 AND LocalMinute(EP?1)=10))</stp>
        <stp>Bar</stp>
        <stp/>
        <stp>Close</stp>
        <stp>5</stp>
        <stp>0</stp>
        <stp/>
        <stp/>
        <stp/>
        <stp>FALSE</stp>
        <stp>T</stp>
        <tr r="V81" s="6"/>
      </tp>
      <tp>
        <v>3360</v>
        <stp/>
        <stp>StudyData</stp>
        <stp>(Vol(EP?1)when  (LocalYear(EP?1)=2015 AND LocalMonth(EP?1)=12 AND LocalDay(EP?1)=24 AND LocalHour(EP?1)=10 AND LocalMinute(EP?1)=55))</stp>
        <stp>Bar</stp>
        <stp/>
        <stp>Close</stp>
        <stp>5</stp>
        <stp>0</stp>
        <stp/>
        <stp/>
        <stp/>
        <stp>FALSE</stp>
        <stp>T</stp>
        <tr r="Z30" s="6"/>
      </tp>
      <tp>
        <v>5782</v>
        <stp/>
        <stp>StudyData</stp>
        <stp>(Vol(EP?1)when  (LocalYear(EP?1)=2015 AND LocalMonth(EP?1)=12 AND LocalDay(EP?1)=24 AND LocalHour(EP?1)=11 AND LocalMinute(EP?1)=45))</stp>
        <stp>Bar</stp>
        <stp/>
        <stp>Close</stp>
        <stp>5</stp>
        <stp>0</stp>
        <stp/>
        <stp/>
        <stp/>
        <stp>FALSE</stp>
        <stp>T</stp>
        <tr r="Z40" s="6"/>
      </tp>
      <tp t="s">
        <v/>
        <stp/>
        <stp>StudyData</stp>
        <stp>(Vol(EP?1)when  (LocalYear(EP?1)=2015 AND LocalMonth(EP?1)=12 AND LocalDay(EP?1)=24 AND LocalHour(EP?1)=14 AND LocalMinute(EP?1)=15))</stp>
        <stp>Bar</stp>
        <stp/>
        <stp>Close</stp>
        <stp>5</stp>
        <stp>0</stp>
        <stp/>
        <stp/>
        <stp/>
        <stp>FALSE</stp>
        <stp>T</stp>
        <tr r="Z70" s="6"/>
      </tp>
      <tp t="s">
        <v/>
        <stp/>
        <stp>StudyData</stp>
        <stp>(Vol(EP?1)when  (LocalYear(EP?1)=2015 AND LocalMonth(EP?1)=12 AND LocalDay(EP?1)=24 AND LocalHour(EP?1)=15 AND LocalMinute(EP?1)=05))</stp>
        <stp>Bar</stp>
        <stp/>
        <stp>Close</stp>
        <stp>5</stp>
        <stp>0</stp>
        <stp/>
        <stp/>
        <stp/>
        <stp>FALSE</stp>
        <stp>T</stp>
        <tr r="Z80" s="6"/>
      </tp>
      <tp>
        <v>16036</v>
        <stp/>
        <stp>StudyData</stp>
        <stp>(Vol(EP?1)when  (LocalYear(EP?1)=2015 AND LocalMonth(EP?1)=12 AND LocalDay(EP?1)=31 AND LocalHour(EP?1)=10 AND LocalMinute(EP?1)=40))</stp>
        <stp>Bar</stp>
        <stp/>
        <stp>Close</stp>
        <stp>5</stp>
        <stp>0</stp>
        <stp/>
        <stp/>
        <stp/>
        <stp>FALSE</stp>
        <stp>T</stp>
        <tr r="U27" s="6"/>
      </tp>
      <tp>
        <v>4438</v>
        <stp/>
        <stp>StudyData</stp>
        <stp>(Vol(EP?1)when  (LocalYear(EP?1)=2015 AND LocalMonth(EP?1)=12 AND LocalDay(EP?1)=31 AND LocalHour(EP?1)=11 AND LocalMinute(EP?1)=50))</stp>
        <stp>Bar</stp>
        <stp/>
        <stp>Close</stp>
        <stp>5</stp>
        <stp>0</stp>
        <stp/>
        <stp/>
        <stp/>
        <stp>FALSE</stp>
        <stp>T</stp>
        <tr r="U41" s="6"/>
      </tp>
      <tp>
        <v>4687</v>
        <stp/>
        <stp>StudyData</stp>
        <stp>(Vol(EP?1)when  (LocalYear(EP?1)=2015 AND LocalMonth(EP?1)=12 AND LocalDay(EP?1)=31 AND LocalHour(EP?1)=14 AND LocalMinute(EP?1)=00))</stp>
        <stp>Bar</stp>
        <stp/>
        <stp>Close</stp>
        <stp>5</stp>
        <stp>0</stp>
        <stp/>
        <stp/>
        <stp/>
        <stp>FALSE</stp>
        <stp>T</stp>
        <tr r="U67" s="6"/>
      </tp>
      <tp>
        <v>22012</v>
        <stp/>
        <stp>StudyData</stp>
        <stp>(Vol(EP?1)when  (LocalYear(EP?1)=2015 AND LocalMonth(EP?1)=12 AND LocalDay(EP?1)=31 AND LocalHour(EP?1)=15 AND LocalMinute(EP?1)=10))</stp>
        <stp>Bar</stp>
        <stp/>
        <stp>Close</stp>
        <stp>5</stp>
        <stp>0</stp>
        <stp/>
        <stp/>
        <stp/>
        <stp>FALSE</stp>
        <stp>T</stp>
        <tr r="U81" s="6"/>
      </tp>
      <tp>
        <v>5424</v>
        <stp/>
        <stp>StudyData</stp>
        <stp>(Vol(EP?1)when  (LocalYear(EP?1)=2015 AND LocalMonth(EP?1)=12 AND LocalDay(EP?1)=29 AND LocalHour(EP?1)=10 AND LocalMinute(EP?1)=55))</stp>
        <stp>Bar</stp>
        <stp/>
        <stp>Close</stp>
        <stp>5</stp>
        <stp>0</stp>
        <stp/>
        <stp/>
        <stp/>
        <stp>FALSE</stp>
        <stp>T</stp>
        <tr r="W30" s="6"/>
      </tp>
      <tp>
        <v>2966</v>
        <stp/>
        <stp>StudyData</stp>
        <stp>(Vol(EP?1)when  (LocalYear(EP?1)=2015 AND LocalMonth(EP?1)=12 AND LocalDay(EP?1)=29 AND LocalHour(EP?1)=11 AND LocalMinute(EP?1)=45))</stp>
        <stp>Bar</stp>
        <stp/>
        <stp>Close</stp>
        <stp>5</stp>
        <stp>0</stp>
        <stp/>
        <stp/>
        <stp/>
        <stp>FALSE</stp>
        <stp>T</stp>
        <tr r="W40" s="6"/>
      </tp>
      <tp>
        <v>11206</v>
        <stp/>
        <stp>StudyData</stp>
        <stp>(Vol(EP?1)when  (LocalYear(EP?1)=2015 AND LocalMonth(EP?1)=12 AND LocalDay(EP?1)=29 AND LocalHour(EP?1)=14 AND LocalMinute(EP?1)=15))</stp>
        <stp>Bar</stp>
        <stp/>
        <stp>Close</stp>
        <stp>5</stp>
        <stp>0</stp>
        <stp/>
        <stp/>
        <stp/>
        <stp>FALSE</stp>
        <stp>T</stp>
        <tr r="W70" s="6"/>
      </tp>
      <tp>
        <v>7263</v>
        <stp/>
        <stp>StudyData</stp>
        <stp>(Vol(EP?1)when  (LocalYear(EP?1)=2015 AND LocalMonth(EP?1)=12 AND LocalDay(EP?1)=29 AND LocalHour(EP?1)=15 AND LocalMinute(EP?1)=05))</stp>
        <stp>Bar</stp>
        <stp/>
        <stp>Close</stp>
        <stp>5</stp>
        <stp>0</stp>
        <stp/>
        <stp/>
        <stp/>
        <stp>FALSE</stp>
        <stp>T</stp>
        <tr r="W80" s="6"/>
      </tp>
      <tp>
        <v>7378</v>
        <stp/>
        <stp>StudyData</stp>
        <stp>(Vol(EP?1)when  (LocalYear(EP?1)=2015 AND LocalMonth(EP?1)=12 AND LocalDay(EP?1)=28 AND LocalHour(EP?1)=10 AND LocalMinute(EP?1)=55))</stp>
        <stp>Bar</stp>
        <stp/>
        <stp>Close</stp>
        <stp>5</stp>
        <stp>0</stp>
        <stp/>
        <stp/>
        <stp/>
        <stp>FALSE</stp>
        <stp>T</stp>
        <tr r="X30" s="6"/>
      </tp>
      <tp>
        <v>3122</v>
        <stp/>
        <stp>StudyData</stp>
        <stp>(Vol(EP?1)when  (LocalYear(EP?1)=2015 AND LocalMonth(EP?1)=12 AND LocalDay(EP?1)=28 AND LocalHour(EP?1)=11 AND LocalMinute(EP?1)=45))</stp>
        <stp>Bar</stp>
        <stp/>
        <stp>Close</stp>
        <stp>5</stp>
        <stp>0</stp>
        <stp/>
        <stp/>
        <stp/>
        <stp>FALSE</stp>
        <stp>T</stp>
        <tr r="X40" s="6"/>
      </tp>
      <tp>
        <v>8751</v>
        <stp/>
        <stp>StudyData</stp>
        <stp>(Vol(EP?1)when  (LocalYear(EP?1)=2015 AND LocalMonth(EP?1)=12 AND LocalDay(EP?1)=28 AND LocalHour(EP?1)=14 AND LocalMinute(EP?1)=15))</stp>
        <stp>Bar</stp>
        <stp/>
        <stp>Close</stp>
        <stp>5</stp>
        <stp>0</stp>
        <stp/>
        <stp/>
        <stp/>
        <stp>FALSE</stp>
        <stp>T</stp>
        <tr r="X70" s="6"/>
      </tp>
      <tp>
        <v>5255</v>
        <stp/>
        <stp>StudyData</stp>
        <stp>(Vol(EP?1)when  (LocalYear(EP?1)=2015 AND LocalMonth(EP?1)=12 AND LocalDay(EP?1)=28 AND LocalHour(EP?1)=15 AND LocalMinute(EP?1)=05))</stp>
        <stp>Bar</stp>
        <stp/>
        <stp>Close</stp>
        <stp>5</stp>
        <stp>0</stp>
        <stp/>
        <stp/>
        <stp/>
        <stp>FALSE</stp>
        <stp>T</stp>
        <tr r="X80" s="6"/>
      </tp>
      <tp>
        <v>10001</v>
        <stp/>
        <stp>StudyData</stp>
        <stp>(Vol(EP?1)when  (LocalYear(EP?1)=2015 AND LocalMonth(EP?1)=12 AND LocalDay(EP?1)=28 AND LocalHour(EP?1)=10 AND LocalMinute(EP?1)=50))</stp>
        <stp>Bar</stp>
        <stp/>
        <stp>Close</stp>
        <stp>5</stp>
        <stp>0</stp>
        <stp/>
        <stp/>
        <stp/>
        <stp>FALSE</stp>
        <stp>T</stp>
        <tr r="X29" s="6"/>
      </tp>
      <tp>
        <v>3429</v>
        <stp/>
        <stp>StudyData</stp>
        <stp>(Vol(EP?1)when  (LocalYear(EP?1)=2015 AND LocalMonth(EP?1)=12 AND LocalDay(EP?1)=28 AND LocalHour(EP?1)=11 AND LocalMinute(EP?1)=40))</stp>
        <stp>Bar</stp>
        <stp/>
        <stp>Close</stp>
        <stp>5</stp>
        <stp>0</stp>
        <stp/>
        <stp/>
        <stp/>
        <stp>FALSE</stp>
        <stp>T</stp>
        <tr r="X39" s="6"/>
      </tp>
      <tp>
        <v>3398</v>
        <stp/>
        <stp>StudyData</stp>
        <stp>(Vol(EP?1)when  (LocalYear(EP?1)=2015 AND LocalMonth(EP?1)=12 AND LocalDay(EP?1)=28 AND LocalHour(EP?1)=14 AND LocalMinute(EP?1)=10))</stp>
        <stp>Bar</stp>
        <stp/>
        <stp>Close</stp>
        <stp>5</stp>
        <stp>0</stp>
        <stp/>
        <stp/>
        <stp/>
        <stp>FALSE</stp>
        <stp>T</stp>
        <tr r="X69" s="6"/>
      </tp>
      <tp>
        <v>19385</v>
        <stp/>
        <stp>StudyData</stp>
        <stp>(Vol(EP?1)when  (LocalYear(EP?1)=2015 AND LocalMonth(EP?1)=12 AND LocalDay(EP?1)=28 AND LocalHour(EP?1)=15 AND LocalMinute(EP?1)=00))</stp>
        <stp>Bar</stp>
        <stp/>
        <stp>Close</stp>
        <stp>5</stp>
        <stp>0</stp>
        <stp/>
        <stp/>
        <stp/>
        <stp>FALSE</stp>
        <stp>T</stp>
        <tr r="X79" s="6"/>
      </tp>
      <tp>
        <v>7021</v>
        <stp/>
        <stp>StudyData</stp>
        <stp>(Vol(EP?1)when  (LocalYear(EP?1)=2015 AND LocalMonth(EP?1)=12 AND LocalDay(EP?1)=29 AND LocalHour(EP?1)=10 AND LocalMinute(EP?1)=50))</stp>
        <stp>Bar</stp>
        <stp/>
        <stp>Close</stp>
        <stp>5</stp>
        <stp>0</stp>
        <stp/>
        <stp/>
        <stp/>
        <stp>FALSE</stp>
        <stp>T</stp>
        <tr r="W29" s="6"/>
      </tp>
      <tp>
        <v>3167</v>
        <stp/>
        <stp>StudyData</stp>
        <stp>(Vol(EP?1)when  (LocalYear(EP?1)=2015 AND LocalMonth(EP?1)=12 AND LocalDay(EP?1)=29 AND LocalHour(EP?1)=11 AND LocalMinute(EP?1)=40))</stp>
        <stp>Bar</stp>
        <stp/>
        <stp>Close</stp>
        <stp>5</stp>
        <stp>0</stp>
        <stp/>
        <stp/>
        <stp/>
        <stp>FALSE</stp>
        <stp>T</stp>
        <tr r="W39" s="6"/>
      </tp>
      <tp>
        <v>6304</v>
        <stp/>
        <stp>StudyData</stp>
        <stp>(Vol(EP?1)when  (LocalYear(EP?1)=2015 AND LocalMonth(EP?1)=12 AND LocalDay(EP?1)=29 AND LocalHour(EP?1)=14 AND LocalMinute(EP?1)=10))</stp>
        <stp>Bar</stp>
        <stp/>
        <stp>Close</stp>
        <stp>5</stp>
        <stp>0</stp>
        <stp/>
        <stp/>
        <stp/>
        <stp>FALSE</stp>
        <stp>T</stp>
        <tr r="W69" s="6"/>
      </tp>
      <tp>
        <v>30155</v>
        <stp/>
        <stp>StudyData</stp>
        <stp>(Vol(EP?1)when  (LocalYear(EP?1)=2015 AND LocalMonth(EP?1)=12 AND LocalDay(EP?1)=29 AND LocalHour(EP?1)=15 AND LocalMinute(EP?1)=00))</stp>
        <stp>Bar</stp>
        <stp/>
        <stp>Close</stp>
        <stp>5</stp>
        <stp>0</stp>
        <stp/>
        <stp/>
        <stp/>
        <stp>FALSE</stp>
        <stp>T</stp>
        <tr r="W79" s="6"/>
      </tp>
      <tp>
        <v>8760</v>
        <stp/>
        <stp>StudyData</stp>
        <stp>(Vol(EP?1)when  (LocalYear(EP?1)=2015 AND LocalMonth(EP?1)=12 AND LocalDay(EP?1)=23 AND LocalHour(EP?1)=12 AND LocalMinute(EP?1)=45))</stp>
        <stp>Bar</stp>
        <stp/>
        <stp>Close</stp>
        <stp>5</stp>
        <stp>0</stp>
        <stp/>
        <stp/>
        <stp/>
        <stp>FALSE</stp>
        <stp>T</stp>
        <tr r="AA52" s="6"/>
      </tp>
      <tp>
        <v>7889</v>
        <stp/>
        <stp>StudyData</stp>
        <stp>(Vol(EP?1)when  (LocalYear(EP?1)=2015 AND LocalMonth(EP?1)=12 AND LocalDay(EP?1)=23 AND LocalHour(EP?1)=13 AND LocalMinute(EP?1)=55))</stp>
        <stp>Bar</stp>
        <stp/>
        <stp>Close</stp>
        <stp>5</stp>
        <stp>0</stp>
        <stp/>
        <stp/>
        <stp/>
        <stp>FALSE</stp>
        <stp>T</stp>
        <tr r="AA66" s="6"/>
      </tp>
      <tp>
        <v>6762</v>
        <stp/>
        <stp>StudyData</stp>
        <stp>(Vol(EP?1)when  (LocalYear(EP?1)=2015 AND LocalMonth(EP?1)=12 AND LocalDay(EP?1)=23 AND LocalHour(EP?1)=14 AND LocalMinute(EP?1)=25))</stp>
        <stp>Bar</stp>
        <stp/>
        <stp>Close</stp>
        <stp>5</stp>
        <stp>0</stp>
        <stp/>
        <stp/>
        <stp/>
        <stp>FALSE</stp>
        <stp>T</stp>
        <tr r="AA72" s="6"/>
      </tp>
      <tp t="s">
        <v/>
        <stp/>
        <stp>StudyData</stp>
        <stp>(Vol(EP?2)when  (LocalYear(EP?2)=2015 AND LocalMonth(EP?2)=12 AND LocalDay(EP?2)=25 AND LocalHour(EP?2)=10 AND LocalMinute(EP?2)=50))</stp>
        <stp>Bar</stp>
        <stp/>
        <stp>Close</stp>
        <stp>5</stp>
        <stp>0</stp>
        <stp/>
        <stp/>
        <stp/>
        <stp>FALSE</stp>
        <stp>T</stp>
        <tr r="Y29" s="6"/>
      </tp>
      <tp t="s">
        <v/>
        <stp/>
        <stp>StudyData</stp>
        <stp>(Vol(EP?2)when  (LocalYear(EP?2)=2015 AND LocalMonth(EP?2)=12 AND LocalDay(EP?2)=25 AND LocalHour(EP?2)=11 AND LocalMinute(EP?2)=40))</stp>
        <stp>Bar</stp>
        <stp/>
        <stp>Close</stp>
        <stp>5</stp>
        <stp>0</stp>
        <stp/>
        <stp/>
        <stp/>
        <stp>FALSE</stp>
        <stp>T</stp>
        <tr r="Y39" s="6"/>
      </tp>
      <tp t="s">
        <v/>
        <stp/>
        <stp>StudyData</stp>
        <stp>(Vol(EP?2)when  (LocalYear(EP?2)=2015 AND LocalMonth(EP?2)=12 AND LocalDay(EP?2)=25 AND LocalHour(EP?2)=14 AND LocalMinute(EP?2)=10))</stp>
        <stp>Bar</stp>
        <stp/>
        <stp>Close</stp>
        <stp>5</stp>
        <stp>0</stp>
        <stp/>
        <stp/>
        <stp/>
        <stp>FALSE</stp>
        <stp>T</stp>
        <tr r="Y69" s="6"/>
      </tp>
      <tp t="s">
        <v/>
        <stp/>
        <stp>StudyData</stp>
        <stp>(Vol(EP?2)when  (LocalYear(EP?2)=2015 AND LocalMonth(EP?2)=12 AND LocalDay(EP?2)=25 AND LocalHour(EP?2)=15 AND LocalMinute(EP?2)=00))</stp>
        <stp>Bar</stp>
        <stp/>
        <stp>Close</stp>
        <stp>5</stp>
        <stp>0</stp>
        <stp/>
        <stp/>
        <stp/>
        <stp>FALSE</stp>
        <stp>T</stp>
        <tr r="Y79" s="6"/>
      </tp>
      <tp>
        <v>11534</v>
        <stp/>
        <stp>StudyData</stp>
        <stp>(Vol(EP?1)when  (LocalYear(EP?1)=2015 AND LocalMonth(EP?1)=12 AND LocalDay(EP?1)=22 AND LocalHour(EP?1)=12 AND LocalMinute(EP?1)=45))</stp>
        <stp>Bar</stp>
        <stp/>
        <stp>Close</stp>
        <stp>5</stp>
        <stp>0</stp>
        <stp/>
        <stp/>
        <stp/>
        <stp>FALSE</stp>
        <stp>T</stp>
        <tr r="AB52" s="6"/>
      </tp>
      <tp>
        <v>11556</v>
        <stp/>
        <stp>StudyData</stp>
        <stp>(Vol(EP?1)when  (LocalYear(EP?1)=2015 AND LocalMonth(EP?1)=12 AND LocalDay(EP?1)=22 AND LocalHour(EP?1)=13 AND LocalMinute(EP?1)=55))</stp>
        <stp>Bar</stp>
        <stp/>
        <stp>Close</stp>
        <stp>5</stp>
        <stp>0</stp>
        <stp/>
        <stp/>
        <stp/>
        <stp>FALSE</stp>
        <stp>T</stp>
        <tr r="AB66" s="6"/>
      </tp>
      <tp>
        <v>8371</v>
        <stp/>
        <stp>StudyData</stp>
        <stp>(Vol(EP?1)when  (LocalYear(EP?1)=2015 AND LocalMonth(EP?1)=12 AND LocalDay(EP?1)=22 AND LocalHour(EP?1)=14 AND LocalMinute(EP?1)=25))</stp>
        <stp>Bar</stp>
        <stp/>
        <stp>Close</stp>
        <stp>5</stp>
        <stp>0</stp>
        <stp/>
        <stp/>
        <stp/>
        <stp>FALSE</stp>
        <stp>T</stp>
        <tr r="AB72" s="6"/>
      </tp>
      <tp t="s">
        <v/>
        <stp/>
        <stp>StudyData</stp>
        <stp>(Vol(EP?1)when  (LocalYear(EP?1)=2015 AND LocalMonth(EP?1)=12 AND LocalDay(EP?1)=24 AND LocalHour(EP?1)=12 AND LocalMinute(EP?1)=40))</stp>
        <stp>Bar</stp>
        <stp/>
        <stp>Close</stp>
        <stp>5</stp>
        <stp>0</stp>
        <stp/>
        <stp/>
        <stp/>
        <stp>FALSE</stp>
        <stp>T</stp>
        <tr r="Z51" s="6"/>
      </tp>
      <tp t="s">
        <v/>
        <stp/>
        <stp>StudyData</stp>
        <stp>(Vol(EP?1)when  (LocalYear(EP?1)=2015 AND LocalMonth(EP?1)=12 AND LocalDay(EP?1)=24 AND LocalHour(EP?1)=13 AND LocalMinute(EP?1)=50))</stp>
        <stp>Bar</stp>
        <stp/>
        <stp>Close</stp>
        <stp>5</stp>
        <stp>0</stp>
        <stp/>
        <stp/>
        <stp/>
        <stp>FALSE</stp>
        <stp>T</stp>
        <tr r="Z65" s="6"/>
      </tp>
      <tp t="s">
        <v/>
        <stp/>
        <stp>StudyData</stp>
        <stp>(Vol(EP?1)when  (LocalYear(EP?1)=2015 AND LocalMonth(EP?1)=12 AND LocalDay(EP?1)=24 AND LocalHour(EP?1)=14 AND LocalMinute(EP?1)=20))</stp>
        <stp>Bar</stp>
        <stp/>
        <stp>Close</stp>
        <stp>5</stp>
        <stp>0</stp>
        <stp/>
        <stp/>
        <stp/>
        <stp>FALSE</stp>
        <stp>T</stp>
        <tr r="Z71" s="6"/>
      </tp>
      <tp>
        <v>2658</v>
        <stp/>
        <stp>StudyData</stp>
        <stp>(Vol(EP?1)when  (LocalYear(EP?1)=2015 AND LocalMonth(EP?1)=12 AND LocalDay(EP?1)=31 AND LocalHour(EP?1)=12 AND LocalMinute(EP?1)=55))</stp>
        <stp>Bar</stp>
        <stp/>
        <stp>Close</stp>
        <stp>5</stp>
        <stp>0</stp>
        <stp/>
        <stp/>
        <stp/>
        <stp>FALSE</stp>
        <stp>T</stp>
        <tr r="U54" s="6"/>
      </tp>
      <tp>
        <v>8397</v>
        <stp/>
        <stp>StudyData</stp>
        <stp>(Vol(EP?1)when  (LocalYear(EP?1)=2015 AND LocalMonth(EP?1)=12 AND LocalDay(EP?1)=31 AND LocalHour(EP?1)=13 AND LocalMinute(EP?1)=45))</stp>
        <stp>Bar</stp>
        <stp/>
        <stp>Close</stp>
        <stp>5</stp>
        <stp>0</stp>
        <stp/>
        <stp/>
        <stp/>
        <stp>FALSE</stp>
        <stp>T</stp>
        <tr r="U64" s="6"/>
      </tp>
      <tp>
        <v>15051</v>
        <stp/>
        <stp>StudyData</stp>
        <stp>(Vol(EP?1)when  (LocalYear(EP?1)=2015 AND LocalMonth(EP?1)=12 AND LocalDay(EP?1)=31 AND LocalHour(EP?1)=14 AND LocalMinute(EP?1)=35))</stp>
        <stp>Bar</stp>
        <stp/>
        <stp>Close</stp>
        <stp>5</stp>
        <stp>0</stp>
        <stp/>
        <stp/>
        <stp/>
        <stp>FALSE</stp>
        <stp>T</stp>
        <tr r="U74" s="6"/>
      </tp>
      <tp>
        <v>2485</v>
        <stp/>
        <stp>StudyData</stp>
        <stp>(Vol(EP?1)when  (LocalYear(EP?1)=2015 AND LocalMonth(EP?1)=12 AND LocalDay(EP?1)=30 AND LocalHour(EP?1)=12 AND LocalMinute(EP?1)=55))</stp>
        <stp>Bar</stp>
        <stp/>
        <stp>Close</stp>
        <stp>5</stp>
        <stp>0</stp>
        <stp/>
        <stp/>
        <stp/>
        <stp>FALSE</stp>
        <stp>T</stp>
        <tr r="V54" s="6"/>
      </tp>
      <tp>
        <v>4331</v>
        <stp/>
        <stp>StudyData</stp>
        <stp>(Vol(EP?1)when  (LocalYear(EP?1)=2015 AND LocalMonth(EP?1)=12 AND LocalDay(EP?1)=30 AND LocalHour(EP?1)=13 AND LocalMinute(EP?1)=45))</stp>
        <stp>Bar</stp>
        <stp/>
        <stp>Close</stp>
        <stp>5</stp>
        <stp>0</stp>
        <stp/>
        <stp/>
        <stp/>
        <stp>FALSE</stp>
        <stp>T</stp>
        <tr r="V64" s="6"/>
      </tp>
      <tp>
        <v>27145</v>
        <stp/>
        <stp>StudyData</stp>
        <stp>(Vol(EP?1)when  (LocalYear(EP?1)=2015 AND LocalMonth(EP?1)=12 AND LocalDay(EP?1)=30 AND LocalHour(EP?1)=14 AND LocalMinute(EP?1)=35))</stp>
        <stp>Bar</stp>
        <stp/>
        <stp>Close</stp>
        <stp>5</stp>
        <stp>0</stp>
        <stp/>
        <stp/>
        <stp/>
        <stp>FALSE</stp>
        <stp>T</stp>
        <tr r="V74" s="6"/>
      </tp>
      <tp>
        <v>4671</v>
        <stp/>
        <stp>StudyData</stp>
        <stp>(Vol(EP?1)when  (LocalYear(EP?1)=2015 AND LocalMonth(EP?1)=12 AND LocalDay(EP?1)=22 AND LocalHour(EP?1)=12 AND LocalMinute(EP?1)=40))</stp>
        <stp>Bar</stp>
        <stp/>
        <stp>Close</stp>
        <stp>5</stp>
        <stp>0</stp>
        <stp/>
        <stp/>
        <stp/>
        <stp>FALSE</stp>
        <stp>T</stp>
        <tr r="AB51" s="6"/>
      </tp>
      <tp>
        <v>7416</v>
        <stp/>
        <stp>StudyData</stp>
        <stp>(Vol(EP?1)when  (LocalYear(EP?1)=2015 AND LocalMonth(EP?1)=12 AND LocalDay(EP?1)=22 AND LocalHour(EP?1)=13 AND LocalMinute(EP?1)=50))</stp>
        <stp>Bar</stp>
        <stp/>
        <stp>Close</stp>
        <stp>5</stp>
        <stp>0</stp>
        <stp/>
        <stp/>
        <stp/>
        <stp>FALSE</stp>
        <stp>T</stp>
        <tr r="AB65" s="6"/>
      </tp>
      <tp>
        <v>11680</v>
        <stp/>
        <stp>StudyData</stp>
        <stp>(Vol(EP?1)when  (LocalYear(EP?1)=2015 AND LocalMonth(EP?1)=12 AND LocalDay(EP?1)=22 AND LocalHour(EP?1)=14 AND LocalMinute(EP?1)=20))</stp>
        <stp>Bar</stp>
        <stp/>
        <stp>Close</stp>
        <stp>5</stp>
        <stp>0</stp>
        <stp/>
        <stp/>
        <stp/>
        <stp>FALSE</stp>
        <stp>T</stp>
        <tr r="AB71" s="6"/>
      </tp>
      <tp>
        <v>7402</v>
        <stp/>
        <stp>StudyData</stp>
        <stp>(Vol(EP?1)when  (LocalYear(EP?1)=2015 AND LocalMonth(EP?1)=12 AND LocalDay(EP?1)=23 AND LocalHour(EP?1)=12 AND LocalMinute(EP?1)=40))</stp>
        <stp>Bar</stp>
        <stp/>
        <stp>Close</stp>
        <stp>5</stp>
        <stp>0</stp>
        <stp/>
        <stp/>
        <stp/>
        <stp>FALSE</stp>
        <stp>T</stp>
        <tr r="AA51" s="6"/>
      </tp>
      <tp>
        <v>5393</v>
        <stp/>
        <stp>StudyData</stp>
        <stp>(Vol(EP?1)when  (LocalYear(EP?1)=2015 AND LocalMonth(EP?1)=12 AND LocalDay(EP?1)=23 AND LocalHour(EP?1)=13 AND LocalMinute(EP?1)=50))</stp>
        <stp>Bar</stp>
        <stp/>
        <stp>Close</stp>
        <stp>5</stp>
        <stp>0</stp>
        <stp/>
        <stp/>
        <stp/>
        <stp>FALSE</stp>
        <stp>T</stp>
        <tr r="AA65" s="6"/>
      </tp>
      <tp>
        <v>6418</v>
        <stp/>
        <stp>StudyData</stp>
        <stp>(Vol(EP?1)when  (LocalYear(EP?1)=2015 AND LocalMonth(EP?1)=12 AND LocalDay(EP?1)=23 AND LocalHour(EP?1)=14 AND LocalMinute(EP?1)=20))</stp>
        <stp>Bar</stp>
        <stp/>
        <stp>Close</stp>
        <stp>5</stp>
        <stp>0</stp>
        <stp/>
        <stp/>
        <stp/>
        <stp>FALSE</stp>
        <stp>T</stp>
        <tr r="AA71" s="6"/>
      </tp>
      <tp t="s">
        <v/>
        <stp/>
        <stp>StudyData</stp>
        <stp>(Vol(EP?2)when  (LocalYear(EP?2)=2015 AND LocalMonth(EP?2)=12 AND LocalDay(EP?2)=25 AND LocalHour(EP?2)=10 AND LocalMinute(EP?2)=55))</stp>
        <stp>Bar</stp>
        <stp/>
        <stp>Close</stp>
        <stp>5</stp>
        <stp>0</stp>
        <stp/>
        <stp/>
        <stp/>
        <stp>FALSE</stp>
        <stp>T</stp>
        <tr r="Y30" s="6"/>
      </tp>
      <tp t="s">
        <v/>
        <stp/>
        <stp>StudyData</stp>
        <stp>(Vol(EP?2)when  (LocalYear(EP?2)=2015 AND LocalMonth(EP?2)=12 AND LocalDay(EP?2)=25 AND LocalHour(EP?2)=11 AND LocalMinute(EP?2)=45))</stp>
        <stp>Bar</stp>
        <stp/>
        <stp>Close</stp>
        <stp>5</stp>
        <stp>0</stp>
        <stp/>
        <stp/>
        <stp/>
        <stp>FALSE</stp>
        <stp>T</stp>
        <tr r="Y40" s="6"/>
      </tp>
      <tp t="s">
        <v/>
        <stp/>
        <stp>StudyData</stp>
        <stp>(Vol(EP?2)when  (LocalYear(EP?2)=2015 AND LocalMonth(EP?2)=12 AND LocalDay(EP?2)=25 AND LocalHour(EP?2)=14 AND LocalMinute(EP?2)=15))</stp>
        <stp>Bar</stp>
        <stp/>
        <stp>Close</stp>
        <stp>5</stp>
        <stp>0</stp>
        <stp/>
        <stp/>
        <stp/>
        <stp>FALSE</stp>
        <stp>T</stp>
        <tr r="Y70" s="6"/>
      </tp>
      <tp t="s">
        <v/>
        <stp/>
        <stp>StudyData</stp>
        <stp>(Vol(EP?2)when  (LocalYear(EP?2)=2015 AND LocalMonth(EP?2)=12 AND LocalDay(EP?2)=25 AND LocalHour(EP?2)=15 AND LocalMinute(EP?2)=05))</stp>
        <stp>Bar</stp>
        <stp/>
        <stp>Close</stp>
        <stp>5</stp>
        <stp>0</stp>
        <stp/>
        <stp/>
        <stp/>
        <stp>FALSE</stp>
        <stp>T</stp>
        <tr r="Y80" s="6"/>
      </tp>
      <tp>
        <v>4657</v>
        <stp/>
        <stp>StudyData</stp>
        <stp>(Vol(EP?1)when  (LocalYear(EP?1)=2015 AND LocalMonth(EP?1)=12 AND LocalDay(EP?1)=30 AND LocalHour(EP?1)=12 AND LocalMinute(EP?1)=50))</stp>
        <stp>Bar</stp>
        <stp/>
        <stp>Close</stp>
        <stp>5</stp>
        <stp>0</stp>
        <stp/>
        <stp/>
        <stp/>
        <stp>FALSE</stp>
        <stp>T</stp>
        <tr r="V53" s="6"/>
      </tp>
      <tp>
        <v>3673</v>
        <stp/>
        <stp>StudyData</stp>
        <stp>(Vol(EP?1)when  (LocalYear(EP?1)=2015 AND LocalMonth(EP?1)=12 AND LocalDay(EP?1)=30 AND LocalHour(EP?1)=13 AND LocalMinute(EP?1)=40))</stp>
        <stp>Bar</stp>
        <stp/>
        <stp>Close</stp>
        <stp>5</stp>
        <stp>0</stp>
        <stp/>
        <stp/>
        <stp/>
        <stp>FALSE</stp>
        <stp>T</stp>
        <tr r="V63" s="6"/>
      </tp>
      <tp>
        <v>29904</v>
        <stp/>
        <stp>StudyData</stp>
        <stp>(Vol(EP?1)when  (LocalYear(EP?1)=2015 AND LocalMonth(EP?1)=12 AND LocalDay(EP?1)=30 AND LocalHour(EP?1)=14 AND LocalMinute(EP?1)=30))</stp>
        <stp>Bar</stp>
        <stp/>
        <stp>Close</stp>
        <stp>5</stp>
        <stp>0</stp>
        <stp/>
        <stp/>
        <stp/>
        <stp>FALSE</stp>
        <stp>T</stp>
        <tr r="V73" s="6"/>
      </tp>
      <tp t="s">
        <v/>
        <stp/>
        <stp>StudyData</stp>
        <stp>(Vol(EP?1)when  (LocalYear(EP?1)=2015 AND LocalMonth(EP?1)=12 AND LocalDay(EP?1)=24 AND LocalHour(EP?1)=12 AND LocalMinute(EP?1)=45))</stp>
        <stp>Bar</stp>
        <stp/>
        <stp>Close</stp>
        <stp>5</stp>
        <stp>0</stp>
        <stp/>
        <stp/>
        <stp/>
        <stp>FALSE</stp>
        <stp>T</stp>
        <tr r="Z52" s="6"/>
      </tp>
      <tp t="s">
        <v/>
        <stp/>
        <stp>StudyData</stp>
        <stp>(Vol(EP?1)when  (LocalYear(EP?1)=2015 AND LocalMonth(EP?1)=12 AND LocalDay(EP?1)=24 AND LocalHour(EP?1)=13 AND LocalMinute(EP?1)=55))</stp>
        <stp>Bar</stp>
        <stp/>
        <stp>Close</stp>
        <stp>5</stp>
        <stp>0</stp>
        <stp/>
        <stp/>
        <stp/>
        <stp>FALSE</stp>
        <stp>T</stp>
        <tr r="Z66" s="6"/>
      </tp>
      <tp t="s">
        <v/>
        <stp/>
        <stp>StudyData</stp>
        <stp>(Vol(EP?1)when  (LocalYear(EP?1)=2015 AND LocalMonth(EP?1)=12 AND LocalDay(EP?1)=24 AND LocalHour(EP?1)=14 AND LocalMinute(EP?1)=25))</stp>
        <stp>Bar</stp>
        <stp/>
        <stp>Close</stp>
        <stp>5</stp>
        <stp>0</stp>
        <stp/>
        <stp/>
        <stp/>
        <stp>FALSE</stp>
        <stp>T</stp>
        <tr r="Z72" s="6"/>
      </tp>
      <tp>
        <v>3113</v>
        <stp/>
        <stp>StudyData</stp>
        <stp>(Vol(EP?1)when  (LocalYear(EP?1)=2015 AND LocalMonth(EP?1)=12 AND LocalDay(EP?1)=31 AND LocalHour(EP?1)=12 AND LocalMinute(EP?1)=50))</stp>
        <stp>Bar</stp>
        <stp/>
        <stp>Close</stp>
        <stp>5</stp>
        <stp>0</stp>
        <stp/>
        <stp/>
        <stp/>
        <stp>FALSE</stp>
        <stp>T</stp>
        <tr r="U53" s="6"/>
      </tp>
      <tp>
        <v>8130</v>
        <stp/>
        <stp>StudyData</stp>
        <stp>(Vol(EP?1)when  (LocalYear(EP?1)=2015 AND LocalMonth(EP?1)=12 AND LocalDay(EP?1)=31 AND LocalHour(EP?1)=13 AND LocalMinute(EP?1)=40))</stp>
        <stp>Bar</stp>
        <stp/>
        <stp>Close</stp>
        <stp>5</stp>
        <stp>0</stp>
        <stp/>
        <stp/>
        <stp/>
        <stp>FALSE</stp>
        <stp>T</stp>
        <tr r="U63" s="6"/>
      </tp>
      <tp>
        <v>12181</v>
        <stp/>
        <stp>StudyData</stp>
        <stp>(Vol(EP?1)when  (LocalYear(EP?1)=2015 AND LocalMonth(EP?1)=12 AND LocalDay(EP?1)=31 AND LocalHour(EP?1)=14 AND LocalMinute(EP?1)=30))</stp>
        <stp>Bar</stp>
        <stp/>
        <stp>Close</stp>
        <stp>5</stp>
        <stp>0</stp>
        <stp/>
        <stp/>
        <stp/>
        <stp>FALSE</stp>
        <stp>T</stp>
        <tr r="U73" s="6"/>
      </tp>
      <tp>
        <v>5264</v>
        <stp/>
        <stp>StudyData</stp>
        <stp>(Vol(EP?1)when  (LocalYear(EP?1)=2015 AND LocalMonth(EP?1)=12 AND LocalDay(EP?1)=29 AND LocalHour(EP?1)=12 AND LocalMinute(EP?1)=45))</stp>
        <stp>Bar</stp>
        <stp/>
        <stp>Close</stp>
        <stp>5</stp>
        <stp>0</stp>
        <stp/>
        <stp/>
        <stp/>
        <stp>FALSE</stp>
        <stp>T</stp>
        <tr r="W52" s="6"/>
      </tp>
      <tp>
        <v>10241</v>
        <stp/>
        <stp>StudyData</stp>
        <stp>(Vol(EP?1)when  (LocalYear(EP?1)=2015 AND LocalMonth(EP?1)=12 AND LocalDay(EP?1)=29 AND LocalHour(EP?1)=13 AND LocalMinute(EP?1)=55))</stp>
        <stp>Bar</stp>
        <stp/>
        <stp>Close</stp>
        <stp>5</stp>
        <stp>0</stp>
        <stp/>
        <stp/>
        <stp/>
        <stp>FALSE</stp>
        <stp>T</stp>
        <tr r="W66" s="6"/>
      </tp>
      <tp>
        <v>6237</v>
        <stp/>
        <stp>StudyData</stp>
        <stp>(Vol(EP?1)when  (LocalYear(EP?1)=2015 AND LocalMonth(EP?1)=12 AND LocalDay(EP?1)=29 AND LocalHour(EP?1)=14 AND LocalMinute(EP?1)=25))</stp>
        <stp>Bar</stp>
        <stp/>
        <stp>Close</stp>
        <stp>5</stp>
        <stp>0</stp>
        <stp/>
        <stp/>
        <stp/>
        <stp>FALSE</stp>
        <stp>T</stp>
        <tr r="W72" s="6"/>
      </tp>
      <tp>
        <v>3680</v>
        <stp/>
        <stp>StudyData</stp>
        <stp>(Vol(EP?1)when  (LocalYear(EP?1)=2015 AND LocalMonth(EP?1)=12 AND LocalDay(EP?1)=28 AND LocalHour(EP?1)=12 AND LocalMinute(EP?1)=45))</stp>
        <stp>Bar</stp>
        <stp/>
        <stp>Close</stp>
        <stp>5</stp>
        <stp>0</stp>
        <stp/>
        <stp/>
        <stp/>
        <stp>FALSE</stp>
        <stp>T</stp>
        <tr r="X52" s="6"/>
      </tp>
      <tp>
        <v>5280</v>
        <stp/>
        <stp>StudyData</stp>
        <stp>(Vol(EP?1)when  (LocalYear(EP?1)=2015 AND LocalMonth(EP?1)=12 AND LocalDay(EP?1)=28 AND LocalHour(EP?1)=13 AND LocalMinute(EP?1)=55))</stp>
        <stp>Bar</stp>
        <stp/>
        <stp>Close</stp>
        <stp>5</stp>
        <stp>0</stp>
        <stp/>
        <stp/>
        <stp/>
        <stp>FALSE</stp>
        <stp>T</stp>
        <tr r="X66" s="6"/>
      </tp>
      <tp>
        <v>7180</v>
        <stp/>
        <stp>StudyData</stp>
        <stp>(Vol(EP?1)when  (LocalYear(EP?1)=2015 AND LocalMonth(EP?1)=12 AND LocalDay(EP?1)=28 AND LocalHour(EP?1)=14 AND LocalMinute(EP?1)=25))</stp>
        <stp>Bar</stp>
        <stp/>
        <stp>Close</stp>
        <stp>5</stp>
        <stp>0</stp>
        <stp/>
        <stp/>
        <stp/>
        <stp>FALSE</stp>
        <stp>T</stp>
        <tr r="X72" s="6"/>
      </tp>
      <tp>
        <v>6124</v>
        <stp/>
        <stp>StudyData</stp>
        <stp>(Vol(EP?1)when  (LocalYear(EP?1)=2015 AND LocalMonth(EP?1)=12 AND LocalDay(EP?1)=28 AND LocalHour(EP?1)=12 AND LocalMinute(EP?1)=40))</stp>
        <stp>Bar</stp>
        <stp/>
        <stp>Close</stp>
        <stp>5</stp>
        <stp>0</stp>
        <stp/>
        <stp/>
        <stp/>
        <stp>FALSE</stp>
        <stp>T</stp>
        <tr r="X51" s="6"/>
      </tp>
      <tp>
        <v>3668</v>
        <stp/>
        <stp>StudyData</stp>
        <stp>(Vol(EP?1)when  (LocalYear(EP?1)=2015 AND LocalMonth(EP?1)=12 AND LocalDay(EP?1)=28 AND LocalHour(EP?1)=13 AND LocalMinute(EP?1)=50))</stp>
        <stp>Bar</stp>
        <stp/>
        <stp>Close</stp>
        <stp>5</stp>
        <stp>0</stp>
        <stp/>
        <stp/>
        <stp/>
        <stp>FALSE</stp>
        <stp>T</stp>
        <tr r="X65" s="6"/>
      </tp>
      <tp>
        <v>7173</v>
        <stp/>
        <stp>StudyData</stp>
        <stp>(Vol(EP?1)when  (LocalYear(EP?1)=2015 AND LocalMonth(EP?1)=12 AND LocalDay(EP?1)=28 AND LocalHour(EP?1)=14 AND LocalMinute(EP?1)=20))</stp>
        <stp>Bar</stp>
        <stp/>
        <stp>Close</stp>
        <stp>5</stp>
        <stp>0</stp>
        <stp/>
        <stp/>
        <stp/>
        <stp>FALSE</stp>
        <stp>T</stp>
        <tr r="X71" s="6"/>
      </tp>
      <tp>
        <v>8481</v>
        <stp/>
        <stp>StudyData</stp>
        <stp>(Vol(EP?1)when  (LocalYear(EP?1)=2015 AND LocalMonth(EP?1)=12 AND LocalDay(EP?1)=29 AND LocalHour(EP?1)=12 AND LocalMinute(EP?1)=40))</stp>
        <stp>Bar</stp>
        <stp/>
        <stp>Close</stp>
        <stp>5</stp>
        <stp>0</stp>
        <stp/>
        <stp/>
        <stp/>
        <stp>FALSE</stp>
        <stp>T</stp>
        <tr r="W51" s="6"/>
      </tp>
      <tp>
        <v>9932</v>
        <stp/>
        <stp>StudyData</stp>
        <stp>(Vol(EP?1)when  (LocalYear(EP?1)=2015 AND LocalMonth(EP?1)=12 AND LocalDay(EP?1)=29 AND LocalHour(EP?1)=13 AND LocalMinute(EP?1)=50))</stp>
        <stp>Bar</stp>
        <stp/>
        <stp>Close</stp>
        <stp>5</stp>
        <stp>0</stp>
        <stp/>
        <stp/>
        <stp/>
        <stp>FALSE</stp>
        <stp>T</stp>
        <tr r="W65" s="6"/>
      </tp>
      <tp>
        <v>9308</v>
        <stp/>
        <stp>StudyData</stp>
        <stp>(Vol(EP?1)when  (LocalYear(EP?1)=2015 AND LocalMonth(EP?1)=12 AND LocalDay(EP?1)=29 AND LocalHour(EP?1)=14 AND LocalMinute(EP?1)=20))</stp>
        <stp>Bar</stp>
        <stp/>
        <stp>Close</stp>
        <stp>5</stp>
        <stp>0</stp>
        <stp/>
        <stp/>
        <stp/>
        <stp>FALSE</stp>
        <stp>T</stp>
        <tr r="W71" s="6"/>
      </tp>
      <tp>
        <v>7283</v>
        <stp/>
        <stp>StudyData</stp>
        <stp>(Vol(EP?1)when  (LocalYear(EP?1)=2015 AND LocalMonth(EP?1)=12 AND LocalDay(EP?1)=23 AND LocalHour(EP?1)=12 AND LocalMinute(EP?1)=55))</stp>
        <stp>Bar</stp>
        <stp/>
        <stp>Close</stp>
        <stp>5</stp>
        <stp>0</stp>
        <stp/>
        <stp/>
        <stp/>
        <stp>FALSE</stp>
        <stp>T</stp>
        <tr r="AA54" s="6"/>
      </tp>
      <tp>
        <v>7779</v>
        <stp/>
        <stp>StudyData</stp>
        <stp>(Vol(EP?1)when  (LocalYear(EP?1)=2015 AND LocalMonth(EP?1)=12 AND LocalDay(EP?1)=23 AND LocalHour(EP?1)=13 AND LocalMinute(EP?1)=45))</stp>
        <stp>Bar</stp>
        <stp/>
        <stp>Close</stp>
        <stp>5</stp>
        <stp>0</stp>
        <stp/>
        <stp/>
        <stp/>
        <stp>FALSE</stp>
        <stp>T</stp>
        <tr r="AA64" s="6"/>
      </tp>
      <tp>
        <v>9876</v>
        <stp/>
        <stp>StudyData</stp>
        <stp>(Vol(EP?1)when  (LocalYear(EP?1)=2015 AND LocalMonth(EP?1)=12 AND LocalDay(EP?1)=23 AND LocalHour(EP?1)=14 AND LocalMinute(EP?1)=35))</stp>
        <stp>Bar</stp>
        <stp/>
        <stp>Close</stp>
        <stp>5</stp>
        <stp>0</stp>
        <stp/>
        <stp/>
        <stp/>
        <stp>FALSE</stp>
        <stp>T</stp>
        <tr r="AA74" s="6"/>
      </tp>
      <tp t="s">
        <v/>
        <stp/>
        <stp>StudyData</stp>
        <stp>(Vol(EP?2)when  (LocalYear(EP?2)=2015 AND LocalMonth(EP?2)=12 AND LocalDay(EP?2)=25 AND LocalHour(EP?2)=10 AND LocalMinute(EP?2)=40))</stp>
        <stp>Bar</stp>
        <stp/>
        <stp>Close</stp>
        <stp>5</stp>
        <stp>0</stp>
        <stp/>
        <stp/>
        <stp/>
        <stp>FALSE</stp>
        <stp>T</stp>
        <tr r="Y27" s="6"/>
      </tp>
      <tp t="s">
        <v/>
        <stp/>
        <stp>StudyData</stp>
        <stp>(Vol(EP?2)when  (LocalYear(EP?2)=2015 AND LocalMonth(EP?2)=12 AND LocalDay(EP?2)=25 AND LocalHour(EP?2)=11 AND LocalMinute(EP?2)=50))</stp>
        <stp>Bar</stp>
        <stp/>
        <stp>Close</stp>
        <stp>5</stp>
        <stp>0</stp>
        <stp/>
        <stp/>
        <stp/>
        <stp>FALSE</stp>
        <stp>T</stp>
        <tr r="Y41" s="6"/>
      </tp>
      <tp t="s">
        <v/>
        <stp/>
        <stp>StudyData</stp>
        <stp>(Vol(EP?2)when  (LocalYear(EP?2)=2015 AND LocalMonth(EP?2)=12 AND LocalDay(EP?2)=25 AND LocalHour(EP?2)=14 AND LocalMinute(EP?2)=00))</stp>
        <stp>Bar</stp>
        <stp/>
        <stp>Close</stp>
        <stp>5</stp>
        <stp>0</stp>
        <stp/>
        <stp/>
        <stp/>
        <stp>FALSE</stp>
        <stp>T</stp>
        <tr r="Y67" s="6"/>
      </tp>
      <tp t="s">
        <v/>
        <stp/>
        <stp>StudyData</stp>
        <stp>(Vol(EP?2)when  (LocalYear(EP?2)=2015 AND LocalMonth(EP?2)=12 AND LocalDay(EP?2)=25 AND LocalHour(EP?2)=15 AND LocalMinute(EP?2)=10))</stp>
        <stp>Bar</stp>
        <stp/>
        <stp>Close</stp>
        <stp>5</stp>
        <stp>0</stp>
        <stp/>
        <stp/>
        <stp/>
        <stp>FALSE</stp>
        <stp>T</stp>
        <tr r="Y81" s="6"/>
      </tp>
      <tp>
        <v>7681</v>
        <stp/>
        <stp>StudyData</stp>
        <stp>(Vol(EP?1)when  (LocalYear(EP?1)=2015 AND LocalMonth(EP?1)=12 AND LocalDay(EP?1)=22 AND LocalHour(EP?1)=12 AND LocalMinute(EP?1)=55))</stp>
        <stp>Bar</stp>
        <stp/>
        <stp>Close</stp>
        <stp>5</stp>
        <stp>0</stp>
        <stp/>
        <stp/>
        <stp/>
        <stp>FALSE</stp>
        <stp>T</stp>
        <tr r="AB54" s="6"/>
      </tp>
      <tp>
        <v>8265</v>
        <stp/>
        <stp>StudyData</stp>
        <stp>(Vol(EP?1)when  (LocalYear(EP?1)=2015 AND LocalMonth(EP?1)=12 AND LocalDay(EP?1)=22 AND LocalHour(EP?1)=13 AND LocalMinute(EP?1)=45))</stp>
        <stp>Bar</stp>
        <stp/>
        <stp>Close</stp>
        <stp>5</stp>
        <stp>0</stp>
        <stp/>
        <stp/>
        <stp/>
        <stp>FALSE</stp>
        <stp>T</stp>
        <tr r="AB64" s="6"/>
      </tp>
      <tp>
        <v>13638</v>
        <stp/>
        <stp>StudyData</stp>
        <stp>(Vol(EP?1)when  (LocalYear(EP?1)=2015 AND LocalMonth(EP?1)=12 AND LocalDay(EP?1)=22 AND LocalHour(EP?1)=14 AND LocalMinute(EP?1)=35))</stp>
        <stp>Bar</stp>
        <stp/>
        <stp>Close</stp>
        <stp>5</stp>
        <stp>0</stp>
        <stp/>
        <stp/>
        <stp/>
        <stp>FALSE</stp>
        <stp>T</stp>
        <tr r="AB74" s="6"/>
      </tp>
      <tp t="s">
        <v/>
        <stp/>
        <stp>StudyData</stp>
        <stp>(Vol(EP?1)when  (LocalYear(EP?1)=2015 AND LocalMonth(EP?1)=12 AND LocalDay(EP?1)=24 AND LocalHour(EP?1)=12 AND LocalMinute(EP?1)=50))</stp>
        <stp>Bar</stp>
        <stp/>
        <stp>Close</stp>
        <stp>5</stp>
        <stp>0</stp>
        <stp/>
        <stp/>
        <stp/>
        <stp>FALSE</stp>
        <stp>T</stp>
        <tr r="Z53" s="6"/>
      </tp>
      <tp t="s">
        <v/>
        <stp/>
        <stp>StudyData</stp>
        <stp>(Vol(EP?1)when  (LocalYear(EP?1)=2015 AND LocalMonth(EP?1)=12 AND LocalDay(EP?1)=24 AND LocalHour(EP?1)=13 AND LocalMinute(EP?1)=40))</stp>
        <stp>Bar</stp>
        <stp/>
        <stp>Close</stp>
        <stp>5</stp>
        <stp>0</stp>
        <stp/>
        <stp/>
        <stp/>
        <stp>FALSE</stp>
        <stp>T</stp>
        <tr r="Z63" s="6"/>
      </tp>
      <tp t="s">
        <v/>
        <stp/>
        <stp>StudyData</stp>
        <stp>(Vol(EP?1)when  (LocalYear(EP?1)=2015 AND LocalMonth(EP?1)=12 AND LocalDay(EP?1)=24 AND LocalHour(EP?1)=14 AND LocalMinute(EP?1)=30))</stp>
        <stp>Bar</stp>
        <stp/>
        <stp>Close</stp>
        <stp>5</stp>
        <stp>0</stp>
        <stp/>
        <stp/>
        <stp/>
        <stp>FALSE</stp>
        <stp>T</stp>
        <tr r="Z73" s="6"/>
      </tp>
      <tp>
        <v>4225</v>
        <stp/>
        <stp>StudyData</stp>
        <stp>(Vol(EP?1)when  (LocalYear(EP?1)=2015 AND LocalMonth(EP?1)=12 AND LocalDay(EP?1)=31 AND LocalHour(EP?1)=12 AND LocalMinute(EP?1)=45))</stp>
        <stp>Bar</stp>
        <stp/>
        <stp>Close</stp>
        <stp>5</stp>
        <stp>0</stp>
        <stp/>
        <stp/>
        <stp/>
        <stp>FALSE</stp>
        <stp>T</stp>
        <tr r="U52" s="6"/>
      </tp>
      <tp>
        <v>2905</v>
        <stp/>
        <stp>StudyData</stp>
        <stp>(Vol(EP?1)when  (LocalYear(EP?1)=2015 AND LocalMonth(EP?1)=12 AND LocalDay(EP?1)=31 AND LocalHour(EP?1)=13 AND LocalMinute(EP?1)=55))</stp>
        <stp>Bar</stp>
        <stp/>
        <stp>Close</stp>
        <stp>5</stp>
        <stp>0</stp>
        <stp/>
        <stp/>
        <stp/>
        <stp>FALSE</stp>
        <stp>T</stp>
        <tr r="U66" s="6"/>
      </tp>
      <tp>
        <v>7477</v>
        <stp/>
        <stp>StudyData</stp>
        <stp>(Vol(EP?1)when  (LocalYear(EP?1)=2015 AND LocalMonth(EP?1)=12 AND LocalDay(EP?1)=31 AND LocalHour(EP?1)=14 AND LocalMinute(EP?1)=25))</stp>
        <stp>Bar</stp>
        <stp/>
        <stp>Close</stp>
        <stp>5</stp>
        <stp>0</stp>
        <stp/>
        <stp/>
        <stp/>
        <stp>FALSE</stp>
        <stp>T</stp>
        <tr r="U72" s="6"/>
      </tp>
      <tp>
        <v>5508</v>
        <stp/>
        <stp>StudyData</stp>
        <stp>(Vol(EP?1)when  (LocalYear(EP?1)=2015 AND LocalMonth(EP?1)=12 AND LocalDay(EP?1)=30 AND LocalHour(EP?1)=12 AND LocalMinute(EP?1)=45))</stp>
        <stp>Bar</stp>
        <stp/>
        <stp>Close</stp>
        <stp>5</stp>
        <stp>0</stp>
        <stp/>
        <stp/>
        <stp/>
        <stp>FALSE</stp>
        <stp>T</stp>
        <tr r="V52" s="6"/>
      </tp>
      <tp>
        <v>3658</v>
        <stp/>
        <stp>StudyData</stp>
        <stp>(Vol(EP?1)when  (LocalYear(EP?1)=2015 AND LocalMonth(EP?1)=12 AND LocalDay(EP?1)=30 AND LocalHour(EP?1)=13 AND LocalMinute(EP?1)=55))</stp>
        <stp>Bar</stp>
        <stp/>
        <stp>Close</stp>
        <stp>5</stp>
        <stp>0</stp>
        <stp/>
        <stp/>
        <stp/>
        <stp>FALSE</stp>
        <stp>T</stp>
        <tr r="V66" s="6"/>
      </tp>
      <tp>
        <v>4731</v>
        <stp/>
        <stp>StudyData</stp>
        <stp>(Vol(EP?1)when  (LocalYear(EP?1)=2015 AND LocalMonth(EP?1)=12 AND LocalDay(EP?1)=30 AND LocalHour(EP?1)=14 AND LocalMinute(EP?1)=25))</stp>
        <stp>Bar</stp>
        <stp/>
        <stp>Close</stp>
        <stp>5</stp>
        <stp>0</stp>
        <stp/>
        <stp/>
        <stp/>
        <stp>FALSE</stp>
        <stp>T</stp>
        <tr r="V72" s="6"/>
      </tp>
      <tp>
        <v>9920</v>
        <stp/>
        <stp>StudyData</stp>
        <stp>(Vol(EP?1)when  (LocalYear(EP?1)=2015 AND LocalMonth(EP?1)=12 AND LocalDay(EP?1)=22 AND LocalHour(EP?1)=12 AND LocalMinute(EP?1)=50))</stp>
        <stp>Bar</stp>
        <stp/>
        <stp>Close</stp>
        <stp>5</stp>
        <stp>0</stp>
        <stp/>
        <stp/>
        <stp/>
        <stp>FALSE</stp>
        <stp>T</stp>
        <tr r="AB53" s="6"/>
      </tp>
      <tp>
        <v>7382</v>
        <stp/>
        <stp>StudyData</stp>
        <stp>(Vol(EP?1)when  (LocalYear(EP?1)=2015 AND LocalMonth(EP?1)=12 AND LocalDay(EP?1)=22 AND LocalHour(EP?1)=13 AND LocalMinute(EP?1)=40))</stp>
        <stp>Bar</stp>
        <stp/>
        <stp>Close</stp>
        <stp>5</stp>
        <stp>0</stp>
        <stp/>
        <stp/>
        <stp/>
        <stp>FALSE</stp>
        <stp>T</stp>
        <tr r="AB63" s="6"/>
      </tp>
      <tp>
        <v>8653</v>
        <stp/>
        <stp>StudyData</stp>
        <stp>(Vol(EP?1)when  (LocalYear(EP?1)=2015 AND LocalMonth(EP?1)=12 AND LocalDay(EP?1)=22 AND LocalHour(EP?1)=14 AND LocalMinute(EP?1)=30))</stp>
        <stp>Bar</stp>
        <stp/>
        <stp>Close</stp>
        <stp>5</stp>
        <stp>0</stp>
        <stp/>
        <stp/>
        <stp/>
        <stp>FALSE</stp>
        <stp>T</stp>
        <tr r="AB73" s="6"/>
      </tp>
      <tp>
        <v>7032</v>
        <stp/>
        <stp>StudyData</stp>
        <stp>(Vol(EP?1)when  (LocalYear(EP?1)=2015 AND LocalMonth(EP?1)=12 AND LocalDay(EP?1)=23 AND LocalHour(EP?1)=12 AND LocalMinute(EP?1)=50))</stp>
        <stp>Bar</stp>
        <stp/>
        <stp>Close</stp>
        <stp>5</stp>
        <stp>0</stp>
        <stp/>
        <stp/>
        <stp/>
        <stp>FALSE</stp>
        <stp>T</stp>
        <tr r="AA53" s="6"/>
      </tp>
      <tp>
        <v>10758</v>
        <stp/>
        <stp>StudyData</stp>
        <stp>(Vol(EP?1)when  (LocalYear(EP?1)=2015 AND LocalMonth(EP?1)=12 AND LocalDay(EP?1)=23 AND LocalHour(EP?1)=13 AND LocalMinute(EP?1)=40))</stp>
        <stp>Bar</stp>
        <stp/>
        <stp>Close</stp>
        <stp>5</stp>
        <stp>0</stp>
        <stp/>
        <stp/>
        <stp/>
        <stp>FALSE</stp>
        <stp>T</stp>
        <tr r="AA63" s="6"/>
      </tp>
      <tp>
        <v>7178</v>
        <stp/>
        <stp>StudyData</stp>
        <stp>(Vol(EP?1)when  (LocalYear(EP?1)=2015 AND LocalMonth(EP?1)=12 AND LocalDay(EP?1)=23 AND LocalHour(EP?1)=14 AND LocalMinute(EP?1)=30))</stp>
        <stp>Bar</stp>
        <stp/>
        <stp>Close</stp>
        <stp>5</stp>
        <stp>0</stp>
        <stp/>
        <stp/>
        <stp/>
        <stp>FALSE</stp>
        <stp>T</stp>
        <tr r="AA73" s="6"/>
      </tp>
      <tp t="s">
        <v/>
        <stp/>
        <stp>StudyData</stp>
        <stp>(Vol(EP?2)when  (LocalYear(EP?2)=2015 AND LocalMonth(EP?2)=12 AND LocalDay(EP?2)=25 AND LocalHour(EP?2)=10 AND LocalMinute(EP?2)=45))</stp>
        <stp>Bar</stp>
        <stp/>
        <stp>Close</stp>
        <stp>5</stp>
        <stp>0</stp>
        <stp/>
        <stp/>
        <stp/>
        <stp>FALSE</stp>
        <stp>T</stp>
        <tr r="Y28" s="6"/>
      </tp>
      <tp t="s">
        <v/>
        <stp/>
        <stp>StudyData</stp>
        <stp>(Vol(EP?2)when  (LocalYear(EP?2)=2015 AND LocalMonth(EP?2)=12 AND LocalDay(EP?2)=25 AND LocalHour(EP?2)=11 AND LocalMinute(EP?2)=55))</stp>
        <stp>Bar</stp>
        <stp/>
        <stp>Close</stp>
        <stp>5</stp>
        <stp>0</stp>
        <stp/>
        <stp/>
        <stp/>
        <stp>FALSE</stp>
        <stp>T</stp>
        <tr r="Y42" s="6"/>
      </tp>
      <tp t="s">
        <v/>
        <stp/>
        <stp>StudyData</stp>
        <stp>(Vol(EP?2)when  (LocalYear(EP?2)=2015 AND LocalMonth(EP?2)=12 AND LocalDay(EP?2)=25 AND LocalHour(EP?2)=14 AND LocalMinute(EP?2)=05))</stp>
        <stp>Bar</stp>
        <stp/>
        <stp>Close</stp>
        <stp>5</stp>
        <stp>0</stp>
        <stp/>
        <stp/>
        <stp/>
        <stp>FALSE</stp>
        <stp>T</stp>
        <tr r="Y68" s="6"/>
      </tp>
      <tp>
        <v>4438</v>
        <stp/>
        <stp>StudyData</stp>
        <stp>(Vol(EP?1)when  (LocalYear(EP?1)=2015 AND LocalMonth(EP?1)=12 AND LocalDay(EP?1)=30 AND LocalHour(EP?1)=12 AND LocalMinute(EP?1)=40))</stp>
        <stp>Bar</stp>
        <stp/>
        <stp>Close</stp>
        <stp>5</stp>
        <stp>0</stp>
        <stp/>
        <stp/>
        <stp/>
        <stp>FALSE</stp>
        <stp>T</stp>
        <tr r="V51" s="6"/>
      </tp>
      <tp>
        <v>5086</v>
        <stp/>
        <stp>StudyData</stp>
        <stp>(Vol(EP?1)when  (LocalYear(EP?1)=2015 AND LocalMonth(EP?1)=12 AND LocalDay(EP?1)=30 AND LocalHour(EP?1)=13 AND LocalMinute(EP?1)=50))</stp>
        <stp>Bar</stp>
        <stp/>
        <stp>Close</stp>
        <stp>5</stp>
        <stp>0</stp>
        <stp/>
        <stp/>
        <stp/>
        <stp>FALSE</stp>
        <stp>T</stp>
        <tr r="V65" s="6"/>
      </tp>
      <tp>
        <v>3695</v>
        <stp/>
        <stp>StudyData</stp>
        <stp>(Vol(EP?1)when  (LocalYear(EP?1)=2015 AND LocalMonth(EP?1)=12 AND LocalDay(EP?1)=30 AND LocalHour(EP?1)=14 AND LocalMinute(EP?1)=20))</stp>
        <stp>Bar</stp>
        <stp/>
        <stp>Close</stp>
        <stp>5</stp>
        <stp>0</stp>
        <stp/>
        <stp/>
        <stp/>
        <stp>FALSE</stp>
        <stp>T</stp>
        <tr r="V71" s="6"/>
      </tp>
      <tp t="s">
        <v/>
        <stp/>
        <stp>StudyData</stp>
        <stp>(Vol(EP?1)when  (LocalYear(EP?1)=2015 AND LocalMonth(EP?1)=12 AND LocalDay(EP?1)=24 AND LocalHour(EP?1)=12 AND LocalMinute(EP?1)=55))</stp>
        <stp>Bar</stp>
        <stp/>
        <stp>Close</stp>
        <stp>5</stp>
        <stp>0</stp>
        <stp/>
        <stp/>
        <stp/>
        <stp>FALSE</stp>
        <stp>T</stp>
        <tr r="Z54" s="6"/>
      </tp>
      <tp t="s">
        <v/>
        <stp/>
        <stp>StudyData</stp>
        <stp>(Vol(EP?1)when  (LocalYear(EP?1)=2015 AND LocalMonth(EP?1)=12 AND LocalDay(EP?1)=24 AND LocalHour(EP?1)=13 AND LocalMinute(EP?1)=45))</stp>
        <stp>Bar</stp>
        <stp/>
        <stp>Close</stp>
        <stp>5</stp>
        <stp>0</stp>
        <stp/>
        <stp/>
        <stp/>
        <stp>FALSE</stp>
        <stp>T</stp>
        <tr r="Z64" s="6"/>
      </tp>
      <tp t="s">
        <v/>
        <stp/>
        <stp>StudyData</stp>
        <stp>(Vol(EP?1)when  (LocalYear(EP?1)=2015 AND LocalMonth(EP?1)=12 AND LocalDay(EP?1)=24 AND LocalHour(EP?1)=14 AND LocalMinute(EP?1)=35))</stp>
        <stp>Bar</stp>
        <stp/>
        <stp>Close</stp>
        <stp>5</stp>
        <stp>0</stp>
        <stp/>
        <stp/>
        <stp/>
        <stp>FALSE</stp>
        <stp>T</stp>
        <tr r="Z74" s="6"/>
      </tp>
      <tp>
        <v>5736</v>
        <stp/>
        <stp>StudyData</stp>
        <stp>(Vol(EP?1)when  (LocalYear(EP?1)=2015 AND LocalMonth(EP?1)=12 AND LocalDay(EP?1)=31 AND LocalHour(EP?1)=12 AND LocalMinute(EP?1)=40))</stp>
        <stp>Bar</stp>
        <stp/>
        <stp>Close</stp>
        <stp>5</stp>
        <stp>0</stp>
        <stp/>
        <stp/>
        <stp/>
        <stp>FALSE</stp>
        <stp>T</stp>
        <tr r="U51" s="6"/>
      </tp>
      <tp>
        <v>4149</v>
        <stp/>
        <stp>StudyData</stp>
        <stp>(Vol(EP?1)when  (LocalYear(EP?1)=2015 AND LocalMonth(EP?1)=12 AND LocalDay(EP?1)=31 AND LocalHour(EP?1)=13 AND LocalMinute(EP?1)=50))</stp>
        <stp>Bar</stp>
        <stp/>
        <stp>Close</stp>
        <stp>5</stp>
        <stp>0</stp>
        <stp/>
        <stp/>
        <stp/>
        <stp>FALSE</stp>
        <stp>T</stp>
        <tr r="U65" s="6"/>
      </tp>
      <tp>
        <v>7829</v>
        <stp/>
        <stp>StudyData</stp>
        <stp>(Vol(EP?1)when  (LocalYear(EP?1)=2015 AND LocalMonth(EP?1)=12 AND LocalDay(EP?1)=31 AND LocalHour(EP?1)=14 AND LocalMinute(EP?1)=20))</stp>
        <stp>Bar</stp>
        <stp/>
        <stp>Close</stp>
        <stp>5</stp>
        <stp>0</stp>
        <stp/>
        <stp/>
        <stp/>
        <stp>FALSE</stp>
        <stp>T</stp>
        <tr r="U71" s="6"/>
      </tp>
      <tp>
        <v>6953</v>
        <stp/>
        <stp>StudyData</stp>
        <stp>(Vol(EP?1)when  (LocalYear(EP?1)=2015 AND LocalMonth(EP?1)=12 AND LocalDay(EP?1)=29 AND LocalHour(EP?1)=12 AND LocalMinute(EP?1)=55))</stp>
        <stp>Bar</stp>
        <stp/>
        <stp>Close</stp>
        <stp>5</stp>
        <stp>0</stp>
        <stp/>
        <stp/>
        <stp/>
        <stp>FALSE</stp>
        <stp>T</stp>
        <tr r="W54" s="6"/>
      </tp>
      <tp>
        <v>5533</v>
        <stp/>
        <stp>StudyData</stp>
        <stp>(Vol(EP?1)when  (LocalYear(EP?1)=2015 AND LocalMonth(EP?1)=12 AND LocalDay(EP?1)=29 AND LocalHour(EP?1)=13 AND LocalMinute(EP?1)=45))</stp>
        <stp>Bar</stp>
        <stp/>
        <stp>Close</stp>
        <stp>5</stp>
        <stp>0</stp>
        <stp/>
        <stp/>
        <stp/>
        <stp>FALSE</stp>
        <stp>T</stp>
        <tr r="W64" s="6"/>
      </tp>
      <tp>
        <v>8753</v>
        <stp/>
        <stp>StudyData</stp>
        <stp>(Vol(EP?1)when  (LocalYear(EP?1)=2015 AND LocalMonth(EP?1)=12 AND LocalDay(EP?1)=29 AND LocalHour(EP?1)=14 AND LocalMinute(EP?1)=35))</stp>
        <stp>Bar</stp>
        <stp/>
        <stp>Close</stp>
        <stp>5</stp>
        <stp>0</stp>
        <stp/>
        <stp/>
        <stp/>
        <stp>FALSE</stp>
        <stp>T</stp>
        <tr r="W74" s="6"/>
      </tp>
      <tp>
        <v>4337</v>
        <stp/>
        <stp>StudyData</stp>
        <stp>(Vol(EP?1)when  (LocalYear(EP?1)=2015 AND LocalMonth(EP?1)=12 AND LocalDay(EP?1)=28 AND LocalHour(EP?1)=12 AND LocalMinute(EP?1)=55))</stp>
        <stp>Bar</stp>
        <stp/>
        <stp>Close</stp>
        <stp>5</stp>
        <stp>0</stp>
        <stp/>
        <stp/>
        <stp/>
        <stp>FALSE</stp>
        <stp>T</stp>
        <tr r="X54" s="6"/>
      </tp>
      <tp>
        <v>6602</v>
        <stp/>
        <stp>StudyData</stp>
        <stp>(Vol(EP?1)when  (LocalYear(EP?1)=2015 AND LocalMonth(EP?1)=12 AND LocalDay(EP?1)=28 AND LocalHour(EP?1)=13 AND LocalMinute(EP?1)=45))</stp>
        <stp>Bar</stp>
        <stp/>
        <stp>Close</stp>
        <stp>5</stp>
        <stp>0</stp>
        <stp/>
        <stp/>
        <stp/>
        <stp>FALSE</stp>
        <stp>T</stp>
        <tr r="X64" s="6"/>
      </tp>
      <tp>
        <v>6398</v>
        <stp/>
        <stp>StudyData</stp>
        <stp>(Vol(EP?1)when  (LocalYear(EP?1)=2015 AND LocalMonth(EP?1)=12 AND LocalDay(EP?1)=28 AND LocalHour(EP?1)=14 AND LocalMinute(EP?1)=35))</stp>
        <stp>Bar</stp>
        <stp/>
        <stp>Close</stp>
        <stp>5</stp>
        <stp>0</stp>
        <stp/>
        <stp/>
        <stp/>
        <stp>FALSE</stp>
        <stp>T</stp>
        <tr r="X74" s="6"/>
      </tp>
      <tp>
        <v>7522</v>
        <stp/>
        <stp>StudyData</stp>
        <stp>(Vol(EP?1)when  (LocalYear(EP?1)=2015 AND LocalMonth(EP?1)=12 AND LocalDay(EP?1)=28 AND LocalHour(EP?1)=12 AND LocalMinute(EP?1)=50))</stp>
        <stp>Bar</stp>
        <stp/>
        <stp>Close</stp>
        <stp>5</stp>
        <stp>0</stp>
        <stp/>
        <stp/>
        <stp/>
        <stp>FALSE</stp>
        <stp>T</stp>
        <tr r="X53" s="6"/>
      </tp>
      <tp>
        <v>2349</v>
        <stp/>
        <stp>StudyData</stp>
        <stp>(Vol(EP?1)when  (LocalYear(EP?1)=2015 AND LocalMonth(EP?1)=12 AND LocalDay(EP?1)=28 AND LocalHour(EP?1)=13 AND LocalMinute(EP?1)=40))</stp>
        <stp>Bar</stp>
        <stp/>
        <stp>Close</stp>
        <stp>5</stp>
        <stp>0</stp>
        <stp/>
        <stp/>
        <stp/>
        <stp>FALSE</stp>
        <stp>T</stp>
        <tr r="X63" s="6"/>
      </tp>
      <tp>
        <v>7487</v>
        <stp/>
        <stp>StudyData</stp>
        <stp>(Vol(EP?1)when  (LocalYear(EP?1)=2015 AND LocalMonth(EP?1)=12 AND LocalDay(EP?1)=28 AND LocalHour(EP?1)=14 AND LocalMinute(EP?1)=30))</stp>
        <stp>Bar</stp>
        <stp/>
        <stp>Close</stp>
        <stp>5</stp>
        <stp>0</stp>
        <stp/>
        <stp/>
        <stp/>
        <stp>FALSE</stp>
        <stp>T</stp>
        <tr r="X73" s="6"/>
      </tp>
      <tp>
        <v>6450</v>
        <stp/>
        <stp>StudyData</stp>
        <stp>(Vol(EP?1)when  (LocalYear(EP?1)=2015 AND LocalMonth(EP?1)=12 AND LocalDay(EP?1)=29 AND LocalHour(EP?1)=12 AND LocalMinute(EP?1)=50))</stp>
        <stp>Bar</stp>
        <stp/>
        <stp>Close</stp>
        <stp>5</stp>
        <stp>0</stp>
        <stp/>
        <stp/>
        <stp/>
        <stp>FALSE</stp>
        <stp>T</stp>
        <tr r="W53" s="6"/>
      </tp>
      <tp>
        <v>4672</v>
        <stp/>
        <stp>StudyData</stp>
        <stp>(Vol(EP?1)when  (LocalYear(EP?1)=2015 AND LocalMonth(EP?1)=12 AND LocalDay(EP?1)=29 AND LocalHour(EP?1)=13 AND LocalMinute(EP?1)=40))</stp>
        <stp>Bar</stp>
        <stp/>
        <stp>Close</stp>
        <stp>5</stp>
        <stp>0</stp>
        <stp/>
        <stp/>
        <stp/>
        <stp>FALSE</stp>
        <stp>T</stp>
        <tr r="W63" s="6"/>
      </tp>
      <tp>
        <v>11360</v>
        <stp/>
        <stp>StudyData</stp>
        <stp>(Vol(EP?1)when  (LocalYear(EP?1)=2015 AND LocalMonth(EP?1)=12 AND LocalDay(EP?1)=29 AND LocalHour(EP?1)=14 AND LocalMinute(EP?1)=30))</stp>
        <stp>Bar</stp>
        <stp/>
        <stp>Close</stp>
        <stp>5</stp>
        <stp>0</stp>
        <stp/>
        <stp/>
        <stp/>
        <stp>FALSE</stp>
        <stp>T</stp>
        <tr r="W73" s="6"/>
      </tp>
      <tp t="s">
        <v>OMX Stockholm 30 Index, Jan 16</v>
        <stp/>
        <stp>ContractData</stp>
        <stp>X30</stp>
        <stp>LongDescription</stp>
        <stp/>
        <stp>T</stp>
        <tr r="H4" s="4"/>
        <tr r="Z5" s="2"/>
      </tp>
      <tp>
        <v>1.1231</v>
        <stp/>
        <stp>ContractData</stp>
        <stp>HOE</stp>
        <stp>LastTrade</stp>
        <stp/>
        <stp>T</stp>
        <tr r="B36" s="2"/>
      </tp>
      <tp t="s">
        <v>Russell 2000 Index Mini, Mar 16</v>
        <stp/>
        <stp>ContractData</stp>
        <stp>TFE</stp>
        <stp>LongDescription</stp>
        <stp/>
        <stp>T</stp>
        <tr r="H22" s="4"/>
        <tr r="K5" s="2"/>
      </tp>
      <tp t="s">
        <v>30yr US Treasury Bonds (Globex), Mar 16</v>
        <stp/>
        <stp>ContractData</stp>
        <stp>USA</stp>
        <stp>LongDescription</stp>
        <stp/>
        <stp>T</stp>
        <tr r="H19" s="4"/>
        <tr r="AC23" s="2"/>
      </tp>
      <tp t="s">
        <v>RBOB Gasoline (Globex), Feb 16</v>
        <stp/>
        <stp>ContractData</stp>
        <stp>RBE</stp>
        <stp>LongDescription</stp>
        <stp/>
        <stp>T</stp>
        <tr r="H36" s="4"/>
        <tr r="B41" s="2"/>
      </tp>
      <tp t="s">
        <v>Silver (Globex), Mar 16</v>
        <stp/>
        <stp>ContractData</stp>
        <stp>SIE</stp>
        <stp>LongDescription</stp>
        <stp/>
        <stp>T</stp>
        <tr r="H3" s="4"/>
        <tr r="B17" s="2"/>
      </tp>
      <tp t="s">
        <v>Swiss Franc (Globex), Mar 16</v>
        <stp/>
        <stp>ContractData</stp>
        <stp>SF6</stp>
        <stp>LongDescription</stp>
        <stp/>
        <stp>T</stp>
        <tr r="H31" s="4"/>
        <tr r="Q53" s="2"/>
      </tp>
      <tp t="s">
        <v>CAC40, Jan 16</v>
        <stp/>
        <stp>ContractData</stp>
        <stp>PIL</stp>
        <stp>LongDescription</stp>
        <stp/>
        <stp>T</stp>
        <tr r="H30" s="4"/>
        <tr r="W5" s="2"/>
      </tp>
      <tp t="s">
        <v>Platinum (Globex), Apr 16</v>
        <stp/>
        <stp>ContractData</stp>
        <stp>PLE</stp>
        <stp>LongDescription</stp>
        <stp/>
        <stp>T</stp>
        <tr r="H6" s="4"/>
        <tr r="B23" s="2"/>
      </tp>
      <tp t="s">
        <v>FTSE 100 - Stnd Index, Mar 16</v>
        <stp/>
        <stp>ContractData</stp>
        <stp>QFA</stp>
        <stp>LongDescription</stp>
        <stp/>
        <stp>T</stp>
        <tr r="H21" s="4"/>
        <tr r="T5" s="2"/>
      </tp>
      <tp t="s">
        <v>Long Gilt (CONNECT), Mar 16</v>
        <stp/>
        <stp>ContractData</stp>
        <stp>QGA</stp>
        <stp>LongDescription</stp>
        <stp/>
        <stp>T</stp>
        <tr r="H14" s="4"/>
        <tr r="AC41" s="2"/>
      </tp>
      <tp t="s">
        <v>New Zealand Dollar (Globex), Mar 16</v>
        <stp/>
        <stp>ContractData</stp>
        <stp>NE6</stp>
        <stp>LongDescription</stp>
        <stp/>
        <stp>T</stp>
        <tr r="H32" s="4"/>
        <tr r="W53" s="2"/>
      </tp>
      <tp t="s">
        <v>Mexican Peso (Globex), Mar 16</v>
        <stp/>
        <stp>ContractData</stp>
        <stp>MX6</stp>
        <stp>LongDescription</stp>
        <stp/>
        <stp>T</stp>
        <tr r="H18" s="4"/>
        <tr r="Z53" s="2"/>
      </tp>
      <tp t="s">
        <v>Nikkei 225 (Osaka), Mar 16</v>
        <stp/>
        <stp>ContractData</stp>
        <stp>JNK</stp>
        <stp>LongDescription</stp>
        <stp/>
        <stp>T</stp>
        <tr r="H24" s="4"/>
        <tr r="AC5" s="2"/>
      </tp>
      <tp t="s">
        <v>Japanese Yen (Globex), Mar 16</v>
        <stp/>
        <stp>ContractData</stp>
        <stp>JY6</stp>
        <stp>LongDescription</stp>
        <stp/>
        <stp>T</stp>
        <tr r="H7" s="4"/>
        <tr r="H53" s="2"/>
      </tp>
      <tp t="s">
        <v>NY Harbor ULSD, Feb 16</v>
        <stp/>
        <stp>ContractData</stp>
        <stp>HOE</stp>
        <stp>LongDescription</stp>
        <stp/>
        <stp>T</stp>
        <tr r="H20" s="4"/>
        <tr r="B35" s="2"/>
      </tp>
      <tp t="s">
        <v>5 Year US Treasury Notes (Globex), Mar 16</v>
        <stp/>
        <stp>ContractData</stp>
        <stp>FVA</stp>
        <stp>LongDescription</stp>
        <stp/>
        <stp>B</stp>
        <tr r="AC11" s="2"/>
      </tp>
      <tp t="s">
        <v>5 Year US Treasury Notes (Globex), Mar 16</v>
        <stp/>
        <stp>ContractData</stp>
        <stp>FVA</stp>
        <stp>LongDescription</stp>
        <stp/>
        <stp>T</stp>
        <tr r="H15" s="4"/>
      </tp>
      <tp t="s">
        <v>Dollar Index (ICE), Mar 16</v>
        <stp/>
        <stp>ContractData</stp>
        <stp>DXE</stp>
        <stp>LongDescription</stp>
        <stp/>
        <stp>T</stp>
        <tr r="H5" s="4"/>
        <tr r="B53" s="2"/>
      </tp>
      <tp t="s">
        <v>Euro STOXX 50, Mar 16</v>
        <stp/>
        <stp>ContractData</stp>
        <stp>DSX</stp>
        <stp>LongDescription</stp>
        <stp/>
        <stp>T</stp>
        <tr r="H12" s="4"/>
        <tr r="Q5" s="2"/>
      </tp>
      <tp t="s">
        <v>E-mini NASDAQ-100, Mar 16</v>
        <stp/>
        <stp>ContractData</stp>
        <stp>ENQ</stp>
        <stp>LongDescription</stp>
        <stp/>
        <stp>T</stp>
        <tr r="H28" s="4"/>
        <tr r="H5" s="2"/>
      </tp>
      <tp t="s">
        <v>Euro FX (Globex), Mar 16</v>
        <stp/>
        <stp>ContractData</stp>
        <stp>EU6</stp>
        <stp>LongDescription</stp>
        <stp/>
        <stp>T</stp>
        <tr r="H33" s="4"/>
        <tr r="E53" s="2"/>
      </tp>
      <tp t="s">
        <v>British Pound (Globex), Mar 16</v>
        <stp/>
        <stp>ContractData</stp>
        <stp>BP6</stp>
        <stp>LongDescription</stp>
        <stp/>
        <stp>T</stp>
        <tr r="H23" s="4"/>
        <tr r="K53" s="2"/>
      </tp>
      <tp t="s">
        <v>Crude Light (Globex), Feb 16</v>
        <stp/>
        <stp>ContractData</stp>
        <stp>CLE</stp>
        <stp>LongDescription</stp>
        <stp/>
        <stp>T</stp>
        <tr r="H34" s="4"/>
        <tr r="B29" s="2"/>
        <tr r="W26" s="3"/>
      </tp>
      <tp t="s">
        <v>Canadian Dollar (Globex), Mar 16</v>
        <stp/>
        <stp>ContractData</stp>
        <stp>CA6</stp>
        <stp>LongDescription</stp>
        <stp/>
        <stp>T</stp>
        <tr r="H17" s="4"/>
        <tr r="N53" s="2"/>
      </tp>
      <tp>
        <v>18270</v>
        <stp/>
        <stp>ContractData</stp>
        <stp>JNK</stp>
        <stp>LastTrade</stp>
        <stp/>
        <stp>T</stp>
        <tr r="AC6" s="2"/>
      </tp>
      <tp>
        <v>4478.25</v>
        <stp/>
        <stp>ContractData</stp>
        <stp>ENQ</stp>
        <stp>LastTrade</stp>
        <stp/>
        <stp>T</stp>
        <tr r="H6" s="2"/>
      </tp>
      <tp t="e">
        <v>#N/A</v>
        <stp>0</stp>
        <stp>StudyData</stp>
        <stp>CLE</stp>
        <stp>Bar</stp>
        <stp>0</stp>
        <stp>High</stp>
        <stp>5</stp>
        <stp>-8</stp>
        <stp>0</stp>
        <stp>0</stp>
        <stp>0</stp>
        <stp>0</stp>
        <stp>T</stp>
        <tr r="W11" s="4"/>
      </tp>
      <tp>
        <v>889.2</v>
        <stp/>
        <stp>ContractData</stp>
        <stp>PLE</stp>
        <stp>LastTrade</stp>
        <stp/>
        <stp>T</stp>
        <tr r="B24" s="2"/>
      </tp>
      <tp>
        <v>36.11</v>
        <stp/>
        <stp>ContractData</stp>
        <stp>CLE</stp>
        <stp>LastTrade</stp>
        <stp/>
        <stp>T</stp>
        <tr r="B30" s="2"/>
      </tp>
      <tp t="e">
        <v>#N/A</v>
        <stp>0</stp>
        <stp>StudyData</stp>
        <stp>CLE</stp>
        <stp>Bar</stp>
        <stp>0</stp>
        <stp>High</stp>
        <stp>5</stp>
        <stp>-9</stp>
        <stp>0</stp>
        <stp>0</stp>
        <stp>0</stp>
        <stp>0</stp>
        <stp>T</stp>
        <tr r="W12" s="4"/>
      </tp>
      <tp>
        <v>1998.75</v>
        <stp/>
        <stp>StudyData</stp>
        <stp>EP</stp>
        <stp>Bar</stp>
        <stp/>
        <stp>Close</stp>
        <stp>5</stp>
        <stp>0</stp>
        <stp/>
        <stp/>
        <stp/>
        <stp/>
        <stp>T</stp>
        <tr r="R3" s="4"/>
      </tp>
      <tp t="s">
        <v>153'31.0</v>
        <stp/>
        <stp>ContractData</stp>
        <stp>USA</stp>
        <stp>LastTrade</stp>
        <stp/>
        <stp>B</stp>
        <tr r="AC24" s="2"/>
      </tp>
      <tp>
        <v>3156</v>
        <stp/>
        <stp>ContractData</stp>
        <stp>DSX</stp>
        <stp>LastTrade</stp>
        <stp/>
        <stp>T</stp>
        <tr r="Q6" s="2"/>
      </tp>
      <tp>
        <v>55</v>
        <stp/>
        <stp>DOMData</stp>
        <stp>CLE</stp>
        <stp>Volume</stp>
        <stp>2</stp>
        <stp>T</stp>
        <tr r="W30" s="3"/>
      </tp>
      <tp>
        <v>42374.34375</v>
        <stp/>
        <stp>StudyData</stp>
        <stp>CLE</stp>
        <stp>Bar</stp>
        <stp/>
        <stp>Time</stp>
        <stp>5</stp>
        <stp>-15</stp>
        <stp/>
        <stp/>
        <stp/>
        <stp/>
        <stp>T</stp>
        <tr r="Z18" s="4"/>
      </tp>
      <tp>
        <v>42374.309027777781</v>
        <stp/>
        <stp>StudyData</stp>
        <stp>CLE</stp>
        <stp>Bar</stp>
        <stp/>
        <stp>Time</stp>
        <stp>5</stp>
        <stp>-25</stp>
        <stp/>
        <stp/>
        <stp/>
        <stp/>
        <stp>T</stp>
        <tr r="Z28" s="4"/>
      </tp>
      <tp>
        <v>1071.9000000000001</v>
        <stp/>
        <stp>ContractData</stp>
        <stp>GCE?1</stp>
        <stp>Low</stp>
        <stp/>
        <stp>T</stp>
        <tr r="B14" s="2"/>
      </tp>
      <tp>
        <v>1791</v>
        <stp/>
        <stp>StudyData</stp>
        <stp>(Vol(CLE?1)when  (LocalYear(CLE?1)=2015 AND LocalMonth(CLE?1)=12 AND LocalDay(CLE?1)=30 AND LocalHour(CLE?1)=10 AND LocalMinute(CLE?1)=15))</stp>
        <stp>Bar</stp>
        <stp/>
        <stp>Close</stp>
        <stp>5</stp>
        <stp>0</stp>
        <stp/>
        <stp/>
        <stp/>
        <stp>FALSE</stp>
        <stp>T</stp>
        <tr r="V28" s="8"/>
      </tp>
      <tp>
        <v>2372</v>
        <stp/>
        <stp>StudyData</stp>
        <stp>(Vol(CLE?1)when  (LocalYear(CLE?1)=2015 AND LocalMonth(CLE?1)=12 AND LocalDay(CLE?1)=31 AND LocalHour(CLE?1)=11 AND LocalMinute(CLE?1)=15))</stp>
        <stp>Bar</stp>
        <stp/>
        <stp>Close</stp>
        <stp>5</stp>
        <stp>0</stp>
        <stp/>
        <stp/>
        <stp/>
        <stp>FALSE</stp>
        <stp>T</stp>
        <tr r="U40" s="8"/>
      </tp>
      <tp>
        <v>965</v>
        <stp/>
        <stp>StudyData</stp>
        <stp>(Vol(CLE?1)when  (LocalYear(CLE?1)=2015 AND LocalMonth(CLE?1)=12 AND LocalDay(CLE?1)=22 AND LocalHour(CLE?1)=12 AND LocalMinute(CLE?1)=15))</stp>
        <stp>Bar</stp>
        <stp/>
        <stp>Close</stp>
        <stp>5</stp>
        <stp>0</stp>
        <stp/>
        <stp/>
        <stp/>
        <stp>FALSE</stp>
        <stp>T</stp>
        <tr r="AB52" s="8"/>
      </tp>
      <tp>
        <v>2673</v>
        <stp/>
        <stp>StudyData</stp>
        <stp>(Vol(CLE?1)when  (LocalYear(CLE?1)=2015 AND LocalMonth(CLE?1)=12 AND LocalDay(CLE?1)=23 AND LocalHour(CLE?1)=13 AND LocalMinute(CLE?1)=15))</stp>
        <stp>Bar</stp>
        <stp/>
        <stp>Close</stp>
        <stp>5</stp>
        <stp>0</stp>
        <stp/>
        <stp/>
        <stp/>
        <stp>FALSE</stp>
        <stp>T</stp>
        <tr r="AA64" s="8"/>
      </tp>
      <tp>
        <v>1997</v>
        <stp/>
        <stp>StudyData</stp>
        <stp>(Vol(CLE?1)when  (LocalYear(CLE?1)=2015 AND LocalMonth(CLE?1)=12 AND LocalDay(CLE?1)=30 AND LocalHour(CLE?1)=10 AND LocalMinute(CLE?1)=10))</stp>
        <stp>Bar</stp>
        <stp/>
        <stp>Close</stp>
        <stp>5</stp>
        <stp>0</stp>
        <stp/>
        <stp/>
        <stp/>
        <stp>FALSE</stp>
        <stp>T</stp>
        <tr r="V27" s="8"/>
      </tp>
      <tp>
        <v>2251</v>
        <stp/>
        <stp>StudyData</stp>
        <stp>(Vol(CLE?1)when  (LocalYear(CLE?1)=2015 AND LocalMonth(CLE?1)=12 AND LocalDay(CLE?1)=31 AND LocalHour(CLE?1)=11 AND LocalMinute(CLE?1)=10))</stp>
        <stp>Bar</stp>
        <stp/>
        <stp>Close</stp>
        <stp>5</stp>
        <stp>0</stp>
        <stp/>
        <stp/>
        <stp/>
        <stp>FALSE</stp>
        <stp>T</stp>
        <tr r="U39" s="8"/>
      </tp>
      <tp>
        <v>1263</v>
        <stp/>
        <stp>StudyData</stp>
        <stp>(Vol(CLE?1)when  (LocalYear(CLE?1)=2015 AND LocalMonth(CLE?1)=12 AND LocalDay(CLE?1)=22 AND LocalHour(CLE?1)=12 AND LocalMinute(CLE?1)=10))</stp>
        <stp>Bar</stp>
        <stp/>
        <stp>Close</stp>
        <stp>5</stp>
        <stp>0</stp>
        <stp/>
        <stp/>
        <stp/>
        <stp>FALSE</stp>
        <stp>T</stp>
        <tr r="AB51" s="8"/>
      </tp>
      <tp>
        <v>3041</v>
        <stp/>
        <stp>StudyData</stp>
        <stp>(Vol(CLE?1)when  (LocalYear(CLE?1)=2015 AND LocalMonth(CLE?1)=12 AND LocalDay(CLE?1)=23 AND LocalHour(CLE?1)=13 AND LocalMinute(CLE?1)=10))</stp>
        <stp>Bar</stp>
        <stp/>
        <stp>Close</stp>
        <stp>5</stp>
        <stp>0</stp>
        <stp/>
        <stp/>
        <stp/>
        <stp>FALSE</stp>
        <stp>T</stp>
        <tr r="AA63" s="8"/>
      </tp>
      <tp>
        <v>1770</v>
        <stp/>
        <stp>StudyData</stp>
        <stp>(Vol(CLE?1)when  (LocalYear(CLE?1)=2015 AND LocalMonth(CLE?1)=12 AND LocalDay(CLE?1)=30 AND LocalHour(CLE?1)=10 AND LocalMinute(CLE?1)=05))</stp>
        <stp>Bar</stp>
        <stp/>
        <stp>Close</stp>
        <stp>5</stp>
        <stp>0</stp>
        <stp/>
        <stp/>
        <stp/>
        <stp>FALSE</stp>
        <stp>T</stp>
        <tr r="V26" s="8"/>
      </tp>
      <tp>
        <v>2256</v>
        <stp/>
        <stp>StudyData</stp>
        <stp>(Vol(CLE?1)when  (LocalYear(CLE?1)=2015 AND LocalMonth(CLE?1)=12 AND LocalDay(CLE?1)=31 AND LocalHour(CLE?1)=11 AND LocalMinute(CLE?1)=05))</stp>
        <stp>Bar</stp>
        <stp/>
        <stp>Close</stp>
        <stp>5</stp>
        <stp>0</stp>
        <stp/>
        <stp/>
        <stp/>
        <stp>FALSE</stp>
        <stp>T</stp>
        <tr r="U38" s="8"/>
      </tp>
      <tp>
        <v>2607</v>
        <stp/>
        <stp>StudyData</stp>
        <stp>(Vol(CLE?1)when  (LocalYear(CLE?1)=2015 AND LocalMonth(CLE?1)=12 AND LocalDay(CLE?1)=22 AND LocalHour(CLE?1)=12 AND LocalMinute(CLE?1)=05))</stp>
        <stp>Bar</stp>
        <stp/>
        <stp>Close</stp>
        <stp>5</stp>
        <stp>0</stp>
        <stp/>
        <stp/>
        <stp/>
        <stp>FALSE</stp>
        <stp>T</stp>
        <tr r="AB50" s="8"/>
      </tp>
      <tp>
        <v>2323</v>
        <stp/>
        <stp>StudyData</stp>
        <stp>(Vol(CLE?1)when  (LocalYear(CLE?1)=2015 AND LocalMonth(CLE?1)=12 AND LocalDay(CLE?1)=23 AND LocalHour(CLE?1)=13 AND LocalMinute(CLE?1)=05))</stp>
        <stp>Bar</stp>
        <stp/>
        <stp>Close</stp>
        <stp>5</stp>
        <stp>0</stp>
        <stp/>
        <stp/>
        <stp/>
        <stp>FALSE</stp>
        <stp>T</stp>
        <tr r="AA62" s="8"/>
      </tp>
      <tp>
        <v>2282</v>
        <stp/>
        <stp>StudyData</stp>
        <stp>(Vol(CLE?1)when  (LocalYear(CLE?1)=2015 AND LocalMonth(CLE?1)=12 AND LocalDay(CLE?1)=30 AND LocalHour(CLE?1)=10 AND LocalMinute(CLE?1)=00))</stp>
        <stp>Bar</stp>
        <stp/>
        <stp>Close</stp>
        <stp>5</stp>
        <stp>0</stp>
        <stp/>
        <stp/>
        <stp/>
        <stp>FALSE</stp>
        <stp>T</stp>
        <tr r="V25" s="8"/>
      </tp>
      <tp>
        <v>3886</v>
        <stp/>
        <stp>StudyData</stp>
        <stp>(Vol(CLE?1)when  (LocalYear(CLE?1)=2015 AND LocalMonth(CLE?1)=12 AND LocalDay(CLE?1)=31 AND LocalHour(CLE?1)=11 AND LocalMinute(CLE?1)=00))</stp>
        <stp>Bar</stp>
        <stp/>
        <stp>Close</stp>
        <stp>5</stp>
        <stp>0</stp>
        <stp/>
        <stp/>
        <stp/>
        <stp>FALSE</stp>
        <stp>T</stp>
        <tr r="U37" s="8"/>
      </tp>
      <tp>
        <v>698</v>
        <stp/>
        <stp>StudyData</stp>
        <stp>(Vol(CLE?1)when  (LocalYear(CLE?1)=2015 AND LocalMonth(CLE?1)=12 AND LocalDay(CLE?1)=22 AND LocalHour(CLE?1)=12 AND LocalMinute(CLE?1)=00))</stp>
        <stp>Bar</stp>
        <stp/>
        <stp>Close</stp>
        <stp>5</stp>
        <stp>0</stp>
        <stp/>
        <stp/>
        <stp/>
        <stp>FALSE</stp>
        <stp>T</stp>
        <tr r="AB49" s="8"/>
      </tp>
      <tp>
        <v>1698</v>
        <stp/>
        <stp>StudyData</stp>
        <stp>(Vol(CLE?1)when  (LocalYear(CLE?1)=2015 AND LocalMonth(CLE?1)=12 AND LocalDay(CLE?1)=23 AND LocalHour(CLE?1)=13 AND LocalMinute(CLE?1)=00))</stp>
        <stp>Bar</stp>
        <stp/>
        <stp>Close</stp>
        <stp>5</stp>
        <stp>0</stp>
        <stp/>
        <stp/>
        <stp/>
        <stp>FALSE</stp>
        <stp>T</stp>
        <tr r="AA61" s="8"/>
      </tp>
      <tp>
        <v>1583</v>
        <stp/>
        <stp>StudyData</stp>
        <stp>(Vol(CLE?1)when  (LocalYear(CLE?1)=2015 AND LocalMonth(CLE?1)=12 AND LocalDay(CLE?1)=30 AND LocalHour(CLE?1)=10 AND LocalMinute(CLE?1)=35))</stp>
        <stp>Bar</stp>
        <stp/>
        <stp>Close</stp>
        <stp>5</stp>
        <stp>0</stp>
        <stp/>
        <stp/>
        <stp/>
        <stp>FALSE</stp>
        <stp>T</stp>
        <tr r="V32" s="8"/>
      </tp>
      <tp>
        <v>961</v>
        <stp/>
        <stp>StudyData</stp>
        <stp>(Vol(CLE?1)when  (LocalYear(CLE?1)=2015 AND LocalMonth(CLE?1)=12 AND LocalDay(CLE?1)=31 AND LocalHour(CLE?1)=11 AND LocalMinute(CLE?1)=35))</stp>
        <stp>Bar</stp>
        <stp/>
        <stp>Close</stp>
        <stp>5</stp>
        <stp>0</stp>
        <stp/>
        <stp/>
        <stp/>
        <stp>FALSE</stp>
        <stp>T</stp>
        <tr r="U44" s="8"/>
      </tp>
      <tp>
        <v>887</v>
        <stp/>
        <stp>StudyData</stp>
        <stp>(Vol(CLE?1)when  (LocalYear(CLE?1)=2015 AND LocalMonth(CLE?1)=12 AND LocalDay(CLE?1)=22 AND LocalHour(CLE?1)=12 AND LocalMinute(CLE?1)=35))</stp>
        <stp>Bar</stp>
        <stp/>
        <stp>Close</stp>
        <stp>5</stp>
        <stp>0</stp>
        <stp/>
        <stp/>
        <stp/>
        <stp>FALSE</stp>
        <stp>T</stp>
        <tr r="AB56" s="8"/>
      </tp>
      <tp>
        <v>1940</v>
        <stp/>
        <stp>StudyData</stp>
        <stp>(Vol(CLE?1)when  (LocalYear(CLE?1)=2015 AND LocalMonth(CLE?1)=12 AND LocalDay(CLE?1)=30 AND LocalHour(CLE?1)=10 AND LocalMinute(CLE?1)=30))</stp>
        <stp>Bar</stp>
        <stp/>
        <stp>Close</stp>
        <stp>5</stp>
        <stp>0</stp>
        <stp/>
        <stp/>
        <stp/>
        <stp>FALSE</stp>
        <stp>T</stp>
        <tr r="V31" s="8"/>
      </tp>
      <tp>
        <v>1388</v>
        <stp/>
        <stp>StudyData</stp>
        <stp>(Vol(CLE?1)when  (LocalYear(CLE?1)=2015 AND LocalMonth(CLE?1)=12 AND LocalDay(CLE?1)=31 AND LocalHour(CLE?1)=11 AND LocalMinute(CLE?1)=30))</stp>
        <stp>Bar</stp>
        <stp/>
        <stp>Close</stp>
        <stp>5</stp>
        <stp>0</stp>
        <stp/>
        <stp/>
        <stp/>
        <stp>FALSE</stp>
        <stp>T</stp>
        <tr r="U43" s="8"/>
      </tp>
      <tp>
        <v>862</v>
        <stp/>
        <stp>StudyData</stp>
        <stp>(Vol(CLE?1)when  (LocalYear(CLE?1)=2015 AND LocalMonth(CLE?1)=12 AND LocalDay(CLE?1)=22 AND LocalHour(CLE?1)=12 AND LocalMinute(CLE?1)=30))</stp>
        <stp>Bar</stp>
        <stp/>
        <stp>Close</stp>
        <stp>5</stp>
        <stp>0</stp>
        <stp/>
        <stp/>
        <stp/>
        <stp>FALSE</stp>
        <stp>T</stp>
        <tr r="AB55" s="8"/>
      </tp>
      <tp>
        <v>2642</v>
        <stp/>
        <stp>StudyData</stp>
        <stp>(Vol(CLE?1)when  (LocalYear(CLE?1)=2015 AND LocalMonth(CLE?1)=12 AND LocalDay(CLE?1)=30 AND LocalHour(CLE?1)=10 AND LocalMinute(CLE?1)=25))</stp>
        <stp>Bar</stp>
        <stp/>
        <stp>Close</stp>
        <stp>5</stp>
        <stp>0</stp>
        <stp/>
        <stp/>
        <stp/>
        <stp>FALSE</stp>
        <stp>T</stp>
        <tr r="V30" s="8"/>
      </tp>
      <tp>
        <v>1733</v>
        <stp/>
        <stp>StudyData</stp>
        <stp>(Vol(CLE?1)when  (LocalYear(CLE?1)=2015 AND LocalMonth(CLE?1)=12 AND LocalDay(CLE?1)=31 AND LocalHour(CLE?1)=11 AND LocalMinute(CLE?1)=25))</stp>
        <stp>Bar</stp>
        <stp/>
        <stp>Close</stp>
        <stp>5</stp>
        <stp>0</stp>
        <stp/>
        <stp/>
        <stp/>
        <stp>FALSE</stp>
        <stp>T</stp>
        <tr r="U42" s="8"/>
      </tp>
      <tp>
        <v>971</v>
        <stp/>
        <stp>StudyData</stp>
        <stp>(Vol(CLE?1)when  (LocalYear(CLE?1)=2015 AND LocalMonth(CLE?1)=12 AND LocalDay(CLE?1)=22 AND LocalHour(CLE?1)=12 AND LocalMinute(CLE?1)=25))</stp>
        <stp>Bar</stp>
        <stp/>
        <stp>Close</stp>
        <stp>5</stp>
        <stp>0</stp>
        <stp/>
        <stp/>
        <stp/>
        <stp>FALSE</stp>
        <stp>T</stp>
        <tr r="AB54" s="8"/>
      </tp>
      <tp>
        <v>11578</v>
        <stp/>
        <stp>StudyData</stp>
        <stp>(Vol(CLE?1)when  (LocalYear(CLE?1)=2015 AND LocalMonth(CLE?1)=12 AND LocalDay(CLE?1)=23 AND LocalHour(CLE?1)=13 AND LocalMinute(CLE?1)=25))</stp>
        <stp>Bar</stp>
        <stp/>
        <stp>Close</stp>
        <stp>5</stp>
        <stp>0</stp>
        <stp/>
        <stp/>
        <stp/>
        <stp>FALSE</stp>
        <stp>T</stp>
        <tr r="AA66" s="8"/>
      </tp>
      <tp>
        <v>2144</v>
        <stp/>
        <stp>StudyData</stp>
        <stp>(Vol(CLE?1)when  (LocalYear(CLE?1)=2015 AND LocalMonth(CLE?1)=12 AND LocalDay(CLE?1)=30 AND LocalHour(CLE?1)=10 AND LocalMinute(CLE?1)=20))</stp>
        <stp>Bar</stp>
        <stp/>
        <stp>Close</stp>
        <stp>5</stp>
        <stp>0</stp>
        <stp/>
        <stp/>
        <stp/>
        <stp>FALSE</stp>
        <stp>T</stp>
        <tr r="V29" s="8"/>
      </tp>
      <tp>
        <v>1931</v>
        <stp/>
        <stp>StudyData</stp>
        <stp>(Vol(CLE?1)when  (LocalYear(CLE?1)=2015 AND LocalMonth(CLE?1)=12 AND LocalDay(CLE?1)=31 AND LocalHour(CLE?1)=11 AND LocalMinute(CLE?1)=20))</stp>
        <stp>Bar</stp>
        <stp/>
        <stp>Close</stp>
        <stp>5</stp>
        <stp>0</stp>
        <stp/>
        <stp/>
        <stp/>
        <stp>FALSE</stp>
        <stp>T</stp>
        <tr r="U41" s="8"/>
      </tp>
      <tp>
        <v>1192</v>
        <stp/>
        <stp>StudyData</stp>
        <stp>(Vol(CLE?1)when  (LocalYear(CLE?1)=2015 AND LocalMonth(CLE?1)=12 AND LocalDay(CLE?1)=22 AND LocalHour(CLE?1)=12 AND LocalMinute(CLE?1)=20))</stp>
        <stp>Bar</stp>
        <stp/>
        <stp>Close</stp>
        <stp>5</stp>
        <stp>0</stp>
        <stp/>
        <stp/>
        <stp/>
        <stp>FALSE</stp>
        <stp>T</stp>
        <tr r="AB53" s="8"/>
      </tp>
      <tp>
        <v>3480</v>
        <stp/>
        <stp>StudyData</stp>
        <stp>(Vol(CLE?1)when  (LocalYear(CLE?1)=2015 AND LocalMonth(CLE?1)=12 AND LocalDay(CLE?1)=23 AND LocalHour(CLE?1)=13 AND LocalMinute(CLE?1)=20))</stp>
        <stp>Bar</stp>
        <stp/>
        <stp>Close</stp>
        <stp>5</stp>
        <stp>0</stp>
        <stp/>
        <stp/>
        <stp/>
        <stp>FALSE</stp>
        <stp>T</stp>
        <tr r="AA65" s="8"/>
      </tp>
      <tp>
        <v>594</v>
        <stp/>
        <stp>StudyData</stp>
        <stp>(Vol(CLE?1)when  (LocalYear(CLE?1)=2015 AND LocalMonth(CLE?1)=12 AND LocalDay(CLE?1)=30 AND LocalHour(CLE?1)=10 AND LocalMinute(CLE?1)=55))</stp>
        <stp>Bar</stp>
        <stp/>
        <stp>Close</stp>
        <stp>5</stp>
        <stp>0</stp>
        <stp/>
        <stp/>
        <stp/>
        <stp>FALSE</stp>
        <stp>T</stp>
        <tr r="V36" s="8"/>
      </tp>
      <tp>
        <v>1169</v>
        <stp/>
        <stp>StudyData</stp>
        <stp>(Vol(CLE?1)when  (LocalYear(CLE?1)=2015 AND LocalMonth(CLE?1)=12 AND LocalDay(CLE?1)=31 AND LocalHour(CLE?1)=11 AND LocalMinute(CLE?1)=55))</stp>
        <stp>Bar</stp>
        <stp/>
        <stp>Close</stp>
        <stp>5</stp>
        <stp>0</stp>
        <stp/>
        <stp/>
        <stp/>
        <stp>FALSE</stp>
        <stp>T</stp>
        <tr r="U48" s="8"/>
      </tp>
      <tp>
        <v>965</v>
        <stp/>
        <stp>StudyData</stp>
        <stp>(Vol(CLE?1)when  (LocalYear(CLE?1)=2015 AND LocalMonth(CLE?1)=12 AND LocalDay(CLE?1)=22 AND LocalHour(CLE?1)=12 AND LocalMinute(CLE?1)=55))</stp>
        <stp>Bar</stp>
        <stp/>
        <stp>Close</stp>
        <stp>5</stp>
        <stp>0</stp>
        <stp/>
        <stp/>
        <stp/>
        <stp>FALSE</stp>
        <stp>T</stp>
        <tr r="AB60" s="8"/>
      </tp>
      <tp>
        <v>1237</v>
        <stp/>
        <stp>StudyData</stp>
        <stp>(Vol(CLE?1)when  (LocalYear(CLE?1)=2015 AND LocalMonth(CLE?1)=12 AND LocalDay(CLE?1)=30 AND LocalHour(CLE?1)=10 AND LocalMinute(CLE?1)=50))</stp>
        <stp>Bar</stp>
        <stp/>
        <stp>Close</stp>
        <stp>5</stp>
        <stp>0</stp>
        <stp/>
        <stp/>
        <stp/>
        <stp>FALSE</stp>
        <stp>T</stp>
        <tr r="V35" s="8"/>
      </tp>
      <tp>
        <v>1428</v>
        <stp/>
        <stp>StudyData</stp>
        <stp>(Vol(CLE?1)when  (LocalYear(CLE?1)=2015 AND LocalMonth(CLE?1)=12 AND LocalDay(CLE?1)=31 AND LocalHour(CLE?1)=11 AND LocalMinute(CLE?1)=50))</stp>
        <stp>Bar</stp>
        <stp/>
        <stp>Close</stp>
        <stp>5</stp>
        <stp>0</stp>
        <stp/>
        <stp/>
        <stp/>
        <stp>FALSE</stp>
        <stp>T</stp>
        <tr r="U47" s="8"/>
      </tp>
      <tp>
        <v>814</v>
        <stp/>
        <stp>StudyData</stp>
        <stp>(Vol(CLE?1)when  (LocalYear(CLE?1)=2015 AND LocalMonth(CLE?1)=12 AND LocalDay(CLE?1)=22 AND LocalHour(CLE?1)=12 AND LocalMinute(CLE?1)=50))</stp>
        <stp>Bar</stp>
        <stp/>
        <stp>Close</stp>
        <stp>5</stp>
        <stp>0</stp>
        <stp/>
        <stp/>
        <stp/>
        <stp>FALSE</stp>
        <stp>T</stp>
        <tr r="AB59" s="8"/>
      </tp>
      <tp>
        <v>815</v>
        <stp/>
        <stp>StudyData</stp>
        <stp>(Vol(CLE?1)when  (LocalYear(CLE?1)=2015 AND LocalMonth(CLE?1)=12 AND LocalDay(CLE?1)=30 AND LocalHour(CLE?1)=10 AND LocalMinute(CLE?1)=45))</stp>
        <stp>Bar</stp>
        <stp/>
        <stp>Close</stp>
        <stp>5</stp>
        <stp>0</stp>
        <stp/>
        <stp/>
        <stp/>
        <stp>FALSE</stp>
        <stp>T</stp>
        <tr r="V34" s="8"/>
      </tp>
      <tp>
        <v>3934</v>
        <stp/>
        <stp>StudyData</stp>
        <stp>(Vol(CLE?1)when  (LocalYear(CLE?1)=2015 AND LocalMonth(CLE?1)=12 AND LocalDay(CLE?1)=31 AND LocalHour(CLE?1)=11 AND LocalMinute(CLE?1)=45))</stp>
        <stp>Bar</stp>
        <stp/>
        <stp>Close</stp>
        <stp>5</stp>
        <stp>0</stp>
        <stp/>
        <stp/>
        <stp/>
        <stp>FALSE</stp>
        <stp>T</stp>
        <tr r="U46" s="8"/>
      </tp>
      <tp>
        <v>1287</v>
        <stp/>
        <stp>StudyData</stp>
        <stp>(Vol(CLE?1)when  (LocalYear(CLE?1)=2015 AND LocalMonth(CLE?1)=12 AND LocalDay(CLE?1)=22 AND LocalHour(CLE?1)=12 AND LocalMinute(CLE?1)=45))</stp>
        <stp>Bar</stp>
        <stp/>
        <stp>Close</stp>
        <stp>5</stp>
        <stp>0</stp>
        <stp/>
        <stp/>
        <stp/>
        <stp>FALSE</stp>
        <stp>T</stp>
        <tr r="AB58" s="8"/>
      </tp>
      <tp>
        <v>1819</v>
        <stp/>
        <stp>StudyData</stp>
        <stp>(Vol(CLE?1)when  (LocalYear(CLE?1)=2015 AND LocalMonth(CLE?1)=12 AND LocalDay(CLE?1)=30 AND LocalHour(CLE?1)=10 AND LocalMinute(CLE?1)=40))</stp>
        <stp>Bar</stp>
        <stp/>
        <stp>Close</stp>
        <stp>5</stp>
        <stp>0</stp>
        <stp/>
        <stp/>
        <stp/>
        <stp>FALSE</stp>
        <stp>T</stp>
        <tr r="V33" s="8"/>
      </tp>
      <tp>
        <v>1496</v>
        <stp/>
        <stp>StudyData</stp>
        <stp>(Vol(CLE?1)when  (LocalYear(CLE?1)=2015 AND LocalMonth(CLE?1)=12 AND LocalDay(CLE?1)=31 AND LocalHour(CLE?1)=11 AND LocalMinute(CLE?1)=40))</stp>
        <stp>Bar</stp>
        <stp/>
        <stp>Close</stp>
        <stp>5</stp>
        <stp>0</stp>
        <stp/>
        <stp/>
        <stp/>
        <stp>FALSE</stp>
        <stp>T</stp>
        <tr r="U45" s="8"/>
      </tp>
      <tp>
        <v>819</v>
        <stp/>
        <stp>StudyData</stp>
        <stp>(Vol(CLE?1)when  (LocalYear(CLE?1)=2015 AND LocalMonth(CLE?1)=12 AND LocalDay(CLE?1)=22 AND LocalHour(CLE?1)=12 AND LocalMinute(CLE?1)=40))</stp>
        <stp>Bar</stp>
        <stp/>
        <stp>Close</stp>
        <stp>5</stp>
        <stp>0</stp>
        <stp/>
        <stp/>
        <stp/>
        <stp>FALSE</stp>
        <stp>T</stp>
        <tr r="AB57" s="8"/>
      </tp>
      <tp>
        <v>39</v>
        <stp/>
        <stp>DOMData</stp>
        <stp>CLE</stp>
        <stp>Volume</stp>
        <stp>3</stp>
        <stp>T</stp>
        <tr r="Y30" s="3"/>
      </tp>
      <tp>
        <v>42374.347222222219</v>
        <stp/>
        <stp>StudyData</stp>
        <stp>CLE</stp>
        <stp>Bar</stp>
        <stp/>
        <stp>Time</stp>
        <stp>5</stp>
        <stp>-14</stp>
        <stp/>
        <stp/>
        <stp/>
        <stp/>
        <stp>T</stp>
        <tr r="Z17" s="4"/>
      </tp>
      <tp>
        <v>42374.3125</v>
        <stp/>
        <stp>StudyData</stp>
        <stp>CLE</stp>
        <stp>Bar</stp>
        <stp/>
        <stp>Time</stp>
        <stp>5</stp>
        <stp>-24</stp>
        <stp/>
        <stp/>
        <stp/>
        <stp/>
        <stp>T</stp>
        <tr r="Z27" s="4"/>
      </tp>
      <tp>
        <v>1197</v>
        <stp/>
        <stp>StudyData</stp>
        <stp>(Vol(CLE?1)when  (LocalYear(CLE?1)=2015 AND LocalMonth(CLE?1)=12 AND LocalDay(CLE?1)=30 AND LocalHour(CLE?1)=11 AND LocalMinute(CLE?1)=15))</stp>
        <stp>Bar</stp>
        <stp/>
        <stp>Close</stp>
        <stp>5</stp>
        <stp>0</stp>
        <stp/>
        <stp/>
        <stp/>
        <stp>FALSE</stp>
        <stp>T</stp>
        <tr r="V40" s="8"/>
      </tp>
      <tp>
        <v>3178</v>
        <stp/>
        <stp>StudyData</stp>
        <stp>(Vol(CLE?1)when  (LocalYear(CLE?1)=2015 AND LocalMonth(CLE?1)=12 AND LocalDay(CLE?1)=31 AND LocalHour(CLE?1)=10 AND LocalMinute(CLE?1)=15))</stp>
        <stp>Bar</stp>
        <stp/>
        <stp>Close</stp>
        <stp>5</stp>
        <stp>0</stp>
        <stp/>
        <stp/>
        <stp/>
        <stp>FALSE</stp>
        <stp>T</stp>
        <tr r="U28" s="8"/>
      </tp>
      <tp>
        <v>2572</v>
        <stp/>
        <stp>StudyData</stp>
        <stp>(Vol(CLE?1)when  (LocalYear(CLE?1)=2015 AND LocalMonth(CLE?1)=12 AND LocalDay(CLE?1)=22 AND LocalHour(CLE?1)=13 AND LocalMinute(CLE?1)=15))</stp>
        <stp>Bar</stp>
        <stp/>
        <stp>Close</stp>
        <stp>5</stp>
        <stp>0</stp>
        <stp/>
        <stp/>
        <stp/>
        <stp>FALSE</stp>
        <stp>T</stp>
        <tr r="AB64" s="8"/>
      </tp>
      <tp>
        <v>1474</v>
        <stp/>
        <stp>StudyData</stp>
        <stp>(Vol(CLE?1)when  (LocalYear(CLE?1)=2015 AND LocalMonth(CLE?1)=12 AND LocalDay(CLE?1)=23 AND LocalHour(CLE?1)=12 AND LocalMinute(CLE?1)=15))</stp>
        <stp>Bar</stp>
        <stp/>
        <stp>Close</stp>
        <stp>5</stp>
        <stp>0</stp>
        <stp/>
        <stp/>
        <stp/>
        <stp>FALSE</stp>
        <stp>T</stp>
        <tr r="AA52" s="8"/>
      </tp>
      <tp>
        <v>1223</v>
        <stp/>
        <stp>StudyData</stp>
        <stp>(Vol(CLE?1)when  (LocalYear(CLE?1)=2015 AND LocalMonth(CLE?1)=12 AND LocalDay(CLE?1)=30 AND LocalHour(CLE?1)=11 AND LocalMinute(CLE?1)=10))</stp>
        <stp>Bar</stp>
        <stp/>
        <stp>Close</stp>
        <stp>5</stp>
        <stp>0</stp>
        <stp/>
        <stp/>
        <stp/>
        <stp>FALSE</stp>
        <stp>T</stp>
        <tr r="V39" s="8"/>
      </tp>
      <tp>
        <v>986</v>
        <stp/>
        <stp>StudyData</stp>
        <stp>(Vol(CLE?1)when  (LocalYear(CLE?1)=2015 AND LocalMonth(CLE?1)=12 AND LocalDay(CLE?1)=31 AND LocalHour(CLE?1)=10 AND LocalMinute(CLE?1)=10))</stp>
        <stp>Bar</stp>
        <stp/>
        <stp>Close</stp>
        <stp>5</stp>
        <stp>0</stp>
        <stp/>
        <stp/>
        <stp/>
        <stp>FALSE</stp>
        <stp>T</stp>
        <tr r="U27" s="8"/>
      </tp>
      <tp>
        <v>2306</v>
        <stp/>
        <stp>StudyData</stp>
        <stp>(Vol(CLE?1)when  (LocalYear(CLE?1)=2015 AND LocalMonth(CLE?1)=12 AND LocalDay(CLE?1)=22 AND LocalHour(CLE?1)=13 AND LocalMinute(CLE?1)=10))</stp>
        <stp>Bar</stp>
        <stp/>
        <stp>Close</stp>
        <stp>5</stp>
        <stp>0</stp>
        <stp/>
        <stp/>
        <stp/>
        <stp>FALSE</stp>
        <stp>T</stp>
        <tr r="AB63" s="8"/>
      </tp>
      <tp>
        <v>1540</v>
        <stp/>
        <stp>StudyData</stp>
        <stp>(Vol(CLE?1)when  (LocalYear(CLE?1)=2015 AND LocalMonth(CLE?1)=12 AND LocalDay(CLE?1)=23 AND LocalHour(CLE?1)=12 AND LocalMinute(CLE?1)=10))</stp>
        <stp>Bar</stp>
        <stp/>
        <stp>Close</stp>
        <stp>5</stp>
        <stp>0</stp>
        <stp/>
        <stp/>
        <stp/>
        <stp>FALSE</stp>
        <stp>T</stp>
        <tr r="AA51" s="8"/>
      </tp>
      <tp>
        <v>811</v>
        <stp/>
        <stp>StudyData</stp>
        <stp>(Vol(CLE?1)when  (LocalYear(CLE?1)=2015 AND LocalMonth(CLE?1)=12 AND LocalDay(CLE?1)=30 AND LocalHour(CLE?1)=11 AND LocalMinute(CLE?1)=05))</stp>
        <stp>Bar</stp>
        <stp/>
        <stp>Close</stp>
        <stp>5</stp>
        <stp>0</stp>
        <stp/>
        <stp/>
        <stp/>
        <stp>FALSE</stp>
        <stp>T</stp>
        <tr r="V38" s="8"/>
      </tp>
      <tp>
        <v>2372</v>
        <stp/>
        <stp>StudyData</stp>
        <stp>(Vol(CLE?1)when  (LocalYear(CLE?1)=2015 AND LocalMonth(CLE?1)=12 AND LocalDay(CLE?1)=31 AND LocalHour(CLE?1)=10 AND LocalMinute(CLE?1)=05))</stp>
        <stp>Bar</stp>
        <stp/>
        <stp>Close</stp>
        <stp>5</stp>
        <stp>0</stp>
        <stp/>
        <stp/>
        <stp/>
        <stp>FALSE</stp>
        <stp>T</stp>
        <tr r="U26" s="8"/>
      </tp>
      <tp>
        <v>786</v>
        <stp/>
        <stp>StudyData</stp>
        <stp>(Vol(CLE?1)when  (LocalYear(CLE?1)=2015 AND LocalMonth(CLE?1)=12 AND LocalDay(CLE?1)=22 AND LocalHour(CLE?1)=13 AND LocalMinute(CLE?1)=05))</stp>
        <stp>Bar</stp>
        <stp/>
        <stp>Close</stp>
        <stp>5</stp>
        <stp>0</stp>
        <stp/>
        <stp/>
        <stp/>
        <stp>FALSE</stp>
        <stp>T</stp>
        <tr r="AB62" s="8"/>
      </tp>
      <tp>
        <v>1907</v>
        <stp/>
        <stp>StudyData</stp>
        <stp>(Vol(CLE?1)when  (LocalYear(CLE?1)=2015 AND LocalMonth(CLE?1)=12 AND LocalDay(CLE?1)=23 AND LocalHour(CLE?1)=12 AND LocalMinute(CLE?1)=05))</stp>
        <stp>Bar</stp>
        <stp/>
        <stp>Close</stp>
        <stp>5</stp>
        <stp>0</stp>
        <stp/>
        <stp/>
        <stp/>
        <stp>FALSE</stp>
        <stp>T</stp>
        <tr r="AA50" s="8"/>
      </tp>
      <tp>
        <v>1105</v>
        <stp/>
        <stp>StudyData</stp>
        <stp>(Vol(CLE?1)when  (LocalYear(CLE?1)=2015 AND LocalMonth(CLE?1)=12 AND LocalDay(CLE?1)=30 AND LocalHour(CLE?1)=11 AND LocalMinute(CLE?1)=00))</stp>
        <stp>Bar</stp>
        <stp/>
        <stp>Close</stp>
        <stp>5</stp>
        <stp>0</stp>
        <stp/>
        <stp/>
        <stp/>
        <stp>FALSE</stp>
        <stp>T</stp>
        <tr r="V37" s="8"/>
      </tp>
      <tp>
        <v>1352</v>
        <stp/>
        <stp>StudyData</stp>
        <stp>(Vol(CLE?1)when  (LocalYear(CLE?1)=2015 AND LocalMonth(CLE?1)=12 AND LocalDay(CLE?1)=31 AND LocalHour(CLE?1)=10 AND LocalMinute(CLE?1)=00))</stp>
        <stp>Bar</stp>
        <stp/>
        <stp>Close</stp>
        <stp>5</stp>
        <stp>0</stp>
        <stp/>
        <stp/>
        <stp/>
        <stp>FALSE</stp>
        <stp>T</stp>
        <tr r="U25" s="8"/>
      </tp>
      <tp>
        <v>3648</v>
        <stp/>
        <stp>StudyData</stp>
        <stp>(Vol(CLE?1)when  (LocalYear(CLE?1)=2015 AND LocalMonth(CLE?1)=12 AND LocalDay(CLE?1)=22 AND LocalHour(CLE?1)=13 AND LocalMinute(CLE?1)=00))</stp>
        <stp>Bar</stp>
        <stp/>
        <stp>Close</stp>
        <stp>5</stp>
        <stp>0</stp>
        <stp/>
        <stp/>
        <stp/>
        <stp>FALSE</stp>
        <stp>T</stp>
        <tr r="AB61" s="8"/>
      </tp>
      <tp>
        <v>2572</v>
        <stp/>
        <stp>StudyData</stp>
        <stp>(Vol(CLE?1)when  (LocalYear(CLE?1)=2015 AND LocalMonth(CLE?1)=12 AND LocalDay(CLE?1)=23 AND LocalHour(CLE?1)=12 AND LocalMinute(CLE?1)=00))</stp>
        <stp>Bar</stp>
        <stp/>
        <stp>Close</stp>
        <stp>5</stp>
        <stp>0</stp>
        <stp/>
        <stp/>
        <stp/>
        <stp>FALSE</stp>
        <stp>T</stp>
        <tr r="AA49" s="8"/>
      </tp>
      <tp>
        <v>2737</v>
        <stp/>
        <stp>StudyData</stp>
        <stp>(Vol(CLE?1)when  (LocalYear(CLE?1)=2015 AND LocalMonth(CLE?1)=12 AND LocalDay(CLE?1)=30 AND LocalHour(CLE?1)=11 AND LocalMinute(CLE?1)=35))</stp>
        <stp>Bar</stp>
        <stp/>
        <stp>Close</stp>
        <stp>5</stp>
        <stp>0</stp>
        <stp/>
        <stp/>
        <stp/>
        <stp>FALSE</stp>
        <stp>T</stp>
        <tr r="V44" s="8"/>
      </tp>
      <tp>
        <v>3712</v>
        <stp/>
        <stp>StudyData</stp>
        <stp>(Vol(CLE?1)when  (LocalYear(CLE?1)=2015 AND LocalMonth(CLE?1)=12 AND LocalDay(CLE?1)=31 AND LocalHour(CLE?1)=10 AND LocalMinute(CLE?1)=35))</stp>
        <stp>Bar</stp>
        <stp/>
        <stp>Close</stp>
        <stp>5</stp>
        <stp>0</stp>
        <stp/>
        <stp/>
        <stp/>
        <stp>FALSE</stp>
        <stp>T</stp>
        <tr r="U32" s="8"/>
      </tp>
      <tp>
        <v>1784</v>
        <stp/>
        <stp>StudyData</stp>
        <stp>(Vol(CLE?1)when  (LocalYear(CLE?1)=2015 AND LocalMonth(CLE?1)=12 AND LocalDay(CLE?1)=23 AND LocalHour(CLE?1)=12 AND LocalMinute(CLE?1)=35))</stp>
        <stp>Bar</stp>
        <stp/>
        <stp>Close</stp>
        <stp>5</stp>
        <stp>0</stp>
        <stp/>
        <stp/>
        <stp/>
        <stp>FALSE</stp>
        <stp>T</stp>
        <tr r="AA56" s="8"/>
      </tp>
      <tp>
        <v>2431</v>
        <stp/>
        <stp>StudyData</stp>
        <stp>(Vol(CLE?1)when  (LocalYear(CLE?1)=2015 AND LocalMonth(CLE?1)=12 AND LocalDay(CLE?1)=30 AND LocalHour(CLE?1)=11 AND LocalMinute(CLE?1)=30))</stp>
        <stp>Bar</stp>
        <stp/>
        <stp>Close</stp>
        <stp>5</stp>
        <stp>0</stp>
        <stp/>
        <stp/>
        <stp/>
        <stp>FALSE</stp>
        <stp>T</stp>
        <tr r="V43" s="8"/>
      </tp>
      <tp>
        <v>2900</v>
        <stp/>
        <stp>StudyData</stp>
        <stp>(Vol(CLE?1)when  (LocalYear(CLE?1)=2015 AND LocalMonth(CLE?1)=12 AND LocalDay(CLE?1)=31 AND LocalHour(CLE?1)=10 AND LocalMinute(CLE?1)=30))</stp>
        <stp>Bar</stp>
        <stp/>
        <stp>Close</stp>
        <stp>5</stp>
        <stp>0</stp>
        <stp/>
        <stp/>
        <stp/>
        <stp>FALSE</stp>
        <stp>T</stp>
        <tr r="U31" s="8"/>
      </tp>
      <tp>
        <v>1529</v>
        <stp/>
        <stp>StudyData</stp>
        <stp>(Vol(CLE?1)when  (LocalYear(CLE?1)=2015 AND LocalMonth(CLE?1)=12 AND LocalDay(CLE?1)=23 AND LocalHour(CLE?1)=12 AND LocalMinute(CLE?1)=30))</stp>
        <stp>Bar</stp>
        <stp/>
        <stp>Close</stp>
        <stp>5</stp>
        <stp>0</stp>
        <stp/>
        <stp/>
        <stp/>
        <stp>FALSE</stp>
        <stp>T</stp>
        <tr r="AA55" s="8"/>
      </tp>
      <tp>
        <v>878</v>
        <stp/>
        <stp>StudyData</stp>
        <stp>(Vol(CLE?1)when  (LocalYear(CLE?1)=2015 AND LocalMonth(CLE?1)=12 AND LocalDay(CLE?1)=30 AND LocalHour(CLE?1)=11 AND LocalMinute(CLE?1)=25))</stp>
        <stp>Bar</stp>
        <stp/>
        <stp>Close</stp>
        <stp>5</stp>
        <stp>0</stp>
        <stp/>
        <stp/>
        <stp/>
        <stp>FALSE</stp>
        <stp>T</stp>
        <tr r="V42" s="8"/>
      </tp>
      <tp>
        <v>1572</v>
        <stp/>
        <stp>StudyData</stp>
        <stp>(Vol(CLE?1)when  (LocalYear(CLE?1)=2015 AND LocalMonth(CLE?1)=12 AND LocalDay(CLE?1)=31 AND LocalHour(CLE?1)=10 AND LocalMinute(CLE?1)=25))</stp>
        <stp>Bar</stp>
        <stp/>
        <stp>Close</stp>
        <stp>5</stp>
        <stp>0</stp>
        <stp/>
        <stp/>
        <stp/>
        <stp>FALSE</stp>
        <stp>T</stp>
        <tr r="U30" s="8"/>
      </tp>
      <tp>
        <v>8207</v>
        <stp/>
        <stp>StudyData</stp>
        <stp>(Vol(CLE?1)when  (LocalYear(CLE?1)=2015 AND LocalMonth(CLE?1)=12 AND LocalDay(CLE?1)=22 AND LocalHour(CLE?1)=13 AND LocalMinute(CLE?1)=25))</stp>
        <stp>Bar</stp>
        <stp/>
        <stp>Close</stp>
        <stp>5</stp>
        <stp>0</stp>
        <stp/>
        <stp/>
        <stp/>
        <stp>FALSE</stp>
        <stp>T</stp>
        <tr r="AB66" s="8"/>
      </tp>
      <tp>
        <v>829</v>
        <stp/>
        <stp>StudyData</stp>
        <stp>(Vol(CLE?1)when  (LocalYear(CLE?1)=2015 AND LocalMonth(CLE?1)=12 AND LocalDay(CLE?1)=23 AND LocalHour(CLE?1)=12 AND LocalMinute(CLE?1)=25))</stp>
        <stp>Bar</stp>
        <stp/>
        <stp>Close</stp>
        <stp>5</stp>
        <stp>0</stp>
        <stp/>
        <stp/>
        <stp/>
        <stp>FALSE</stp>
        <stp>T</stp>
        <tr r="AA54" s="8"/>
      </tp>
      <tp>
        <v>1081</v>
        <stp/>
        <stp>StudyData</stp>
        <stp>(Vol(CLE?1)when  (LocalYear(CLE?1)=2015 AND LocalMonth(CLE?1)=12 AND LocalDay(CLE?1)=30 AND LocalHour(CLE?1)=11 AND LocalMinute(CLE?1)=20))</stp>
        <stp>Bar</stp>
        <stp/>
        <stp>Close</stp>
        <stp>5</stp>
        <stp>0</stp>
        <stp/>
        <stp/>
        <stp/>
        <stp>FALSE</stp>
        <stp>T</stp>
        <tr r="V41" s="8"/>
      </tp>
      <tp>
        <v>2490</v>
        <stp/>
        <stp>StudyData</stp>
        <stp>(Vol(CLE?1)when  (LocalYear(CLE?1)=2015 AND LocalMonth(CLE?1)=12 AND LocalDay(CLE?1)=31 AND LocalHour(CLE?1)=10 AND LocalMinute(CLE?1)=20))</stp>
        <stp>Bar</stp>
        <stp/>
        <stp>Close</stp>
        <stp>5</stp>
        <stp>0</stp>
        <stp/>
        <stp/>
        <stp/>
        <stp>FALSE</stp>
        <stp>T</stp>
        <tr r="U29" s="8"/>
      </tp>
      <tp>
        <v>2667</v>
        <stp/>
        <stp>StudyData</stp>
        <stp>(Vol(CLE?1)when  (LocalYear(CLE?1)=2015 AND LocalMonth(CLE?1)=12 AND LocalDay(CLE?1)=22 AND LocalHour(CLE?1)=13 AND LocalMinute(CLE?1)=20))</stp>
        <stp>Bar</stp>
        <stp/>
        <stp>Close</stp>
        <stp>5</stp>
        <stp>0</stp>
        <stp/>
        <stp/>
        <stp/>
        <stp>FALSE</stp>
        <stp>T</stp>
        <tr r="AB65" s="8"/>
      </tp>
      <tp>
        <v>1262</v>
        <stp/>
        <stp>StudyData</stp>
        <stp>(Vol(CLE?1)when  (LocalYear(CLE?1)=2015 AND LocalMonth(CLE?1)=12 AND LocalDay(CLE?1)=23 AND LocalHour(CLE?1)=12 AND LocalMinute(CLE?1)=20))</stp>
        <stp>Bar</stp>
        <stp/>
        <stp>Close</stp>
        <stp>5</stp>
        <stp>0</stp>
        <stp/>
        <stp/>
        <stp/>
        <stp>FALSE</stp>
        <stp>T</stp>
        <tr r="AA53" s="8"/>
      </tp>
      <tp>
        <v>955</v>
        <stp/>
        <stp>StudyData</stp>
        <stp>(Vol(CLE?1)when  (LocalYear(CLE?1)=2015 AND LocalMonth(CLE?1)=12 AND LocalDay(CLE?1)=30 AND LocalHour(CLE?1)=11 AND LocalMinute(CLE?1)=55))</stp>
        <stp>Bar</stp>
        <stp/>
        <stp>Close</stp>
        <stp>5</stp>
        <stp>0</stp>
        <stp/>
        <stp/>
        <stp/>
        <stp>FALSE</stp>
        <stp>T</stp>
        <tr r="V48" s="8"/>
      </tp>
      <tp>
        <v>7221</v>
        <stp/>
        <stp>StudyData</stp>
        <stp>(Vol(CLE?1)when  (LocalYear(CLE?1)=2015 AND LocalMonth(CLE?1)=12 AND LocalDay(CLE?1)=31 AND LocalHour(CLE?1)=10 AND LocalMinute(CLE?1)=55))</stp>
        <stp>Bar</stp>
        <stp/>
        <stp>Close</stp>
        <stp>5</stp>
        <stp>0</stp>
        <stp/>
        <stp/>
        <stp/>
        <stp>FALSE</stp>
        <stp>T</stp>
        <tr r="U36" s="8"/>
      </tp>
      <tp>
        <v>2844</v>
        <stp/>
        <stp>StudyData</stp>
        <stp>(Vol(CLE?1)when  (LocalYear(CLE?1)=2015 AND LocalMonth(CLE?1)=12 AND LocalDay(CLE?1)=23 AND LocalHour(CLE?1)=12 AND LocalMinute(CLE?1)=55))</stp>
        <stp>Bar</stp>
        <stp/>
        <stp>Close</stp>
        <stp>5</stp>
        <stp>0</stp>
        <stp/>
        <stp/>
        <stp/>
        <stp>FALSE</stp>
        <stp>T</stp>
        <tr r="AA60" s="8"/>
      </tp>
      <tp>
        <v>915</v>
        <stp/>
        <stp>StudyData</stp>
        <stp>(Vol(CLE?1)when  (LocalYear(CLE?1)=2015 AND LocalMonth(CLE?1)=12 AND LocalDay(CLE?1)=30 AND LocalHour(CLE?1)=11 AND LocalMinute(CLE?1)=50))</stp>
        <stp>Bar</stp>
        <stp/>
        <stp>Close</stp>
        <stp>5</stp>
        <stp>0</stp>
        <stp/>
        <stp/>
        <stp/>
        <stp>FALSE</stp>
        <stp>T</stp>
        <tr r="V47" s="8"/>
      </tp>
      <tp>
        <v>1702</v>
        <stp/>
        <stp>StudyData</stp>
        <stp>(Vol(CLE?1)when  (LocalYear(CLE?1)=2015 AND LocalMonth(CLE?1)=12 AND LocalDay(CLE?1)=31 AND LocalHour(CLE?1)=10 AND LocalMinute(CLE?1)=50))</stp>
        <stp>Bar</stp>
        <stp/>
        <stp>Close</stp>
        <stp>5</stp>
        <stp>0</stp>
        <stp/>
        <stp/>
        <stp/>
        <stp>FALSE</stp>
        <stp>T</stp>
        <tr r="U35" s="8"/>
      </tp>
      <tp>
        <v>1400</v>
        <stp/>
        <stp>StudyData</stp>
        <stp>(Vol(CLE?1)when  (LocalYear(CLE?1)=2015 AND LocalMonth(CLE?1)=12 AND LocalDay(CLE?1)=23 AND LocalHour(CLE?1)=12 AND LocalMinute(CLE?1)=50))</stp>
        <stp>Bar</stp>
        <stp/>
        <stp>Close</stp>
        <stp>5</stp>
        <stp>0</stp>
        <stp/>
        <stp/>
        <stp/>
        <stp>FALSE</stp>
        <stp>T</stp>
        <tr r="AA59" s="8"/>
      </tp>
      <tp>
        <v>2016</v>
        <stp/>
        <stp>StudyData</stp>
        <stp>(Vol(CLE?1)when  (LocalYear(CLE?1)=2015 AND LocalMonth(CLE?1)=12 AND LocalDay(CLE?1)=30 AND LocalHour(CLE?1)=11 AND LocalMinute(CLE?1)=45))</stp>
        <stp>Bar</stp>
        <stp/>
        <stp>Close</stp>
        <stp>5</stp>
        <stp>0</stp>
        <stp/>
        <stp/>
        <stp/>
        <stp>FALSE</stp>
        <stp>T</stp>
        <tr r="V46" s="8"/>
      </tp>
      <tp>
        <v>2304</v>
        <stp/>
        <stp>StudyData</stp>
        <stp>(Vol(CLE?1)when  (LocalYear(CLE?1)=2015 AND LocalMonth(CLE?1)=12 AND LocalDay(CLE?1)=31 AND LocalHour(CLE?1)=10 AND LocalMinute(CLE?1)=45))</stp>
        <stp>Bar</stp>
        <stp/>
        <stp>Close</stp>
        <stp>5</stp>
        <stp>0</stp>
        <stp/>
        <stp/>
        <stp/>
        <stp>FALSE</stp>
        <stp>T</stp>
        <tr r="U34" s="8"/>
      </tp>
      <tp>
        <v>2499</v>
        <stp/>
        <stp>StudyData</stp>
        <stp>(Vol(CLE?1)when  (LocalYear(CLE?1)=2015 AND LocalMonth(CLE?1)=12 AND LocalDay(CLE?1)=23 AND LocalHour(CLE?1)=12 AND LocalMinute(CLE?1)=45))</stp>
        <stp>Bar</stp>
        <stp/>
        <stp>Close</stp>
        <stp>5</stp>
        <stp>0</stp>
        <stp/>
        <stp/>
        <stp/>
        <stp>FALSE</stp>
        <stp>T</stp>
        <tr r="AA58" s="8"/>
      </tp>
      <tp>
        <v>2677</v>
        <stp/>
        <stp>StudyData</stp>
        <stp>(Vol(CLE?1)when  (LocalYear(CLE?1)=2015 AND LocalMonth(CLE?1)=12 AND LocalDay(CLE?1)=30 AND LocalHour(CLE?1)=11 AND LocalMinute(CLE?1)=40))</stp>
        <stp>Bar</stp>
        <stp/>
        <stp>Close</stp>
        <stp>5</stp>
        <stp>0</stp>
        <stp/>
        <stp/>
        <stp/>
        <stp>FALSE</stp>
        <stp>T</stp>
        <tr r="V45" s="8"/>
      </tp>
      <tp>
        <v>7350</v>
        <stp/>
        <stp>StudyData</stp>
        <stp>(Vol(CLE?1)when  (LocalYear(CLE?1)=2015 AND LocalMonth(CLE?1)=12 AND LocalDay(CLE?1)=31 AND LocalHour(CLE?1)=10 AND LocalMinute(CLE?1)=40))</stp>
        <stp>Bar</stp>
        <stp/>
        <stp>Close</stp>
        <stp>5</stp>
        <stp>0</stp>
        <stp/>
        <stp/>
        <stp/>
        <stp>FALSE</stp>
        <stp>T</stp>
        <tr r="U33" s="8"/>
      </tp>
      <tp>
        <v>1215</v>
        <stp/>
        <stp>StudyData</stp>
        <stp>(Vol(CLE?1)when  (LocalYear(CLE?1)=2015 AND LocalMonth(CLE?1)=12 AND LocalDay(CLE?1)=23 AND LocalHour(CLE?1)=12 AND LocalMinute(CLE?1)=40))</stp>
        <stp>Bar</stp>
        <stp/>
        <stp>Close</stp>
        <stp>5</stp>
        <stp>0</stp>
        <stp/>
        <stp/>
        <stp/>
        <stp>FALSE</stp>
        <stp>T</stp>
        <tr r="AA57" s="8"/>
      </tp>
      <tp>
        <v>0.70879999999999999</v>
        <stp/>
        <stp>ContractData</stp>
        <stp>DA6?2</stp>
        <stp>Low</stp>
        <stp/>
        <stp>T</stp>
        <tr r="T56" s="2"/>
      </tp>
      <tp>
        <v>0.5625</v>
        <stp/>
        <stp>ContractData</stp>
        <stp>CLE</stp>
        <stp>PrimarySessionCloseTime</stp>
        <tr r="I2" s="8"/>
        <tr r="J2" s="8"/>
        <tr r="J2" s="8"/>
      </tp>
      <tp>
        <v>42374.336805555555</v>
        <stp/>
        <stp>StudyData</stp>
        <stp>CLE</stp>
        <stp>Bar</stp>
        <stp/>
        <stp>Time</stp>
        <stp>5</stp>
        <stp>-17</stp>
        <stp/>
        <stp/>
        <stp/>
        <stp/>
        <stp>T</stp>
        <tr r="Z20" s="4"/>
      </tp>
      <tp>
        <v>42374.302083333336</v>
        <stp/>
        <stp>StudyData</stp>
        <stp>CLE</stp>
        <stp>Bar</stp>
        <stp/>
        <stp>Time</stp>
        <stp>5</stp>
        <stp>-27</stp>
        <stp/>
        <stp/>
        <stp/>
        <stp/>
        <stp>T</stp>
        <tr r="Z30" s="4"/>
      </tp>
      <tp>
        <v>951</v>
        <stp/>
        <stp>StudyData</stp>
        <stp>(Vol(CLE?1)when  (LocalYear(CLE?1)=2015 AND LocalMonth(CLE?1)=12 AND LocalDay(CLE?1)=30 AND LocalHour(CLE?1)=12 AND LocalMinute(CLE?1)=15))</stp>
        <stp>Bar</stp>
        <stp/>
        <stp>Close</stp>
        <stp>5</stp>
        <stp>0</stp>
        <stp/>
        <stp/>
        <stp/>
        <stp>FALSE</stp>
        <stp>T</stp>
        <tr r="V52" s="8"/>
      </tp>
      <tp>
        <v>6917</v>
        <stp/>
        <stp>StudyData</stp>
        <stp>(Vol(CLE?1)when  (LocalYear(CLE?1)=2015 AND LocalMonth(CLE?1)=12 AND LocalDay(CLE?1)=31 AND LocalHour(CLE?1)=13 AND LocalMinute(CLE?1)=15))</stp>
        <stp>Bar</stp>
        <stp/>
        <stp>Close</stp>
        <stp>5</stp>
        <stp>0</stp>
        <stp/>
        <stp/>
        <stp/>
        <stp>FALSE</stp>
        <stp>T</stp>
        <tr r="U64" s="8"/>
      </tp>
      <tp>
        <v>4811</v>
        <stp/>
        <stp>StudyData</stp>
        <stp>(Vol(CLE?1)when  (LocalYear(CLE?1)=2015 AND LocalMonth(CLE?1)=12 AND LocalDay(CLE?1)=22 AND LocalHour(CLE?1)=10 AND LocalMinute(CLE?1)=15))</stp>
        <stp>Bar</stp>
        <stp/>
        <stp>Close</stp>
        <stp>5</stp>
        <stp>0</stp>
        <stp/>
        <stp/>
        <stp/>
        <stp>FALSE</stp>
        <stp>T</stp>
        <tr r="AB28" s="8"/>
      </tp>
      <tp>
        <v>2444</v>
        <stp/>
        <stp>StudyData</stp>
        <stp>(Vol(CLE?1)when  (LocalYear(CLE?1)=2015 AND LocalMonth(CLE?1)=12 AND LocalDay(CLE?1)=23 AND LocalHour(CLE?1)=11 AND LocalMinute(CLE?1)=15))</stp>
        <stp>Bar</stp>
        <stp/>
        <stp>Close</stp>
        <stp>5</stp>
        <stp>0</stp>
        <stp/>
        <stp/>
        <stp/>
        <stp>FALSE</stp>
        <stp>T</stp>
        <tr r="AA40" s="8"/>
      </tp>
      <tp>
        <v>1418</v>
        <stp/>
        <stp>StudyData</stp>
        <stp>(Vol(CLE?1)when  (LocalYear(CLE?1)=2015 AND LocalMonth(CLE?1)=12 AND LocalDay(CLE?1)=30 AND LocalHour(CLE?1)=12 AND LocalMinute(CLE?1)=10))</stp>
        <stp>Bar</stp>
        <stp/>
        <stp>Close</stp>
        <stp>5</stp>
        <stp>0</stp>
        <stp/>
        <stp/>
        <stp/>
        <stp>FALSE</stp>
        <stp>T</stp>
        <tr r="V51" s="8"/>
      </tp>
      <tp>
        <v>5353</v>
        <stp/>
        <stp>StudyData</stp>
        <stp>(Vol(CLE?1)when  (LocalYear(CLE?1)=2015 AND LocalMonth(CLE?1)=12 AND LocalDay(CLE?1)=31 AND LocalHour(CLE?1)=13 AND LocalMinute(CLE?1)=10))</stp>
        <stp>Bar</stp>
        <stp/>
        <stp>Close</stp>
        <stp>5</stp>
        <stp>0</stp>
        <stp/>
        <stp/>
        <stp/>
        <stp>FALSE</stp>
        <stp>T</stp>
        <tr r="U63" s="8"/>
      </tp>
      <tp>
        <v>4377</v>
        <stp/>
        <stp>StudyData</stp>
        <stp>(Vol(CLE?1)when  (LocalYear(CLE?1)=2015 AND LocalMonth(CLE?1)=12 AND LocalDay(CLE?1)=22 AND LocalHour(CLE?1)=10 AND LocalMinute(CLE?1)=10))</stp>
        <stp>Bar</stp>
        <stp/>
        <stp>Close</stp>
        <stp>5</stp>
        <stp>0</stp>
        <stp/>
        <stp/>
        <stp/>
        <stp>FALSE</stp>
        <stp>T</stp>
        <tr r="AB27" s="8"/>
      </tp>
      <tp>
        <v>4983</v>
        <stp/>
        <stp>StudyData</stp>
        <stp>(Vol(CLE?1)when  (LocalYear(CLE?1)=2015 AND LocalMonth(CLE?1)=12 AND LocalDay(CLE?1)=23 AND LocalHour(CLE?1)=11 AND LocalMinute(CLE?1)=10))</stp>
        <stp>Bar</stp>
        <stp/>
        <stp>Close</stp>
        <stp>5</stp>
        <stp>0</stp>
        <stp/>
        <stp/>
        <stp/>
        <stp>FALSE</stp>
        <stp>T</stp>
        <tr r="AA39" s="8"/>
      </tp>
      <tp>
        <v>966</v>
        <stp/>
        <stp>StudyData</stp>
        <stp>(Vol(CLE?1)when  (LocalYear(CLE?1)=2015 AND LocalMonth(CLE?1)=12 AND LocalDay(CLE?1)=30 AND LocalHour(CLE?1)=12 AND LocalMinute(CLE?1)=05))</stp>
        <stp>Bar</stp>
        <stp/>
        <stp>Close</stp>
        <stp>5</stp>
        <stp>0</stp>
        <stp/>
        <stp/>
        <stp/>
        <stp>FALSE</stp>
        <stp>T</stp>
        <tr r="V50" s="8"/>
      </tp>
      <tp>
        <v>1842</v>
        <stp/>
        <stp>StudyData</stp>
        <stp>(Vol(CLE?1)when  (LocalYear(CLE?1)=2015 AND LocalMonth(CLE?1)=12 AND LocalDay(CLE?1)=31 AND LocalHour(CLE?1)=13 AND LocalMinute(CLE?1)=05))</stp>
        <stp>Bar</stp>
        <stp/>
        <stp>Close</stp>
        <stp>5</stp>
        <stp>0</stp>
        <stp/>
        <stp/>
        <stp/>
        <stp>FALSE</stp>
        <stp>T</stp>
        <tr r="U62" s="8"/>
      </tp>
      <tp>
        <v>1921</v>
        <stp/>
        <stp>StudyData</stp>
        <stp>(Vol(CLE?1)when  (LocalYear(CLE?1)=2015 AND LocalMonth(CLE?1)=12 AND LocalDay(CLE?1)=22 AND LocalHour(CLE?1)=10 AND LocalMinute(CLE?1)=05))</stp>
        <stp>Bar</stp>
        <stp/>
        <stp>Close</stp>
        <stp>5</stp>
        <stp>0</stp>
        <stp/>
        <stp/>
        <stp/>
        <stp>FALSE</stp>
        <stp>T</stp>
        <tr r="AB26" s="8"/>
      </tp>
      <tp>
        <v>1321</v>
        <stp/>
        <stp>StudyData</stp>
        <stp>(Vol(CLE?1)when  (LocalYear(CLE?1)=2015 AND LocalMonth(CLE?1)=12 AND LocalDay(CLE?1)=23 AND LocalHour(CLE?1)=11 AND LocalMinute(CLE?1)=05))</stp>
        <stp>Bar</stp>
        <stp/>
        <stp>Close</stp>
        <stp>5</stp>
        <stp>0</stp>
        <stp/>
        <stp/>
        <stp/>
        <stp>FALSE</stp>
        <stp>T</stp>
        <tr r="AA38" s="8"/>
      </tp>
      <tp>
        <v>2089</v>
        <stp/>
        <stp>StudyData</stp>
        <stp>(Vol(CLE?1)when  (LocalYear(CLE?1)=2015 AND LocalMonth(CLE?1)=12 AND LocalDay(CLE?1)=30 AND LocalHour(CLE?1)=12 AND LocalMinute(CLE?1)=00))</stp>
        <stp>Bar</stp>
        <stp/>
        <stp>Close</stp>
        <stp>5</stp>
        <stp>0</stp>
        <stp/>
        <stp/>
        <stp/>
        <stp>FALSE</stp>
        <stp>T</stp>
        <tr r="V49" s="8"/>
      </tp>
      <tp>
        <v>1907</v>
        <stp/>
        <stp>StudyData</stp>
        <stp>(Vol(CLE?1)when  (LocalYear(CLE?1)=2015 AND LocalMonth(CLE?1)=12 AND LocalDay(CLE?1)=31 AND LocalHour(CLE?1)=13 AND LocalMinute(CLE?1)=00))</stp>
        <stp>Bar</stp>
        <stp/>
        <stp>Close</stp>
        <stp>5</stp>
        <stp>0</stp>
        <stp/>
        <stp/>
        <stp/>
        <stp>FALSE</stp>
        <stp>T</stp>
        <tr r="U61" s="8"/>
      </tp>
      <tp>
        <v>2304</v>
        <stp/>
        <stp>StudyData</stp>
        <stp>(Vol(CLE?1)when  (LocalYear(CLE?1)=2015 AND LocalMonth(CLE?1)=12 AND LocalDay(CLE?1)=22 AND LocalHour(CLE?1)=10 AND LocalMinute(CLE?1)=00))</stp>
        <stp>Bar</stp>
        <stp/>
        <stp>Close</stp>
        <stp>5</stp>
        <stp>0</stp>
        <stp/>
        <stp/>
        <stp/>
        <stp>FALSE</stp>
        <stp>T</stp>
        <tr r="AB25" s="8"/>
      </tp>
      <tp>
        <v>1859</v>
        <stp/>
        <stp>StudyData</stp>
        <stp>(Vol(CLE?1)when  (LocalYear(CLE?1)=2015 AND LocalMonth(CLE?1)=12 AND LocalDay(CLE?1)=23 AND LocalHour(CLE?1)=11 AND LocalMinute(CLE?1)=00))</stp>
        <stp>Bar</stp>
        <stp/>
        <stp>Close</stp>
        <stp>5</stp>
        <stp>0</stp>
        <stp/>
        <stp/>
        <stp/>
        <stp>FALSE</stp>
        <stp>T</stp>
        <tr r="AA37" s="8"/>
      </tp>
      <tp>
        <v>739</v>
        <stp/>
        <stp>StudyData</stp>
        <stp>(Vol(CLE?1)when  (LocalYear(CLE?1)=2015 AND LocalMonth(CLE?1)=12 AND LocalDay(CLE?1)=30 AND LocalHour(CLE?1)=12 AND LocalMinute(CLE?1)=35))</stp>
        <stp>Bar</stp>
        <stp/>
        <stp>Close</stp>
        <stp>5</stp>
        <stp>0</stp>
        <stp/>
        <stp/>
        <stp/>
        <stp>FALSE</stp>
        <stp>T</stp>
        <tr r="V56" s="8"/>
      </tp>
      <tp>
        <v>1991</v>
        <stp/>
        <stp>StudyData</stp>
        <stp>(Vol(CLE?1)when  (LocalYear(CLE?1)=2015 AND LocalMonth(CLE?1)=12 AND LocalDay(CLE?1)=22 AND LocalHour(CLE?1)=10 AND LocalMinute(CLE?1)=35))</stp>
        <stp>Bar</stp>
        <stp/>
        <stp>Close</stp>
        <stp>5</stp>
        <stp>0</stp>
        <stp/>
        <stp/>
        <stp/>
        <stp>FALSE</stp>
        <stp>T</stp>
        <tr r="AB32" s="8"/>
      </tp>
      <tp>
        <v>1422</v>
        <stp/>
        <stp>StudyData</stp>
        <stp>(Vol(CLE?1)when  (LocalYear(CLE?1)=2015 AND LocalMonth(CLE?1)=12 AND LocalDay(CLE?1)=23 AND LocalHour(CLE?1)=11 AND LocalMinute(CLE?1)=35))</stp>
        <stp>Bar</stp>
        <stp/>
        <stp>Close</stp>
        <stp>5</stp>
        <stp>0</stp>
        <stp/>
        <stp/>
        <stp/>
        <stp>FALSE</stp>
        <stp>T</stp>
        <tr r="AA44" s="8"/>
      </tp>
      <tp>
        <v>1271</v>
        <stp/>
        <stp>StudyData</stp>
        <stp>(Vol(CLE?1)when  (LocalYear(CLE?1)=2015 AND LocalMonth(CLE?1)=12 AND LocalDay(CLE?1)=30 AND LocalHour(CLE?1)=12 AND LocalMinute(CLE?1)=30))</stp>
        <stp>Bar</stp>
        <stp/>
        <stp>Close</stp>
        <stp>5</stp>
        <stp>0</stp>
        <stp/>
        <stp/>
        <stp/>
        <stp>FALSE</stp>
        <stp>T</stp>
        <tr r="V55" s="8"/>
      </tp>
      <tp>
        <v>3626</v>
        <stp/>
        <stp>StudyData</stp>
        <stp>(Vol(CLE?1)when  (LocalYear(CLE?1)=2015 AND LocalMonth(CLE?1)=12 AND LocalDay(CLE?1)=22 AND LocalHour(CLE?1)=10 AND LocalMinute(CLE?1)=30))</stp>
        <stp>Bar</stp>
        <stp/>
        <stp>Close</stp>
        <stp>5</stp>
        <stp>0</stp>
        <stp/>
        <stp/>
        <stp/>
        <stp>FALSE</stp>
        <stp>T</stp>
        <tr r="AB31" s="8"/>
      </tp>
      <tp>
        <v>2289</v>
        <stp/>
        <stp>StudyData</stp>
        <stp>(Vol(CLE?1)when  (LocalYear(CLE?1)=2015 AND LocalMonth(CLE?1)=12 AND LocalDay(CLE?1)=23 AND LocalHour(CLE?1)=11 AND LocalMinute(CLE?1)=30))</stp>
        <stp>Bar</stp>
        <stp/>
        <stp>Close</stp>
        <stp>5</stp>
        <stp>0</stp>
        <stp/>
        <stp/>
        <stp/>
        <stp>FALSE</stp>
        <stp>T</stp>
        <tr r="AA43" s="8"/>
      </tp>
      <tp>
        <v>890</v>
        <stp/>
        <stp>StudyData</stp>
        <stp>(Vol(CLE?1)when  (LocalYear(CLE?1)=2015 AND LocalMonth(CLE?1)=12 AND LocalDay(CLE?1)=30 AND LocalHour(CLE?1)=12 AND LocalMinute(CLE?1)=25))</stp>
        <stp>Bar</stp>
        <stp/>
        <stp>Close</stp>
        <stp>5</stp>
        <stp>0</stp>
        <stp/>
        <stp/>
        <stp/>
        <stp>FALSE</stp>
        <stp>T</stp>
        <tr r="V54" s="8"/>
      </tp>
      <tp>
        <v>12981</v>
        <stp/>
        <stp>StudyData</stp>
        <stp>(Vol(CLE?1)when  (LocalYear(CLE?1)=2015 AND LocalMonth(CLE?1)=12 AND LocalDay(CLE?1)=31 AND LocalHour(CLE?1)=13 AND LocalMinute(CLE?1)=25))</stp>
        <stp>Bar</stp>
        <stp/>
        <stp>Close</stp>
        <stp>5</stp>
        <stp>0</stp>
        <stp/>
        <stp/>
        <stp/>
        <stp>FALSE</stp>
        <stp>T</stp>
        <tr r="U66" s="8"/>
      </tp>
      <tp>
        <v>3451</v>
        <stp/>
        <stp>StudyData</stp>
        <stp>(Vol(CLE?1)when  (LocalYear(CLE?1)=2015 AND LocalMonth(CLE?1)=12 AND LocalDay(CLE?1)=22 AND LocalHour(CLE?1)=10 AND LocalMinute(CLE?1)=25))</stp>
        <stp>Bar</stp>
        <stp/>
        <stp>Close</stp>
        <stp>5</stp>
        <stp>0</stp>
        <stp/>
        <stp/>
        <stp/>
        <stp>FALSE</stp>
        <stp>T</stp>
        <tr r="AB30" s="8"/>
      </tp>
      <tp>
        <v>2045</v>
        <stp/>
        <stp>StudyData</stp>
        <stp>(Vol(CLE?1)when  (LocalYear(CLE?1)=2015 AND LocalMonth(CLE?1)=12 AND LocalDay(CLE?1)=23 AND LocalHour(CLE?1)=11 AND LocalMinute(CLE?1)=25))</stp>
        <stp>Bar</stp>
        <stp/>
        <stp>Close</stp>
        <stp>5</stp>
        <stp>0</stp>
        <stp/>
        <stp/>
        <stp/>
        <stp>FALSE</stp>
        <stp>T</stp>
        <tr r="AA42" s="8"/>
      </tp>
      <tp>
        <v>617</v>
        <stp/>
        <stp>StudyData</stp>
        <stp>(Vol(CLE?1)when  (LocalYear(CLE?1)=2015 AND LocalMonth(CLE?1)=12 AND LocalDay(CLE?1)=30 AND LocalHour(CLE?1)=12 AND LocalMinute(CLE?1)=20))</stp>
        <stp>Bar</stp>
        <stp/>
        <stp>Close</stp>
        <stp>5</stp>
        <stp>0</stp>
        <stp/>
        <stp/>
        <stp/>
        <stp>FALSE</stp>
        <stp>T</stp>
        <tr r="V53" s="8"/>
      </tp>
      <tp>
        <v>7066</v>
        <stp/>
        <stp>StudyData</stp>
        <stp>(Vol(CLE?1)when  (LocalYear(CLE?1)=2015 AND LocalMonth(CLE?1)=12 AND LocalDay(CLE?1)=31 AND LocalHour(CLE?1)=13 AND LocalMinute(CLE?1)=20))</stp>
        <stp>Bar</stp>
        <stp/>
        <stp>Close</stp>
        <stp>5</stp>
        <stp>0</stp>
        <stp/>
        <stp/>
        <stp/>
        <stp>FALSE</stp>
        <stp>T</stp>
        <tr r="U65" s="8"/>
      </tp>
      <tp>
        <v>4555</v>
        <stp/>
        <stp>StudyData</stp>
        <stp>(Vol(CLE?1)when  (LocalYear(CLE?1)=2015 AND LocalMonth(CLE?1)=12 AND LocalDay(CLE?1)=22 AND LocalHour(CLE?1)=10 AND LocalMinute(CLE?1)=20))</stp>
        <stp>Bar</stp>
        <stp/>
        <stp>Close</stp>
        <stp>5</stp>
        <stp>0</stp>
        <stp/>
        <stp/>
        <stp/>
        <stp>FALSE</stp>
        <stp>T</stp>
        <tr r="AB29" s="8"/>
      </tp>
      <tp>
        <v>3600</v>
        <stp/>
        <stp>StudyData</stp>
        <stp>(Vol(CLE?1)when  (LocalYear(CLE?1)=2015 AND LocalMonth(CLE?1)=12 AND LocalDay(CLE?1)=23 AND LocalHour(CLE?1)=11 AND LocalMinute(CLE?1)=20))</stp>
        <stp>Bar</stp>
        <stp/>
        <stp>Close</stp>
        <stp>5</stp>
        <stp>0</stp>
        <stp/>
        <stp/>
        <stp/>
        <stp>FALSE</stp>
        <stp>T</stp>
        <tr r="AA41" s="8"/>
      </tp>
      <tp>
        <v>996</v>
        <stp/>
        <stp>StudyData</stp>
        <stp>(Vol(CLE?1)when  (LocalYear(CLE?1)=2015 AND LocalMonth(CLE?1)=12 AND LocalDay(CLE?1)=30 AND LocalHour(CLE?1)=12 AND LocalMinute(CLE?1)=55))</stp>
        <stp>Bar</stp>
        <stp/>
        <stp>Close</stp>
        <stp>5</stp>
        <stp>0</stp>
        <stp/>
        <stp/>
        <stp/>
        <stp>FALSE</stp>
        <stp>T</stp>
        <tr r="V60" s="8"/>
      </tp>
      <tp>
        <v>1161</v>
        <stp/>
        <stp>StudyData</stp>
        <stp>(Vol(CLE?1)when  (LocalYear(CLE?1)=2015 AND LocalMonth(CLE?1)=12 AND LocalDay(CLE?1)=22 AND LocalHour(CLE?1)=10 AND LocalMinute(CLE?1)=55))</stp>
        <stp>Bar</stp>
        <stp/>
        <stp>Close</stp>
        <stp>5</stp>
        <stp>0</stp>
        <stp/>
        <stp/>
        <stp/>
        <stp>FALSE</stp>
        <stp>T</stp>
        <tr r="AB36" s="8"/>
      </tp>
      <tp>
        <v>1049</v>
        <stp/>
        <stp>StudyData</stp>
        <stp>(Vol(CLE?1)when  (LocalYear(CLE?1)=2015 AND LocalMonth(CLE?1)=12 AND LocalDay(CLE?1)=23 AND LocalHour(CLE?1)=11 AND LocalMinute(CLE?1)=55))</stp>
        <stp>Bar</stp>
        <stp/>
        <stp>Close</stp>
        <stp>5</stp>
        <stp>0</stp>
        <stp/>
        <stp/>
        <stp/>
        <stp>FALSE</stp>
        <stp>T</stp>
        <tr r="AA48" s="8"/>
      </tp>
      <tp>
        <v>1512</v>
        <stp/>
        <stp>StudyData</stp>
        <stp>(Vol(CLE?1)when  (LocalYear(CLE?1)=2015 AND LocalMonth(CLE?1)=12 AND LocalDay(CLE?1)=30 AND LocalHour(CLE?1)=12 AND LocalMinute(CLE?1)=50))</stp>
        <stp>Bar</stp>
        <stp/>
        <stp>Close</stp>
        <stp>5</stp>
        <stp>0</stp>
        <stp/>
        <stp/>
        <stp/>
        <stp>FALSE</stp>
        <stp>T</stp>
        <tr r="V59" s="8"/>
      </tp>
      <tp>
        <v>1848</v>
        <stp/>
        <stp>StudyData</stp>
        <stp>(Vol(CLE?1)when  (LocalYear(CLE?1)=2015 AND LocalMonth(CLE?1)=12 AND LocalDay(CLE?1)=22 AND LocalHour(CLE?1)=10 AND LocalMinute(CLE?1)=50))</stp>
        <stp>Bar</stp>
        <stp/>
        <stp>Close</stp>
        <stp>5</stp>
        <stp>0</stp>
        <stp/>
        <stp/>
        <stp/>
        <stp>FALSE</stp>
        <stp>T</stp>
        <tr r="AB35" s="8"/>
      </tp>
      <tp>
        <v>1342</v>
        <stp/>
        <stp>StudyData</stp>
        <stp>(Vol(CLE?1)when  (LocalYear(CLE?1)=2015 AND LocalMonth(CLE?1)=12 AND LocalDay(CLE?1)=23 AND LocalHour(CLE?1)=11 AND LocalMinute(CLE?1)=50))</stp>
        <stp>Bar</stp>
        <stp/>
        <stp>Close</stp>
        <stp>5</stp>
        <stp>0</stp>
        <stp/>
        <stp/>
        <stp/>
        <stp>FALSE</stp>
        <stp>T</stp>
        <tr r="AA47" s="8"/>
      </tp>
      <tp>
        <v>778</v>
        <stp/>
        <stp>StudyData</stp>
        <stp>(Vol(CLE?1)when  (LocalYear(CLE?1)=2015 AND LocalMonth(CLE?1)=12 AND LocalDay(CLE?1)=30 AND LocalHour(CLE?1)=12 AND LocalMinute(CLE?1)=45))</stp>
        <stp>Bar</stp>
        <stp/>
        <stp>Close</stp>
        <stp>5</stp>
        <stp>0</stp>
        <stp/>
        <stp/>
        <stp/>
        <stp>FALSE</stp>
        <stp>T</stp>
        <tr r="V58" s="8"/>
      </tp>
      <tp>
        <v>2040</v>
        <stp/>
        <stp>StudyData</stp>
        <stp>(Vol(CLE?1)when  (LocalYear(CLE?1)=2015 AND LocalMonth(CLE?1)=12 AND LocalDay(CLE?1)=22 AND LocalHour(CLE?1)=10 AND LocalMinute(CLE?1)=45))</stp>
        <stp>Bar</stp>
        <stp/>
        <stp>Close</stp>
        <stp>5</stp>
        <stp>0</stp>
        <stp/>
        <stp/>
        <stp/>
        <stp>FALSE</stp>
        <stp>T</stp>
        <tr r="AB34" s="8"/>
      </tp>
      <tp>
        <v>1524</v>
        <stp/>
        <stp>StudyData</stp>
        <stp>(Vol(CLE?1)when  (LocalYear(CLE?1)=2015 AND LocalMonth(CLE?1)=12 AND LocalDay(CLE?1)=23 AND LocalHour(CLE?1)=11 AND LocalMinute(CLE?1)=45))</stp>
        <stp>Bar</stp>
        <stp/>
        <stp>Close</stp>
        <stp>5</stp>
        <stp>0</stp>
        <stp/>
        <stp/>
        <stp/>
        <stp>FALSE</stp>
        <stp>T</stp>
        <tr r="AA46" s="8"/>
      </tp>
      <tp>
        <v>1164</v>
        <stp/>
        <stp>StudyData</stp>
        <stp>(Vol(CLE?1)when  (LocalYear(CLE?1)=2015 AND LocalMonth(CLE?1)=12 AND LocalDay(CLE?1)=30 AND LocalHour(CLE?1)=12 AND LocalMinute(CLE?1)=40))</stp>
        <stp>Bar</stp>
        <stp/>
        <stp>Close</stp>
        <stp>5</stp>
        <stp>0</stp>
        <stp/>
        <stp/>
        <stp/>
        <stp>FALSE</stp>
        <stp>T</stp>
        <tr r="V57" s="8"/>
      </tp>
      <tp>
        <v>1830</v>
        <stp/>
        <stp>StudyData</stp>
        <stp>(Vol(CLE?1)when  (LocalYear(CLE?1)=2015 AND LocalMonth(CLE?1)=12 AND LocalDay(CLE?1)=22 AND LocalHour(CLE?1)=10 AND LocalMinute(CLE?1)=40))</stp>
        <stp>Bar</stp>
        <stp/>
        <stp>Close</stp>
        <stp>5</stp>
        <stp>0</stp>
        <stp/>
        <stp/>
        <stp/>
        <stp>FALSE</stp>
        <stp>T</stp>
        <tr r="AB33" s="8"/>
      </tp>
      <tp>
        <v>2340</v>
        <stp/>
        <stp>StudyData</stp>
        <stp>(Vol(CLE?1)when  (LocalYear(CLE?1)=2015 AND LocalMonth(CLE?1)=12 AND LocalDay(CLE?1)=23 AND LocalHour(CLE?1)=11 AND LocalMinute(CLE?1)=40))</stp>
        <stp>Bar</stp>
        <stp/>
        <stp>Close</stp>
        <stp>5</stp>
        <stp>0</stp>
        <stp/>
        <stp/>
        <stp/>
        <stp>FALSE</stp>
        <stp>T</stp>
        <tr r="AA45" s="8"/>
      </tp>
      <tp>
        <v>48</v>
        <stp/>
        <stp>DOMData</stp>
        <stp>CLE</stp>
        <stp>Volume</stp>
        <stp>1</stp>
        <stp>T</stp>
        <tr r="U30" s="3"/>
      </tp>
      <tp>
        <v>1.4645000000000001</v>
        <stp/>
        <stp>ContractData</stp>
        <stp>BP6</stp>
        <stp>LastTrade</stp>
        <stp/>
        <stp>T</stp>
        <tr r="K54" s="2"/>
      </tp>
      <tp>
        <v>42374.340277777781</v>
        <stp/>
        <stp>StudyData</stp>
        <stp>CLE</stp>
        <stp>Bar</stp>
        <stp/>
        <stp>Time</stp>
        <stp>5</stp>
        <stp>-16</stp>
        <stp/>
        <stp/>
        <stp/>
        <stp/>
        <stp>T</stp>
        <tr r="Z19" s="4"/>
      </tp>
      <tp>
        <v>42374.305555555555</v>
        <stp/>
        <stp>StudyData</stp>
        <stp>CLE</stp>
        <stp>Bar</stp>
        <stp/>
        <stp>Time</stp>
        <stp>5</stp>
        <stp>-26</stp>
        <stp/>
        <stp/>
        <stp/>
        <stp/>
        <stp>T</stp>
        <tr r="Z29" s="4"/>
      </tp>
      <tp>
        <v>2656</v>
        <stp/>
        <stp>StudyData</stp>
        <stp>(Vol(CLE?1)when  (LocalYear(CLE?1)=2015 AND LocalMonth(CLE?1)=12 AND LocalDay(CLE?1)=30 AND LocalHour(CLE?1)=13 AND LocalMinute(CLE?1)=15))</stp>
        <stp>Bar</stp>
        <stp/>
        <stp>Close</stp>
        <stp>5</stp>
        <stp>0</stp>
        <stp/>
        <stp/>
        <stp/>
        <stp>FALSE</stp>
        <stp>T</stp>
        <tr r="V64" s="8"/>
      </tp>
      <tp>
        <v>1941</v>
        <stp/>
        <stp>StudyData</stp>
        <stp>(Vol(CLE?1)when  (LocalYear(CLE?1)=2015 AND LocalMonth(CLE?1)=12 AND LocalDay(CLE?1)=31 AND LocalHour(CLE?1)=12 AND LocalMinute(CLE?1)=15))</stp>
        <stp>Bar</stp>
        <stp/>
        <stp>Close</stp>
        <stp>5</stp>
        <stp>0</stp>
        <stp/>
        <stp/>
        <stp/>
        <stp>FALSE</stp>
        <stp>T</stp>
        <tr r="U52" s="8"/>
      </tp>
      <tp>
        <v>979</v>
        <stp/>
        <stp>StudyData</stp>
        <stp>(Vol(CLE?1)when  (LocalYear(CLE?1)=2015 AND LocalMonth(CLE?1)=12 AND LocalDay(CLE?1)=22 AND LocalHour(CLE?1)=11 AND LocalMinute(CLE?1)=15))</stp>
        <stp>Bar</stp>
        <stp/>
        <stp>Close</stp>
        <stp>5</stp>
        <stp>0</stp>
        <stp/>
        <stp/>
        <stp/>
        <stp>FALSE</stp>
        <stp>T</stp>
        <tr r="AB40" s="8"/>
      </tp>
      <tp>
        <v>6331</v>
        <stp/>
        <stp>StudyData</stp>
        <stp>(Vol(CLE?1)when  (LocalYear(CLE?1)=2015 AND LocalMonth(CLE?1)=12 AND LocalDay(CLE?1)=23 AND LocalHour(CLE?1)=10 AND LocalMinute(CLE?1)=15))</stp>
        <stp>Bar</stp>
        <stp/>
        <stp>Close</stp>
        <stp>5</stp>
        <stp>0</stp>
        <stp/>
        <stp/>
        <stp/>
        <stp>FALSE</stp>
        <stp>T</stp>
        <tr r="AA28" s="8"/>
      </tp>
      <tp>
        <v>1180</v>
        <stp/>
        <stp>StudyData</stp>
        <stp>(Vol(CLE?1)when  (LocalYear(CLE?1)=2015 AND LocalMonth(CLE?1)=12 AND LocalDay(CLE?1)=30 AND LocalHour(CLE?1)=13 AND LocalMinute(CLE?1)=10))</stp>
        <stp>Bar</stp>
        <stp/>
        <stp>Close</stp>
        <stp>5</stp>
        <stp>0</stp>
        <stp/>
        <stp/>
        <stp/>
        <stp>FALSE</stp>
        <stp>T</stp>
        <tr r="V63" s="8"/>
      </tp>
      <tp>
        <v>944</v>
        <stp/>
        <stp>StudyData</stp>
        <stp>(Vol(CLE?1)when  (LocalYear(CLE?1)=2015 AND LocalMonth(CLE?1)=12 AND LocalDay(CLE?1)=31 AND LocalHour(CLE?1)=12 AND LocalMinute(CLE?1)=10))</stp>
        <stp>Bar</stp>
        <stp/>
        <stp>Close</stp>
        <stp>5</stp>
        <stp>0</stp>
        <stp/>
        <stp/>
        <stp/>
        <stp>FALSE</stp>
        <stp>T</stp>
        <tr r="U51" s="8"/>
      </tp>
      <tp>
        <v>1034</v>
        <stp/>
        <stp>StudyData</stp>
        <stp>(Vol(CLE?1)when  (LocalYear(CLE?1)=2015 AND LocalMonth(CLE?1)=12 AND LocalDay(CLE?1)=22 AND LocalHour(CLE?1)=11 AND LocalMinute(CLE?1)=10))</stp>
        <stp>Bar</stp>
        <stp/>
        <stp>Close</stp>
        <stp>5</stp>
        <stp>0</stp>
        <stp/>
        <stp/>
        <stp/>
        <stp>FALSE</stp>
        <stp>T</stp>
        <tr r="AB39" s="8"/>
      </tp>
      <tp>
        <v>7536</v>
        <stp/>
        <stp>StudyData</stp>
        <stp>(Vol(CLE?1)when  (LocalYear(CLE?1)=2015 AND LocalMonth(CLE?1)=12 AND LocalDay(CLE?1)=23 AND LocalHour(CLE?1)=10 AND LocalMinute(CLE?1)=10))</stp>
        <stp>Bar</stp>
        <stp/>
        <stp>Close</stp>
        <stp>5</stp>
        <stp>0</stp>
        <stp/>
        <stp/>
        <stp/>
        <stp>FALSE</stp>
        <stp>T</stp>
        <tr r="AA27" s="8"/>
      </tp>
      <tp>
        <v>1421</v>
        <stp/>
        <stp>StudyData</stp>
        <stp>(Vol(CLE?1)when  (LocalYear(CLE?1)=2015 AND LocalMonth(CLE?1)=12 AND LocalDay(CLE?1)=30 AND LocalHour(CLE?1)=13 AND LocalMinute(CLE?1)=05))</stp>
        <stp>Bar</stp>
        <stp/>
        <stp>Close</stp>
        <stp>5</stp>
        <stp>0</stp>
        <stp/>
        <stp/>
        <stp/>
        <stp>FALSE</stp>
        <stp>T</stp>
        <tr r="V62" s="8"/>
      </tp>
      <tp>
        <v>2955</v>
        <stp/>
        <stp>StudyData</stp>
        <stp>(Vol(CLE?1)when  (LocalYear(CLE?1)=2015 AND LocalMonth(CLE?1)=12 AND LocalDay(CLE?1)=31 AND LocalHour(CLE?1)=12 AND LocalMinute(CLE?1)=05))</stp>
        <stp>Bar</stp>
        <stp/>
        <stp>Close</stp>
        <stp>5</stp>
        <stp>0</stp>
        <stp/>
        <stp/>
        <stp/>
        <stp>FALSE</stp>
        <stp>T</stp>
        <tr r="U50" s="8"/>
      </tp>
      <tp>
        <v>2419</v>
        <stp/>
        <stp>StudyData</stp>
        <stp>(Vol(CLE?1)when  (LocalYear(CLE?1)=2015 AND LocalMonth(CLE?1)=12 AND LocalDay(CLE?1)=22 AND LocalHour(CLE?1)=11 AND LocalMinute(CLE?1)=05))</stp>
        <stp>Bar</stp>
        <stp/>
        <stp>Close</stp>
        <stp>5</stp>
        <stp>0</stp>
        <stp/>
        <stp/>
        <stp/>
        <stp>FALSE</stp>
        <stp>T</stp>
        <tr r="AB38" s="8"/>
      </tp>
      <tp>
        <v>7742</v>
        <stp/>
        <stp>StudyData</stp>
        <stp>(Vol(CLE?1)when  (LocalYear(CLE?1)=2015 AND LocalMonth(CLE?1)=12 AND LocalDay(CLE?1)=23 AND LocalHour(CLE?1)=10 AND LocalMinute(CLE?1)=05))</stp>
        <stp>Bar</stp>
        <stp/>
        <stp>Close</stp>
        <stp>5</stp>
        <stp>0</stp>
        <stp/>
        <stp/>
        <stp/>
        <stp>FALSE</stp>
        <stp>T</stp>
        <tr r="AA26" s="8"/>
      </tp>
      <tp>
        <v>1407</v>
        <stp/>
        <stp>StudyData</stp>
        <stp>(Vol(CLE?1)when  (LocalYear(CLE?1)=2015 AND LocalMonth(CLE?1)=12 AND LocalDay(CLE?1)=30 AND LocalHour(CLE?1)=13 AND LocalMinute(CLE?1)=00))</stp>
        <stp>Bar</stp>
        <stp/>
        <stp>Close</stp>
        <stp>5</stp>
        <stp>0</stp>
        <stp/>
        <stp/>
        <stp/>
        <stp>FALSE</stp>
        <stp>T</stp>
        <tr r="V61" s="8"/>
      </tp>
      <tp>
        <v>2246</v>
        <stp/>
        <stp>StudyData</stp>
        <stp>(Vol(CLE?1)when  (LocalYear(CLE?1)=2015 AND LocalMonth(CLE?1)=12 AND LocalDay(CLE?1)=31 AND LocalHour(CLE?1)=12 AND LocalMinute(CLE?1)=00))</stp>
        <stp>Bar</stp>
        <stp/>
        <stp>Close</stp>
        <stp>5</stp>
        <stp>0</stp>
        <stp/>
        <stp/>
        <stp/>
        <stp>FALSE</stp>
        <stp>T</stp>
        <tr r="U49" s="8"/>
      </tp>
      <tp>
        <v>3122</v>
        <stp/>
        <stp>StudyData</stp>
        <stp>(Vol(CLE?1)when  (LocalYear(CLE?1)=2015 AND LocalMonth(CLE?1)=12 AND LocalDay(CLE?1)=22 AND LocalHour(CLE?1)=11 AND LocalMinute(CLE?1)=00))</stp>
        <stp>Bar</stp>
        <stp/>
        <stp>Close</stp>
        <stp>5</stp>
        <stp>0</stp>
        <stp/>
        <stp/>
        <stp/>
        <stp>FALSE</stp>
        <stp>T</stp>
        <tr r="AB37" s="8"/>
      </tp>
      <tp>
        <v>3753</v>
        <stp/>
        <stp>StudyData</stp>
        <stp>(Vol(CLE?1)when  (LocalYear(CLE?1)=2015 AND LocalMonth(CLE?1)=12 AND LocalDay(CLE?1)=23 AND LocalHour(CLE?1)=10 AND LocalMinute(CLE?1)=00))</stp>
        <stp>Bar</stp>
        <stp/>
        <stp>Close</stp>
        <stp>5</stp>
        <stp>0</stp>
        <stp/>
        <stp/>
        <stp/>
        <stp>FALSE</stp>
        <stp>T</stp>
        <tr r="AA25" s="8"/>
      </tp>
      <tp>
        <v>1518</v>
        <stp/>
        <stp>StudyData</stp>
        <stp>(Vol(CLE?1)when  (LocalYear(CLE?1)=2015 AND LocalMonth(CLE?1)=12 AND LocalDay(CLE?1)=31 AND LocalHour(CLE?1)=12 AND LocalMinute(CLE?1)=35))</stp>
        <stp>Bar</stp>
        <stp/>
        <stp>Close</stp>
        <stp>5</stp>
        <stp>0</stp>
        <stp/>
        <stp/>
        <stp/>
        <stp>FALSE</stp>
        <stp>T</stp>
        <tr r="U56" s="8"/>
      </tp>
      <tp>
        <v>1254</v>
        <stp/>
        <stp>StudyData</stp>
        <stp>(Vol(CLE?1)when  (LocalYear(CLE?1)=2015 AND LocalMonth(CLE?1)=12 AND LocalDay(CLE?1)=22 AND LocalHour(CLE?1)=11 AND LocalMinute(CLE?1)=35))</stp>
        <stp>Bar</stp>
        <stp/>
        <stp>Close</stp>
        <stp>5</stp>
        <stp>0</stp>
        <stp/>
        <stp/>
        <stp/>
        <stp>FALSE</stp>
        <stp>T</stp>
        <tr r="AB44" s="8"/>
      </tp>
      <tp>
        <v>3850</v>
        <stp/>
        <stp>StudyData</stp>
        <stp>(Vol(CLE?1)when  (LocalYear(CLE?1)=2015 AND LocalMonth(CLE?1)=12 AND LocalDay(CLE?1)=23 AND LocalHour(CLE?1)=10 AND LocalMinute(CLE?1)=35))</stp>
        <stp>Bar</stp>
        <stp/>
        <stp>Close</stp>
        <stp>5</stp>
        <stp>0</stp>
        <stp/>
        <stp/>
        <stp/>
        <stp>FALSE</stp>
        <stp>T</stp>
        <tr r="AA32" s="8"/>
      </tp>
      <tp>
        <v>1796</v>
        <stp/>
        <stp>StudyData</stp>
        <stp>(Vol(CLE?1)when  (LocalYear(CLE?1)=2015 AND LocalMonth(CLE?1)=12 AND LocalDay(CLE?1)=31 AND LocalHour(CLE?1)=12 AND LocalMinute(CLE?1)=30))</stp>
        <stp>Bar</stp>
        <stp/>
        <stp>Close</stp>
        <stp>5</stp>
        <stp>0</stp>
        <stp/>
        <stp/>
        <stp/>
        <stp>FALSE</stp>
        <stp>T</stp>
        <tr r="U55" s="8"/>
      </tp>
      <tp>
        <v>1101</v>
        <stp/>
        <stp>StudyData</stp>
        <stp>(Vol(CLE?1)when  (LocalYear(CLE?1)=2015 AND LocalMonth(CLE?1)=12 AND LocalDay(CLE?1)=22 AND LocalHour(CLE?1)=11 AND LocalMinute(CLE?1)=30))</stp>
        <stp>Bar</stp>
        <stp/>
        <stp>Close</stp>
        <stp>5</stp>
        <stp>0</stp>
        <stp/>
        <stp/>
        <stp/>
        <stp>FALSE</stp>
        <stp>T</stp>
        <tr r="AB43" s="8"/>
      </tp>
      <tp>
        <v>3705</v>
        <stp/>
        <stp>StudyData</stp>
        <stp>(Vol(CLE?1)when  (LocalYear(CLE?1)=2015 AND LocalMonth(CLE?1)=12 AND LocalDay(CLE?1)=23 AND LocalHour(CLE?1)=10 AND LocalMinute(CLE?1)=30))</stp>
        <stp>Bar</stp>
        <stp/>
        <stp>Close</stp>
        <stp>5</stp>
        <stp>0</stp>
        <stp/>
        <stp/>
        <stp/>
        <stp>FALSE</stp>
        <stp>T</stp>
        <tr r="AA31" s="8"/>
      </tp>
      <tp>
        <v>9268</v>
        <stp/>
        <stp>StudyData</stp>
        <stp>(Vol(CLE?1)when  (LocalYear(CLE?1)=2015 AND LocalMonth(CLE?1)=12 AND LocalDay(CLE?1)=30 AND LocalHour(CLE?1)=13 AND LocalMinute(CLE?1)=25))</stp>
        <stp>Bar</stp>
        <stp/>
        <stp>Close</stp>
        <stp>5</stp>
        <stp>0</stp>
        <stp/>
        <stp/>
        <stp/>
        <stp>FALSE</stp>
        <stp>T</stp>
        <tr r="V66" s="8"/>
      </tp>
      <tp>
        <v>1366</v>
        <stp/>
        <stp>StudyData</stp>
        <stp>(Vol(CLE?1)when  (LocalYear(CLE?1)=2015 AND LocalMonth(CLE?1)=12 AND LocalDay(CLE?1)=31 AND LocalHour(CLE?1)=12 AND LocalMinute(CLE?1)=25))</stp>
        <stp>Bar</stp>
        <stp/>
        <stp>Close</stp>
        <stp>5</stp>
        <stp>0</stp>
        <stp/>
        <stp/>
        <stp/>
        <stp>FALSE</stp>
        <stp>T</stp>
        <tr r="U54" s="8"/>
      </tp>
      <tp>
        <v>1385</v>
        <stp/>
        <stp>StudyData</stp>
        <stp>(Vol(CLE?1)when  (LocalYear(CLE?1)=2015 AND LocalMonth(CLE?1)=12 AND LocalDay(CLE?1)=22 AND LocalHour(CLE?1)=11 AND LocalMinute(CLE?1)=25))</stp>
        <stp>Bar</stp>
        <stp/>
        <stp>Close</stp>
        <stp>5</stp>
        <stp>0</stp>
        <stp/>
        <stp/>
        <stp/>
        <stp>FALSE</stp>
        <stp>T</stp>
        <tr r="AB42" s="8"/>
      </tp>
      <tp>
        <v>3364</v>
        <stp/>
        <stp>StudyData</stp>
        <stp>(Vol(CLE?1)when  (LocalYear(CLE?1)=2015 AND LocalMonth(CLE?1)=12 AND LocalDay(CLE?1)=23 AND LocalHour(CLE?1)=10 AND LocalMinute(CLE?1)=25))</stp>
        <stp>Bar</stp>
        <stp/>
        <stp>Close</stp>
        <stp>5</stp>
        <stp>0</stp>
        <stp/>
        <stp/>
        <stp/>
        <stp>FALSE</stp>
        <stp>T</stp>
        <tr r="AA30" s="8"/>
      </tp>
      <tp>
        <v>2819</v>
        <stp/>
        <stp>StudyData</stp>
        <stp>(Vol(CLE?1)when  (LocalYear(CLE?1)=2015 AND LocalMonth(CLE?1)=12 AND LocalDay(CLE?1)=30 AND LocalHour(CLE?1)=13 AND LocalMinute(CLE?1)=20))</stp>
        <stp>Bar</stp>
        <stp/>
        <stp>Close</stp>
        <stp>5</stp>
        <stp>0</stp>
        <stp/>
        <stp/>
        <stp/>
        <stp>FALSE</stp>
        <stp>T</stp>
        <tr r="V65" s="8"/>
      </tp>
      <tp>
        <v>937</v>
        <stp/>
        <stp>StudyData</stp>
        <stp>(Vol(CLE?1)when  (LocalYear(CLE?1)=2015 AND LocalMonth(CLE?1)=12 AND LocalDay(CLE?1)=31 AND LocalHour(CLE?1)=12 AND LocalMinute(CLE?1)=20))</stp>
        <stp>Bar</stp>
        <stp/>
        <stp>Close</stp>
        <stp>5</stp>
        <stp>0</stp>
        <stp/>
        <stp/>
        <stp/>
        <stp>FALSE</stp>
        <stp>T</stp>
        <tr r="U53" s="8"/>
      </tp>
      <tp>
        <v>2290</v>
        <stp/>
        <stp>StudyData</stp>
        <stp>(Vol(CLE?1)when  (LocalYear(CLE?1)=2015 AND LocalMonth(CLE?1)=12 AND LocalDay(CLE?1)=22 AND LocalHour(CLE?1)=11 AND LocalMinute(CLE?1)=20))</stp>
        <stp>Bar</stp>
        <stp/>
        <stp>Close</stp>
        <stp>5</stp>
        <stp>0</stp>
        <stp/>
        <stp/>
        <stp/>
        <stp>FALSE</stp>
        <stp>T</stp>
        <tr r="AB41" s="8"/>
      </tp>
      <tp>
        <v>2619</v>
        <stp/>
        <stp>StudyData</stp>
        <stp>(Vol(CLE?1)when  (LocalYear(CLE?1)=2015 AND LocalMonth(CLE?1)=12 AND LocalDay(CLE?1)=23 AND LocalHour(CLE?1)=10 AND LocalMinute(CLE?1)=20))</stp>
        <stp>Bar</stp>
        <stp/>
        <stp>Close</stp>
        <stp>5</stp>
        <stp>0</stp>
        <stp/>
        <stp/>
        <stp/>
        <stp>FALSE</stp>
        <stp>T</stp>
        <tr r="AA29" s="8"/>
      </tp>
      <tp>
        <v>1449</v>
        <stp/>
        <stp>StudyData</stp>
        <stp>(Vol(CLE?1)when  (LocalYear(CLE?1)=2015 AND LocalMonth(CLE?1)=12 AND LocalDay(CLE?1)=31 AND LocalHour(CLE?1)=12 AND LocalMinute(CLE?1)=55))</stp>
        <stp>Bar</stp>
        <stp/>
        <stp>Close</stp>
        <stp>5</stp>
        <stp>0</stp>
        <stp/>
        <stp/>
        <stp/>
        <stp>FALSE</stp>
        <stp>T</stp>
        <tr r="U60" s="8"/>
      </tp>
      <tp>
        <v>1215</v>
        <stp/>
        <stp>StudyData</stp>
        <stp>(Vol(CLE?1)when  (LocalYear(CLE?1)=2015 AND LocalMonth(CLE?1)=12 AND LocalDay(CLE?1)=22 AND LocalHour(CLE?1)=11 AND LocalMinute(CLE?1)=55))</stp>
        <stp>Bar</stp>
        <stp/>
        <stp>Close</stp>
        <stp>5</stp>
        <stp>0</stp>
        <stp/>
        <stp/>
        <stp/>
        <stp>FALSE</stp>
        <stp>T</stp>
        <tr r="AB48" s="8"/>
      </tp>
      <tp>
        <v>1269</v>
        <stp/>
        <stp>StudyData</stp>
        <stp>(Vol(CLE?1)when  (LocalYear(CLE?1)=2015 AND LocalMonth(CLE?1)=12 AND LocalDay(CLE?1)=23 AND LocalHour(CLE?1)=10 AND LocalMinute(CLE?1)=55))</stp>
        <stp>Bar</stp>
        <stp/>
        <stp>Close</stp>
        <stp>5</stp>
        <stp>0</stp>
        <stp/>
        <stp/>
        <stp/>
        <stp>FALSE</stp>
        <stp>T</stp>
        <tr r="AA36" s="8"/>
      </tp>
      <tp>
        <v>810</v>
        <stp/>
        <stp>StudyData</stp>
        <stp>(Vol(CLE?1)when  (LocalYear(CLE?1)=2015 AND LocalMonth(CLE?1)=12 AND LocalDay(CLE?1)=31 AND LocalHour(CLE?1)=12 AND LocalMinute(CLE?1)=50))</stp>
        <stp>Bar</stp>
        <stp/>
        <stp>Close</stp>
        <stp>5</stp>
        <stp>0</stp>
        <stp/>
        <stp/>
        <stp/>
        <stp>FALSE</stp>
        <stp>T</stp>
        <tr r="U59" s="8"/>
      </tp>
      <tp>
        <v>695</v>
        <stp/>
        <stp>StudyData</stp>
        <stp>(Vol(CLE?1)when  (LocalYear(CLE?1)=2015 AND LocalMonth(CLE?1)=12 AND LocalDay(CLE?1)=22 AND LocalHour(CLE?1)=11 AND LocalMinute(CLE?1)=50))</stp>
        <stp>Bar</stp>
        <stp/>
        <stp>Close</stp>
        <stp>5</stp>
        <stp>0</stp>
        <stp/>
        <stp/>
        <stp/>
        <stp>FALSE</stp>
        <stp>T</stp>
        <tr r="AB47" s="8"/>
      </tp>
      <tp>
        <v>3100</v>
        <stp/>
        <stp>StudyData</stp>
        <stp>(Vol(CLE?1)when  (LocalYear(CLE?1)=2015 AND LocalMonth(CLE?1)=12 AND LocalDay(CLE?1)=23 AND LocalHour(CLE?1)=10 AND LocalMinute(CLE?1)=50))</stp>
        <stp>Bar</stp>
        <stp/>
        <stp>Close</stp>
        <stp>5</stp>
        <stp>0</stp>
        <stp/>
        <stp/>
        <stp/>
        <stp>FALSE</stp>
        <stp>T</stp>
        <tr r="AA35" s="8"/>
      </tp>
      <tp>
        <v>1415</v>
        <stp/>
        <stp>StudyData</stp>
        <stp>(Vol(CLE?1)when  (LocalYear(CLE?1)=2015 AND LocalMonth(CLE?1)=12 AND LocalDay(CLE?1)=31 AND LocalHour(CLE?1)=12 AND LocalMinute(CLE?1)=45))</stp>
        <stp>Bar</stp>
        <stp/>
        <stp>Close</stp>
        <stp>5</stp>
        <stp>0</stp>
        <stp/>
        <stp/>
        <stp/>
        <stp>FALSE</stp>
        <stp>T</stp>
        <tr r="U58" s="8"/>
      </tp>
      <tp>
        <v>947</v>
        <stp/>
        <stp>StudyData</stp>
        <stp>(Vol(CLE?1)when  (LocalYear(CLE?1)=2015 AND LocalMonth(CLE?1)=12 AND LocalDay(CLE?1)=22 AND LocalHour(CLE?1)=11 AND LocalMinute(CLE?1)=45))</stp>
        <stp>Bar</stp>
        <stp/>
        <stp>Close</stp>
        <stp>5</stp>
        <stp>0</stp>
        <stp/>
        <stp/>
        <stp/>
        <stp>FALSE</stp>
        <stp>T</stp>
        <tr r="AB46" s="8"/>
      </tp>
      <tp>
        <v>1587</v>
        <stp/>
        <stp>StudyData</stp>
        <stp>(Vol(CLE?1)when  (LocalYear(CLE?1)=2015 AND LocalMonth(CLE?1)=12 AND LocalDay(CLE?1)=23 AND LocalHour(CLE?1)=10 AND LocalMinute(CLE?1)=45))</stp>
        <stp>Bar</stp>
        <stp/>
        <stp>Close</stp>
        <stp>5</stp>
        <stp>0</stp>
        <stp/>
        <stp/>
        <stp/>
        <stp>FALSE</stp>
        <stp>T</stp>
        <tr r="AA34" s="8"/>
      </tp>
      <tp>
        <v>1122</v>
        <stp/>
        <stp>StudyData</stp>
        <stp>(Vol(CLE?1)when  (LocalYear(CLE?1)=2015 AND LocalMonth(CLE?1)=12 AND LocalDay(CLE?1)=31 AND LocalHour(CLE?1)=12 AND LocalMinute(CLE?1)=40))</stp>
        <stp>Bar</stp>
        <stp/>
        <stp>Close</stp>
        <stp>5</stp>
        <stp>0</stp>
        <stp/>
        <stp/>
        <stp/>
        <stp>FALSE</stp>
        <stp>T</stp>
        <tr r="U57" s="8"/>
      </tp>
      <tp>
        <v>816</v>
        <stp/>
        <stp>StudyData</stp>
        <stp>(Vol(CLE?1)when  (LocalYear(CLE?1)=2015 AND LocalMonth(CLE?1)=12 AND LocalDay(CLE?1)=22 AND LocalHour(CLE?1)=11 AND LocalMinute(CLE?1)=40))</stp>
        <stp>Bar</stp>
        <stp/>
        <stp>Close</stp>
        <stp>5</stp>
        <stp>0</stp>
        <stp/>
        <stp/>
        <stp/>
        <stp>FALSE</stp>
        <stp>T</stp>
        <tr r="AB45" s="8"/>
      </tp>
      <tp>
        <v>1767</v>
        <stp/>
        <stp>StudyData</stp>
        <stp>(Vol(CLE?1)when  (LocalYear(CLE?1)=2015 AND LocalMonth(CLE?1)=12 AND LocalDay(CLE?1)=23 AND LocalHour(CLE?1)=10 AND LocalMinute(CLE?1)=40))</stp>
        <stp>Bar</stp>
        <stp/>
        <stp>Close</stp>
        <stp>5</stp>
        <stp>0</stp>
        <stp/>
        <stp/>
        <stp/>
        <stp>FALSE</stp>
        <stp>T</stp>
        <tr r="AA33" s="8"/>
      </tp>
      <tp>
        <v>42374.357638888891</v>
        <stp/>
        <stp>StudyData</stp>
        <stp>CLE</stp>
        <stp>Bar</stp>
        <stp/>
        <stp>Time</stp>
        <stp>5</stp>
        <stp>-11</stp>
        <stp/>
        <stp/>
        <stp/>
        <stp/>
        <stp>T</stp>
        <tr r="Z14" s="4"/>
      </tp>
      <tp>
        <v>42374.322916666664</v>
        <stp/>
        <stp>StudyData</stp>
        <stp>CLE</stp>
        <stp>Bar</stp>
        <stp/>
        <stp>Time</stp>
        <stp>5</stp>
        <stp>-21</stp>
        <stp/>
        <stp/>
        <stp/>
        <stp/>
        <stp>T</stp>
        <tr r="Z24" s="4"/>
      </tp>
      <tp t="s">
        <v/>
        <stp/>
        <stp>StudyData</stp>
        <stp>(Vol(CLE?2)when  (LocalYear(CLE?2)=2015 AND LocalMonth(CLE?2)=12 AND LocalDay(CLE?2)=25 AND LocalHour(CLE?2)=11 AND LocalMinute(CLE?2)=25))</stp>
        <stp>Bar</stp>
        <stp/>
        <stp>Close</stp>
        <stp>5</stp>
        <stp>0</stp>
        <stp/>
        <stp/>
        <stp/>
        <stp>FALSE</stp>
        <stp>T</stp>
        <tr r="Y42" s="8"/>
      </tp>
      <tp>
        <v>946</v>
        <stp/>
        <stp>StudyData</stp>
        <stp>(Vol(CLE?1)when  (LocalYear(CLE?1)=2015 AND LocalMonth(CLE?1)=12 AND LocalDay(CLE?1)=24 AND LocalHour(CLE?1)=10 AND LocalMinute(CLE?1)=15))</stp>
        <stp>Bar</stp>
        <stp/>
        <stp>Close</stp>
        <stp>5</stp>
        <stp>0</stp>
        <stp/>
        <stp/>
        <stp/>
        <stp>FALSE</stp>
        <stp>T</stp>
        <tr r="Z28" s="8"/>
      </tp>
      <tp t="s">
        <v/>
        <stp/>
        <stp>StudyData</stp>
        <stp>(Vol(CLE?2)when  (LocalYear(CLE?2)=2015 AND LocalMonth(CLE?2)=12 AND LocalDay(CLE?2)=25 AND LocalHour(CLE?2)=11 AND LocalMinute(CLE?2)=20))</stp>
        <stp>Bar</stp>
        <stp/>
        <stp>Close</stp>
        <stp>5</stp>
        <stp>0</stp>
        <stp/>
        <stp/>
        <stp/>
        <stp>FALSE</stp>
        <stp>T</stp>
        <tr r="Y41" s="8"/>
      </tp>
      <tp>
        <v>844</v>
        <stp/>
        <stp>StudyData</stp>
        <stp>(Vol(CLE?1)when  (LocalYear(CLE?1)=2015 AND LocalMonth(CLE?1)=12 AND LocalDay(CLE?1)=24 AND LocalHour(CLE?1)=10 AND LocalMinute(CLE?1)=10))</stp>
        <stp>Bar</stp>
        <stp/>
        <stp>Close</stp>
        <stp>5</stp>
        <stp>0</stp>
        <stp/>
        <stp/>
        <stp/>
        <stp>FALSE</stp>
        <stp>T</stp>
        <tr r="Z27" s="8"/>
      </tp>
      <tp t="s">
        <v/>
        <stp/>
        <stp>StudyData</stp>
        <stp>(Vol(CLE?2)when  (LocalYear(CLE?2)=2015 AND LocalMonth(CLE?2)=12 AND LocalDay(CLE?2)=25 AND LocalHour(CLE?2)=11 AND LocalMinute(CLE?2)=35))</stp>
        <stp>Bar</stp>
        <stp/>
        <stp>Close</stp>
        <stp>5</stp>
        <stp>0</stp>
        <stp/>
        <stp/>
        <stp/>
        <stp>FALSE</stp>
        <stp>T</stp>
        <tr r="Y44" s="8"/>
      </tp>
      <tp>
        <v>1201</v>
        <stp/>
        <stp>StudyData</stp>
        <stp>(Vol(CLE?1)when  (LocalYear(CLE?1)=2015 AND LocalMonth(CLE?1)=12 AND LocalDay(CLE?1)=24 AND LocalHour(CLE?1)=10 AND LocalMinute(CLE?1)=05))</stp>
        <stp>Bar</stp>
        <stp/>
        <stp>Close</stp>
        <stp>5</stp>
        <stp>0</stp>
        <stp/>
        <stp/>
        <stp/>
        <stp>FALSE</stp>
        <stp>T</stp>
        <tr r="Z26" s="8"/>
      </tp>
      <tp t="s">
        <v/>
        <stp/>
        <stp>StudyData</stp>
        <stp>(Vol(CLE?2)when  (LocalYear(CLE?2)=2015 AND LocalMonth(CLE?2)=12 AND LocalDay(CLE?2)=25 AND LocalHour(CLE?2)=11 AND LocalMinute(CLE?2)=30))</stp>
        <stp>Bar</stp>
        <stp/>
        <stp>Close</stp>
        <stp>5</stp>
        <stp>0</stp>
        <stp/>
        <stp/>
        <stp/>
        <stp>FALSE</stp>
        <stp>T</stp>
        <tr r="Y43" s="8"/>
      </tp>
      <tp>
        <v>960</v>
        <stp/>
        <stp>StudyData</stp>
        <stp>(Vol(CLE?1)when  (LocalYear(CLE?1)=2015 AND LocalMonth(CLE?1)=12 AND LocalDay(CLE?1)=24 AND LocalHour(CLE?1)=10 AND LocalMinute(CLE?1)=00))</stp>
        <stp>Bar</stp>
        <stp/>
        <stp>Close</stp>
        <stp>5</stp>
        <stp>0</stp>
        <stp/>
        <stp/>
        <stp/>
        <stp>FALSE</stp>
        <stp>T</stp>
        <tr r="Z25" s="8"/>
      </tp>
      <tp t="s">
        <v/>
        <stp/>
        <stp>StudyData</stp>
        <stp>(Vol(CLE?2)when  (LocalYear(CLE?2)=2015 AND LocalMonth(CLE?2)=12 AND LocalDay(CLE?2)=25 AND LocalHour(CLE?2)=11 AND LocalMinute(CLE?2)=05))</stp>
        <stp>Bar</stp>
        <stp/>
        <stp>Close</stp>
        <stp>5</stp>
        <stp>0</stp>
        <stp/>
        <stp/>
        <stp/>
        <stp>FALSE</stp>
        <stp>T</stp>
        <tr r="Y38" s="8"/>
      </tp>
      <tp>
        <v>1387</v>
        <stp/>
        <stp>StudyData</stp>
        <stp>(Vol(CLE?1)when  (LocalYear(CLE?1)=2015 AND LocalMonth(CLE?1)=12 AND LocalDay(CLE?1)=24 AND LocalHour(CLE?1)=10 AND LocalMinute(CLE?1)=35))</stp>
        <stp>Bar</stp>
        <stp/>
        <stp>Close</stp>
        <stp>5</stp>
        <stp>0</stp>
        <stp/>
        <stp/>
        <stp/>
        <stp>FALSE</stp>
        <stp>T</stp>
        <tr r="Z32" s="8"/>
      </tp>
      <tp t="s">
        <v/>
        <stp/>
        <stp>StudyData</stp>
        <stp>(Vol(CLE?2)when  (LocalYear(CLE?2)=2015 AND LocalMonth(CLE?2)=12 AND LocalDay(CLE?2)=25 AND LocalHour(CLE?2)=11 AND LocalMinute(CLE?2)=00))</stp>
        <stp>Bar</stp>
        <stp/>
        <stp>Close</stp>
        <stp>5</stp>
        <stp>0</stp>
        <stp/>
        <stp/>
        <stp/>
        <stp>FALSE</stp>
        <stp>T</stp>
        <tr r="Y37" s="8"/>
      </tp>
      <tp>
        <v>1920</v>
        <stp/>
        <stp>StudyData</stp>
        <stp>(Vol(CLE?1)when  (LocalYear(CLE?1)=2015 AND LocalMonth(CLE?1)=12 AND LocalDay(CLE?1)=24 AND LocalHour(CLE?1)=10 AND LocalMinute(CLE?1)=30))</stp>
        <stp>Bar</stp>
        <stp/>
        <stp>Close</stp>
        <stp>5</stp>
        <stp>0</stp>
        <stp/>
        <stp/>
        <stp/>
        <stp>FALSE</stp>
        <stp>T</stp>
        <tr r="Z31" s="8"/>
      </tp>
      <tp t="s">
        <v/>
        <stp/>
        <stp>StudyData</stp>
        <stp>(Vol(CLE?2)when  (LocalYear(CLE?2)=2015 AND LocalMonth(CLE?2)=12 AND LocalDay(CLE?2)=25 AND LocalHour(CLE?2)=11 AND LocalMinute(CLE?2)=15))</stp>
        <stp>Bar</stp>
        <stp/>
        <stp>Close</stp>
        <stp>5</stp>
        <stp>0</stp>
        <stp/>
        <stp/>
        <stp/>
        <stp>FALSE</stp>
        <stp>T</stp>
        <tr r="Y40" s="8"/>
      </tp>
      <tp>
        <v>3215</v>
        <stp/>
        <stp>StudyData</stp>
        <stp>(Vol(CLE?1)when  (LocalYear(CLE?1)=2015 AND LocalMonth(CLE?1)=12 AND LocalDay(CLE?1)=24 AND LocalHour(CLE?1)=10 AND LocalMinute(CLE?1)=25))</stp>
        <stp>Bar</stp>
        <stp/>
        <stp>Close</stp>
        <stp>5</stp>
        <stp>0</stp>
        <stp/>
        <stp/>
        <stp/>
        <stp>FALSE</stp>
        <stp>T</stp>
        <tr r="Z30" s="8"/>
      </tp>
      <tp t="s">
        <v/>
        <stp/>
        <stp>StudyData</stp>
        <stp>(Vol(CLE?2)when  (LocalYear(CLE?2)=2015 AND LocalMonth(CLE?2)=12 AND LocalDay(CLE?2)=25 AND LocalHour(CLE?2)=11 AND LocalMinute(CLE?2)=10))</stp>
        <stp>Bar</stp>
        <stp/>
        <stp>Close</stp>
        <stp>5</stp>
        <stp>0</stp>
        <stp/>
        <stp/>
        <stp/>
        <stp>FALSE</stp>
        <stp>T</stp>
        <tr r="Y39" s="8"/>
      </tp>
      <tp>
        <v>2160</v>
        <stp/>
        <stp>StudyData</stp>
        <stp>(Vol(CLE?1)when  (LocalYear(CLE?1)=2015 AND LocalMonth(CLE?1)=12 AND LocalDay(CLE?1)=24 AND LocalHour(CLE?1)=10 AND LocalMinute(CLE?1)=20))</stp>
        <stp>Bar</stp>
        <stp/>
        <stp>Close</stp>
        <stp>5</stp>
        <stp>0</stp>
        <stp/>
        <stp/>
        <stp/>
        <stp>FALSE</stp>
        <stp>T</stp>
        <tr r="Z29" s="8"/>
      </tp>
      <tp>
        <v>901</v>
        <stp/>
        <stp>StudyData</stp>
        <stp>(Vol(CLE?1)when  (LocalYear(CLE?1)=2015 AND LocalMonth(CLE?1)=12 AND LocalDay(CLE?1)=24 AND LocalHour(CLE?1)=10 AND LocalMinute(CLE?1)=55))</stp>
        <stp>Bar</stp>
        <stp/>
        <stp>Close</stp>
        <stp>5</stp>
        <stp>0</stp>
        <stp/>
        <stp/>
        <stp/>
        <stp>FALSE</stp>
        <stp>T</stp>
        <tr r="Z36" s="8"/>
      </tp>
      <tp>
        <v>710</v>
        <stp/>
        <stp>StudyData</stp>
        <stp>(Vol(CLE?1)when  (LocalYear(CLE?1)=2015 AND LocalMonth(CLE?1)=12 AND LocalDay(CLE?1)=24 AND LocalHour(CLE?1)=10 AND LocalMinute(CLE?1)=50))</stp>
        <stp>Bar</stp>
        <stp/>
        <stp>Close</stp>
        <stp>5</stp>
        <stp>0</stp>
        <stp/>
        <stp/>
        <stp/>
        <stp>FALSE</stp>
        <stp>T</stp>
        <tr r="Z35" s="8"/>
      </tp>
      <tp>
        <v>921</v>
        <stp/>
        <stp>StudyData</stp>
        <stp>(Vol(CLE?1)when  (LocalYear(CLE?1)=2015 AND LocalMonth(CLE?1)=12 AND LocalDay(CLE?1)=24 AND LocalHour(CLE?1)=10 AND LocalMinute(CLE?1)=45))</stp>
        <stp>Bar</stp>
        <stp/>
        <stp>Close</stp>
        <stp>5</stp>
        <stp>0</stp>
        <stp/>
        <stp/>
        <stp/>
        <stp>FALSE</stp>
        <stp>T</stp>
        <tr r="Z34" s="8"/>
      </tp>
      <tp>
        <v>717</v>
        <stp/>
        <stp>StudyData</stp>
        <stp>(Vol(CLE?1)when  (LocalYear(CLE?1)=2015 AND LocalMonth(CLE?1)=12 AND LocalDay(CLE?1)=24 AND LocalHour(CLE?1)=10 AND LocalMinute(CLE?1)=40))</stp>
        <stp>Bar</stp>
        <stp/>
        <stp>Close</stp>
        <stp>5</stp>
        <stp>0</stp>
        <stp/>
        <stp/>
        <stp/>
        <stp>FALSE</stp>
        <stp>T</stp>
        <tr r="Z33" s="8"/>
      </tp>
      <tp t="s">
        <v/>
        <stp/>
        <stp>StudyData</stp>
        <stp>(Vol(CLE?2)when  (LocalYear(CLE?2)=2015 AND LocalMonth(CLE?2)=12 AND LocalDay(CLE?2)=25 AND LocalHour(CLE?2)=11 AND LocalMinute(CLE?2)=45))</stp>
        <stp>Bar</stp>
        <stp/>
        <stp>Close</stp>
        <stp>5</stp>
        <stp>0</stp>
        <stp/>
        <stp/>
        <stp/>
        <stp>FALSE</stp>
        <stp>T</stp>
        <tr r="Y46" s="8"/>
      </tp>
      <tp t="s">
        <v/>
        <stp/>
        <stp>StudyData</stp>
        <stp>(Vol(CLE?2)when  (LocalYear(CLE?2)=2015 AND LocalMonth(CLE?2)=12 AND LocalDay(CLE?2)=25 AND LocalHour(CLE?2)=11 AND LocalMinute(CLE?2)=40))</stp>
        <stp>Bar</stp>
        <stp/>
        <stp>Close</stp>
        <stp>5</stp>
        <stp>0</stp>
        <stp/>
        <stp/>
        <stp/>
        <stp>FALSE</stp>
        <stp>T</stp>
        <tr r="Y45" s="8"/>
      </tp>
      <tp t="s">
        <v/>
        <stp/>
        <stp>StudyData</stp>
        <stp>(Vol(CLE?2)when  (LocalYear(CLE?2)=2015 AND LocalMonth(CLE?2)=12 AND LocalDay(CLE?2)=25 AND LocalHour(CLE?2)=11 AND LocalMinute(CLE?2)=55))</stp>
        <stp>Bar</stp>
        <stp/>
        <stp>Close</stp>
        <stp>5</stp>
        <stp>0</stp>
        <stp/>
        <stp/>
        <stp/>
        <stp>FALSE</stp>
        <stp>T</stp>
        <tr r="Y48" s="8"/>
      </tp>
      <tp t="s">
        <v/>
        <stp/>
        <stp>StudyData</stp>
        <stp>(Vol(CLE?2)when  (LocalYear(CLE?2)=2015 AND LocalMonth(CLE?2)=12 AND LocalDay(CLE?2)=25 AND LocalHour(CLE?2)=11 AND LocalMinute(CLE?2)=50))</stp>
        <stp>Bar</stp>
        <stp/>
        <stp>Close</stp>
        <stp>5</stp>
        <stp>0</stp>
        <stp/>
        <stp/>
        <stp/>
        <stp>FALSE</stp>
        <stp>T</stp>
        <tr r="Y47" s="8"/>
      </tp>
      <tp t="s">
        <v>118'18.75</v>
        <stp/>
        <stp>ContractData</stp>
        <stp>FVA</stp>
        <stp>LastTrade</stp>
        <stp/>
        <stp>B</stp>
        <tr r="AC12" s="2"/>
      </tp>
      <tp>
        <v>42374.361111111109</v>
        <stp/>
        <stp>StudyData</stp>
        <stp>CLE</stp>
        <stp>Bar</stp>
        <stp/>
        <stp>Time</stp>
        <stp>5</stp>
        <stp>-10</stp>
        <stp/>
        <stp/>
        <stp/>
        <stp/>
        <stp>T</stp>
        <tr r="Z13" s="4"/>
      </tp>
      <tp>
        <v>42374.326388888891</v>
        <stp/>
        <stp>StudyData</stp>
        <stp>CLE</stp>
        <stp>Bar</stp>
        <stp/>
        <stp>Time</stp>
        <stp>5</stp>
        <stp>-20</stp>
        <stp/>
        <stp/>
        <stp/>
        <stp/>
        <stp>T</stp>
        <tr r="Z23" s="4"/>
      </tp>
      <tp>
        <v>42374.291666666664</v>
        <stp/>
        <stp>StudyData</stp>
        <stp>CLE</stp>
        <stp>Bar</stp>
        <stp/>
        <stp>Time</stp>
        <stp>5</stp>
        <stp>-30</stp>
        <stp/>
        <stp/>
        <stp/>
        <stp/>
        <stp>T</stp>
        <tr r="Z33" s="4"/>
      </tp>
      <tp>
        <v>14018</v>
        <stp/>
        <stp>StudyData</stp>
        <stp>(Vol(EP?1)when  (LocalYear(EP?1)=2016 AND LocalMonth(EP?1)=1 AND LocalDay(EP?1)=4 AND LocalHour(EP?1)=10 AND LocalMinute(EP?1)=45))</stp>
        <stp>Bar</stp>
        <stp/>
        <stp>Close</stp>
        <stp>5</stp>
        <stp>0</stp>
        <stp/>
        <stp/>
        <stp/>
        <stp>FALSE</stp>
        <stp>T</stp>
        <tr r="S28" s="6"/>
      </tp>
      <tp>
        <v>15561</v>
        <stp/>
        <stp>StudyData</stp>
        <stp>(Vol(EP?1)when  (LocalYear(EP?1)=2016 AND LocalMonth(EP?1)=1 AND LocalDay(EP?1)=4 AND LocalHour(EP?1)=11 AND LocalMinute(EP?1)=55))</stp>
        <stp>Bar</stp>
        <stp/>
        <stp>Close</stp>
        <stp>5</stp>
        <stp>0</stp>
        <stp/>
        <stp/>
        <stp/>
        <stp>FALSE</stp>
        <stp>T</stp>
        <tr r="S42" s="6"/>
      </tp>
      <tp>
        <v>15033</v>
        <stp/>
        <stp>StudyData</stp>
        <stp>(Vol(EP?1)when  (LocalYear(EP?1)=2016 AND LocalMonth(EP?1)=1 AND LocalDay(EP?1)=4 AND LocalHour(EP?1)=14 AND LocalMinute(EP?1)=05))</stp>
        <stp>Bar</stp>
        <stp/>
        <stp>Close</stp>
        <stp>5</stp>
        <stp>0</stp>
        <stp/>
        <stp/>
        <stp/>
        <stp>FALSE</stp>
        <stp>T</stp>
        <tr r="S68" s="6"/>
      </tp>
      <tp t="s">
        <v/>
        <stp/>
        <stp>StudyData</stp>
        <stp>(Vol(EP?1)when  (LocalYear(EP?1)=2016 AND LocalMonth(EP?1)=1 AND LocalDay(EP?1)=5 AND LocalHour(EP?1)=10 AND LocalMinute(EP?1)=45))</stp>
        <stp>Bar</stp>
        <stp/>
        <stp>Close</stp>
        <stp>5</stp>
        <stp>0</stp>
        <stp/>
        <stp/>
        <stp/>
        <stp>FALSE</stp>
        <stp>T</stp>
        <tr r="K28" s="6"/>
      </tp>
      <tp t="s">
        <v/>
        <stp/>
        <stp>StudyData</stp>
        <stp>(Vol(EP?1)when  (LocalYear(EP?1)=2016 AND LocalMonth(EP?1)=1 AND LocalDay(EP?1)=5 AND LocalHour(EP?1)=11 AND LocalMinute(EP?1)=55))</stp>
        <stp>Bar</stp>
        <stp/>
        <stp>Close</stp>
        <stp>5</stp>
        <stp>0</stp>
        <stp/>
        <stp/>
        <stp/>
        <stp>FALSE</stp>
        <stp>T</stp>
        <tr r="K42" s="6"/>
      </tp>
      <tp t="s">
        <v/>
        <stp/>
        <stp>StudyData</stp>
        <stp>(Vol(EP?1)when  (LocalYear(EP?1)=2016 AND LocalMonth(EP?1)=1 AND LocalDay(EP?1)=5 AND LocalHour(EP?1)=14 AND LocalMinute(EP?1)=05))</stp>
        <stp>Bar</stp>
        <stp/>
        <stp>Close</stp>
        <stp>5</stp>
        <stp>0</stp>
        <stp/>
        <stp/>
        <stp/>
        <stp>FALSE</stp>
        <stp>T</stp>
        <tr r="K68" s="6"/>
      </tp>
      <tp t="s">
        <v/>
        <stp/>
        <stp>StudyData</stp>
        <stp>(Vol(EP?1)when  (LocalYear(EP?1)=2016 AND LocalMonth(EP?1)=1 AND LocalDay(EP?1)=5 AND LocalHour(EP?1)=10 AND LocalMinute(EP?1)=40))</stp>
        <stp>Bar</stp>
        <stp/>
        <stp>Close</stp>
        <stp>5</stp>
        <stp>0</stp>
        <stp/>
        <stp/>
        <stp/>
        <stp>FALSE</stp>
        <stp>T</stp>
        <tr r="K27" s="6"/>
      </tp>
      <tp t="s">
        <v/>
        <stp/>
        <stp>StudyData</stp>
        <stp>(Vol(EP?1)when  (LocalYear(EP?1)=2016 AND LocalMonth(EP?1)=1 AND LocalDay(EP?1)=5 AND LocalHour(EP?1)=11 AND LocalMinute(EP?1)=50))</stp>
        <stp>Bar</stp>
        <stp/>
        <stp>Close</stp>
        <stp>5</stp>
        <stp>0</stp>
        <stp/>
        <stp/>
        <stp/>
        <stp>FALSE</stp>
        <stp>T</stp>
        <tr r="K41" s="6"/>
      </tp>
      <tp t="s">
        <v/>
        <stp/>
        <stp>StudyData</stp>
        <stp>(Vol(EP?1)when  (LocalYear(EP?1)=2016 AND LocalMonth(EP?1)=1 AND LocalDay(EP?1)=5 AND LocalHour(EP?1)=14 AND LocalMinute(EP?1)=00))</stp>
        <stp>Bar</stp>
        <stp/>
        <stp>Close</stp>
        <stp>5</stp>
        <stp>0</stp>
        <stp/>
        <stp/>
        <stp/>
        <stp>FALSE</stp>
        <stp>T</stp>
        <tr r="K67" s="6"/>
      </tp>
      <tp t="s">
        <v/>
        <stp/>
        <stp>StudyData</stp>
        <stp>(Vol(EP?1)when  (LocalYear(EP?1)=2016 AND LocalMonth(EP?1)=1 AND LocalDay(EP?1)=5 AND LocalHour(EP?1)=15 AND LocalMinute(EP?1)=10))</stp>
        <stp>Bar</stp>
        <stp/>
        <stp>Close</stp>
        <stp>5</stp>
        <stp>0</stp>
        <stp/>
        <stp/>
        <stp/>
        <stp>FALSE</stp>
        <stp>T</stp>
        <tr r="K81" s="6"/>
      </tp>
      <tp>
        <v>24807</v>
        <stp/>
        <stp>StudyData</stp>
        <stp>(Vol(EP?1)when  (LocalYear(EP?1)=2016 AND LocalMonth(EP?1)=1 AND LocalDay(EP?1)=4 AND LocalHour(EP?1)=10 AND LocalMinute(EP?1)=40))</stp>
        <stp>Bar</stp>
        <stp/>
        <stp>Close</stp>
        <stp>5</stp>
        <stp>0</stp>
        <stp/>
        <stp/>
        <stp/>
        <stp>FALSE</stp>
        <stp>T</stp>
        <tr r="S27" s="6"/>
      </tp>
      <tp>
        <v>11179</v>
        <stp/>
        <stp>StudyData</stp>
        <stp>(Vol(EP?1)when  (LocalYear(EP?1)=2016 AND LocalMonth(EP?1)=1 AND LocalDay(EP?1)=4 AND LocalHour(EP?1)=11 AND LocalMinute(EP?1)=50))</stp>
        <stp>Bar</stp>
        <stp/>
        <stp>Close</stp>
        <stp>5</stp>
        <stp>0</stp>
        <stp/>
        <stp/>
        <stp/>
        <stp>FALSE</stp>
        <stp>T</stp>
        <tr r="S41" s="6"/>
      </tp>
      <tp>
        <v>16824</v>
        <stp/>
        <stp>StudyData</stp>
        <stp>(Vol(EP?1)when  (LocalYear(EP?1)=2016 AND LocalMonth(EP?1)=1 AND LocalDay(EP?1)=4 AND LocalHour(EP?1)=14 AND LocalMinute(EP?1)=00))</stp>
        <stp>Bar</stp>
        <stp/>
        <stp>Close</stp>
        <stp>5</stp>
        <stp>0</stp>
        <stp/>
        <stp/>
        <stp/>
        <stp>FALSE</stp>
        <stp>T</stp>
        <tr r="S67" s="6"/>
      </tp>
      <tp>
        <v>18736</v>
        <stp/>
        <stp>StudyData</stp>
        <stp>(Vol(EP?1)when  (LocalYear(EP?1)=2016 AND LocalMonth(EP?1)=1 AND LocalDay(EP?1)=4 AND LocalHour(EP?1)=15 AND LocalMinute(EP?1)=10))</stp>
        <stp>Bar</stp>
        <stp/>
        <stp>Close</stp>
        <stp>5</stp>
        <stp>0</stp>
        <stp/>
        <stp/>
        <stp/>
        <stp>FALSE</stp>
        <stp>T</stp>
        <tr r="S81" s="6"/>
      </tp>
      <tp>
        <v>18454</v>
        <stp/>
        <stp>StudyData</stp>
        <stp>(Vol(EP?1)when  (LocalYear(EP?1)=2016 AND LocalMonth(EP?1)=1 AND LocalDay(EP?1)=4 AND LocalHour(EP?1)=10 AND LocalMinute(EP?1)=55))</stp>
        <stp>Bar</stp>
        <stp/>
        <stp>Close</stp>
        <stp>5</stp>
        <stp>0</stp>
        <stp/>
        <stp/>
        <stp/>
        <stp>FALSE</stp>
        <stp>T</stp>
        <tr r="S30" s="6"/>
      </tp>
      <tp>
        <v>13587</v>
        <stp/>
        <stp>StudyData</stp>
        <stp>(Vol(EP?1)when  (LocalYear(EP?1)=2016 AND LocalMonth(EP?1)=1 AND LocalDay(EP?1)=4 AND LocalHour(EP?1)=11 AND LocalMinute(EP?1)=45))</stp>
        <stp>Bar</stp>
        <stp/>
        <stp>Close</stp>
        <stp>5</stp>
        <stp>0</stp>
        <stp/>
        <stp/>
        <stp/>
        <stp>FALSE</stp>
        <stp>T</stp>
        <tr r="S40" s="6"/>
      </tp>
      <tp>
        <v>12647</v>
        <stp/>
        <stp>StudyData</stp>
        <stp>(Vol(EP?1)when  (LocalYear(EP?1)=2016 AND LocalMonth(EP?1)=1 AND LocalDay(EP?1)=4 AND LocalHour(EP?1)=14 AND LocalMinute(EP?1)=15))</stp>
        <stp>Bar</stp>
        <stp/>
        <stp>Close</stp>
        <stp>5</stp>
        <stp>0</stp>
        <stp/>
        <stp/>
        <stp/>
        <stp>FALSE</stp>
        <stp>T</stp>
        <tr r="S70" s="6"/>
      </tp>
      <tp>
        <v>22953</v>
        <stp/>
        <stp>StudyData</stp>
        <stp>(Vol(EP?1)when  (LocalYear(EP?1)=2016 AND LocalMonth(EP?1)=1 AND LocalDay(EP?1)=4 AND LocalHour(EP?1)=15 AND LocalMinute(EP?1)=05))</stp>
        <stp>Bar</stp>
        <stp/>
        <stp>Close</stp>
        <stp>5</stp>
        <stp>0</stp>
        <stp/>
        <stp/>
        <stp/>
        <stp>FALSE</stp>
        <stp>T</stp>
        <tr r="S80" s="6"/>
      </tp>
      <tp t="s">
        <v/>
        <stp/>
        <stp>StudyData</stp>
        <stp>(Vol(EP?1)when  (LocalYear(EP?1)=2016 AND LocalMonth(EP?1)=1 AND LocalDay(EP?1)=5 AND LocalHour(EP?1)=10 AND LocalMinute(EP?1)=55))</stp>
        <stp>Bar</stp>
        <stp/>
        <stp>Close</stp>
        <stp>5</stp>
        <stp>0</stp>
        <stp/>
        <stp/>
        <stp/>
        <stp>FALSE</stp>
        <stp>T</stp>
        <tr r="K30" s="6"/>
      </tp>
      <tp t="s">
        <v/>
        <stp/>
        <stp>StudyData</stp>
        <stp>(Vol(EP?1)when  (LocalYear(EP?1)=2016 AND LocalMonth(EP?1)=1 AND LocalDay(EP?1)=5 AND LocalHour(EP?1)=11 AND LocalMinute(EP?1)=45))</stp>
        <stp>Bar</stp>
        <stp/>
        <stp>Close</stp>
        <stp>5</stp>
        <stp>0</stp>
        <stp/>
        <stp/>
        <stp/>
        <stp>FALSE</stp>
        <stp>T</stp>
        <tr r="K40" s="6"/>
      </tp>
      <tp t="s">
        <v/>
        <stp/>
        <stp>StudyData</stp>
        <stp>(Vol(EP?1)when  (LocalYear(EP?1)=2016 AND LocalMonth(EP?1)=1 AND LocalDay(EP?1)=5 AND LocalHour(EP?1)=14 AND LocalMinute(EP?1)=15))</stp>
        <stp>Bar</stp>
        <stp/>
        <stp>Close</stp>
        <stp>5</stp>
        <stp>0</stp>
        <stp/>
        <stp/>
        <stp/>
        <stp>FALSE</stp>
        <stp>T</stp>
        <tr r="K70" s="6"/>
      </tp>
      <tp t="s">
        <v/>
        <stp/>
        <stp>StudyData</stp>
        <stp>(Vol(EP?1)when  (LocalYear(EP?1)=2016 AND LocalMonth(EP?1)=1 AND LocalDay(EP?1)=5 AND LocalHour(EP?1)=15 AND LocalMinute(EP?1)=05))</stp>
        <stp>Bar</stp>
        <stp/>
        <stp>Close</stp>
        <stp>5</stp>
        <stp>0</stp>
        <stp/>
        <stp/>
        <stp/>
        <stp>FALSE</stp>
        <stp>T</stp>
        <tr r="K80" s="6"/>
      </tp>
      <tp t="s">
        <v/>
        <stp/>
        <stp>StudyData</stp>
        <stp>(Vol(EP?1)when  (LocalYear(EP?1)=2016 AND LocalMonth(EP?1)=1 AND LocalDay(EP?1)=5 AND LocalHour(EP?1)=10 AND LocalMinute(EP?1)=50))</stp>
        <stp>Bar</stp>
        <stp/>
        <stp>Close</stp>
        <stp>5</stp>
        <stp>0</stp>
        <stp/>
        <stp/>
        <stp/>
        <stp>FALSE</stp>
        <stp>T</stp>
        <tr r="K29" s="6"/>
      </tp>
      <tp t="s">
        <v/>
        <stp/>
        <stp>StudyData</stp>
        <stp>(Vol(EP?1)when  (LocalYear(EP?1)=2016 AND LocalMonth(EP?1)=1 AND LocalDay(EP?1)=5 AND LocalHour(EP?1)=11 AND LocalMinute(EP?1)=40))</stp>
        <stp>Bar</stp>
        <stp/>
        <stp>Close</stp>
        <stp>5</stp>
        <stp>0</stp>
        <stp/>
        <stp/>
        <stp/>
        <stp>FALSE</stp>
        <stp>T</stp>
        <tr r="K39" s="6"/>
      </tp>
      <tp t="s">
        <v/>
        <stp/>
        <stp>StudyData</stp>
        <stp>(Vol(EP?1)when  (LocalYear(EP?1)=2016 AND LocalMonth(EP?1)=1 AND LocalDay(EP?1)=5 AND LocalHour(EP?1)=14 AND LocalMinute(EP?1)=10))</stp>
        <stp>Bar</stp>
        <stp/>
        <stp>Close</stp>
        <stp>5</stp>
        <stp>0</stp>
        <stp/>
        <stp/>
        <stp/>
        <stp>FALSE</stp>
        <stp>T</stp>
        <tr r="K69" s="6"/>
      </tp>
      <tp t="s">
        <v/>
        <stp/>
        <stp>StudyData</stp>
        <stp>(Vol(EP?1)when  (LocalYear(EP?1)=2016 AND LocalMonth(EP?1)=1 AND LocalDay(EP?1)=5 AND LocalHour(EP?1)=15 AND LocalMinute(EP?1)=00))</stp>
        <stp>Bar</stp>
        <stp/>
        <stp>Close</stp>
        <stp>5</stp>
        <stp>0</stp>
        <stp/>
        <stp/>
        <stp/>
        <stp>FALSE</stp>
        <stp>T</stp>
        <tr r="K79" s="6"/>
      </tp>
      <tp>
        <v>11101</v>
        <stp/>
        <stp>StudyData</stp>
        <stp>(Vol(EP?1)when  (LocalYear(EP?1)=2016 AND LocalMonth(EP?1)=1 AND LocalDay(EP?1)=4 AND LocalHour(EP?1)=10 AND LocalMinute(EP?1)=50))</stp>
        <stp>Bar</stp>
        <stp/>
        <stp>Close</stp>
        <stp>5</stp>
        <stp>0</stp>
        <stp/>
        <stp/>
        <stp/>
        <stp>FALSE</stp>
        <stp>T</stp>
        <tr r="S29" s="6"/>
      </tp>
      <tp>
        <v>16104</v>
        <stp/>
        <stp>StudyData</stp>
        <stp>(Vol(EP?1)when  (LocalYear(EP?1)=2016 AND LocalMonth(EP?1)=1 AND LocalDay(EP?1)=4 AND LocalHour(EP?1)=11 AND LocalMinute(EP?1)=40))</stp>
        <stp>Bar</stp>
        <stp/>
        <stp>Close</stp>
        <stp>5</stp>
        <stp>0</stp>
        <stp/>
        <stp/>
        <stp/>
        <stp>FALSE</stp>
        <stp>T</stp>
        <tr r="S39" s="6"/>
      </tp>
      <tp>
        <v>22732</v>
        <stp/>
        <stp>StudyData</stp>
        <stp>(Vol(EP?1)when  (LocalYear(EP?1)=2016 AND LocalMonth(EP?1)=1 AND LocalDay(EP?1)=4 AND LocalHour(EP?1)=14 AND LocalMinute(EP?1)=10))</stp>
        <stp>Bar</stp>
        <stp/>
        <stp>Close</stp>
        <stp>5</stp>
        <stp>0</stp>
        <stp/>
        <stp/>
        <stp/>
        <stp>FALSE</stp>
        <stp>T</stp>
        <tr r="S69" s="6"/>
      </tp>
      <tp>
        <v>69742</v>
        <stp/>
        <stp>StudyData</stp>
        <stp>(Vol(EP?1)when  (LocalYear(EP?1)=2016 AND LocalMonth(EP?1)=1 AND LocalDay(EP?1)=4 AND LocalHour(EP?1)=15 AND LocalMinute(EP?1)=00))</stp>
        <stp>Bar</stp>
        <stp/>
        <stp>Close</stp>
        <stp>5</stp>
        <stp>0</stp>
        <stp/>
        <stp/>
        <stp/>
        <stp>FALSE</stp>
        <stp>T</stp>
        <tr r="S79" s="6"/>
      </tp>
      <tp>
        <v>10691</v>
        <stp/>
        <stp>StudyData</stp>
        <stp>(Vol(EP?1)when  (LocalYear(EP?1)=2016 AND LocalMonth(EP?1)=1 AND LocalDay(EP?1)=4 AND LocalHour(EP?1)=12 AND LocalMinute(EP?1)=45))</stp>
        <stp>Bar</stp>
        <stp/>
        <stp>Close</stp>
        <stp>5</stp>
        <stp>0</stp>
        <stp/>
        <stp/>
        <stp/>
        <stp>FALSE</stp>
        <stp>T</stp>
        <tr r="S52" s="6"/>
      </tp>
      <tp>
        <v>15699</v>
        <stp/>
        <stp>StudyData</stp>
        <stp>(Vol(EP?1)when  (LocalYear(EP?1)=2016 AND LocalMonth(EP?1)=1 AND LocalDay(EP?1)=4 AND LocalHour(EP?1)=13 AND LocalMinute(EP?1)=55))</stp>
        <stp>Bar</stp>
        <stp/>
        <stp>Close</stp>
        <stp>5</stp>
        <stp>0</stp>
        <stp/>
        <stp/>
        <stp/>
        <stp>FALSE</stp>
        <stp>T</stp>
        <tr r="S66" s="6"/>
      </tp>
      <tp>
        <v>14566</v>
        <stp/>
        <stp>StudyData</stp>
        <stp>(Vol(EP?1)when  (LocalYear(EP?1)=2016 AND LocalMonth(EP?1)=1 AND LocalDay(EP?1)=4 AND LocalHour(EP?1)=14 AND LocalMinute(EP?1)=25))</stp>
        <stp>Bar</stp>
        <stp/>
        <stp>Close</stp>
        <stp>5</stp>
        <stp>0</stp>
        <stp/>
        <stp/>
        <stp/>
        <stp>FALSE</stp>
        <stp>T</stp>
        <tr r="S72" s="6"/>
      </tp>
      <tp t="s">
        <v/>
        <stp/>
        <stp>StudyData</stp>
        <stp>(Vol(EP?1)when  (LocalYear(EP?1)=2016 AND LocalMonth(EP?1)=1 AND LocalDay(EP?1)=5 AND LocalHour(EP?1)=12 AND LocalMinute(EP?1)=45))</stp>
        <stp>Bar</stp>
        <stp/>
        <stp>Close</stp>
        <stp>5</stp>
        <stp>0</stp>
        <stp/>
        <stp/>
        <stp/>
        <stp>FALSE</stp>
        <stp>T</stp>
        <tr r="K52" s="6"/>
      </tp>
      <tp t="s">
        <v/>
        <stp/>
        <stp>StudyData</stp>
        <stp>(Vol(EP?1)when  (LocalYear(EP?1)=2016 AND LocalMonth(EP?1)=1 AND LocalDay(EP?1)=5 AND LocalHour(EP?1)=13 AND LocalMinute(EP?1)=55))</stp>
        <stp>Bar</stp>
        <stp/>
        <stp>Close</stp>
        <stp>5</stp>
        <stp>0</stp>
        <stp/>
        <stp/>
        <stp/>
        <stp>FALSE</stp>
        <stp>T</stp>
        <tr r="K66" s="6"/>
      </tp>
      <tp t="s">
        <v/>
        <stp/>
        <stp>StudyData</stp>
        <stp>(Vol(EP?1)when  (LocalYear(EP?1)=2016 AND LocalMonth(EP?1)=1 AND LocalDay(EP?1)=5 AND LocalHour(EP?1)=14 AND LocalMinute(EP?1)=25))</stp>
        <stp>Bar</stp>
        <stp/>
        <stp>Close</stp>
        <stp>5</stp>
        <stp>0</stp>
        <stp/>
        <stp/>
        <stp/>
        <stp>FALSE</stp>
        <stp>T</stp>
        <tr r="K72" s="6"/>
      </tp>
      <tp t="s">
        <v/>
        <stp/>
        <stp>StudyData</stp>
        <stp>(Vol(EP?1)when  (LocalYear(EP?1)=2016 AND LocalMonth(EP?1)=1 AND LocalDay(EP?1)=5 AND LocalHour(EP?1)=12 AND LocalMinute(EP?1)=40))</stp>
        <stp>Bar</stp>
        <stp/>
        <stp>Close</stp>
        <stp>5</stp>
        <stp>0</stp>
        <stp/>
        <stp/>
        <stp/>
        <stp>FALSE</stp>
        <stp>T</stp>
        <tr r="K51" s="6"/>
      </tp>
      <tp t="s">
        <v/>
        <stp/>
        <stp>StudyData</stp>
        <stp>(Vol(EP?1)when  (LocalYear(EP?1)=2016 AND LocalMonth(EP?1)=1 AND LocalDay(EP?1)=5 AND LocalHour(EP?1)=13 AND LocalMinute(EP?1)=50))</stp>
        <stp>Bar</stp>
        <stp/>
        <stp>Close</stp>
        <stp>5</stp>
        <stp>0</stp>
        <stp/>
        <stp/>
        <stp/>
        <stp>FALSE</stp>
        <stp>T</stp>
        <tr r="K65" s="6"/>
      </tp>
      <tp t="s">
        <v/>
        <stp/>
        <stp>StudyData</stp>
        <stp>(Vol(EP?1)when  (LocalYear(EP?1)=2016 AND LocalMonth(EP?1)=1 AND LocalDay(EP?1)=5 AND LocalHour(EP?1)=14 AND LocalMinute(EP?1)=20))</stp>
        <stp>Bar</stp>
        <stp/>
        <stp>Close</stp>
        <stp>5</stp>
        <stp>0</stp>
        <stp/>
        <stp/>
        <stp/>
        <stp>FALSE</stp>
        <stp>T</stp>
        <tr r="K71" s="6"/>
      </tp>
      <tp>
        <v>10545</v>
        <stp/>
        <stp>StudyData</stp>
        <stp>(Vol(EP?1)when  (LocalYear(EP?1)=2016 AND LocalMonth(EP?1)=1 AND LocalDay(EP?1)=4 AND LocalHour(EP?1)=12 AND LocalMinute(EP?1)=40))</stp>
        <stp>Bar</stp>
        <stp/>
        <stp>Close</stp>
        <stp>5</stp>
        <stp>0</stp>
        <stp/>
        <stp/>
        <stp/>
        <stp>FALSE</stp>
        <stp>T</stp>
        <tr r="S51" s="6"/>
      </tp>
      <tp>
        <v>16209</v>
        <stp/>
        <stp>StudyData</stp>
        <stp>(Vol(EP?1)when  (LocalYear(EP?1)=2016 AND LocalMonth(EP?1)=1 AND LocalDay(EP?1)=4 AND LocalHour(EP?1)=13 AND LocalMinute(EP?1)=50))</stp>
        <stp>Bar</stp>
        <stp/>
        <stp>Close</stp>
        <stp>5</stp>
        <stp>0</stp>
        <stp/>
        <stp/>
        <stp/>
        <stp>FALSE</stp>
        <stp>T</stp>
        <tr r="S65" s="6"/>
      </tp>
      <tp>
        <v>13504</v>
        <stp/>
        <stp>StudyData</stp>
        <stp>(Vol(EP?1)when  (LocalYear(EP?1)=2016 AND LocalMonth(EP?1)=1 AND LocalDay(EP?1)=4 AND LocalHour(EP?1)=14 AND LocalMinute(EP?1)=20))</stp>
        <stp>Bar</stp>
        <stp/>
        <stp>Close</stp>
        <stp>5</stp>
        <stp>0</stp>
        <stp/>
        <stp/>
        <stp/>
        <stp>FALSE</stp>
        <stp>T</stp>
        <tr r="S71" s="6"/>
      </tp>
      <tp>
        <v>13885</v>
        <stp/>
        <stp>StudyData</stp>
        <stp>(Vol(EP?1)when  (LocalYear(EP?1)=2016 AND LocalMonth(EP?1)=1 AND LocalDay(EP?1)=4 AND LocalHour(EP?1)=12 AND LocalMinute(EP?1)=55))</stp>
        <stp>Bar</stp>
        <stp/>
        <stp>Close</stp>
        <stp>5</stp>
        <stp>0</stp>
        <stp/>
        <stp/>
        <stp/>
        <stp>FALSE</stp>
        <stp>T</stp>
        <tr r="S54" s="6"/>
      </tp>
      <tp>
        <v>14221</v>
        <stp/>
        <stp>StudyData</stp>
        <stp>(Vol(EP?1)when  (LocalYear(EP?1)=2016 AND LocalMonth(EP?1)=1 AND LocalDay(EP?1)=4 AND LocalHour(EP?1)=13 AND LocalMinute(EP?1)=45))</stp>
        <stp>Bar</stp>
        <stp/>
        <stp>Close</stp>
        <stp>5</stp>
        <stp>0</stp>
        <stp/>
        <stp/>
        <stp/>
        <stp>FALSE</stp>
        <stp>T</stp>
        <tr r="S64" s="6"/>
      </tp>
      <tp>
        <v>14050</v>
        <stp/>
        <stp>StudyData</stp>
        <stp>(Vol(EP?1)when  (LocalYear(EP?1)=2016 AND LocalMonth(EP?1)=1 AND LocalDay(EP?1)=4 AND LocalHour(EP?1)=14 AND LocalMinute(EP?1)=35))</stp>
        <stp>Bar</stp>
        <stp/>
        <stp>Close</stp>
        <stp>5</stp>
        <stp>0</stp>
        <stp/>
        <stp/>
        <stp/>
        <stp>FALSE</stp>
        <stp>T</stp>
        <tr r="S74" s="6"/>
      </tp>
      <tp t="s">
        <v/>
        <stp/>
        <stp>StudyData</stp>
        <stp>(Vol(EP?1)when  (LocalYear(EP?1)=2016 AND LocalMonth(EP?1)=1 AND LocalDay(EP?1)=5 AND LocalHour(EP?1)=12 AND LocalMinute(EP?1)=55))</stp>
        <stp>Bar</stp>
        <stp/>
        <stp>Close</stp>
        <stp>5</stp>
        <stp>0</stp>
        <stp/>
        <stp/>
        <stp/>
        <stp>FALSE</stp>
        <stp>T</stp>
        <tr r="K54" s="6"/>
      </tp>
      <tp t="s">
        <v/>
        <stp/>
        <stp>StudyData</stp>
        <stp>(Vol(EP?1)when  (LocalYear(EP?1)=2016 AND LocalMonth(EP?1)=1 AND LocalDay(EP?1)=5 AND LocalHour(EP?1)=13 AND LocalMinute(EP?1)=45))</stp>
        <stp>Bar</stp>
        <stp/>
        <stp>Close</stp>
        <stp>5</stp>
        <stp>0</stp>
        <stp/>
        <stp/>
        <stp/>
        <stp>FALSE</stp>
        <stp>T</stp>
        <tr r="K64" s="6"/>
      </tp>
      <tp t="s">
        <v/>
        <stp/>
        <stp>StudyData</stp>
        <stp>(Vol(EP?1)when  (LocalYear(EP?1)=2016 AND LocalMonth(EP?1)=1 AND LocalDay(EP?1)=5 AND LocalHour(EP?1)=14 AND LocalMinute(EP?1)=35))</stp>
        <stp>Bar</stp>
        <stp/>
        <stp>Close</stp>
        <stp>5</stp>
        <stp>0</stp>
        <stp/>
        <stp/>
        <stp/>
        <stp>FALSE</stp>
        <stp>T</stp>
        <tr r="K74" s="6"/>
      </tp>
      <tp t="s">
        <v/>
        <stp/>
        <stp>StudyData</stp>
        <stp>(Vol(EP?1)when  (LocalYear(EP?1)=2016 AND LocalMonth(EP?1)=1 AND LocalDay(EP?1)=5 AND LocalHour(EP?1)=12 AND LocalMinute(EP?1)=50))</stp>
        <stp>Bar</stp>
        <stp/>
        <stp>Close</stp>
        <stp>5</stp>
        <stp>0</stp>
        <stp/>
        <stp/>
        <stp/>
        <stp>FALSE</stp>
        <stp>T</stp>
        <tr r="K53" s="6"/>
      </tp>
      <tp t="s">
        <v/>
        <stp/>
        <stp>StudyData</stp>
        <stp>(Vol(EP?1)when  (LocalYear(EP?1)=2016 AND LocalMonth(EP?1)=1 AND LocalDay(EP?1)=5 AND LocalHour(EP?1)=13 AND LocalMinute(EP?1)=40))</stp>
        <stp>Bar</stp>
        <stp/>
        <stp>Close</stp>
        <stp>5</stp>
        <stp>0</stp>
        <stp/>
        <stp/>
        <stp/>
        <stp>FALSE</stp>
        <stp>T</stp>
        <tr r="K63" s="6"/>
      </tp>
      <tp t="s">
        <v/>
        <stp/>
        <stp>StudyData</stp>
        <stp>(Vol(EP?1)when  (LocalYear(EP?1)=2016 AND LocalMonth(EP?1)=1 AND LocalDay(EP?1)=5 AND LocalHour(EP?1)=14 AND LocalMinute(EP?1)=30))</stp>
        <stp>Bar</stp>
        <stp/>
        <stp>Close</stp>
        <stp>5</stp>
        <stp>0</stp>
        <stp/>
        <stp/>
        <stp/>
        <stp>FALSE</stp>
        <stp>T</stp>
        <tr r="K73" s="6"/>
      </tp>
      <tp>
        <v>10144</v>
        <stp/>
        <stp>StudyData</stp>
        <stp>(Vol(EP?1)when  (LocalYear(EP?1)=2016 AND LocalMonth(EP?1)=1 AND LocalDay(EP?1)=4 AND LocalHour(EP?1)=12 AND LocalMinute(EP?1)=50))</stp>
        <stp>Bar</stp>
        <stp/>
        <stp>Close</stp>
        <stp>5</stp>
        <stp>0</stp>
        <stp/>
        <stp/>
        <stp/>
        <stp>FALSE</stp>
        <stp>T</stp>
        <tr r="S53" s="6"/>
      </tp>
      <tp>
        <v>8317</v>
        <stp/>
        <stp>StudyData</stp>
        <stp>(Vol(EP?1)when  (LocalYear(EP?1)=2016 AND LocalMonth(EP?1)=1 AND LocalDay(EP?1)=4 AND LocalHour(EP?1)=13 AND LocalMinute(EP?1)=40))</stp>
        <stp>Bar</stp>
        <stp/>
        <stp>Close</stp>
        <stp>5</stp>
        <stp>0</stp>
        <stp/>
        <stp/>
        <stp/>
        <stp>FALSE</stp>
        <stp>T</stp>
        <tr r="S63" s="6"/>
      </tp>
      <tp>
        <v>20421</v>
        <stp/>
        <stp>StudyData</stp>
        <stp>(Vol(EP?1)when  (LocalYear(EP?1)=2016 AND LocalMonth(EP?1)=1 AND LocalDay(EP?1)=4 AND LocalHour(EP?1)=14 AND LocalMinute(EP?1)=30))</stp>
        <stp>Bar</stp>
        <stp/>
        <stp>Close</stp>
        <stp>5</stp>
        <stp>0</stp>
        <stp/>
        <stp/>
        <stp/>
        <stp>FALSE</stp>
        <stp>T</stp>
        <tr r="S73" s="6"/>
      </tp>
      <tp>
        <v>33758</v>
        <stp/>
        <stp>StudyData</stp>
        <stp>(Vol(EP?1)when  (LocalYear(EP?1)=2016 AND LocalMonth(EP?1)=1 AND LocalDay(EP?1)=4 AND LocalHour(EP?1)=10 AND LocalMinute(EP?1)=05))</stp>
        <stp>Bar</stp>
        <stp/>
        <stp>Close</stp>
        <stp>5</stp>
        <stp>0</stp>
        <stp/>
        <stp/>
        <stp/>
        <stp>FALSE</stp>
        <stp>T</stp>
        <tr r="S20" s="6"/>
      </tp>
      <tp>
        <v>10934</v>
        <stp/>
        <stp>StudyData</stp>
        <stp>(Vol(EP?1)when  (LocalYear(EP?1)=2016 AND LocalMonth(EP?1)=1 AND LocalDay(EP?1)=4 AND LocalHour(EP?1)=11 AND LocalMinute(EP?1)=15))</stp>
        <stp>Bar</stp>
        <stp/>
        <stp>Close</stp>
        <stp>5</stp>
        <stp>0</stp>
        <stp/>
        <stp/>
        <stp/>
        <stp>FALSE</stp>
        <stp>T</stp>
        <tr r="S34" s="6"/>
      </tp>
      <tp>
        <v>10051</v>
        <stp/>
        <stp>StudyData</stp>
        <stp>(Vol(EP?1)when  (LocalYear(EP?1)=2016 AND LocalMonth(EP?1)=1 AND LocalDay(EP?1)=4 AND LocalHour(EP?1)=12 AND LocalMinute(EP?1)=25))</stp>
        <stp>Bar</stp>
        <stp/>
        <stp>Close</stp>
        <stp>5</stp>
        <stp>0</stp>
        <stp/>
        <stp/>
        <stp/>
        <stp>FALSE</stp>
        <stp>T</stp>
        <tr r="S48" s="6"/>
      </tp>
      <tp>
        <v>18319</v>
        <stp/>
        <stp>StudyData</stp>
        <stp>(Vol(EP?1)when  (LocalYear(EP?1)=2016 AND LocalMonth(EP?1)=1 AND LocalDay(EP?1)=4 AND LocalHour(EP?1)=13 AND LocalMinute(EP?1)=35))</stp>
        <stp>Bar</stp>
        <stp/>
        <stp>Close</stp>
        <stp>5</stp>
        <stp>0</stp>
        <stp/>
        <stp/>
        <stp/>
        <stp>FALSE</stp>
        <stp>T</stp>
        <tr r="S62" s="6"/>
      </tp>
      <tp>
        <v>49942</v>
        <stp/>
        <stp>StudyData</stp>
        <stp>(Vol(EP?1)when  (LocalYear(EP?1)=2016 AND LocalMonth(EP?1)=1 AND LocalDay(EP?1)=4 AND LocalHour(EP?1)=14 AND LocalMinute(EP?1)=45))</stp>
        <stp>Bar</stp>
        <stp/>
        <stp>Close</stp>
        <stp>5</stp>
        <stp>0</stp>
        <stp/>
        <stp/>
        <stp/>
        <stp>FALSE</stp>
        <stp>T</stp>
        <tr r="S76" s="6"/>
      </tp>
      <tp t="s">
        <v/>
        <stp/>
        <stp>StudyData</stp>
        <stp>(Vol(EP?1)when  (LocalYear(EP?1)=2016 AND LocalMonth(EP?1)=1 AND LocalDay(EP?1)=5 AND LocalHour(EP?1)=10 AND LocalMinute(EP?1)=05))</stp>
        <stp>Bar</stp>
        <stp/>
        <stp>Close</stp>
        <stp>5</stp>
        <stp>0</stp>
        <stp/>
        <stp/>
        <stp/>
        <stp>FALSE</stp>
        <stp>T</stp>
        <tr r="K20" s="6"/>
      </tp>
      <tp t="s">
        <v/>
        <stp/>
        <stp>StudyData</stp>
        <stp>(Vol(EP?1)when  (LocalYear(EP?1)=2016 AND LocalMonth(EP?1)=1 AND LocalDay(EP?1)=5 AND LocalHour(EP?1)=11 AND LocalMinute(EP?1)=15))</stp>
        <stp>Bar</stp>
        <stp/>
        <stp>Close</stp>
        <stp>5</stp>
        <stp>0</stp>
        <stp/>
        <stp/>
        <stp/>
        <stp>FALSE</stp>
        <stp>T</stp>
        <tr r="K34" s="6"/>
      </tp>
      <tp t="s">
        <v/>
        <stp/>
        <stp>StudyData</stp>
        <stp>(Vol(EP?1)when  (LocalYear(EP?1)=2016 AND LocalMonth(EP?1)=1 AND LocalDay(EP?1)=5 AND LocalHour(EP?1)=12 AND LocalMinute(EP?1)=25))</stp>
        <stp>Bar</stp>
        <stp/>
        <stp>Close</stp>
        <stp>5</stp>
        <stp>0</stp>
        <stp/>
        <stp/>
        <stp/>
        <stp>FALSE</stp>
        <stp>T</stp>
        <tr r="K48" s="6"/>
      </tp>
      <tp t="s">
        <v/>
        <stp/>
        <stp>StudyData</stp>
        <stp>(Vol(EP?1)when  (LocalYear(EP?1)=2016 AND LocalMonth(EP?1)=1 AND LocalDay(EP?1)=5 AND LocalHour(EP?1)=13 AND LocalMinute(EP?1)=35))</stp>
        <stp>Bar</stp>
        <stp/>
        <stp>Close</stp>
        <stp>5</stp>
        <stp>0</stp>
        <stp/>
        <stp/>
        <stp/>
        <stp>FALSE</stp>
        <stp>T</stp>
        <tr r="K62" s="6"/>
      </tp>
      <tp t="s">
        <v/>
        <stp/>
        <stp>StudyData</stp>
        <stp>(Vol(EP?1)when  (LocalYear(EP?1)=2016 AND LocalMonth(EP?1)=1 AND LocalDay(EP?1)=5 AND LocalHour(EP?1)=14 AND LocalMinute(EP?1)=45))</stp>
        <stp>Bar</stp>
        <stp/>
        <stp>Close</stp>
        <stp>5</stp>
        <stp>0</stp>
        <stp/>
        <stp/>
        <stp/>
        <stp>FALSE</stp>
        <stp>T</stp>
        <tr r="K76" s="6"/>
      </tp>
      <tp t="s">
        <v/>
        <stp/>
        <stp>StudyData</stp>
        <stp>(Vol(EP?1)when  (LocalYear(EP?1)=2016 AND LocalMonth(EP?1)=1 AND LocalDay(EP?1)=5 AND LocalHour(EP?1)=10 AND LocalMinute(EP?1)=00))</stp>
        <stp>Bar</stp>
        <stp/>
        <stp>Close</stp>
        <stp>5</stp>
        <stp>0</stp>
        <stp/>
        <stp/>
        <stp/>
        <stp>FALSE</stp>
        <stp>T</stp>
        <tr r="K19" s="6"/>
      </tp>
      <tp t="s">
        <v/>
        <stp/>
        <stp>StudyData</stp>
        <stp>(Vol(EP?1)when  (LocalYear(EP?1)=2016 AND LocalMonth(EP?1)=1 AND LocalDay(EP?1)=5 AND LocalHour(EP?1)=11 AND LocalMinute(EP?1)=10))</stp>
        <stp>Bar</stp>
        <stp/>
        <stp>Close</stp>
        <stp>5</stp>
        <stp>0</stp>
        <stp/>
        <stp/>
        <stp/>
        <stp>FALSE</stp>
        <stp>T</stp>
        <tr r="K33" s="6"/>
      </tp>
      <tp t="s">
        <v/>
        <stp/>
        <stp>StudyData</stp>
        <stp>(Vol(EP?1)when  (LocalYear(EP?1)=2016 AND LocalMonth(EP?1)=1 AND LocalDay(EP?1)=5 AND LocalHour(EP?1)=12 AND LocalMinute(EP?1)=20))</stp>
        <stp>Bar</stp>
        <stp/>
        <stp>Close</stp>
        <stp>5</stp>
        <stp>0</stp>
        <stp/>
        <stp/>
        <stp/>
        <stp>FALSE</stp>
        <stp>T</stp>
        <tr r="K47" s="6"/>
      </tp>
      <tp t="s">
        <v/>
        <stp/>
        <stp>StudyData</stp>
        <stp>(Vol(EP?1)when  (LocalYear(EP?1)=2016 AND LocalMonth(EP?1)=1 AND LocalDay(EP?1)=5 AND LocalHour(EP?1)=13 AND LocalMinute(EP?1)=30))</stp>
        <stp>Bar</stp>
        <stp/>
        <stp>Close</stp>
        <stp>5</stp>
        <stp>0</stp>
        <stp/>
        <stp/>
        <stp/>
        <stp>FALSE</stp>
        <stp>T</stp>
        <tr r="K61" s="6"/>
      </tp>
      <tp t="s">
        <v/>
        <stp/>
        <stp>StudyData</stp>
        <stp>(Vol(EP?1)when  (LocalYear(EP?1)=2016 AND LocalMonth(EP?1)=1 AND LocalDay(EP?1)=5 AND LocalHour(EP?1)=14 AND LocalMinute(EP?1)=40))</stp>
        <stp>Bar</stp>
        <stp/>
        <stp>Close</stp>
        <stp>5</stp>
        <stp>0</stp>
        <stp/>
        <stp/>
        <stp/>
        <stp>FALSE</stp>
        <stp>T</stp>
        <tr r="K75" s="6"/>
      </tp>
      <tp>
        <v>49097</v>
        <stp/>
        <stp>StudyData</stp>
        <stp>(Vol(EP?1)when  (LocalYear(EP?1)=2016 AND LocalMonth(EP?1)=1 AND LocalDay(EP?1)=4 AND LocalHour(EP?1)=10 AND LocalMinute(EP?1)=00))</stp>
        <stp>Bar</stp>
        <stp/>
        <stp>Close</stp>
        <stp>5</stp>
        <stp>0</stp>
        <stp/>
        <stp/>
        <stp/>
        <stp>FALSE</stp>
        <stp>T</stp>
        <tr r="S19" s="6"/>
      </tp>
      <tp>
        <v>11069</v>
        <stp/>
        <stp>StudyData</stp>
        <stp>(Vol(EP?1)when  (LocalYear(EP?1)=2016 AND LocalMonth(EP?1)=1 AND LocalDay(EP?1)=4 AND LocalHour(EP?1)=11 AND LocalMinute(EP?1)=10))</stp>
        <stp>Bar</stp>
        <stp/>
        <stp>Close</stp>
        <stp>5</stp>
        <stp>0</stp>
        <stp/>
        <stp/>
        <stp/>
        <stp>FALSE</stp>
        <stp>T</stp>
        <tr r="S33" s="6"/>
      </tp>
      <tp>
        <v>17884</v>
        <stp/>
        <stp>StudyData</stp>
        <stp>(Vol(EP?1)when  (LocalYear(EP?1)=2016 AND LocalMonth(EP?1)=1 AND LocalDay(EP?1)=4 AND LocalHour(EP?1)=12 AND LocalMinute(EP?1)=20))</stp>
        <stp>Bar</stp>
        <stp/>
        <stp>Close</stp>
        <stp>5</stp>
        <stp>0</stp>
        <stp/>
        <stp/>
        <stp/>
        <stp>FALSE</stp>
        <stp>T</stp>
        <tr r="S47" s="6"/>
      </tp>
      <tp>
        <v>15044</v>
        <stp/>
        <stp>StudyData</stp>
        <stp>(Vol(EP?1)when  (LocalYear(EP?1)=2016 AND LocalMonth(EP?1)=1 AND LocalDay(EP?1)=4 AND LocalHour(EP?1)=13 AND LocalMinute(EP?1)=30))</stp>
        <stp>Bar</stp>
        <stp/>
        <stp>Close</stp>
        <stp>5</stp>
        <stp>0</stp>
        <stp/>
        <stp/>
        <stp/>
        <stp>FALSE</stp>
        <stp>T</stp>
        <tr r="S61" s="6"/>
      </tp>
      <tp>
        <v>26573</v>
        <stp/>
        <stp>StudyData</stp>
        <stp>(Vol(EP?1)when  (LocalYear(EP?1)=2016 AND LocalMonth(EP?1)=1 AND LocalDay(EP?1)=4 AND LocalHour(EP?1)=14 AND LocalMinute(EP?1)=40))</stp>
        <stp>Bar</stp>
        <stp/>
        <stp>Close</stp>
        <stp>5</stp>
        <stp>0</stp>
        <stp/>
        <stp/>
        <stp/>
        <stp>FALSE</stp>
        <stp>T</stp>
        <tr r="S75" s="6"/>
      </tp>
      <tp>
        <v>26385</v>
        <stp/>
        <stp>StudyData</stp>
        <stp>(Vol(EP?1)when  (LocalYear(EP?1)=2016 AND LocalMonth(EP?1)=1 AND LocalDay(EP?1)=4 AND LocalHour(EP?1)=10 AND LocalMinute(EP?1)=15))</stp>
        <stp>Bar</stp>
        <stp/>
        <stp>Close</stp>
        <stp>5</stp>
        <stp>0</stp>
        <stp/>
        <stp/>
        <stp/>
        <stp>FALSE</stp>
        <stp>T</stp>
        <tr r="S22" s="6"/>
      </tp>
      <tp>
        <v>13657</v>
        <stp/>
        <stp>StudyData</stp>
        <stp>(Vol(EP?1)when  (LocalYear(EP?1)=2016 AND LocalMonth(EP?1)=1 AND LocalDay(EP?1)=4 AND LocalHour(EP?1)=11 AND LocalMinute(EP?1)=05))</stp>
        <stp>Bar</stp>
        <stp/>
        <stp>Close</stp>
        <stp>5</stp>
        <stp>0</stp>
        <stp/>
        <stp/>
        <stp/>
        <stp>FALSE</stp>
        <stp>T</stp>
        <tr r="S32" s="6"/>
      </tp>
      <tp>
        <v>9040</v>
        <stp/>
        <stp>StudyData</stp>
        <stp>(Vol(EP?1)when  (LocalYear(EP?1)=2016 AND LocalMonth(EP?1)=1 AND LocalDay(EP?1)=4 AND LocalHour(EP?1)=12 AND LocalMinute(EP?1)=35))</stp>
        <stp>Bar</stp>
        <stp/>
        <stp>Close</stp>
        <stp>5</stp>
        <stp>0</stp>
        <stp/>
        <stp/>
        <stp/>
        <stp>FALSE</stp>
        <stp>T</stp>
        <tr r="S50" s="6"/>
      </tp>
      <tp>
        <v>9345</v>
        <stp/>
        <stp>StudyData</stp>
        <stp>(Vol(EP?1)when  (LocalYear(EP?1)=2016 AND LocalMonth(EP?1)=1 AND LocalDay(EP?1)=4 AND LocalHour(EP?1)=13 AND LocalMinute(EP?1)=25))</stp>
        <stp>Bar</stp>
        <stp/>
        <stp>Close</stp>
        <stp>5</stp>
        <stp>0</stp>
        <stp/>
        <stp/>
        <stp/>
        <stp>FALSE</stp>
        <stp>T</stp>
        <tr r="S60" s="6"/>
      </tp>
      <tp>
        <v>103518</v>
        <stp/>
        <stp>StudyData</stp>
        <stp>(Vol(EP?1)when  (LocalYear(EP?1)=2016 AND LocalMonth(EP?1)=1 AND LocalDay(EP?1)=4 AND LocalHour(EP?1)=14 AND LocalMinute(EP?1)=55))</stp>
        <stp>Bar</stp>
        <stp/>
        <stp>Close</stp>
        <stp>5</stp>
        <stp>0</stp>
        <stp/>
        <stp/>
        <stp/>
        <stp>FALSE</stp>
        <stp>T</stp>
        <tr r="S78" s="6"/>
      </tp>
      <tp t="s">
        <v/>
        <stp/>
        <stp>StudyData</stp>
        <stp>(Vol(EP?1)when  (LocalYear(EP?1)=2016 AND LocalMonth(EP?1)=1 AND LocalDay(EP?1)=5 AND LocalHour(EP?1)=10 AND LocalMinute(EP?1)=15))</stp>
        <stp>Bar</stp>
        <stp/>
        <stp>Close</stp>
        <stp>5</stp>
        <stp>0</stp>
        <stp/>
        <stp/>
        <stp/>
        <stp>FALSE</stp>
        <stp>T</stp>
        <tr r="K22" s="6"/>
      </tp>
      <tp t="s">
        <v/>
        <stp/>
        <stp>StudyData</stp>
        <stp>(Vol(EP?1)when  (LocalYear(EP?1)=2016 AND LocalMonth(EP?1)=1 AND LocalDay(EP?1)=5 AND LocalHour(EP?1)=11 AND LocalMinute(EP?1)=05))</stp>
        <stp>Bar</stp>
        <stp/>
        <stp>Close</stp>
        <stp>5</stp>
        <stp>0</stp>
        <stp/>
        <stp/>
        <stp/>
        <stp>FALSE</stp>
        <stp>T</stp>
        <tr r="K32" s="6"/>
      </tp>
      <tp t="s">
        <v/>
        <stp/>
        <stp>StudyData</stp>
        <stp>(Vol(EP?1)when  (LocalYear(EP?1)=2016 AND LocalMonth(EP?1)=1 AND LocalDay(EP?1)=5 AND LocalHour(EP?1)=12 AND LocalMinute(EP?1)=35))</stp>
        <stp>Bar</stp>
        <stp/>
        <stp>Close</stp>
        <stp>5</stp>
        <stp>0</stp>
        <stp/>
        <stp/>
        <stp/>
        <stp>FALSE</stp>
        <stp>T</stp>
        <tr r="K50" s="6"/>
      </tp>
      <tp t="s">
        <v/>
        <stp/>
        <stp>StudyData</stp>
        <stp>(Vol(EP?1)when  (LocalYear(EP?1)=2016 AND LocalMonth(EP?1)=1 AND LocalDay(EP?1)=5 AND LocalHour(EP?1)=13 AND LocalMinute(EP?1)=25))</stp>
        <stp>Bar</stp>
        <stp/>
        <stp>Close</stp>
        <stp>5</stp>
        <stp>0</stp>
        <stp/>
        <stp/>
        <stp/>
        <stp>FALSE</stp>
        <stp>T</stp>
        <tr r="K60" s="6"/>
      </tp>
      <tp t="s">
        <v/>
        <stp/>
        <stp>StudyData</stp>
        <stp>(Vol(EP?1)when  (LocalYear(EP?1)=2016 AND LocalMonth(EP?1)=1 AND LocalDay(EP?1)=5 AND LocalHour(EP?1)=14 AND LocalMinute(EP?1)=55))</stp>
        <stp>Bar</stp>
        <stp/>
        <stp>Close</stp>
        <stp>5</stp>
        <stp>0</stp>
        <stp/>
        <stp/>
        <stp/>
        <stp>FALSE</stp>
        <stp>T</stp>
        <tr r="K78" s="6"/>
      </tp>
      <tp t="s">
        <v/>
        <stp/>
        <stp>StudyData</stp>
        <stp>(Vol(EP?1)when  (LocalYear(EP?1)=2016 AND LocalMonth(EP?1)=1 AND LocalDay(EP?1)=5 AND LocalHour(EP?1)=10 AND LocalMinute(EP?1)=10))</stp>
        <stp>Bar</stp>
        <stp/>
        <stp>Close</stp>
        <stp>5</stp>
        <stp>0</stp>
        <stp/>
        <stp/>
        <stp/>
        <stp>FALSE</stp>
        <stp>T</stp>
        <tr r="K21" s="6"/>
      </tp>
      <tp t="s">
        <v/>
        <stp/>
        <stp>StudyData</stp>
        <stp>(Vol(EP?1)when  (LocalYear(EP?1)=2016 AND LocalMonth(EP?1)=1 AND LocalDay(EP?1)=5 AND LocalHour(EP?1)=11 AND LocalMinute(EP?1)=00))</stp>
        <stp>Bar</stp>
        <stp/>
        <stp>Close</stp>
        <stp>5</stp>
        <stp>0</stp>
        <stp/>
        <stp/>
        <stp/>
        <stp>FALSE</stp>
        <stp>T</stp>
        <tr r="K31" s="6"/>
      </tp>
      <tp t="s">
        <v/>
        <stp/>
        <stp>StudyData</stp>
        <stp>(Vol(EP?1)when  (LocalYear(EP?1)=2016 AND LocalMonth(EP?1)=1 AND LocalDay(EP?1)=5 AND LocalHour(EP?1)=12 AND LocalMinute(EP?1)=30))</stp>
        <stp>Bar</stp>
        <stp/>
        <stp>Close</stp>
        <stp>5</stp>
        <stp>0</stp>
        <stp/>
        <stp/>
        <stp/>
        <stp>FALSE</stp>
        <stp>T</stp>
        <tr r="K49" s="6"/>
      </tp>
      <tp t="s">
        <v/>
        <stp/>
        <stp>StudyData</stp>
        <stp>(Vol(EP?1)when  (LocalYear(EP?1)=2016 AND LocalMonth(EP?1)=1 AND LocalDay(EP?1)=5 AND LocalHour(EP?1)=13 AND LocalMinute(EP?1)=20))</stp>
        <stp>Bar</stp>
        <stp/>
        <stp>Close</stp>
        <stp>5</stp>
        <stp>0</stp>
        <stp/>
        <stp/>
        <stp/>
        <stp>FALSE</stp>
        <stp>T</stp>
        <tr r="K59" s="6"/>
      </tp>
      <tp t="s">
        <v/>
        <stp/>
        <stp>StudyData</stp>
        <stp>(Vol(EP?1)when  (LocalYear(EP?1)=2016 AND LocalMonth(EP?1)=1 AND LocalDay(EP?1)=5 AND LocalHour(EP?1)=14 AND LocalMinute(EP?1)=50))</stp>
        <stp>Bar</stp>
        <stp/>
        <stp>Close</stp>
        <stp>5</stp>
        <stp>0</stp>
        <stp/>
        <stp/>
        <stp/>
        <stp>FALSE</stp>
        <stp>T</stp>
        <tr r="K77" s="6"/>
      </tp>
      <tp>
        <v>27809</v>
        <stp/>
        <stp>StudyData</stp>
        <stp>(Vol(EP?1)when  (LocalYear(EP?1)=2016 AND LocalMonth(EP?1)=1 AND LocalDay(EP?1)=4 AND LocalHour(EP?1)=10 AND LocalMinute(EP?1)=10))</stp>
        <stp>Bar</stp>
        <stp/>
        <stp>Close</stp>
        <stp>5</stp>
        <stp>0</stp>
        <stp/>
        <stp/>
        <stp/>
        <stp>FALSE</stp>
        <stp>T</stp>
        <tr r="S21" s="6"/>
      </tp>
      <tp>
        <v>15138</v>
        <stp/>
        <stp>StudyData</stp>
        <stp>(Vol(EP?1)when  (LocalYear(EP?1)=2016 AND LocalMonth(EP?1)=1 AND LocalDay(EP?1)=4 AND LocalHour(EP?1)=11 AND LocalMinute(EP?1)=00))</stp>
        <stp>Bar</stp>
        <stp/>
        <stp>Close</stp>
        <stp>5</stp>
        <stp>0</stp>
        <stp/>
        <stp/>
        <stp/>
        <stp>FALSE</stp>
        <stp>T</stp>
        <tr r="S31" s="6"/>
      </tp>
      <tp>
        <v>7725</v>
        <stp/>
        <stp>StudyData</stp>
        <stp>(Vol(EP?1)when  (LocalYear(EP?1)=2016 AND LocalMonth(EP?1)=1 AND LocalDay(EP?1)=4 AND LocalHour(EP?1)=12 AND LocalMinute(EP?1)=30))</stp>
        <stp>Bar</stp>
        <stp/>
        <stp>Close</stp>
        <stp>5</stp>
        <stp>0</stp>
        <stp/>
        <stp/>
        <stp/>
        <stp>FALSE</stp>
        <stp>T</stp>
        <tr r="S49" s="6"/>
      </tp>
      <tp>
        <v>12667</v>
        <stp/>
        <stp>StudyData</stp>
        <stp>(Vol(EP?1)when  (LocalYear(EP?1)=2016 AND LocalMonth(EP?1)=1 AND LocalDay(EP?1)=4 AND LocalHour(EP?1)=13 AND LocalMinute(EP?1)=20))</stp>
        <stp>Bar</stp>
        <stp/>
        <stp>Close</stp>
        <stp>5</stp>
        <stp>0</stp>
        <stp/>
        <stp/>
        <stp/>
        <stp>FALSE</stp>
        <stp>T</stp>
        <tr r="S59" s="6"/>
      </tp>
      <tp>
        <v>37848</v>
        <stp/>
        <stp>StudyData</stp>
        <stp>(Vol(EP?1)when  (LocalYear(EP?1)=2016 AND LocalMonth(EP?1)=1 AND LocalDay(EP?1)=4 AND LocalHour(EP?1)=14 AND LocalMinute(EP?1)=50))</stp>
        <stp>Bar</stp>
        <stp/>
        <stp>Close</stp>
        <stp>5</stp>
        <stp>0</stp>
        <stp/>
        <stp/>
        <stp/>
        <stp>FALSE</stp>
        <stp>T</stp>
        <tr r="S77" s="6"/>
      </tp>
      <tp>
        <v>29032</v>
        <stp/>
        <stp>StudyData</stp>
        <stp>(Vol(EP?1)when  (LocalYear(EP?1)=2016 AND LocalMonth(EP?1)=1 AND LocalDay(EP?1)=4 AND LocalHour(EP?1)=10 AND LocalMinute(EP?1)=25))</stp>
        <stp>Bar</stp>
        <stp/>
        <stp>Close</stp>
        <stp>5</stp>
        <stp>0</stp>
        <stp/>
        <stp/>
        <stp/>
        <stp>FALSE</stp>
        <stp>T</stp>
        <tr r="S24" s="6"/>
      </tp>
      <tp>
        <v>10141</v>
        <stp/>
        <stp>StudyData</stp>
        <stp>(Vol(EP?1)when  (LocalYear(EP?1)=2016 AND LocalMonth(EP?1)=1 AND LocalDay(EP?1)=4 AND LocalHour(EP?1)=11 AND LocalMinute(EP?1)=35))</stp>
        <stp>Bar</stp>
        <stp/>
        <stp>Close</stp>
        <stp>5</stp>
        <stp>0</stp>
        <stp/>
        <stp/>
        <stp/>
        <stp>FALSE</stp>
        <stp>T</stp>
        <tr r="S38" s="6"/>
      </tp>
      <tp>
        <v>15533</v>
        <stp/>
        <stp>StudyData</stp>
        <stp>(Vol(EP?1)when  (LocalYear(EP?1)=2016 AND LocalMonth(EP?1)=1 AND LocalDay(EP?1)=4 AND LocalHour(EP?1)=12 AND LocalMinute(EP?1)=05))</stp>
        <stp>Bar</stp>
        <stp/>
        <stp>Close</stp>
        <stp>5</stp>
        <stp>0</stp>
        <stp/>
        <stp/>
        <stp/>
        <stp>FALSE</stp>
        <stp>T</stp>
        <tr r="S44" s="6"/>
      </tp>
      <tp>
        <v>14035</v>
        <stp/>
        <stp>StudyData</stp>
        <stp>(Vol(EP?1)when  (LocalYear(EP?1)=2016 AND LocalMonth(EP?1)=1 AND LocalDay(EP?1)=4 AND LocalHour(EP?1)=13 AND LocalMinute(EP?1)=15))</stp>
        <stp>Bar</stp>
        <stp/>
        <stp>Close</stp>
        <stp>5</stp>
        <stp>0</stp>
        <stp/>
        <stp/>
        <stp/>
        <stp>FALSE</stp>
        <stp>T</stp>
        <tr r="S58" s="6"/>
      </tp>
      <tp t="s">
        <v/>
        <stp/>
        <stp>StudyData</stp>
        <stp>(Vol(EP?1)when  (LocalYear(EP?1)=2016 AND LocalMonth(EP?1)=1 AND LocalDay(EP?1)=5 AND LocalHour(EP?1)=10 AND LocalMinute(EP?1)=25))</stp>
        <stp>Bar</stp>
        <stp/>
        <stp>Close</stp>
        <stp>5</stp>
        <stp>0</stp>
        <stp/>
        <stp/>
        <stp/>
        <stp>FALSE</stp>
        <stp>T</stp>
        <tr r="K24" s="6"/>
      </tp>
      <tp t="s">
        <v/>
        <stp/>
        <stp>StudyData</stp>
        <stp>(Vol(EP?1)when  (LocalYear(EP?1)=2016 AND LocalMonth(EP?1)=1 AND LocalDay(EP?1)=5 AND LocalHour(EP?1)=11 AND LocalMinute(EP?1)=35))</stp>
        <stp>Bar</stp>
        <stp/>
        <stp>Close</stp>
        <stp>5</stp>
        <stp>0</stp>
        <stp/>
        <stp/>
        <stp/>
        <stp>FALSE</stp>
        <stp>T</stp>
        <tr r="K38" s="6"/>
      </tp>
      <tp t="s">
        <v/>
        <stp/>
        <stp>StudyData</stp>
        <stp>(Vol(EP?1)when  (LocalYear(EP?1)=2016 AND LocalMonth(EP?1)=1 AND LocalDay(EP?1)=5 AND LocalHour(EP?1)=12 AND LocalMinute(EP?1)=05))</stp>
        <stp>Bar</stp>
        <stp/>
        <stp>Close</stp>
        <stp>5</stp>
        <stp>0</stp>
        <stp/>
        <stp/>
        <stp/>
        <stp>FALSE</stp>
        <stp>T</stp>
        <tr r="K44" s="6"/>
      </tp>
      <tp t="s">
        <v/>
        <stp/>
        <stp>StudyData</stp>
        <stp>(Vol(EP?1)when  (LocalYear(EP?1)=2016 AND LocalMonth(EP?1)=1 AND LocalDay(EP?1)=5 AND LocalHour(EP?1)=13 AND LocalMinute(EP?1)=15))</stp>
        <stp>Bar</stp>
        <stp/>
        <stp>Close</stp>
        <stp>5</stp>
        <stp>0</stp>
        <stp/>
        <stp/>
        <stp/>
        <stp>FALSE</stp>
        <stp>T</stp>
        <tr r="K58" s="6"/>
      </tp>
      <tp t="s">
        <v/>
        <stp/>
        <stp>StudyData</stp>
        <stp>(Vol(EP?1)when  (LocalYear(EP?1)=2016 AND LocalMonth(EP?1)=1 AND LocalDay(EP?1)=5 AND LocalHour(EP?1)=10 AND LocalMinute(EP?1)=20))</stp>
        <stp>Bar</stp>
        <stp/>
        <stp>Close</stp>
        <stp>5</stp>
        <stp>0</stp>
        <stp/>
        <stp/>
        <stp/>
        <stp>FALSE</stp>
        <stp>T</stp>
        <tr r="K23" s="6"/>
      </tp>
      <tp t="s">
        <v/>
        <stp/>
        <stp>StudyData</stp>
        <stp>(Vol(EP?1)when  (LocalYear(EP?1)=2016 AND LocalMonth(EP?1)=1 AND LocalDay(EP?1)=5 AND LocalHour(EP?1)=11 AND LocalMinute(EP?1)=30))</stp>
        <stp>Bar</stp>
        <stp/>
        <stp>Close</stp>
        <stp>5</stp>
        <stp>0</stp>
        <stp/>
        <stp/>
        <stp/>
        <stp>FALSE</stp>
        <stp>T</stp>
        <tr r="K37" s="6"/>
      </tp>
      <tp t="s">
        <v/>
        <stp/>
        <stp>StudyData</stp>
        <stp>(Vol(EP?1)when  (LocalYear(EP?1)=2016 AND LocalMonth(EP?1)=1 AND LocalDay(EP?1)=5 AND LocalHour(EP?1)=12 AND LocalMinute(EP?1)=00))</stp>
        <stp>Bar</stp>
        <stp/>
        <stp>Close</stp>
        <stp>5</stp>
        <stp>0</stp>
        <stp/>
        <stp/>
        <stp/>
        <stp>FALSE</stp>
        <stp>T</stp>
        <tr r="K43" s="6"/>
      </tp>
      <tp t="s">
        <v/>
        <stp/>
        <stp>StudyData</stp>
        <stp>(Vol(EP?1)when  (LocalYear(EP?1)=2016 AND LocalMonth(EP?1)=1 AND LocalDay(EP?1)=5 AND LocalHour(EP?1)=13 AND LocalMinute(EP?1)=10))</stp>
        <stp>Bar</stp>
        <stp/>
        <stp>Close</stp>
        <stp>5</stp>
        <stp>0</stp>
        <stp/>
        <stp/>
        <stp/>
        <stp>FALSE</stp>
        <stp>T</stp>
        <tr r="K57" s="6"/>
      </tp>
      <tp>
        <v>23024</v>
        <stp/>
        <stp>StudyData</stp>
        <stp>(Vol(EP?1)when  (LocalYear(EP?1)=2016 AND LocalMonth(EP?1)=1 AND LocalDay(EP?1)=4 AND LocalHour(EP?1)=10 AND LocalMinute(EP?1)=20))</stp>
        <stp>Bar</stp>
        <stp/>
        <stp>Close</stp>
        <stp>5</stp>
        <stp>0</stp>
        <stp/>
        <stp/>
        <stp/>
        <stp>FALSE</stp>
        <stp>T</stp>
        <tr r="S23" s="6"/>
      </tp>
      <tp>
        <v>10369</v>
        <stp/>
        <stp>StudyData</stp>
        <stp>(Vol(EP?1)when  (LocalYear(EP?1)=2016 AND LocalMonth(EP?1)=1 AND LocalDay(EP?1)=4 AND LocalHour(EP?1)=11 AND LocalMinute(EP?1)=30))</stp>
        <stp>Bar</stp>
        <stp/>
        <stp>Close</stp>
        <stp>5</stp>
        <stp>0</stp>
        <stp/>
        <stp/>
        <stp/>
        <stp>FALSE</stp>
        <stp>T</stp>
        <tr r="S37" s="6"/>
      </tp>
      <tp>
        <v>12305</v>
        <stp/>
        <stp>StudyData</stp>
        <stp>(Vol(EP?1)when  (LocalYear(EP?1)=2016 AND LocalMonth(EP?1)=1 AND LocalDay(EP?1)=4 AND LocalHour(EP?1)=12 AND LocalMinute(EP?1)=00))</stp>
        <stp>Bar</stp>
        <stp/>
        <stp>Close</stp>
        <stp>5</stp>
        <stp>0</stp>
        <stp/>
        <stp/>
        <stp/>
        <stp>FALSE</stp>
        <stp>T</stp>
        <tr r="S43" s="6"/>
      </tp>
      <tp>
        <v>10021</v>
        <stp/>
        <stp>StudyData</stp>
        <stp>(Vol(EP?1)when  (LocalYear(EP?1)=2016 AND LocalMonth(EP?1)=1 AND LocalDay(EP?1)=4 AND LocalHour(EP?1)=13 AND LocalMinute(EP?1)=10))</stp>
        <stp>Bar</stp>
        <stp/>
        <stp>Close</stp>
        <stp>5</stp>
        <stp>0</stp>
        <stp/>
        <stp/>
        <stp/>
        <stp>FALSE</stp>
        <stp>T</stp>
        <tr r="S57" s="6"/>
      </tp>
      <tp>
        <v>18741</v>
        <stp/>
        <stp>StudyData</stp>
        <stp>(Vol(EP?1)when  (LocalYear(EP?1)=2016 AND LocalMonth(EP?1)=1 AND LocalDay(EP?1)=4 AND LocalHour(EP?1)=10 AND LocalMinute(EP?1)=35))</stp>
        <stp>Bar</stp>
        <stp/>
        <stp>Close</stp>
        <stp>5</stp>
        <stp>0</stp>
        <stp/>
        <stp/>
        <stp/>
        <stp>FALSE</stp>
        <stp>T</stp>
        <tr r="S26" s="6"/>
      </tp>
      <tp>
        <v>12173</v>
        <stp/>
        <stp>StudyData</stp>
        <stp>(Vol(EP?1)when  (LocalYear(EP?1)=2016 AND LocalMonth(EP?1)=1 AND LocalDay(EP?1)=4 AND LocalHour(EP?1)=11 AND LocalMinute(EP?1)=25))</stp>
        <stp>Bar</stp>
        <stp/>
        <stp>Close</stp>
        <stp>5</stp>
        <stp>0</stp>
        <stp/>
        <stp/>
        <stp/>
        <stp>FALSE</stp>
        <stp>T</stp>
        <tr r="S36" s="6"/>
      </tp>
      <tp>
        <v>17447</v>
        <stp/>
        <stp>StudyData</stp>
        <stp>(Vol(EP?1)when  (LocalYear(EP?1)=2016 AND LocalMonth(EP?1)=1 AND LocalDay(EP?1)=4 AND LocalHour(EP?1)=12 AND LocalMinute(EP?1)=15))</stp>
        <stp>Bar</stp>
        <stp/>
        <stp>Close</stp>
        <stp>5</stp>
        <stp>0</stp>
        <stp/>
        <stp/>
        <stp/>
        <stp>FALSE</stp>
        <stp>T</stp>
        <tr r="S46" s="6"/>
      </tp>
      <tp>
        <v>13972</v>
        <stp/>
        <stp>StudyData</stp>
        <stp>(Vol(EP?1)when  (LocalYear(EP?1)=2016 AND LocalMonth(EP?1)=1 AND LocalDay(EP?1)=4 AND LocalHour(EP?1)=13 AND LocalMinute(EP?1)=05))</stp>
        <stp>Bar</stp>
        <stp/>
        <stp>Close</stp>
        <stp>5</stp>
        <stp>0</stp>
        <stp/>
        <stp/>
        <stp/>
        <stp>FALSE</stp>
        <stp>T</stp>
        <tr r="S56" s="6"/>
      </tp>
      <tp t="s">
        <v/>
        <stp/>
        <stp>StudyData</stp>
        <stp>(Vol(EP?1)when  (LocalYear(EP?1)=2016 AND LocalMonth(EP?1)=1 AND LocalDay(EP?1)=5 AND LocalHour(EP?1)=10 AND LocalMinute(EP?1)=35))</stp>
        <stp>Bar</stp>
        <stp/>
        <stp>Close</stp>
        <stp>5</stp>
        <stp>0</stp>
        <stp/>
        <stp/>
        <stp/>
        <stp>FALSE</stp>
        <stp>T</stp>
        <tr r="K26" s="6"/>
      </tp>
      <tp t="s">
        <v/>
        <stp/>
        <stp>StudyData</stp>
        <stp>(Vol(EP?1)when  (LocalYear(EP?1)=2016 AND LocalMonth(EP?1)=1 AND LocalDay(EP?1)=5 AND LocalHour(EP?1)=11 AND LocalMinute(EP?1)=25))</stp>
        <stp>Bar</stp>
        <stp/>
        <stp>Close</stp>
        <stp>5</stp>
        <stp>0</stp>
        <stp/>
        <stp/>
        <stp/>
        <stp>FALSE</stp>
        <stp>T</stp>
        <tr r="K36" s="6"/>
      </tp>
      <tp t="s">
        <v/>
        <stp/>
        <stp>StudyData</stp>
        <stp>(Vol(EP?1)when  (LocalYear(EP?1)=2016 AND LocalMonth(EP?1)=1 AND LocalDay(EP?1)=5 AND LocalHour(EP?1)=12 AND LocalMinute(EP?1)=15))</stp>
        <stp>Bar</stp>
        <stp/>
        <stp>Close</stp>
        <stp>5</stp>
        <stp>0</stp>
        <stp/>
        <stp/>
        <stp/>
        <stp>FALSE</stp>
        <stp>T</stp>
        <tr r="K46" s="6"/>
      </tp>
      <tp t="s">
        <v/>
        <stp/>
        <stp>StudyData</stp>
        <stp>(Vol(EP?1)when  (LocalYear(EP?1)=2016 AND LocalMonth(EP?1)=1 AND LocalDay(EP?1)=5 AND LocalHour(EP?1)=13 AND LocalMinute(EP?1)=05))</stp>
        <stp>Bar</stp>
        <stp/>
        <stp>Close</stp>
        <stp>5</stp>
        <stp>0</stp>
        <stp/>
        <stp/>
        <stp/>
        <stp>FALSE</stp>
        <stp>T</stp>
        <tr r="K56" s="6"/>
      </tp>
      <tp t="s">
        <v/>
        <stp/>
        <stp>StudyData</stp>
        <stp>(Vol(EP?1)when  (LocalYear(EP?1)=2016 AND LocalMonth(EP?1)=1 AND LocalDay(EP?1)=5 AND LocalHour(EP?1)=10 AND LocalMinute(EP?1)=30))</stp>
        <stp>Bar</stp>
        <stp/>
        <stp>Close</stp>
        <stp>5</stp>
        <stp>0</stp>
        <stp/>
        <stp/>
        <stp/>
        <stp>FALSE</stp>
        <stp>T</stp>
        <tr r="K25" s="6"/>
      </tp>
      <tp t="s">
        <v/>
        <stp/>
        <stp>StudyData</stp>
        <stp>(Vol(EP?1)when  (LocalYear(EP?1)=2016 AND LocalMonth(EP?1)=1 AND LocalDay(EP?1)=5 AND LocalHour(EP?1)=11 AND LocalMinute(EP?1)=20))</stp>
        <stp>Bar</stp>
        <stp/>
        <stp>Close</stp>
        <stp>5</stp>
        <stp>0</stp>
        <stp/>
        <stp/>
        <stp/>
        <stp>FALSE</stp>
        <stp>T</stp>
        <tr r="K35" s="6"/>
      </tp>
      <tp t="s">
        <v/>
        <stp/>
        <stp>StudyData</stp>
        <stp>(Vol(EP?1)when  (LocalYear(EP?1)=2016 AND LocalMonth(EP?1)=1 AND LocalDay(EP?1)=5 AND LocalHour(EP?1)=12 AND LocalMinute(EP?1)=10))</stp>
        <stp>Bar</stp>
        <stp/>
        <stp>Close</stp>
        <stp>5</stp>
        <stp>0</stp>
        <stp/>
        <stp/>
        <stp/>
        <stp>FALSE</stp>
        <stp>T</stp>
        <tr r="K45" s="6"/>
      </tp>
      <tp t="s">
        <v/>
        <stp/>
        <stp>StudyData</stp>
        <stp>(Vol(EP?1)when  (LocalYear(EP?1)=2016 AND LocalMonth(EP?1)=1 AND LocalDay(EP?1)=5 AND LocalHour(EP?1)=13 AND LocalMinute(EP?1)=00))</stp>
        <stp>Bar</stp>
        <stp/>
        <stp>Close</stp>
        <stp>5</stp>
        <stp>0</stp>
        <stp/>
        <stp/>
        <stp/>
        <stp>FALSE</stp>
        <stp>T</stp>
        <tr r="K55" s="6"/>
      </tp>
      <tp>
        <v>25124</v>
        <stp/>
        <stp>StudyData</stp>
        <stp>(Vol(EP?1)when  (LocalYear(EP?1)=2016 AND LocalMonth(EP?1)=1 AND LocalDay(EP?1)=4 AND LocalHour(EP?1)=10 AND LocalMinute(EP?1)=30))</stp>
        <stp>Bar</stp>
        <stp/>
        <stp>Close</stp>
        <stp>5</stp>
        <stp>0</stp>
        <stp/>
        <stp/>
        <stp/>
        <stp>FALSE</stp>
        <stp>T</stp>
        <tr r="S25" s="6"/>
      </tp>
      <tp>
        <v>13205</v>
        <stp/>
        <stp>StudyData</stp>
        <stp>(Vol(EP?1)when  (LocalYear(EP?1)=2016 AND LocalMonth(EP?1)=1 AND LocalDay(EP?1)=4 AND LocalHour(EP?1)=11 AND LocalMinute(EP?1)=20))</stp>
        <stp>Bar</stp>
        <stp/>
        <stp>Close</stp>
        <stp>5</stp>
        <stp>0</stp>
        <stp/>
        <stp/>
        <stp/>
        <stp>FALSE</stp>
        <stp>T</stp>
        <tr r="S35" s="6"/>
      </tp>
      <tp>
        <v>14737</v>
        <stp/>
        <stp>StudyData</stp>
        <stp>(Vol(EP?1)when  (LocalYear(EP?1)=2016 AND LocalMonth(EP?1)=1 AND LocalDay(EP?1)=4 AND LocalHour(EP?1)=12 AND LocalMinute(EP?1)=10))</stp>
        <stp>Bar</stp>
        <stp/>
        <stp>Close</stp>
        <stp>5</stp>
        <stp>0</stp>
        <stp/>
        <stp/>
        <stp/>
        <stp>FALSE</stp>
        <stp>T</stp>
        <tr r="S45" s="6"/>
      </tp>
      <tp>
        <v>13279</v>
        <stp/>
        <stp>StudyData</stp>
        <stp>(Vol(EP?1)when  (LocalYear(EP?1)=2016 AND LocalMonth(EP?1)=1 AND LocalDay(EP?1)=4 AND LocalHour(EP?1)=13 AND LocalMinute(EP?1)=00))</stp>
        <stp>Bar</stp>
        <stp/>
        <stp>Close</stp>
        <stp>5</stp>
        <stp>0</stp>
        <stp/>
        <stp/>
        <stp/>
        <stp>FALSE</stp>
        <stp>T</stp>
        <tr r="S55" s="6"/>
      </tp>
      <tp t="s">
        <v/>
        <stp/>
        <stp>StudyData</stp>
        <stp>(Vol(CLE?2)when  (LocalYear(CLE?2)=2015 AND LocalMonth(CLE?2)=12 AND LocalDay(CLE?2)=25 AND LocalHour(CLE?2)=10 AND LocalMinute(CLE?2)=25))</stp>
        <stp>Bar</stp>
        <stp/>
        <stp>Close</stp>
        <stp>5</stp>
        <stp>0</stp>
        <stp/>
        <stp/>
        <stp/>
        <stp>FALSE</stp>
        <stp>T</stp>
        <tr r="Y30" s="8"/>
      </tp>
      <tp>
        <v>926</v>
        <stp/>
        <stp>StudyData</stp>
        <stp>(Vol(CLE?1)when  (LocalYear(CLE?1)=2015 AND LocalMonth(CLE?1)=12 AND LocalDay(CLE?1)=24 AND LocalHour(CLE?1)=11 AND LocalMinute(CLE?1)=15))</stp>
        <stp>Bar</stp>
        <stp/>
        <stp>Close</stp>
        <stp>5</stp>
        <stp>0</stp>
        <stp/>
        <stp/>
        <stp/>
        <stp>FALSE</stp>
        <stp>T</stp>
        <tr r="Z40" s="8"/>
      </tp>
      <tp t="s">
        <v/>
        <stp/>
        <stp>StudyData</stp>
        <stp>(Vol(CLE?2)when  (LocalYear(CLE?2)=2015 AND LocalMonth(CLE?2)=12 AND LocalDay(CLE?2)=25 AND LocalHour(CLE?2)=10 AND LocalMinute(CLE?2)=20))</stp>
        <stp>Bar</stp>
        <stp/>
        <stp>Close</stp>
        <stp>5</stp>
        <stp>0</stp>
        <stp/>
        <stp/>
        <stp/>
        <stp>FALSE</stp>
        <stp>T</stp>
        <tr r="Y29" s="8"/>
      </tp>
      <tp>
        <v>965</v>
        <stp/>
        <stp>StudyData</stp>
        <stp>(Vol(CLE?1)when  (LocalYear(CLE?1)=2015 AND LocalMonth(CLE?1)=12 AND LocalDay(CLE?1)=24 AND LocalHour(CLE?1)=11 AND LocalMinute(CLE?1)=10))</stp>
        <stp>Bar</stp>
        <stp/>
        <stp>Close</stp>
        <stp>5</stp>
        <stp>0</stp>
        <stp/>
        <stp/>
        <stp/>
        <stp>FALSE</stp>
        <stp>T</stp>
        <tr r="Z39" s="8"/>
      </tp>
      <tp t="s">
        <v/>
        <stp/>
        <stp>StudyData</stp>
        <stp>(Vol(CLE?2)when  (LocalYear(CLE?2)=2015 AND LocalMonth(CLE?2)=12 AND LocalDay(CLE?2)=25 AND LocalHour(CLE?2)=10 AND LocalMinute(CLE?2)=35))</stp>
        <stp>Bar</stp>
        <stp/>
        <stp>Close</stp>
        <stp>5</stp>
        <stp>0</stp>
        <stp/>
        <stp/>
        <stp/>
        <stp>FALSE</stp>
        <stp>T</stp>
        <tr r="Y32" s="8"/>
      </tp>
      <tp>
        <v>693</v>
        <stp/>
        <stp>StudyData</stp>
        <stp>(Vol(CLE?1)when  (LocalYear(CLE?1)=2015 AND LocalMonth(CLE?1)=12 AND LocalDay(CLE?1)=24 AND LocalHour(CLE?1)=11 AND LocalMinute(CLE?1)=05))</stp>
        <stp>Bar</stp>
        <stp/>
        <stp>Close</stp>
        <stp>5</stp>
        <stp>0</stp>
        <stp/>
        <stp/>
        <stp/>
        <stp>FALSE</stp>
        <stp>T</stp>
        <tr r="Z38" s="8"/>
      </tp>
      <tp t="s">
        <v/>
        <stp/>
        <stp>StudyData</stp>
        <stp>(Vol(CLE?2)when  (LocalYear(CLE?2)=2015 AND LocalMonth(CLE?2)=12 AND LocalDay(CLE?2)=25 AND LocalHour(CLE?2)=10 AND LocalMinute(CLE?2)=30))</stp>
        <stp>Bar</stp>
        <stp/>
        <stp>Close</stp>
        <stp>5</stp>
        <stp>0</stp>
        <stp/>
        <stp/>
        <stp/>
        <stp>FALSE</stp>
        <stp>T</stp>
        <tr r="Y31" s="8"/>
      </tp>
      <tp>
        <v>732</v>
        <stp/>
        <stp>StudyData</stp>
        <stp>(Vol(CLE?1)when  (LocalYear(CLE?1)=2015 AND LocalMonth(CLE?1)=12 AND LocalDay(CLE?1)=24 AND LocalHour(CLE?1)=11 AND LocalMinute(CLE?1)=00))</stp>
        <stp>Bar</stp>
        <stp/>
        <stp>Close</stp>
        <stp>5</stp>
        <stp>0</stp>
        <stp/>
        <stp/>
        <stp/>
        <stp>FALSE</stp>
        <stp>T</stp>
        <tr r="Z37" s="8"/>
      </tp>
      <tp t="s">
        <v/>
        <stp/>
        <stp>StudyData</stp>
        <stp>(Vol(CLE?2)when  (LocalYear(CLE?2)=2015 AND LocalMonth(CLE?2)=12 AND LocalDay(CLE?2)=25 AND LocalHour(CLE?2)=10 AND LocalMinute(CLE?2)=05))</stp>
        <stp>Bar</stp>
        <stp/>
        <stp>Close</stp>
        <stp>5</stp>
        <stp>0</stp>
        <stp/>
        <stp/>
        <stp/>
        <stp>FALSE</stp>
        <stp>T</stp>
        <tr r="Y26" s="8"/>
      </tp>
      <tp>
        <v>820</v>
        <stp/>
        <stp>StudyData</stp>
        <stp>(Vol(CLE?1)when  (LocalYear(CLE?1)=2015 AND LocalMonth(CLE?1)=12 AND LocalDay(CLE?1)=24 AND LocalHour(CLE?1)=11 AND LocalMinute(CLE?1)=35))</stp>
        <stp>Bar</stp>
        <stp/>
        <stp>Close</stp>
        <stp>5</stp>
        <stp>0</stp>
        <stp/>
        <stp/>
        <stp/>
        <stp>FALSE</stp>
        <stp>T</stp>
        <tr r="Z44" s="8"/>
      </tp>
      <tp t="s">
        <v/>
        <stp/>
        <stp>StudyData</stp>
        <stp>(Vol(CLE?2)when  (LocalYear(CLE?2)=2015 AND LocalMonth(CLE?2)=12 AND LocalDay(CLE?2)=25 AND LocalHour(CLE?2)=10 AND LocalMinute(CLE?2)=00))</stp>
        <stp>Bar</stp>
        <stp/>
        <stp>Close</stp>
        <stp>5</stp>
        <stp>0</stp>
        <stp/>
        <stp/>
        <stp/>
        <stp>FALSE</stp>
        <stp>T</stp>
        <tr r="Y25" s="8"/>
      </tp>
      <tp>
        <v>524</v>
        <stp/>
        <stp>StudyData</stp>
        <stp>(Vol(CLE?1)when  (LocalYear(CLE?1)=2015 AND LocalMonth(CLE?1)=12 AND LocalDay(CLE?1)=24 AND LocalHour(CLE?1)=11 AND LocalMinute(CLE?1)=30))</stp>
        <stp>Bar</stp>
        <stp/>
        <stp>Close</stp>
        <stp>5</stp>
        <stp>0</stp>
        <stp/>
        <stp/>
        <stp/>
        <stp>FALSE</stp>
        <stp>T</stp>
        <tr r="Z43" s="8"/>
      </tp>
      <tp t="s">
        <v/>
        <stp/>
        <stp>StudyData</stp>
        <stp>(Vol(CLE?2)when  (LocalYear(CLE?2)=2015 AND LocalMonth(CLE?2)=12 AND LocalDay(CLE?2)=25 AND LocalHour(CLE?2)=10 AND LocalMinute(CLE?2)=15))</stp>
        <stp>Bar</stp>
        <stp/>
        <stp>Close</stp>
        <stp>5</stp>
        <stp>0</stp>
        <stp/>
        <stp/>
        <stp/>
        <stp>FALSE</stp>
        <stp>T</stp>
        <tr r="Y28" s="8"/>
      </tp>
      <tp>
        <v>622</v>
        <stp/>
        <stp>StudyData</stp>
        <stp>(Vol(CLE?1)when  (LocalYear(CLE?1)=2015 AND LocalMonth(CLE?1)=12 AND LocalDay(CLE?1)=24 AND LocalHour(CLE?1)=11 AND LocalMinute(CLE?1)=25))</stp>
        <stp>Bar</stp>
        <stp/>
        <stp>Close</stp>
        <stp>5</stp>
        <stp>0</stp>
        <stp/>
        <stp/>
        <stp/>
        <stp>FALSE</stp>
        <stp>T</stp>
        <tr r="Z42" s="8"/>
      </tp>
      <tp t="s">
        <v/>
        <stp/>
        <stp>StudyData</stp>
        <stp>(Vol(CLE?2)when  (LocalYear(CLE?2)=2015 AND LocalMonth(CLE?2)=12 AND LocalDay(CLE?2)=25 AND LocalHour(CLE?2)=10 AND LocalMinute(CLE?2)=10))</stp>
        <stp>Bar</stp>
        <stp/>
        <stp>Close</stp>
        <stp>5</stp>
        <stp>0</stp>
        <stp/>
        <stp/>
        <stp/>
        <stp>FALSE</stp>
        <stp>T</stp>
        <tr r="Y27" s="8"/>
      </tp>
      <tp>
        <v>659</v>
        <stp/>
        <stp>StudyData</stp>
        <stp>(Vol(CLE?1)when  (LocalYear(CLE?1)=2015 AND LocalMonth(CLE?1)=12 AND LocalDay(CLE?1)=24 AND LocalHour(CLE?1)=11 AND LocalMinute(CLE?1)=20))</stp>
        <stp>Bar</stp>
        <stp/>
        <stp>Close</stp>
        <stp>5</stp>
        <stp>0</stp>
        <stp/>
        <stp/>
        <stp/>
        <stp>FALSE</stp>
        <stp>T</stp>
        <tr r="Z41" s="8"/>
      </tp>
      <tp>
        <v>2190</v>
        <stp/>
        <stp>StudyData</stp>
        <stp>(Vol(CLE?1)when  (LocalYear(CLE?1)=2015 AND LocalMonth(CLE?1)=12 AND LocalDay(CLE?1)=24 AND LocalHour(CLE?1)=11 AND LocalMinute(CLE?1)=55))</stp>
        <stp>Bar</stp>
        <stp/>
        <stp>Close</stp>
        <stp>5</stp>
        <stp>0</stp>
        <stp/>
        <stp/>
        <stp/>
        <stp>FALSE</stp>
        <stp>T</stp>
        <tr r="Z48" s="8"/>
      </tp>
      <tp>
        <v>599</v>
        <stp/>
        <stp>StudyData</stp>
        <stp>(Vol(CLE?1)when  (LocalYear(CLE?1)=2015 AND LocalMonth(CLE?1)=12 AND LocalDay(CLE?1)=24 AND LocalHour(CLE?1)=11 AND LocalMinute(CLE?1)=50))</stp>
        <stp>Bar</stp>
        <stp/>
        <stp>Close</stp>
        <stp>5</stp>
        <stp>0</stp>
        <stp/>
        <stp/>
        <stp/>
        <stp>FALSE</stp>
        <stp>T</stp>
        <tr r="Z47" s="8"/>
      </tp>
      <tp>
        <v>732</v>
        <stp/>
        <stp>StudyData</stp>
        <stp>(Vol(CLE?1)when  (LocalYear(CLE?1)=2015 AND LocalMonth(CLE?1)=12 AND LocalDay(CLE?1)=24 AND LocalHour(CLE?1)=11 AND LocalMinute(CLE?1)=45))</stp>
        <stp>Bar</stp>
        <stp/>
        <stp>Close</stp>
        <stp>5</stp>
        <stp>0</stp>
        <stp/>
        <stp/>
        <stp/>
        <stp>FALSE</stp>
        <stp>T</stp>
        <tr r="Z46" s="8"/>
      </tp>
      <tp>
        <v>996</v>
        <stp/>
        <stp>StudyData</stp>
        <stp>(Vol(CLE?1)when  (LocalYear(CLE?1)=2015 AND LocalMonth(CLE?1)=12 AND LocalDay(CLE?1)=24 AND LocalHour(CLE?1)=11 AND LocalMinute(CLE?1)=40))</stp>
        <stp>Bar</stp>
        <stp/>
        <stp>Close</stp>
        <stp>5</stp>
        <stp>0</stp>
        <stp/>
        <stp/>
        <stp/>
        <stp>FALSE</stp>
        <stp>T</stp>
        <tr r="Z45" s="8"/>
      </tp>
      <tp t="s">
        <v/>
        <stp/>
        <stp>StudyData</stp>
        <stp>(Vol(CLE?2)when  (LocalYear(CLE?2)=2015 AND LocalMonth(CLE?2)=12 AND LocalDay(CLE?2)=25 AND LocalHour(CLE?2)=10 AND LocalMinute(CLE?2)=45))</stp>
        <stp>Bar</stp>
        <stp/>
        <stp>Close</stp>
        <stp>5</stp>
        <stp>0</stp>
        <stp/>
        <stp/>
        <stp/>
        <stp>FALSE</stp>
        <stp>T</stp>
        <tr r="Y34" s="8"/>
      </tp>
      <tp t="s">
        <v/>
        <stp/>
        <stp>StudyData</stp>
        <stp>(Vol(CLE?2)when  (LocalYear(CLE?2)=2015 AND LocalMonth(CLE?2)=12 AND LocalDay(CLE?2)=25 AND LocalHour(CLE?2)=10 AND LocalMinute(CLE?2)=40))</stp>
        <stp>Bar</stp>
        <stp/>
        <stp>Close</stp>
        <stp>5</stp>
        <stp>0</stp>
        <stp/>
        <stp/>
        <stp/>
        <stp>FALSE</stp>
        <stp>T</stp>
        <tr r="Y33" s="8"/>
      </tp>
      <tp t="s">
        <v/>
        <stp/>
        <stp>StudyData</stp>
        <stp>(Vol(CLE?2)when  (LocalYear(CLE?2)=2015 AND LocalMonth(CLE?2)=12 AND LocalDay(CLE?2)=25 AND LocalHour(CLE?2)=10 AND LocalMinute(CLE?2)=55))</stp>
        <stp>Bar</stp>
        <stp/>
        <stp>Close</stp>
        <stp>5</stp>
        <stp>0</stp>
        <stp/>
        <stp/>
        <stp/>
        <stp>FALSE</stp>
        <stp>T</stp>
        <tr r="Y36" s="8"/>
      </tp>
      <tp t="s">
        <v/>
        <stp/>
        <stp>StudyData</stp>
        <stp>(Vol(CLE?2)when  (LocalYear(CLE?2)=2015 AND LocalMonth(CLE?2)=12 AND LocalDay(CLE?2)=25 AND LocalHour(CLE?2)=10 AND LocalMinute(CLE?2)=50))</stp>
        <stp>Bar</stp>
        <stp/>
        <stp>Close</stp>
        <stp>5</stp>
        <stp>0</stp>
        <stp/>
        <stp/>
        <stp/>
        <stp>FALSE</stp>
        <stp>T</stp>
        <tr r="Y35" s="8"/>
      </tp>
      <tp>
        <v>38</v>
        <stp/>
        <stp>DOMData</stp>
        <stp>CLE</stp>
        <stp>Volume</stp>
        <stp>4</stp>
        <stp>T</stp>
        <tr r="AA30" s="3"/>
      </tp>
      <tp>
        <v>1.0741000000000001</v>
        <stp/>
        <stp>ContractData</stp>
        <stp>EU6</stp>
        <stp>LastTrade</stp>
        <stp/>
        <stp>T</stp>
        <tr r="E54" s="2"/>
      </tp>
      <tp>
        <v>42374.350694444445</v>
        <stp/>
        <stp>StudyData</stp>
        <stp>CLE</stp>
        <stp>Bar</stp>
        <stp/>
        <stp>Time</stp>
        <stp>5</stp>
        <stp>-13</stp>
        <stp/>
        <stp/>
        <stp/>
        <stp/>
        <stp>T</stp>
        <tr r="Z16" s="4"/>
      </tp>
      <tp>
        <v>42374.315972222219</v>
        <stp/>
        <stp>StudyData</stp>
        <stp>CLE</stp>
        <stp>Bar</stp>
        <stp/>
        <stp>Time</stp>
        <stp>5</stp>
        <stp>-23</stp>
        <stp/>
        <stp/>
        <stp/>
        <stp/>
        <stp>T</stp>
        <tr r="Z26" s="4"/>
      </tp>
      <tp t="s">
        <v/>
        <stp/>
        <stp>StudyData</stp>
        <stp>(Vol(EP?2)when  (LocalYear(EP?2)=2016 AND LocalMonth(EP?2)=1 AND LocalDay(EP?2)=1 AND LocalHour(EP?2)=12 AND LocalMinute(EP?2)=50))</stp>
        <stp>Bar</stp>
        <stp/>
        <stp>Close</stp>
        <stp>5</stp>
        <stp>0</stp>
        <stp/>
        <stp/>
        <stp/>
        <stp>FALSE</stp>
        <stp>T</stp>
        <tr r="T53" s="6"/>
      </tp>
      <tp t="s">
        <v/>
        <stp/>
        <stp>StudyData</stp>
        <stp>(Vol(EP?2)when  (LocalYear(EP?2)=2016 AND LocalMonth(EP?2)=1 AND LocalDay(EP?2)=1 AND LocalHour(EP?2)=13 AND LocalMinute(EP?2)=40))</stp>
        <stp>Bar</stp>
        <stp/>
        <stp>Close</stp>
        <stp>5</stp>
        <stp>0</stp>
        <stp/>
        <stp/>
        <stp/>
        <stp>FALSE</stp>
        <stp>T</stp>
        <tr r="T63" s="6"/>
      </tp>
      <tp t="s">
        <v/>
        <stp/>
        <stp>StudyData</stp>
        <stp>(Vol(EP?2)when  (LocalYear(EP?2)=2016 AND LocalMonth(EP?2)=1 AND LocalDay(EP?2)=1 AND LocalHour(EP?2)=14 AND LocalMinute(EP?2)=30))</stp>
        <stp>Bar</stp>
        <stp/>
        <stp>Close</stp>
        <stp>5</stp>
        <stp>0</stp>
        <stp/>
        <stp/>
        <stp/>
        <stp>FALSE</stp>
        <stp>T</stp>
        <tr r="T73" s="6"/>
      </tp>
      <tp t="s">
        <v/>
        <stp/>
        <stp>StudyData</stp>
        <stp>(Vol(EP?2)when  (LocalYear(EP?2)=2016 AND LocalMonth(EP?2)=1 AND LocalDay(EP?2)=1 AND LocalHour(EP?2)=12 AND LocalMinute(EP?2)=55))</stp>
        <stp>Bar</stp>
        <stp/>
        <stp>Close</stp>
        <stp>5</stp>
        <stp>0</stp>
        <stp/>
        <stp/>
        <stp/>
        <stp>FALSE</stp>
        <stp>T</stp>
        <tr r="T54" s="6"/>
      </tp>
      <tp t="s">
        <v/>
        <stp/>
        <stp>StudyData</stp>
        <stp>(Vol(EP?2)when  (LocalYear(EP?2)=2016 AND LocalMonth(EP?2)=1 AND LocalDay(EP?2)=1 AND LocalHour(EP?2)=13 AND LocalMinute(EP?2)=45))</stp>
        <stp>Bar</stp>
        <stp/>
        <stp>Close</stp>
        <stp>5</stp>
        <stp>0</stp>
        <stp/>
        <stp/>
        <stp/>
        <stp>FALSE</stp>
        <stp>T</stp>
        <tr r="T64" s="6"/>
      </tp>
      <tp t="s">
        <v/>
        <stp/>
        <stp>StudyData</stp>
        <stp>(Vol(EP?2)when  (LocalYear(EP?2)=2016 AND LocalMonth(EP?2)=1 AND LocalDay(EP?2)=1 AND LocalHour(EP?2)=14 AND LocalMinute(EP?2)=35))</stp>
        <stp>Bar</stp>
        <stp/>
        <stp>Close</stp>
        <stp>5</stp>
        <stp>0</stp>
        <stp/>
        <stp/>
        <stp/>
        <stp>FALSE</stp>
        <stp>T</stp>
        <tr r="T74" s="6"/>
      </tp>
      <tp t="s">
        <v/>
        <stp/>
        <stp>StudyData</stp>
        <stp>(Vol(EP?2)when  (LocalYear(EP?2)=2016 AND LocalMonth(EP?2)=1 AND LocalDay(EP?2)=1 AND LocalHour(EP?2)=12 AND LocalMinute(EP?2)=40))</stp>
        <stp>Bar</stp>
        <stp/>
        <stp>Close</stp>
        <stp>5</stp>
        <stp>0</stp>
        <stp/>
        <stp/>
        <stp/>
        <stp>FALSE</stp>
        <stp>T</stp>
        <tr r="T51" s="6"/>
      </tp>
      <tp t="s">
        <v/>
        <stp/>
        <stp>StudyData</stp>
        <stp>(Vol(EP?2)when  (LocalYear(EP?2)=2016 AND LocalMonth(EP?2)=1 AND LocalDay(EP?2)=1 AND LocalHour(EP?2)=13 AND LocalMinute(EP?2)=50))</stp>
        <stp>Bar</stp>
        <stp/>
        <stp>Close</stp>
        <stp>5</stp>
        <stp>0</stp>
        <stp/>
        <stp/>
        <stp/>
        <stp>FALSE</stp>
        <stp>T</stp>
        <tr r="T65" s="6"/>
      </tp>
      <tp t="s">
        <v/>
        <stp/>
        <stp>StudyData</stp>
        <stp>(Vol(EP?2)when  (LocalYear(EP?2)=2016 AND LocalMonth(EP?2)=1 AND LocalDay(EP?2)=1 AND LocalHour(EP?2)=14 AND LocalMinute(EP?2)=20))</stp>
        <stp>Bar</stp>
        <stp/>
        <stp>Close</stp>
        <stp>5</stp>
        <stp>0</stp>
        <stp/>
        <stp/>
        <stp/>
        <stp>FALSE</stp>
        <stp>T</stp>
        <tr r="T71" s="6"/>
      </tp>
      <tp t="s">
        <v/>
        <stp/>
        <stp>StudyData</stp>
        <stp>(Vol(EP?2)when  (LocalYear(EP?2)=2016 AND LocalMonth(EP?2)=1 AND LocalDay(EP?2)=1 AND LocalHour(EP?2)=12 AND LocalMinute(EP?2)=45))</stp>
        <stp>Bar</stp>
        <stp/>
        <stp>Close</stp>
        <stp>5</stp>
        <stp>0</stp>
        <stp/>
        <stp/>
        <stp/>
        <stp>FALSE</stp>
        <stp>T</stp>
        <tr r="T52" s="6"/>
      </tp>
      <tp t="s">
        <v/>
        <stp/>
        <stp>StudyData</stp>
        <stp>(Vol(EP?2)when  (LocalYear(EP?2)=2016 AND LocalMonth(EP?2)=1 AND LocalDay(EP?2)=1 AND LocalHour(EP?2)=13 AND LocalMinute(EP?2)=55))</stp>
        <stp>Bar</stp>
        <stp/>
        <stp>Close</stp>
        <stp>5</stp>
        <stp>0</stp>
        <stp/>
        <stp/>
        <stp/>
        <stp>FALSE</stp>
        <stp>T</stp>
        <tr r="T66" s="6"/>
      </tp>
      <tp t="s">
        <v/>
        <stp/>
        <stp>StudyData</stp>
        <stp>(Vol(EP?2)when  (LocalYear(EP?2)=2016 AND LocalMonth(EP?2)=1 AND LocalDay(EP?2)=1 AND LocalHour(EP?2)=14 AND LocalMinute(EP?2)=25))</stp>
        <stp>Bar</stp>
        <stp/>
        <stp>Close</stp>
        <stp>5</stp>
        <stp>0</stp>
        <stp/>
        <stp/>
        <stp/>
        <stp>FALSE</stp>
        <stp>T</stp>
        <tr r="T72" s="6"/>
      </tp>
      <tp t="s">
        <v/>
        <stp/>
        <stp>StudyData</stp>
        <stp>(Vol(EP?2)when  (LocalYear(EP?2)=2016 AND LocalMonth(EP?2)=1 AND LocalDay(EP?2)=1 AND LocalHour(EP?2)=10 AND LocalMinute(EP?2)=50))</stp>
        <stp>Bar</stp>
        <stp/>
        <stp>Close</stp>
        <stp>5</stp>
        <stp>0</stp>
        <stp/>
        <stp/>
        <stp/>
        <stp>FALSE</stp>
        <stp>T</stp>
        <tr r="T29" s="6"/>
      </tp>
      <tp t="s">
        <v/>
        <stp/>
        <stp>StudyData</stp>
        <stp>(Vol(EP?2)when  (LocalYear(EP?2)=2016 AND LocalMonth(EP?2)=1 AND LocalDay(EP?2)=1 AND LocalHour(EP?2)=11 AND LocalMinute(EP?2)=40))</stp>
        <stp>Bar</stp>
        <stp/>
        <stp>Close</stp>
        <stp>5</stp>
        <stp>0</stp>
        <stp/>
        <stp/>
        <stp/>
        <stp>FALSE</stp>
        <stp>T</stp>
        <tr r="T39" s="6"/>
      </tp>
      <tp t="s">
        <v/>
        <stp/>
        <stp>StudyData</stp>
        <stp>(Vol(EP?2)when  (LocalYear(EP?2)=2016 AND LocalMonth(EP?2)=1 AND LocalDay(EP?2)=1 AND LocalHour(EP?2)=14 AND LocalMinute(EP?2)=10))</stp>
        <stp>Bar</stp>
        <stp/>
        <stp>Close</stp>
        <stp>5</stp>
        <stp>0</stp>
        <stp/>
        <stp/>
        <stp/>
        <stp>FALSE</stp>
        <stp>T</stp>
        <tr r="T69" s="6"/>
      </tp>
      <tp t="s">
        <v/>
        <stp/>
        <stp>StudyData</stp>
        <stp>(Vol(EP?2)when  (LocalYear(EP?2)=2016 AND LocalMonth(EP?2)=1 AND LocalDay(EP?2)=1 AND LocalHour(EP?2)=15 AND LocalMinute(EP?2)=00))</stp>
        <stp>Bar</stp>
        <stp/>
        <stp>Close</stp>
        <stp>5</stp>
        <stp>0</stp>
        <stp/>
        <stp/>
        <stp/>
        <stp>FALSE</stp>
        <stp>T</stp>
        <tr r="T79" s="6"/>
      </tp>
      <tp t="s">
        <v/>
        <stp/>
        <stp>StudyData</stp>
        <stp>(Vol(EP?2)when  (LocalYear(EP?2)=2016 AND LocalMonth(EP?2)=1 AND LocalDay(EP?2)=1 AND LocalHour(EP?2)=10 AND LocalMinute(EP?2)=55))</stp>
        <stp>Bar</stp>
        <stp/>
        <stp>Close</stp>
        <stp>5</stp>
        <stp>0</stp>
        <stp/>
        <stp/>
        <stp/>
        <stp>FALSE</stp>
        <stp>T</stp>
        <tr r="T30" s="6"/>
      </tp>
      <tp t="s">
        <v/>
        <stp/>
        <stp>StudyData</stp>
        <stp>(Vol(EP?2)when  (LocalYear(EP?2)=2016 AND LocalMonth(EP?2)=1 AND LocalDay(EP?2)=1 AND LocalHour(EP?2)=11 AND LocalMinute(EP?2)=45))</stp>
        <stp>Bar</stp>
        <stp/>
        <stp>Close</stp>
        <stp>5</stp>
        <stp>0</stp>
        <stp/>
        <stp/>
        <stp/>
        <stp>FALSE</stp>
        <stp>T</stp>
        <tr r="T40" s="6"/>
      </tp>
      <tp t="s">
        <v/>
        <stp/>
        <stp>StudyData</stp>
        <stp>(Vol(EP?2)when  (LocalYear(EP?2)=2016 AND LocalMonth(EP?2)=1 AND LocalDay(EP?2)=1 AND LocalHour(EP?2)=14 AND LocalMinute(EP?2)=15))</stp>
        <stp>Bar</stp>
        <stp/>
        <stp>Close</stp>
        <stp>5</stp>
        <stp>0</stp>
        <stp/>
        <stp/>
        <stp/>
        <stp>FALSE</stp>
        <stp>T</stp>
        <tr r="T70" s="6"/>
      </tp>
      <tp t="s">
        <v/>
        <stp/>
        <stp>StudyData</stp>
        <stp>(Vol(EP?2)when  (LocalYear(EP?2)=2016 AND LocalMonth(EP?2)=1 AND LocalDay(EP?2)=1 AND LocalHour(EP?2)=15 AND LocalMinute(EP?2)=05))</stp>
        <stp>Bar</stp>
        <stp/>
        <stp>Close</stp>
        <stp>5</stp>
        <stp>0</stp>
        <stp/>
        <stp/>
        <stp/>
        <stp>FALSE</stp>
        <stp>T</stp>
        <tr r="T80" s="6"/>
      </tp>
      <tp t="s">
        <v/>
        <stp/>
        <stp>StudyData</stp>
        <stp>(Vol(EP?2)when  (LocalYear(EP?2)=2016 AND LocalMonth(EP?2)=1 AND LocalDay(EP?2)=1 AND LocalHour(EP?2)=10 AND LocalMinute(EP?2)=40))</stp>
        <stp>Bar</stp>
        <stp/>
        <stp>Close</stp>
        <stp>5</stp>
        <stp>0</stp>
        <stp/>
        <stp/>
        <stp/>
        <stp>FALSE</stp>
        <stp>T</stp>
        <tr r="T27" s="6"/>
      </tp>
      <tp t="s">
        <v/>
        <stp/>
        <stp>StudyData</stp>
        <stp>(Vol(EP?2)when  (LocalYear(EP?2)=2016 AND LocalMonth(EP?2)=1 AND LocalDay(EP?2)=1 AND LocalHour(EP?2)=11 AND LocalMinute(EP?2)=50))</stp>
        <stp>Bar</stp>
        <stp/>
        <stp>Close</stp>
        <stp>5</stp>
        <stp>0</stp>
        <stp/>
        <stp/>
        <stp/>
        <stp>FALSE</stp>
        <stp>T</stp>
        <tr r="T41" s="6"/>
      </tp>
      <tp t="s">
        <v/>
        <stp/>
        <stp>StudyData</stp>
        <stp>(Vol(EP?2)when  (LocalYear(EP?2)=2016 AND LocalMonth(EP?2)=1 AND LocalDay(EP?2)=1 AND LocalHour(EP?2)=14 AND LocalMinute(EP?2)=00))</stp>
        <stp>Bar</stp>
        <stp/>
        <stp>Close</stp>
        <stp>5</stp>
        <stp>0</stp>
        <stp/>
        <stp/>
        <stp/>
        <stp>FALSE</stp>
        <stp>T</stp>
        <tr r="T67" s="6"/>
      </tp>
      <tp t="s">
        <v/>
        <stp/>
        <stp>StudyData</stp>
        <stp>(Vol(EP?2)when  (LocalYear(EP?2)=2016 AND LocalMonth(EP?2)=1 AND LocalDay(EP?2)=1 AND LocalHour(EP?2)=15 AND LocalMinute(EP?2)=10))</stp>
        <stp>Bar</stp>
        <stp/>
        <stp>Close</stp>
        <stp>5</stp>
        <stp>0</stp>
        <stp/>
        <stp/>
        <stp/>
        <stp>FALSE</stp>
        <stp>T</stp>
        <tr r="T81" s="6"/>
      </tp>
      <tp t="s">
        <v/>
        <stp/>
        <stp>StudyData</stp>
        <stp>(Vol(EP?2)when  (LocalYear(EP?2)=2016 AND LocalMonth(EP?2)=1 AND LocalDay(EP?2)=1 AND LocalHour(EP?2)=10 AND LocalMinute(EP?2)=45))</stp>
        <stp>Bar</stp>
        <stp/>
        <stp>Close</stp>
        <stp>5</stp>
        <stp>0</stp>
        <stp/>
        <stp/>
        <stp/>
        <stp>FALSE</stp>
        <stp>T</stp>
        <tr r="T28" s="6"/>
      </tp>
      <tp t="s">
        <v/>
        <stp/>
        <stp>StudyData</stp>
        <stp>(Vol(EP?2)when  (LocalYear(EP?2)=2016 AND LocalMonth(EP?2)=1 AND LocalDay(EP?2)=1 AND LocalHour(EP?2)=11 AND LocalMinute(EP?2)=55))</stp>
        <stp>Bar</stp>
        <stp/>
        <stp>Close</stp>
        <stp>5</stp>
        <stp>0</stp>
        <stp/>
        <stp/>
        <stp/>
        <stp>FALSE</stp>
        <stp>T</stp>
        <tr r="T42" s="6"/>
      </tp>
      <tp t="s">
        <v/>
        <stp/>
        <stp>StudyData</stp>
        <stp>(Vol(EP?2)when  (LocalYear(EP?2)=2016 AND LocalMonth(EP?2)=1 AND LocalDay(EP?2)=1 AND LocalHour(EP?2)=14 AND LocalMinute(EP?2)=05))</stp>
        <stp>Bar</stp>
        <stp/>
        <stp>Close</stp>
        <stp>5</stp>
        <stp>0</stp>
        <stp/>
        <stp/>
        <stp/>
        <stp>FALSE</stp>
        <stp>T</stp>
        <tr r="T68" s="6"/>
      </tp>
      <tp t="s">
        <v/>
        <stp/>
        <stp>StudyData</stp>
        <stp>(Vol(EP?2)when  (LocalYear(EP?2)=2016 AND LocalMonth(EP?2)=1 AND LocalDay(EP?2)=1 AND LocalHour(EP?2)=10 AND LocalMinute(EP?2)=30))</stp>
        <stp>Bar</stp>
        <stp/>
        <stp>Close</stp>
        <stp>5</stp>
        <stp>0</stp>
        <stp/>
        <stp/>
        <stp/>
        <stp>FALSE</stp>
        <stp>T</stp>
        <tr r="T25" s="6"/>
      </tp>
      <tp t="s">
        <v/>
        <stp/>
        <stp>StudyData</stp>
        <stp>(Vol(EP?2)when  (LocalYear(EP?2)=2016 AND LocalMonth(EP?2)=1 AND LocalDay(EP?2)=1 AND LocalHour(EP?2)=11 AND LocalMinute(EP?2)=20))</stp>
        <stp>Bar</stp>
        <stp/>
        <stp>Close</stp>
        <stp>5</stp>
        <stp>0</stp>
        <stp/>
        <stp/>
        <stp/>
        <stp>FALSE</stp>
        <stp>T</stp>
        <tr r="T35" s="6"/>
      </tp>
      <tp t="s">
        <v/>
        <stp/>
        <stp>StudyData</stp>
        <stp>(Vol(EP?2)when  (LocalYear(EP?2)=2016 AND LocalMonth(EP?2)=1 AND LocalDay(EP?2)=1 AND LocalHour(EP?2)=12 AND LocalMinute(EP?2)=10))</stp>
        <stp>Bar</stp>
        <stp/>
        <stp>Close</stp>
        <stp>5</stp>
        <stp>0</stp>
        <stp/>
        <stp/>
        <stp/>
        <stp>FALSE</stp>
        <stp>T</stp>
        <tr r="T45" s="6"/>
      </tp>
      <tp t="s">
        <v/>
        <stp/>
        <stp>StudyData</stp>
        <stp>(Vol(EP?2)when  (LocalYear(EP?2)=2016 AND LocalMonth(EP?2)=1 AND LocalDay(EP?2)=1 AND LocalHour(EP?2)=13 AND LocalMinute(EP?2)=00))</stp>
        <stp>Bar</stp>
        <stp/>
        <stp>Close</stp>
        <stp>5</stp>
        <stp>0</stp>
        <stp/>
        <stp/>
        <stp/>
        <stp>FALSE</stp>
        <stp>T</stp>
        <tr r="T55" s="6"/>
      </tp>
      <tp t="s">
        <v/>
        <stp/>
        <stp>StudyData</stp>
        <stp>(Vol(EP?2)when  (LocalYear(EP?2)=2016 AND LocalMonth(EP?2)=1 AND LocalDay(EP?2)=1 AND LocalHour(EP?2)=10 AND LocalMinute(EP?2)=35))</stp>
        <stp>Bar</stp>
        <stp/>
        <stp>Close</stp>
        <stp>5</stp>
        <stp>0</stp>
        <stp/>
        <stp/>
        <stp/>
        <stp>FALSE</stp>
        <stp>T</stp>
        <tr r="T26" s="6"/>
      </tp>
      <tp t="s">
        <v/>
        <stp/>
        <stp>StudyData</stp>
        <stp>(Vol(EP?2)when  (LocalYear(EP?2)=2016 AND LocalMonth(EP?2)=1 AND LocalDay(EP?2)=1 AND LocalHour(EP?2)=11 AND LocalMinute(EP?2)=25))</stp>
        <stp>Bar</stp>
        <stp/>
        <stp>Close</stp>
        <stp>5</stp>
        <stp>0</stp>
        <stp/>
        <stp/>
        <stp/>
        <stp>FALSE</stp>
        <stp>T</stp>
        <tr r="T36" s="6"/>
      </tp>
      <tp t="s">
        <v/>
        <stp/>
        <stp>StudyData</stp>
        <stp>(Vol(EP?2)when  (LocalYear(EP?2)=2016 AND LocalMonth(EP?2)=1 AND LocalDay(EP?2)=1 AND LocalHour(EP?2)=12 AND LocalMinute(EP?2)=15))</stp>
        <stp>Bar</stp>
        <stp/>
        <stp>Close</stp>
        <stp>5</stp>
        <stp>0</stp>
        <stp/>
        <stp/>
        <stp/>
        <stp>FALSE</stp>
        <stp>T</stp>
        <tr r="T46" s="6"/>
      </tp>
      <tp t="s">
        <v/>
        <stp/>
        <stp>StudyData</stp>
        <stp>(Vol(EP?2)when  (LocalYear(EP?2)=2016 AND LocalMonth(EP?2)=1 AND LocalDay(EP?2)=1 AND LocalHour(EP?2)=13 AND LocalMinute(EP?2)=05))</stp>
        <stp>Bar</stp>
        <stp/>
        <stp>Close</stp>
        <stp>5</stp>
        <stp>0</stp>
        <stp/>
        <stp/>
        <stp/>
        <stp>FALSE</stp>
        <stp>T</stp>
        <tr r="T56" s="6"/>
      </tp>
      <tp t="s">
        <v/>
        <stp/>
        <stp>StudyData</stp>
        <stp>(Vol(EP?2)when  (LocalYear(EP?2)=2016 AND LocalMonth(EP?2)=1 AND LocalDay(EP?2)=1 AND LocalHour(EP?2)=10 AND LocalMinute(EP?2)=20))</stp>
        <stp>Bar</stp>
        <stp/>
        <stp>Close</stp>
        <stp>5</stp>
        <stp>0</stp>
        <stp/>
        <stp/>
        <stp/>
        <stp>FALSE</stp>
        <stp>T</stp>
        <tr r="T23" s="6"/>
      </tp>
      <tp t="s">
        <v/>
        <stp/>
        <stp>StudyData</stp>
        <stp>(Vol(EP?2)when  (LocalYear(EP?2)=2016 AND LocalMonth(EP?2)=1 AND LocalDay(EP?2)=1 AND LocalHour(EP?2)=11 AND LocalMinute(EP?2)=30))</stp>
        <stp>Bar</stp>
        <stp/>
        <stp>Close</stp>
        <stp>5</stp>
        <stp>0</stp>
        <stp/>
        <stp/>
        <stp/>
        <stp>FALSE</stp>
        <stp>T</stp>
        <tr r="T37" s="6"/>
      </tp>
      <tp t="s">
        <v/>
        <stp/>
        <stp>StudyData</stp>
        <stp>(Vol(EP?2)when  (LocalYear(EP?2)=2016 AND LocalMonth(EP?2)=1 AND LocalDay(EP?2)=1 AND LocalHour(EP?2)=12 AND LocalMinute(EP?2)=00))</stp>
        <stp>Bar</stp>
        <stp/>
        <stp>Close</stp>
        <stp>5</stp>
        <stp>0</stp>
        <stp/>
        <stp/>
        <stp/>
        <stp>FALSE</stp>
        <stp>T</stp>
        <tr r="T43" s="6"/>
      </tp>
      <tp t="s">
        <v/>
        <stp/>
        <stp>StudyData</stp>
        <stp>(Vol(EP?2)when  (LocalYear(EP?2)=2016 AND LocalMonth(EP?2)=1 AND LocalDay(EP?2)=1 AND LocalHour(EP?2)=13 AND LocalMinute(EP?2)=10))</stp>
        <stp>Bar</stp>
        <stp/>
        <stp>Close</stp>
        <stp>5</stp>
        <stp>0</stp>
        <stp/>
        <stp/>
        <stp/>
        <stp>FALSE</stp>
        <stp>T</stp>
        <tr r="T57" s="6"/>
      </tp>
      <tp t="s">
        <v/>
        <stp/>
        <stp>StudyData</stp>
        <stp>(Vol(EP?2)when  (LocalYear(EP?2)=2016 AND LocalMonth(EP?2)=1 AND LocalDay(EP?2)=1 AND LocalHour(EP?2)=10 AND LocalMinute(EP?2)=25))</stp>
        <stp>Bar</stp>
        <stp/>
        <stp>Close</stp>
        <stp>5</stp>
        <stp>0</stp>
        <stp/>
        <stp/>
        <stp/>
        <stp>FALSE</stp>
        <stp>T</stp>
        <tr r="T24" s="6"/>
      </tp>
      <tp t="s">
        <v/>
        <stp/>
        <stp>StudyData</stp>
        <stp>(Vol(EP?2)when  (LocalYear(EP?2)=2016 AND LocalMonth(EP?2)=1 AND LocalDay(EP?2)=1 AND LocalHour(EP?2)=11 AND LocalMinute(EP?2)=35))</stp>
        <stp>Bar</stp>
        <stp/>
        <stp>Close</stp>
        <stp>5</stp>
        <stp>0</stp>
        <stp/>
        <stp/>
        <stp/>
        <stp>FALSE</stp>
        <stp>T</stp>
        <tr r="T38" s="6"/>
      </tp>
      <tp t="s">
        <v/>
        <stp/>
        <stp>StudyData</stp>
        <stp>(Vol(EP?2)when  (LocalYear(EP?2)=2016 AND LocalMonth(EP?2)=1 AND LocalDay(EP?2)=1 AND LocalHour(EP?2)=12 AND LocalMinute(EP?2)=05))</stp>
        <stp>Bar</stp>
        <stp/>
        <stp>Close</stp>
        <stp>5</stp>
        <stp>0</stp>
        <stp/>
        <stp/>
        <stp/>
        <stp>FALSE</stp>
        <stp>T</stp>
        <tr r="T44" s="6"/>
      </tp>
      <tp t="s">
        <v/>
        <stp/>
        <stp>StudyData</stp>
        <stp>(Vol(EP?2)when  (LocalYear(EP?2)=2016 AND LocalMonth(EP?2)=1 AND LocalDay(EP?2)=1 AND LocalHour(EP?2)=13 AND LocalMinute(EP?2)=15))</stp>
        <stp>Bar</stp>
        <stp/>
        <stp>Close</stp>
        <stp>5</stp>
        <stp>0</stp>
        <stp/>
        <stp/>
        <stp/>
        <stp>FALSE</stp>
        <stp>T</stp>
        <tr r="T58" s="6"/>
      </tp>
      <tp t="s">
        <v/>
        <stp/>
        <stp>StudyData</stp>
        <stp>(Vol(EP?2)when  (LocalYear(EP?2)=2016 AND LocalMonth(EP?2)=1 AND LocalDay(EP?2)=1 AND LocalHour(EP?2)=10 AND LocalMinute(EP?2)=10))</stp>
        <stp>Bar</stp>
        <stp/>
        <stp>Close</stp>
        <stp>5</stp>
        <stp>0</stp>
        <stp/>
        <stp/>
        <stp/>
        <stp>FALSE</stp>
        <stp>T</stp>
        <tr r="T21" s="6"/>
      </tp>
      <tp t="s">
        <v/>
        <stp/>
        <stp>StudyData</stp>
        <stp>(Vol(EP?2)when  (LocalYear(EP?2)=2016 AND LocalMonth(EP?2)=1 AND LocalDay(EP?2)=1 AND LocalHour(EP?2)=11 AND LocalMinute(EP?2)=00))</stp>
        <stp>Bar</stp>
        <stp/>
        <stp>Close</stp>
        <stp>5</stp>
        <stp>0</stp>
        <stp/>
        <stp/>
        <stp/>
        <stp>FALSE</stp>
        <stp>T</stp>
        <tr r="T31" s="6"/>
      </tp>
      <tp t="s">
        <v/>
        <stp/>
        <stp>StudyData</stp>
        <stp>(Vol(EP?2)when  (LocalYear(EP?2)=2016 AND LocalMonth(EP?2)=1 AND LocalDay(EP?2)=1 AND LocalHour(EP?2)=12 AND LocalMinute(EP?2)=30))</stp>
        <stp>Bar</stp>
        <stp/>
        <stp>Close</stp>
        <stp>5</stp>
        <stp>0</stp>
        <stp/>
        <stp/>
        <stp/>
        <stp>FALSE</stp>
        <stp>T</stp>
        <tr r="T49" s="6"/>
      </tp>
      <tp t="s">
        <v/>
        <stp/>
        <stp>StudyData</stp>
        <stp>(Vol(EP?2)when  (LocalYear(EP?2)=2016 AND LocalMonth(EP?2)=1 AND LocalDay(EP?2)=1 AND LocalHour(EP?2)=13 AND LocalMinute(EP?2)=20))</stp>
        <stp>Bar</stp>
        <stp/>
        <stp>Close</stp>
        <stp>5</stp>
        <stp>0</stp>
        <stp/>
        <stp/>
        <stp/>
        <stp>FALSE</stp>
        <stp>T</stp>
        <tr r="T59" s="6"/>
      </tp>
      <tp t="s">
        <v/>
        <stp/>
        <stp>StudyData</stp>
        <stp>(Vol(EP?2)when  (LocalYear(EP?2)=2016 AND LocalMonth(EP?2)=1 AND LocalDay(EP?2)=1 AND LocalHour(EP?2)=14 AND LocalMinute(EP?2)=50))</stp>
        <stp>Bar</stp>
        <stp/>
        <stp>Close</stp>
        <stp>5</stp>
        <stp>0</stp>
        <stp/>
        <stp/>
        <stp/>
        <stp>FALSE</stp>
        <stp>T</stp>
        <tr r="T77" s="6"/>
      </tp>
      <tp t="s">
        <v/>
        <stp/>
        <stp>StudyData</stp>
        <stp>(Vol(EP?2)when  (LocalYear(EP?2)=2016 AND LocalMonth(EP?2)=1 AND LocalDay(EP?2)=1 AND LocalHour(EP?2)=10 AND LocalMinute(EP?2)=15))</stp>
        <stp>Bar</stp>
        <stp/>
        <stp>Close</stp>
        <stp>5</stp>
        <stp>0</stp>
        <stp/>
        <stp/>
        <stp/>
        <stp>FALSE</stp>
        <stp>T</stp>
        <tr r="T22" s="6"/>
      </tp>
      <tp t="s">
        <v/>
        <stp/>
        <stp>StudyData</stp>
        <stp>(Vol(EP?2)when  (LocalYear(EP?2)=2016 AND LocalMonth(EP?2)=1 AND LocalDay(EP?2)=1 AND LocalHour(EP?2)=11 AND LocalMinute(EP?2)=05))</stp>
        <stp>Bar</stp>
        <stp/>
        <stp>Close</stp>
        <stp>5</stp>
        <stp>0</stp>
        <stp/>
        <stp/>
        <stp/>
        <stp>FALSE</stp>
        <stp>T</stp>
        <tr r="T32" s="6"/>
      </tp>
      <tp t="s">
        <v/>
        <stp/>
        <stp>StudyData</stp>
        <stp>(Vol(EP?2)when  (LocalYear(EP?2)=2016 AND LocalMonth(EP?2)=1 AND LocalDay(EP?2)=1 AND LocalHour(EP?2)=12 AND LocalMinute(EP?2)=35))</stp>
        <stp>Bar</stp>
        <stp/>
        <stp>Close</stp>
        <stp>5</stp>
        <stp>0</stp>
        <stp/>
        <stp/>
        <stp/>
        <stp>FALSE</stp>
        <stp>T</stp>
        <tr r="T50" s="6"/>
      </tp>
      <tp t="s">
        <v/>
        <stp/>
        <stp>StudyData</stp>
        <stp>(Vol(EP?2)when  (LocalYear(EP?2)=2016 AND LocalMonth(EP?2)=1 AND LocalDay(EP?2)=1 AND LocalHour(EP?2)=13 AND LocalMinute(EP?2)=25))</stp>
        <stp>Bar</stp>
        <stp/>
        <stp>Close</stp>
        <stp>5</stp>
        <stp>0</stp>
        <stp/>
        <stp/>
        <stp/>
        <stp>FALSE</stp>
        <stp>T</stp>
        <tr r="T60" s="6"/>
      </tp>
      <tp t="s">
        <v/>
        <stp/>
        <stp>StudyData</stp>
        <stp>(Vol(EP?2)when  (LocalYear(EP?2)=2016 AND LocalMonth(EP?2)=1 AND LocalDay(EP?2)=1 AND LocalHour(EP?2)=14 AND LocalMinute(EP?2)=55))</stp>
        <stp>Bar</stp>
        <stp/>
        <stp>Close</stp>
        <stp>5</stp>
        <stp>0</stp>
        <stp/>
        <stp/>
        <stp/>
        <stp>FALSE</stp>
        <stp>T</stp>
        <tr r="T78" s="6"/>
      </tp>
      <tp t="s">
        <v/>
        <stp/>
        <stp>StudyData</stp>
        <stp>(Vol(EP?2)when  (LocalYear(EP?2)=2016 AND LocalMonth(EP?2)=1 AND LocalDay(EP?2)=1 AND LocalHour(EP?2)=10 AND LocalMinute(EP?2)=00))</stp>
        <stp>Bar</stp>
        <stp/>
        <stp>Close</stp>
        <stp>5</stp>
        <stp>0</stp>
        <stp/>
        <stp/>
        <stp/>
        <stp>FALSE</stp>
        <stp>T</stp>
        <tr r="T19" s="6"/>
      </tp>
      <tp t="s">
        <v/>
        <stp/>
        <stp>StudyData</stp>
        <stp>(Vol(EP?2)when  (LocalYear(EP?2)=2016 AND LocalMonth(EP?2)=1 AND LocalDay(EP?2)=1 AND LocalHour(EP?2)=11 AND LocalMinute(EP?2)=10))</stp>
        <stp>Bar</stp>
        <stp/>
        <stp>Close</stp>
        <stp>5</stp>
        <stp>0</stp>
        <stp/>
        <stp/>
        <stp/>
        <stp>FALSE</stp>
        <stp>T</stp>
        <tr r="T33" s="6"/>
      </tp>
      <tp t="s">
        <v/>
        <stp/>
        <stp>StudyData</stp>
        <stp>(Vol(EP?2)when  (LocalYear(EP?2)=2016 AND LocalMonth(EP?2)=1 AND LocalDay(EP?2)=1 AND LocalHour(EP?2)=12 AND LocalMinute(EP?2)=20))</stp>
        <stp>Bar</stp>
        <stp/>
        <stp>Close</stp>
        <stp>5</stp>
        <stp>0</stp>
        <stp/>
        <stp/>
        <stp/>
        <stp>FALSE</stp>
        <stp>T</stp>
        <tr r="T47" s="6"/>
      </tp>
      <tp t="s">
        <v/>
        <stp/>
        <stp>StudyData</stp>
        <stp>(Vol(EP?2)when  (LocalYear(EP?2)=2016 AND LocalMonth(EP?2)=1 AND LocalDay(EP?2)=1 AND LocalHour(EP?2)=13 AND LocalMinute(EP?2)=30))</stp>
        <stp>Bar</stp>
        <stp/>
        <stp>Close</stp>
        <stp>5</stp>
        <stp>0</stp>
        <stp/>
        <stp/>
        <stp/>
        <stp>FALSE</stp>
        <stp>T</stp>
        <tr r="T61" s="6"/>
      </tp>
      <tp t="s">
        <v/>
        <stp/>
        <stp>StudyData</stp>
        <stp>(Vol(EP?2)when  (LocalYear(EP?2)=2016 AND LocalMonth(EP?2)=1 AND LocalDay(EP?2)=1 AND LocalHour(EP?2)=14 AND LocalMinute(EP?2)=40))</stp>
        <stp>Bar</stp>
        <stp/>
        <stp>Close</stp>
        <stp>5</stp>
        <stp>0</stp>
        <stp/>
        <stp/>
        <stp/>
        <stp>FALSE</stp>
        <stp>T</stp>
        <tr r="T75" s="6"/>
      </tp>
      <tp t="s">
        <v/>
        <stp/>
        <stp>StudyData</stp>
        <stp>(Vol(EP?2)when  (LocalYear(EP?2)=2016 AND LocalMonth(EP?2)=1 AND LocalDay(EP?2)=1 AND LocalHour(EP?2)=10 AND LocalMinute(EP?2)=05))</stp>
        <stp>Bar</stp>
        <stp/>
        <stp>Close</stp>
        <stp>5</stp>
        <stp>0</stp>
        <stp/>
        <stp/>
        <stp/>
        <stp>FALSE</stp>
        <stp>T</stp>
        <tr r="T20" s="6"/>
      </tp>
      <tp t="s">
        <v/>
        <stp/>
        <stp>StudyData</stp>
        <stp>(Vol(EP?2)when  (LocalYear(EP?2)=2016 AND LocalMonth(EP?2)=1 AND LocalDay(EP?2)=1 AND LocalHour(EP?2)=11 AND LocalMinute(EP?2)=15))</stp>
        <stp>Bar</stp>
        <stp/>
        <stp>Close</stp>
        <stp>5</stp>
        <stp>0</stp>
        <stp/>
        <stp/>
        <stp/>
        <stp>FALSE</stp>
        <stp>T</stp>
        <tr r="T34" s="6"/>
      </tp>
      <tp t="s">
        <v/>
        <stp/>
        <stp>StudyData</stp>
        <stp>(Vol(EP?2)when  (LocalYear(EP?2)=2016 AND LocalMonth(EP?2)=1 AND LocalDay(EP?2)=1 AND LocalHour(EP?2)=12 AND LocalMinute(EP?2)=25))</stp>
        <stp>Bar</stp>
        <stp/>
        <stp>Close</stp>
        <stp>5</stp>
        <stp>0</stp>
        <stp/>
        <stp/>
        <stp/>
        <stp>FALSE</stp>
        <stp>T</stp>
        <tr r="T48" s="6"/>
      </tp>
      <tp t="s">
        <v/>
        <stp/>
        <stp>StudyData</stp>
        <stp>(Vol(EP?2)when  (LocalYear(EP?2)=2016 AND LocalMonth(EP?2)=1 AND LocalDay(EP?2)=1 AND LocalHour(EP?2)=13 AND LocalMinute(EP?2)=35))</stp>
        <stp>Bar</stp>
        <stp/>
        <stp>Close</stp>
        <stp>5</stp>
        <stp>0</stp>
        <stp/>
        <stp/>
        <stp/>
        <stp>FALSE</stp>
        <stp>T</stp>
        <tr r="T62" s="6"/>
      </tp>
      <tp t="s">
        <v/>
        <stp/>
        <stp>StudyData</stp>
        <stp>(Vol(EP?2)when  (LocalYear(EP?2)=2016 AND LocalMonth(EP?2)=1 AND LocalDay(EP?2)=1 AND LocalHour(EP?2)=14 AND LocalMinute(EP?2)=45))</stp>
        <stp>Bar</stp>
        <stp/>
        <stp>Close</stp>
        <stp>5</stp>
        <stp>0</stp>
        <stp/>
        <stp/>
        <stp/>
        <stp>FALSE</stp>
        <stp>T</stp>
        <tr r="T76" s="6"/>
      </tp>
      <tp t="s">
        <v/>
        <stp/>
        <stp>StudyData</stp>
        <stp>(Vol(CLE?2)when  (LocalYear(CLE?2)=2015 AND LocalMonth(CLE?2)=12 AND LocalDay(CLE?2)=25 AND LocalHour(CLE?2)=13 AND LocalMinute(CLE?2)=25))</stp>
        <stp>Bar</stp>
        <stp/>
        <stp>Close</stp>
        <stp>5</stp>
        <stp>0</stp>
        <stp/>
        <stp/>
        <stp/>
        <stp>FALSE</stp>
        <stp>T</stp>
        <tr r="Y66" s="8"/>
      </tp>
      <tp>
        <v>2535</v>
        <stp/>
        <stp>StudyData</stp>
        <stp>(Vol(CLE?1)when  (LocalYear(CLE?1)=2015 AND LocalMonth(CLE?1)=12 AND LocalDay(CLE?1)=24 AND LocalHour(CLE?1)=12 AND LocalMinute(CLE?1)=15))</stp>
        <stp>Bar</stp>
        <stp/>
        <stp>Close</stp>
        <stp>5</stp>
        <stp>0</stp>
        <stp/>
        <stp/>
        <stp/>
        <stp>FALSE</stp>
        <stp>T</stp>
        <tr r="Z52" s="8"/>
      </tp>
      <tp t="s">
        <v/>
        <stp/>
        <stp>StudyData</stp>
        <stp>(Vol(CLE?2)when  (LocalYear(CLE?2)=2015 AND LocalMonth(CLE?2)=12 AND LocalDay(CLE?2)=25 AND LocalHour(CLE?2)=13 AND LocalMinute(CLE?2)=20))</stp>
        <stp>Bar</stp>
        <stp/>
        <stp>Close</stp>
        <stp>5</stp>
        <stp>0</stp>
        <stp/>
        <stp/>
        <stp/>
        <stp>FALSE</stp>
        <stp>T</stp>
        <tr r="Y65" s="8"/>
      </tp>
      <tp>
        <v>1951</v>
        <stp/>
        <stp>StudyData</stp>
        <stp>(Vol(CLE?1)when  (LocalYear(CLE?1)=2015 AND LocalMonth(CLE?1)=12 AND LocalDay(CLE?1)=24 AND LocalHour(CLE?1)=12 AND LocalMinute(CLE?1)=10))</stp>
        <stp>Bar</stp>
        <stp/>
        <stp>Close</stp>
        <stp>5</stp>
        <stp>0</stp>
        <stp/>
        <stp/>
        <stp/>
        <stp>FALSE</stp>
        <stp>T</stp>
        <tr r="Z51" s="8"/>
      </tp>
      <tp>
        <v>2331</v>
        <stp/>
        <stp>StudyData</stp>
        <stp>(Vol(CLE?1)when  (LocalYear(CLE?1)=2015 AND LocalMonth(CLE?1)=12 AND LocalDay(CLE?1)=24 AND LocalHour(CLE?1)=12 AND LocalMinute(CLE?1)=05))</stp>
        <stp>Bar</stp>
        <stp/>
        <stp>Close</stp>
        <stp>5</stp>
        <stp>0</stp>
        <stp/>
        <stp/>
        <stp/>
        <stp>FALSE</stp>
        <stp>T</stp>
        <tr r="Z50" s="8"/>
      </tp>
      <tp>
        <v>963</v>
        <stp/>
        <stp>StudyData</stp>
        <stp>(Vol(CLE?1)when  (LocalYear(CLE?1)=2015 AND LocalMonth(CLE?1)=12 AND LocalDay(CLE?1)=24 AND LocalHour(CLE?1)=12 AND LocalMinute(CLE?1)=00))</stp>
        <stp>Bar</stp>
        <stp/>
        <stp>Close</stp>
        <stp>5</stp>
        <stp>0</stp>
        <stp/>
        <stp/>
        <stp/>
        <stp>FALSE</stp>
        <stp>T</stp>
        <tr r="Z49" s="8"/>
      </tp>
      <tp t="s">
        <v/>
        <stp/>
        <stp>StudyData</stp>
        <stp>(Vol(CLE?2)when  (LocalYear(CLE?2)=2015 AND LocalMonth(CLE?2)=12 AND LocalDay(CLE?2)=25 AND LocalHour(CLE?2)=13 AND LocalMinute(CLE?2)=05))</stp>
        <stp>Bar</stp>
        <stp/>
        <stp>Close</stp>
        <stp>5</stp>
        <stp>0</stp>
        <stp/>
        <stp/>
        <stp/>
        <stp>FALSE</stp>
        <stp>T</stp>
        <tr r="Y62" s="8"/>
      </tp>
      <tp>
        <v>408</v>
        <stp/>
        <stp>StudyData</stp>
        <stp>(Vol(CLE?1)when  (LocalYear(CLE?1)=2015 AND LocalMonth(CLE?1)=12 AND LocalDay(CLE?1)=24 AND LocalHour(CLE?1)=12 AND LocalMinute(CLE?1)=35))</stp>
        <stp>Bar</stp>
        <stp/>
        <stp>Close</stp>
        <stp>5</stp>
        <stp>0</stp>
        <stp/>
        <stp/>
        <stp/>
        <stp>FALSE</stp>
        <stp>T</stp>
        <tr r="Z56" s="8"/>
      </tp>
      <tp t="s">
        <v/>
        <stp/>
        <stp>StudyData</stp>
        <stp>(Vol(CLE?2)when  (LocalYear(CLE?2)=2015 AND LocalMonth(CLE?2)=12 AND LocalDay(CLE?2)=25 AND LocalHour(CLE?2)=13 AND LocalMinute(CLE?2)=00))</stp>
        <stp>Bar</stp>
        <stp/>
        <stp>Close</stp>
        <stp>5</stp>
        <stp>0</stp>
        <stp/>
        <stp/>
        <stp/>
        <stp>FALSE</stp>
        <stp>T</stp>
        <tr r="Y61" s="8"/>
      </tp>
      <tp>
        <v>1134</v>
        <stp/>
        <stp>StudyData</stp>
        <stp>(Vol(CLE?1)when  (LocalYear(CLE?1)=2015 AND LocalMonth(CLE?1)=12 AND LocalDay(CLE?1)=24 AND LocalHour(CLE?1)=12 AND LocalMinute(CLE?1)=30))</stp>
        <stp>Bar</stp>
        <stp/>
        <stp>Close</stp>
        <stp>5</stp>
        <stp>0</stp>
        <stp/>
        <stp/>
        <stp/>
        <stp>FALSE</stp>
        <stp>T</stp>
        <tr r="Z55" s="8"/>
      </tp>
      <tp t="s">
        <v/>
        <stp/>
        <stp>StudyData</stp>
        <stp>(Vol(CLE?2)when  (LocalYear(CLE?2)=2015 AND LocalMonth(CLE?2)=12 AND LocalDay(CLE?2)=25 AND LocalHour(CLE?2)=13 AND LocalMinute(CLE?2)=15))</stp>
        <stp>Bar</stp>
        <stp/>
        <stp>Close</stp>
        <stp>5</stp>
        <stp>0</stp>
        <stp/>
        <stp/>
        <stp/>
        <stp>FALSE</stp>
        <stp>T</stp>
        <tr r="Y64" s="8"/>
      </tp>
      <tp>
        <v>5348</v>
        <stp/>
        <stp>StudyData</stp>
        <stp>(Vol(CLE?1)when  (LocalYear(CLE?1)=2015 AND LocalMonth(CLE?1)=12 AND LocalDay(CLE?1)=24 AND LocalHour(CLE?1)=12 AND LocalMinute(CLE?1)=25))</stp>
        <stp>Bar</stp>
        <stp/>
        <stp>Close</stp>
        <stp>5</stp>
        <stp>0</stp>
        <stp/>
        <stp/>
        <stp/>
        <stp>FALSE</stp>
        <stp>T</stp>
        <tr r="Z54" s="8"/>
      </tp>
      <tp t="s">
        <v/>
        <stp/>
        <stp>StudyData</stp>
        <stp>(Vol(CLE?2)when  (LocalYear(CLE?2)=2015 AND LocalMonth(CLE?2)=12 AND LocalDay(CLE?2)=25 AND LocalHour(CLE?2)=13 AND LocalMinute(CLE?2)=10))</stp>
        <stp>Bar</stp>
        <stp/>
        <stp>Close</stp>
        <stp>5</stp>
        <stp>0</stp>
        <stp/>
        <stp/>
        <stp/>
        <stp>FALSE</stp>
        <stp>T</stp>
        <tr r="Y63" s="8"/>
      </tp>
      <tp>
        <v>2093</v>
        <stp/>
        <stp>StudyData</stp>
        <stp>(Vol(CLE?1)when  (LocalYear(CLE?1)=2015 AND LocalMonth(CLE?1)=12 AND LocalDay(CLE?1)=24 AND LocalHour(CLE?1)=12 AND LocalMinute(CLE?1)=20))</stp>
        <stp>Bar</stp>
        <stp/>
        <stp>Close</stp>
        <stp>5</stp>
        <stp>0</stp>
        <stp/>
        <stp/>
        <stp/>
        <stp>FALSE</stp>
        <stp>T</stp>
        <tr r="Z53" s="8"/>
      </tp>
      <tp t="s">
        <v/>
        <stp/>
        <stp>StudyData</stp>
        <stp>(Vol(CLE?1)when  (LocalYear(CLE?1)=2015 AND LocalMonth(CLE?1)=12 AND LocalDay(CLE?1)=24 AND LocalHour(CLE?1)=12 AND LocalMinute(CLE?1)=55))</stp>
        <stp>Bar</stp>
        <stp/>
        <stp>Close</stp>
        <stp>5</stp>
        <stp>0</stp>
        <stp/>
        <stp/>
        <stp/>
        <stp>FALSE</stp>
        <stp>T</stp>
        <tr r="Z60" s="8"/>
      </tp>
      <tp t="s">
        <v/>
        <stp/>
        <stp>StudyData</stp>
        <stp>(Vol(CLE?1)when  (LocalYear(CLE?1)=2015 AND LocalMonth(CLE?1)=12 AND LocalDay(CLE?1)=24 AND LocalHour(CLE?1)=12 AND LocalMinute(CLE?1)=50))</stp>
        <stp>Bar</stp>
        <stp/>
        <stp>Close</stp>
        <stp>5</stp>
        <stp>0</stp>
        <stp/>
        <stp/>
        <stp/>
        <stp>FALSE</stp>
        <stp>T</stp>
        <tr r="Z59" s="8"/>
      </tp>
      <tp t="s">
        <v/>
        <stp/>
        <stp>StudyData</stp>
        <stp>(Vol(CLE?1)when  (LocalYear(CLE?1)=2015 AND LocalMonth(CLE?1)=12 AND LocalDay(CLE?1)=24 AND LocalHour(CLE?1)=12 AND LocalMinute(CLE?1)=45))</stp>
        <stp>Bar</stp>
        <stp/>
        <stp>Close</stp>
        <stp>5</stp>
        <stp>0</stp>
        <stp/>
        <stp/>
        <stp/>
        <stp>FALSE</stp>
        <stp>T</stp>
        <tr r="Z58" s="8"/>
      </tp>
      <tp>
        <v>525</v>
        <stp/>
        <stp>StudyData</stp>
        <stp>(Vol(CLE?1)when  (LocalYear(CLE?1)=2015 AND LocalMonth(CLE?1)=12 AND LocalDay(CLE?1)=24 AND LocalHour(CLE?1)=12 AND LocalMinute(CLE?1)=40))</stp>
        <stp>Bar</stp>
        <stp/>
        <stp>Close</stp>
        <stp>5</stp>
        <stp>0</stp>
        <stp/>
        <stp/>
        <stp/>
        <stp>FALSE</stp>
        <stp>T</stp>
        <tr r="Z57" s="8"/>
      </tp>
      <tp>
        <v>-4.1000000000001036E-3</v>
        <stp/>
        <stp>ContractData</stp>
        <stp>DA6?2</stp>
        <stp>NetLastTrade</stp>
        <stp/>
        <stp>T</stp>
        <tr r="U55" s="2"/>
      </tp>
      <tp>
        <v>42374.354166666664</v>
        <stp/>
        <stp>StudyData</stp>
        <stp>CLE</stp>
        <stp>Bar</stp>
        <stp/>
        <stp>Time</stp>
        <stp>5</stp>
        <stp>-12</stp>
        <stp/>
        <stp/>
        <stp/>
        <stp/>
        <stp>T</stp>
        <tr r="Z15" s="4"/>
      </tp>
      <tp>
        <v>42374.319444444445</v>
        <stp/>
        <stp>StudyData</stp>
        <stp>CLE</stp>
        <stp>Bar</stp>
        <stp/>
        <stp>Time</stp>
        <stp>5</stp>
        <stp>-22</stp>
        <stp/>
        <stp/>
        <stp/>
        <stp/>
        <stp>T</stp>
        <tr r="Z25" s="4"/>
      </tp>
      <tp t="s">
        <v/>
        <stp/>
        <stp>StudyData</stp>
        <stp>(Vol(CLE?2)when  (LocalYear(CLE?2)=2015 AND LocalMonth(CLE?2)=12 AND LocalDay(CLE?2)=25 AND LocalHour(CLE?2)=12 AND LocalMinute(CLE?2)=25))</stp>
        <stp>Bar</stp>
        <stp/>
        <stp>Close</stp>
        <stp>5</stp>
        <stp>0</stp>
        <stp/>
        <stp/>
        <stp/>
        <stp>FALSE</stp>
        <stp>T</stp>
        <tr r="Y54" s="8"/>
      </tp>
      <tp t="s">
        <v/>
        <stp/>
        <stp>StudyData</stp>
        <stp>(Vol(CLE?1)when  (LocalYear(CLE?1)=2015 AND LocalMonth(CLE?1)=12 AND LocalDay(CLE?1)=24 AND LocalHour(CLE?1)=13 AND LocalMinute(CLE?1)=15))</stp>
        <stp>Bar</stp>
        <stp/>
        <stp>Close</stp>
        <stp>5</stp>
        <stp>0</stp>
        <stp/>
        <stp/>
        <stp/>
        <stp>FALSE</stp>
        <stp>T</stp>
        <tr r="Z64" s="8"/>
      </tp>
      <tp t="s">
        <v/>
        <stp/>
        <stp>StudyData</stp>
        <stp>(Vol(CLE?2)when  (LocalYear(CLE?2)=2015 AND LocalMonth(CLE?2)=12 AND LocalDay(CLE?2)=25 AND LocalHour(CLE?2)=12 AND LocalMinute(CLE?2)=20))</stp>
        <stp>Bar</stp>
        <stp/>
        <stp>Close</stp>
        <stp>5</stp>
        <stp>0</stp>
        <stp/>
        <stp/>
        <stp/>
        <stp>FALSE</stp>
        <stp>T</stp>
        <tr r="Y53" s="8"/>
      </tp>
      <tp t="s">
        <v/>
        <stp/>
        <stp>StudyData</stp>
        <stp>(Vol(CLE?1)when  (LocalYear(CLE?1)=2015 AND LocalMonth(CLE?1)=12 AND LocalDay(CLE?1)=24 AND LocalHour(CLE?1)=13 AND LocalMinute(CLE?1)=10))</stp>
        <stp>Bar</stp>
        <stp/>
        <stp>Close</stp>
        <stp>5</stp>
        <stp>0</stp>
        <stp/>
        <stp/>
        <stp/>
        <stp>FALSE</stp>
        <stp>T</stp>
        <tr r="Z63" s="8"/>
      </tp>
      <tp t="s">
        <v/>
        <stp/>
        <stp>StudyData</stp>
        <stp>(Vol(CLE?2)when  (LocalYear(CLE?2)=2015 AND LocalMonth(CLE?2)=12 AND LocalDay(CLE?2)=25 AND LocalHour(CLE?2)=12 AND LocalMinute(CLE?2)=35))</stp>
        <stp>Bar</stp>
        <stp/>
        <stp>Close</stp>
        <stp>5</stp>
        <stp>0</stp>
        <stp/>
        <stp/>
        <stp/>
        <stp>FALSE</stp>
        <stp>T</stp>
        <tr r="Y56" s="8"/>
      </tp>
      <tp t="s">
        <v/>
        <stp/>
        <stp>StudyData</stp>
        <stp>(Vol(CLE?1)when  (LocalYear(CLE?1)=2015 AND LocalMonth(CLE?1)=12 AND LocalDay(CLE?1)=24 AND LocalHour(CLE?1)=13 AND LocalMinute(CLE?1)=05))</stp>
        <stp>Bar</stp>
        <stp/>
        <stp>Close</stp>
        <stp>5</stp>
        <stp>0</stp>
        <stp/>
        <stp/>
        <stp/>
        <stp>FALSE</stp>
        <stp>T</stp>
        <tr r="Z62" s="8"/>
      </tp>
      <tp t="s">
        <v/>
        <stp/>
        <stp>StudyData</stp>
        <stp>(Vol(CLE?2)when  (LocalYear(CLE?2)=2015 AND LocalMonth(CLE?2)=12 AND LocalDay(CLE?2)=25 AND LocalHour(CLE?2)=12 AND LocalMinute(CLE?2)=30))</stp>
        <stp>Bar</stp>
        <stp/>
        <stp>Close</stp>
        <stp>5</stp>
        <stp>0</stp>
        <stp/>
        <stp/>
        <stp/>
        <stp>FALSE</stp>
        <stp>T</stp>
        <tr r="Y55" s="8"/>
      </tp>
      <tp t="s">
        <v/>
        <stp/>
        <stp>StudyData</stp>
        <stp>(Vol(CLE?1)when  (LocalYear(CLE?1)=2015 AND LocalMonth(CLE?1)=12 AND LocalDay(CLE?1)=24 AND LocalHour(CLE?1)=13 AND LocalMinute(CLE?1)=00))</stp>
        <stp>Bar</stp>
        <stp/>
        <stp>Close</stp>
        <stp>5</stp>
        <stp>0</stp>
        <stp/>
        <stp/>
        <stp/>
        <stp>FALSE</stp>
        <stp>T</stp>
        <tr r="Z61" s="8"/>
      </tp>
      <tp t="s">
        <v/>
        <stp/>
        <stp>StudyData</stp>
        <stp>(Vol(CLE?2)when  (LocalYear(CLE?2)=2015 AND LocalMonth(CLE?2)=12 AND LocalDay(CLE?2)=25 AND LocalHour(CLE?2)=12 AND LocalMinute(CLE?2)=05))</stp>
        <stp>Bar</stp>
        <stp/>
        <stp>Close</stp>
        <stp>5</stp>
        <stp>0</stp>
        <stp/>
        <stp/>
        <stp/>
        <stp>FALSE</stp>
        <stp>T</stp>
        <tr r="Y50" s="8"/>
      </tp>
      <tp t="s">
        <v/>
        <stp/>
        <stp>StudyData</stp>
        <stp>(Vol(CLE?2)when  (LocalYear(CLE?2)=2015 AND LocalMonth(CLE?2)=12 AND LocalDay(CLE?2)=25 AND LocalHour(CLE?2)=12 AND LocalMinute(CLE?2)=00))</stp>
        <stp>Bar</stp>
        <stp/>
        <stp>Close</stp>
        <stp>5</stp>
        <stp>0</stp>
        <stp/>
        <stp/>
        <stp/>
        <stp>FALSE</stp>
        <stp>T</stp>
        <tr r="Y49" s="8"/>
      </tp>
      <tp t="s">
        <v/>
        <stp/>
        <stp>StudyData</stp>
        <stp>(Vol(CLE?2)when  (LocalYear(CLE?2)=2015 AND LocalMonth(CLE?2)=12 AND LocalDay(CLE?2)=25 AND LocalHour(CLE?2)=12 AND LocalMinute(CLE?2)=15))</stp>
        <stp>Bar</stp>
        <stp/>
        <stp>Close</stp>
        <stp>5</stp>
        <stp>0</stp>
        <stp/>
        <stp/>
        <stp/>
        <stp>FALSE</stp>
        <stp>T</stp>
        <tr r="Y52" s="8"/>
      </tp>
      <tp t="s">
        <v/>
        <stp/>
        <stp>StudyData</stp>
        <stp>(Vol(CLE?1)when  (LocalYear(CLE?1)=2015 AND LocalMonth(CLE?1)=12 AND LocalDay(CLE?1)=24 AND LocalHour(CLE?1)=13 AND LocalMinute(CLE?1)=25))</stp>
        <stp>Bar</stp>
        <stp/>
        <stp>Close</stp>
        <stp>5</stp>
        <stp>0</stp>
        <stp/>
        <stp/>
        <stp/>
        <stp>FALSE</stp>
        <stp>T</stp>
        <tr r="Z66" s="8"/>
      </tp>
      <tp t="s">
        <v/>
        <stp/>
        <stp>StudyData</stp>
        <stp>(Vol(CLE?2)when  (LocalYear(CLE?2)=2015 AND LocalMonth(CLE?2)=12 AND LocalDay(CLE?2)=25 AND LocalHour(CLE?2)=12 AND LocalMinute(CLE?2)=10))</stp>
        <stp>Bar</stp>
        <stp/>
        <stp>Close</stp>
        <stp>5</stp>
        <stp>0</stp>
        <stp/>
        <stp/>
        <stp/>
        <stp>FALSE</stp>
        <stp>T</stp>
        <tr r="Y51" s="8"/>
      </tp>
      <tp t="s">
        <v/>
        <stp/>
        <stp>StudyData</stp>
        <stp>(Vol(CLE?1)when  (LocalYear(CLE?1)=2015 AND LocalMonth(CLE?1)=12 AND LocalDay(CLE?1)=24 AND LocalHour(CLE?1)=13 AND LocalMinute(CLE?1)=20))</stp>
        <stp>Bar</stp>
        <stp/>
        <stp>Close</stp>
        <stp>5</stp>
        <stp>0</stp>
        <stp/>
        <stp/>
        <stp/>
        <stp>FALSE</stp>
        <stp>T</stp>
        <tr r="Z65" s="8"/>
      </tp>
      <tp t="s">
        <v/>
        <stp/>
        <stp>StudyData</stp>
        <stp>(Vol(CLE?2)when  (LocalYear(CLE?2)=2015 AND LocalMonth(CLE?2)=12 AND LocalDay(CLE?2)=25 AND LocalHour(CLE?2)=12 AND LocalMinute(CLE?2)=45))</stp>
        <stp>Bar</stp>
        <stp/>
        <stp>Close</stp>
        <stp>5</stp>
        <stp>0</stp>
        <stp/>
        <stp/>
        <stp/>
        <stp>FALSE</stp>
        <stp>T</stp>
        <tr r="Y58" s="8"/>
      </tp>
      <tp t="s">
        <v/>
        <stp/>
        <stp>StudyData</stp>
        <stp>(Vol(CLE?2)when  (LocalYear(CLE?2)=2015 AND LocalMonth(CLE?2)=12 AND LocalDay(CLE?2)=25 AND LocalHour(CLE?2)=12 AND LocalMinute(CLE?2)=40))</stp>
        <stp>Bar</stp>
        <stp/>
        <stp>Close</stp>
        <stp>5</stp>
        <stp>0</stp>
        <stp/>
        <stp/>
        <stp/>
        <stp>FALSE</stp>
        <stp>T</stp>
        <tr r="Y57" s="8"/>
      </tp>
      <tp t="s">
        <v/>
        <stp/>
        <stp>StudyData</stp>
        <stp>(Vol(CLE?2)when  (LocalYear(CLE?2)=2015 AND LocalMonth(CLE?2)=12 AND LocalDay(CLE?2)=25 AND LocalHour(CLE?2)=12 AND LocalMinute(CLE?2)=55))</stp>
        <stp>Bar</stp>
        <stp/>
        <stp>Close</stp>
        <stp>5</stp>
        <stp>0</stp>
        <stp/>
        <stp/>
        <stp/>
        <stp>FALSE</stp>
        <stp>T</stp>
        <tr r="Y60" s="8"/>
      </tp>
      <tp t="s">
        <v/>
        <stp/>
        <stp>StudyData</stp>
        <stp>(Vol(CLE?2)when  (LocalYear(CLE?2)=2015 AND LocalMonth(CLE?2)=12 AND LocalDay(CLE?2)=25 AND LocalHour(CLE?2)=12 AND LocalMinute(CLE?2)=50))</stp>
        <stp>Bar</stp>
        <stp/>
        <stp>Close</stp>
        <stp>5</stp>
        <stp>0</stp>
        <stp/>
        <stp/>
        <stp/>
        <stp>FALSE</stp>
        <stp>T</stp>
        <tr r="Y59" s="8"/>
      </tp>
      <tp>
        <v>36.11</v>
        <stp/>
        <stp>DOMData</stp>
        <stp>CLE</stp>
        <stp>Price</stp>
        <stp>1</stp>
        <stp>T</stp>
        <tr r="U27" s="3"/>
      </tp>
      <tp>
        <v>1350</v>
        <stp/>
        <stp>StudyData</stp>
        <stp>(Vol(CLE?1)when  (LocalYear(CLE?1)=2015 AND LocalMonth(CLE?1)=12 AND LocalDay(CLE?1)=28 AND LocalHour(CLE?1)=10 AND LocalMinute(CLE?1)=15))</stp>
        <stp>Bar</stp>
        <stp/>
        <stp>Close</stp>
        <stp>5</stp>
        <stp>0</stp>
        <stp/>
        <stp/>
        <stp/>
        <stp>FALSE</stp>
        <stp>T</stp>
        <tr r="X28" s="8"/>
      </tp>
      <tp>
        <v>1156</v>
        <stp/>
        <stp>StudyData</stp>
        <stp>(Vol(CLE?1)when  (LocalYear(CLE?1)=2015 AND LocalMonth(CLE?1)=12 AND LocalDay(CLE?1)=29 AND LocalHour(CLE?1)=11 AND LocalMinute(CLE?1)=15))</stp>
        <stp>Bar</stp>
        <stp/>
        <stp>Close</stp>
        <stp>5</stp>
        <stp>0</stp>
        <stp/>
        <stp/>
        <stp/>
        <stp>FALSE</stp>
        <stp>T</stp>
        <tr r="W40" s="8"/>
      </tp>
      <tp>
        <v>2070</v>
        <stp/>
        <stp>StudyData</stp>
        <stp>(Vol(CLE?1)when  (LocalYear(CLE?1)=2015 AND LocalMonth(CLE?1)=12 AND LocalDay(CLE?1)=28 AND LocalHour(CLE?1)=10 AND LocalMinute(CLE?1)=10))</stp>
        <stp>Bar</stp>
        <stp/>
        <stp>Close</stp>
        <stp>5</stp>
        <stp>0</stp>
        <stp/>
        <stp/>
        <stp/>
        <stp>FALSE</stp>
        <stp>T</stp>
        <tr r="X27" s="8"/>
      </tp>
      <tp>
        <v>567</v>
        <stp/>
        <stp>StudyData</stp>
        <stp>(Vol(CLE?1)when  (LocalYear(CLE?1)=2015 AND LocalMonth(CLE?1)=12 AND LocalDay(CLE?1)=29 AND LocalHour(CLE?1)=11 AND LocalMinute(CLE?1)=10))</stp>
        <stp>Bar</stp>
        <stp/>
        <stp>Close</stp>
        <stp>5</stp>
        <stp>0</stp>
        <stp/>
        <stp/>
        <stp/>
        <stp>FALSE</stp>
        <stp>T</stp>
        <tr r="W39" s="8"/>
      </tp>
      <tp>
        <v>1475</v>
        <stp/>
        <stp>StudyData</stp>
        <stp>(Vol(CLE?1)when  (LocalYear(CLE?1)=2015 AND LocalMonth(CLE?1)=12 AND LocalDay(CLE?1)=28 AND LocalHour(CLE?1)=10 AND LocalMinute(CLE?1)=05))</stp>
        <stp>Bar</stp>
        <stp/>
        <stp>Close</stp>
        <stp>5</stp>
        <stp>0</stp>
        <stp/>
        <stp/>
        <stp/>
        <stp>FALSE</stp>
        <stp>T</stp>
        <tr r="X26" s="8"/>
      </tp>
      <tp>
        <v>579</v>
        <stp/>
        <stp>StudyData</stp>
        <stp>(Vol(CLE?1)when  (LocalYear(CLE?1)=2015 AND LocalMonth(CLE?1)=12 AND LocalDay(CLE?1)=29 AND LocalHour(CLE?1)=11 AND LocalMinute(CLE?1)=05))</stp>
        <stp>Bar</stp>
        <stp/>
        <stp>Close</stp>
        <stp>5</stp>
        <stp>0</stp>
        <stp/>
        <stp/>
        <stp/>
        <stp>FALSE</stp>
        <stp>T</stp>
        <tr r="W38" s="8"/>
      </tp>
      <tp>
        <v>1680</v>
        <stp/>
        <stp>StudyData</stp>
        <stp>(Vol(CLE?1)when  (LocalYear(CLE?1)=2015 AND LocalMonth(CLE?1)=12 AND LocalDay(CLE?1)=28 AND LocalHour(CLE?1)=10 AND LocalMinute(CLE?1)=00))</stp>
        <stp>Bar</stp>
        <stp/>
        <stp>Close</stp>
        <stp>5</stp>
        <stp>0</stp>
        <stp/>
        <stp/>
        <stp/>
        <stp>FALSE</stp>
        <stp>T</stp>
        <tr r="X25" s="8"/>
      </tp>
      <tp>
        <v>1525</v>
        <stp/>
        <stp>StudyData</stp>
        <stp>(Vol(CLE?1)when  (LocalYear(CLE?1)=2015 AND LocalMonth(CLE?1)=12 AND LocalDay(CLE?1)=29 AND LocalHour(CLE?1)=11 AND LocalMinute(CLE?1)=00))</stp>
        <stp>Bar</stp>
        <stp/>
        <stp>Close</stp>
        <stp>5</stp>
        <stp>0</stp>
        <stp/>
        <stp/>
        <stp/>
        <stp>FALSE</stp>
        <stp>T</stp>
        <tr r="W37" s="8"/>
      </tp>
      <tp>
        <v>1227</v>
        <stp/>
        <stp>StudyData</stp>
        <stp>(Vol(CLE?1)when  (LocalYear(CLE?1)=2015 AND LocalMonth(CLE?1)=12 AND LocalDay(CLE?1)=28 AND LocalHour(CLE?1)=10 AND LocalMinute(CLE?1)=35))</stp>
        <stp>Bar</stp>
        <stp/>
        <stp>Close</stp>
        <stp>5</stp>
        <stp>0</stp>
        <stp/>
        <stp/>
        <stp/>
        <stp>FALSE</stp>
        <stp>T</stp>
        <tr r="X32" s="8"/>
      </tp>
      <tp>
        <v>789</v>
        <stp/>
        <stp>StudyData</stp>
        <stp>(Vol(CLE?1)when  (LocalYear(CLE?1)=2015 AND LocalMonth(CLE?1)=12 AND LocalDay(CLE?1)=29 AND LocalHour(CLE?1)=11 AND LocalMinute(CLE?1)=35))</stp>
        <stp>Bar</stp>
        <stp/>
        <stp>Close</stp>
        <stp>5</stp>
        <stp>0</stp>
        <stp/>
        <stp/>
        <stp/>
        <stp>FALSE</stp>
        <stp>T</stp>
        <tr r="W44" s="8"/>
      </tp>
      <tp>
        <v>1422</v>
        <stp/>
        <stp>StudyData</stp>
        <stp>(Vol(CLE?1)when  (LocalYear(CLE?1)=2015 AND LocalMonth(CLE?1)=12 AND LocalDay(CLE?1)=28 AND LocalHour(CLE?1)=10 AND LocalMinute(CLE?1)=30))</stp>
        <stp>Bar</stp>
        <stp/>
        <stp>Close</stp>
        <stp>5</stp>
        <stp>0</stp>
        <stp/>
        <stp/>
        <stp/>
        <stp>FALSE</stp>
        <stp>T</stp>
        <tr r="X31" s="8"/>
      </tp>
      <tp>
        <v>875</v>
        <stp/>
        <stp>StudyData</stp>
        <stp>(Vol(CLE?1)when  (LocalYear(CLE?1)=2015 AND LocalMonth(CLE?1)=12 AND LocalDay(CLE?1)=29 AND LocalHour(CLE?1)=11 AND LocalMinute(CLE?1)=30))</stp>
        <stp>Bar</stp>
        <stp/>
        <stp>Close</stp>
        <stp>5</stp>
        <stp>0</stp>
        <stp/>
        <stp/>
        <stp/>
        <stp>FALSE</stp>
        <stp>T</stp>
        <tr r="W43" s="8"/>
      </tp>
      <tp>
        <v>2097</v>
        <stp/>
        <stp>StudyData</stp>
        <stp>(Vol(CLE?1)when  (LocalYear(CLE?1)=2015 AND LocalMonth(CLE?1)=12 AND LocalDay(CLE?1)=28 AND LocalHour(CLE?1)=10 AND LocalMinute(CLE?1)=25))</stp>
        <stp>Bar</stp>
        <stp/>
        <stp>Close</stp>
        <stp>5</stp>
        <stp>0</stp>
        <stp/>
        <stp/>
        <stp/>
        <stp>FALSE</stp>
        <stp>T</stp>
        <tr r="X30" s="8"/>
      </tp>
      <tp>
        <v>979</v>
        <stp/>
        <stp>StudyData</stp>
        <stp>(Vol(CLE?1)when  (LocalYear(CLE?1)=2015 AND LocalMonth(CLE?1)=12 AND LocalDay(CLE?1)=29 AND LocalHour(CLE?1)=11 AND LocalMinute(CLE?1)=25))</stp>
        <stp>Bar</stp>
        <stp/>
        <stp>Close</stp>
        <stp>5</stp>
        <stp>0</stp>
        <stp/>
        <stp/>
        <stp/>
        <stp>FALSE</stp>
        <stp>T</stp>
        <tr r="W42" s="8"/>
      </tp>
      <tp>
        <v>1513</v>
        <stp/>
        <stp>StudyData</stp>
        <stp>(Vol(CLE?1)when  (LocalYear(CLE?1)=2015 AND LocalMonth(CLE?1)=12 AND LocalDay(CLE?1)=28 AND LocalHour(CLE?1)=10 AND LocalMinute(CLE?1)=20))</stp>
        <stp>Bar</stp>
        <stp/>
        <stp>Close</stp>
        <stp>5</stp>
        <stp>0</stp>
        <stp/>
        <stp/>
        <stp/>
        <stp>FALSE</stp>
        <stp>T</stp>
        <tr r="X29" s="8"/>
      </tp>
      <tp>
        <v>893</v>
        <stp/>
        <stp>StudyData</stp>
        <stp>(Vol(CLE?1)when  (LocalYear(CLE?1)=2015 AND LocalMonth(CLE?1)=12 AND LocalDay(CLE?1)=29 AND LocalHour(CLE?1)=11 AND LocalMinute(CLE?1)=20))</stp>
        <stp>Bar</stp>
        <stp/>
        <stp>Close</stp>
        <stp>5</stp>
        <stp>0</stp>
        <stp/>
        <stp/>
        <stp/>
        <stp>FALSE</stp>
        <stp>T</stp>
        <tr r="W41" s="8"/>
      </tp>
      <tp>
        <v>710</v>
        <stp/>
        <stp>StudyData</stp>
        <stp>(Vol(CLE?1)when  (LocalYear(CLE?1)=2015 AND LocalMonth(CLE?1)=12 AND LocalDay(CLE?1)=28 AND LocalHour(CLE?1)=10 AND LocalMinute(CLE?1)=55))</stp>
        <stp>Bar</stp>
        <stp/>
        <stp>Close</stp>
        <stp>5</stp>
        <stp>0</stp>
        <stp/>
        <stp/>
        <stp/>
        <stp>FALSE</stp>
        <stp>T</stp>
        <tr r="X36" s="8"/>
      </tp>
      <tp>
        <v>700</v>
        <stp/>
        <stp>StudyData</stp>
        <stp>(Vol(CLE?1)when  (LocalYear(CLE?1)=2015 AND LocalMonth(CLE?1)=12 AND LocalDay(CLE?1)=29 AND LocalHour(CLE?1)=11 AND LocalMinute(CLE?1)=55))</stp>
        <stp>Bar</stp>
        <stp/>
        <stp>Close</stp>
        <stp>5</stp>
        <stp>0</stp>
        <stp/>
        <stp/>
        <stp/>
        <stp>FALSE</stp>
        <stp>T</stp>
        <tr r="W48" s="8"/>
      </tp>
      <tp>
        <v>1107</v>
        <stp/>
        <stp>StudyData</stp>
        <stp>(Vol(CLE?1)when  (LocalYear(CLE?1)=2015 AND LocalMonth(CLE?1)=12 AND LocalDay(CLE?1)=28 AND LocalHour(CLE?1)=10 AND LocalMinute(CLE?1)=50))</stp>
        <stp>Bar</stp>
        <stp/>
        <stp>Close</stp>
        <stp>5</stp>
        <stp>0</stp>
        <stp/>
        <stp/>
        <stp/>
        <stp>FALSE</stp>
        <stp>T</stp>
        <tr r="X35" s="8"/>
      </tp>
      <tp>
        <v>612</v>
        <stp/>
        <stp>StudyData</stp>
        <stp>(Vol(CLE?1)when  (LocalYear(CLE?1)=2015 AND LocalMonth(CLE?1)=12 AND LocalDay(CLE?1)=29 AND LocalHour(CLE?1)=11 AND LocalMinute(CLE?1)=50))</stp>
        <stp>Bar</stp>
        <stp/>
        <stp>Close</stp>
        <stp>5</stp>
        <stp>0</stp>
        <stp/>
        <stp/>
        <stp/>
        <stp>FALSE</stp>
        <stp>T</stp>
        <tr r="W47" s="8"/>
      </tp>
      <tp>
        <v>929</v>
        <stp/>
        <stp>StudyData</stp>
        <stp>(Vol(CLE?1)when  (LocalYear(CLE?1)=2015 AND LocalMonth(CLE?1)=12 AND LocalDay(CLE?1)=28 AND LocalHour(CLE?1)=10 AND LocalMinute(CLE?1)=45))</stp>
        <stp>Bar</stp>
        <stp/>
        <stp>Close</stp>
        <stp>5</stp>
        <stp>0</stp>
        <stp/>
        <stp/>
        <stp/>
        <stp>FALSE</stp>
        <stp>T</stp>
        <tr r="X34" s="8"/>
      </tp>
      <tp>
        <v>1377</v>
        <stp/>
        <stp>StudyData</stp>
        <stp>(Vol(CLE?1)when  (LocalYear(CLE?1)=2015 AND LocalMonth(CLE?1)=12 AND LocalDay(CLE?1)=29 AND LocalHour(CLE?1)=11 AND LocalMinute(CLE?1)=45))</stp>
        <stp>Bar</stp>
        <stp/>
        <stp>Close</stp>
        <stp>5</stp>
        <stp>0</stp>
        <stp/>
        <stp/>
        <stp/>
        <stp>FALSE</stp>
        <stp>T</stp>
        <tr r="W46" s="8"/>
      </tp>
      <tp>
        <v>756</v>
        <stp/>
        <stp>StudyData</stp>
        <stp>(Vol(CLE?1)when  (LocalYear(CLE?1)=2015 AND LocalMonth(CLE?1)=12 AND LocalDay(CLE?1)=28 AND LocalHour(CLE?1)=10 AND LocalMinute(CLE?1)=40))</stp>
        <stp>Bar</stp>
        <stp/>
        <stp>Close</stp>
        <stp>5</stp>
        <stp>0</stp>
        <stp/>
        <stp/>
        <stp/>
        <stp>FALSE</stp>
        <stp>T</stp>
        <tr r="X33" s="8"/>
      </tp>
      <tp>
        <v>616</v>
        <stp/>
        <stp>StudyData</stp>
        <stp>(Vol(CLE?1)when  (LocalYear(CLE?1)=2015 AND LocalMonth(CLE?1)=12 AND LocalDay(CLE?1)=29 AND LocalHour(CLE?1)=11 AND LocalMinute(CLE?1)=40))</stp>
        <stp>Bar</stp>
        <stp/>
        <stp>Close</stp>
        <stp>5</stp>
        <stp>0</stp>
        <stp/>
        <stp/>
        <stp/>
        <stp>FALSE</stp>
        <stp>T</stp>
        <tr r="W45" s="8"/>
      </tp>
      <tp>
        <v>0.25111607142857145</v>
        <stp/>
        <stp>ContractData</stp>
        <stp>GCE?1</stp>
        <stp>PerCentNetLastQuote</stp>
        <stp/>
        <stp>T</stp>
        <tr r="G9" s="4"/>
        <tr r="B23" s="4"/>
      </tp>
      <tp>
        <v>1384</v>
        <stp/>
        <stp>StudyData</stp>
        <stp>(Vol(CLE?1)when  (LocalYear(CLE?1)=2015 AND LocalMonth(CLE?1)=12 AND LocalDay(CLE?1)=28 AND LocalHour(CLE?1)=11 AND LocalMinute(CLE?1)=15))</stp>
        <stp>Bar</stp>
        <stp/>
        <stp>Close</stp>
        <stp>5</stp>
        <stp>0</stp>
        <stp/>
        <stp/>
        <stp/>
        <stp>FALSE</stp>
        <stp>T</stp>
        <tr r="X40" s="8"/>
      </tp>
      <tp>
        <v>1857</v>
        <stp/>
        <stp>StudyData</stp>
        <stp>(Vol(CLE?1)when  (LocalYear(CLE?1)=2015 AND LocalMonth(CLE?1)=12 AND LocalDay(CLE?1)=29 AND LocalHour(CLE?1)=10 AND LocalMinute(CLE?1)=15))</stp>
        <stp>Bar</stp>
        <stp/>
        <stp>Close</stp>
        <stp>5</stp>
        <stp>0</stp>
        <stp/>
        <stp/>
        <stp/>
        <stp>FALSE</stp>
        <stp>T</stp>
        <tr r="W28" s="8"/>
      </tp>
      <tp>
        <v>1965</v>
        <stp/>
        <stp>StudyData</stp>
        <stp>(Vol(CLE?1)when  (LocalYear(CLE?1)=2015 AND LocalMonth(CLE?1)=12 AND LocalDay(CLE?1)=28 AND LocalHour(CLE?1)=11 AND LocalMinute(CLE?1)=10))</stp>
        <stp>Bar</stp>
        <stp/>
        <stp>Close</stp>
        <stp>5</stp>
        <stp>0</stp>
        <stp/>
        <stp/>
        <stp/>
        <stp>FALSE</stp>
        <stp>T</stp>
        <tr r="X39" s="8"/>
      </tp>
      <tp>
        <v>1607</v>
        <stp/>
        <stp>StudyData</stp>
        <stp>(Vol(CLE?1)when  (LocalYear(CLE?1)=2015 AND LocalMonth(CLE?1)=12 AND LocalDay(CLE?1)=29 AND LocalHour(CLE?1)=10 AND LocalMinute(CLE?1)=10))</stp>
        <stp>Bar</stp>
        <stp/>
        <stp>Close</stp>
        <stp>5</stp>
        <stp>0</stp>
        <stp/>
        <stp/>
        <stp/>
        <stp>FALSE</stp>
        <stp>T</stp>
        <tr r="W27" s="8"/>
      </tp>
      <tp>
        <v>1427</v>
        <stp/>
        <stp>StudyData</stp>
        <stp>(Vol(CLE?1)when  (LocalYear(CLE?1)=2015 AND LocalMonth(CLE?1)=12 AND LocalDay(CLE?1)=28 AND LocalHour(CLE?1)=11 AND LocalMinute(CLE?1)=05))</stp>
        <stp>Bar</stp>
        <stp/>
        <stp>Close</stp>
        <stp>5</stp>
        <stp>0</stp>
        <stp/>
        <stp/>
        <stp/>
        <stp>FALSE</stp>
        <stp>T</stp>
        <tr r="X38" s="8"/>
      </tp>
      <tp>
        <v>1841</v>
        <stp/>
        <stp>StudyData</stp>
        <stp>(Vol(CLE?1)when  (LocalYear(CLE?1)=2015 AND LocalMonth(CLE?1)=12 AND LocalDay(CLE?1)=29 AND LocalHour(CLE?1)=10 AND LocalMinute(CLE?1)=05))</stp>
        <stp>Bar</stp>
        <stp/>
        <stp>Close</stp>
        <stp>5</stp>
        <stp>0</stp>
        <stp/>
        <stp/>
        <stp/>
        <stp>FALSE</stp>
        <stp>T</stp>
        <tr r="W26" s="8"/>
      </tp>
      <tp>
        <v>1535</v>
        <stp/>
        <stp>StudyData</stp>
        <stp>(Vol(CLE?1)when  (LocalYear(CLE?1)=2015 AND LocalMonth(CLE?1)=12 AND LocalDay(CLE?1)=28 AND LocalHour(CLE?1)=11 AND LocalMinute(CLE?1)=00))</stp>
        <stp>Bar</stp>
        <stp/>
        <stp>Close</stp>
        <stp>5</stp>
        <stp>0</stp>
        <stp/>
        <stp/>
        <stp/>
        <stp>FALSE</stp>
        <stp>T</stp>
        <tr r="X37" s="8"/>
      </tp>
      <tp>
        <v>3223</v>
        <stp/>
        <stp>StudyData</stp>
        <stp>(Vol(CLE?1)when  (LocalYear(CLE?1)=2015 AND LocalMonth(CLE?1)=12 AND LocalDay(CLE?1)=29 AND LocalHour(CLE?1)=10 AND LocalMinute(CLE?1)=00))</stp>
        <stp>Bar</stp>
        <stp/>
        <stp>Close</stp>
        <stp>5</stp>
        <stp>0</stp>
        <stp/>
        <stp/>
        <stp/>
        <stp>FALSE</stp>
        <stp>T</stp>
        <tr r="W25" s="8"/>
      </tp>
      <tp>
        <v>1199</v>
        <stp/>
        <stp>StudyData</stp>
        <stp>(Vol(CLE?1)when  (LocalYear(CLE?1)=2015 AND LocalMonth(CLE?1)=12 AND LocalDay(CLE?1)=28 AND LocalHour(CLE?1)=11 AND LocalMinute(CLE?1)=35))</stp>
        <stp>Bar</stp>
        <stp/>
        <stp>Close</stp>
        <stp>5</stp>
        <stp>0</stp>
        <stp/>
        <stp/>
        <stp/>
        <stp>FALSE</stp>
        <stp>T</stp>
        <tr r="X44" s="8"/>
      </tp>
      <tp>
        <v>1025</v>
        <stp/>
        <stp>StudyData</stp>
        <stp>(Vol(CLE?1)when  (LocalYear(CLE?1)=2015 AND LocalMonth(CLE?1)=12 AND LocalDay(CLE?1)=29 AND LocalHour(CLE?1)=10 AND LocalMinute(CLE?1)=35))</stp>
        <stp>Bar</stp>
        <stp/>
        <stp>Close</stp>
        <stp>5</stp>
        <stp>0</stp>
        <stp/>
        <stp/>
        <stp/>
        <stp>FALSE</stp>
        <stp>T</stp>
        <tr r="W32" s="8"/>
      </tp>
      <tp>
        <v>463</v>
        <stp/>
        <stp>StudyData</stp>
        <stp>(Vol(CLE?1)when  (LocalYear(CLE?1)=2015 AND LocalMonth(CLE?1)=12 AND LocalDay(CLE?1)=28 AND LocalHour(CLE?1)=11 AND LocalMinute(CLE?1)=30))</stp>
        <stp>Bar</stp>
        <stp/>
        <stp>Close</stp>
        <stp>5</stp>
        <stp>0</stp>
        <stp/>
        <stp/>
        <stp/>
        <stp>FALSE</stp>
        <stp>T</stp>
        <tr r="X43" s="8"/>
      </tp>
      <tp>
        <v>2998</v>
        <stp/>
        <stp>StudyData</stp>
        <stp>(Vol(CLE?1)when  (LocalYear(CLE?1)=2015 AND LocalMonth(CLE?1)=12 AND LocalDay(CLE?1)=29 AND LocalHour(CLE?1)=10 AND LocalMinute(CLE?1)=30))</stp>
        <stp>Bar</stp>
        <stp/>
        <stp>Close</stp>
        <stp>5</stp>
        <stp>0</stp>
        <stp/>
        <stp/>
        <stp/>
        <stp>FALSE</stp>
        <stp>T</stp>
        <tr r="W31" s="8"/>
      </tp>
      <tp>
        <v>762</v>
        <stp/>
        <stp>StudyData</stp>
        <stp>(Vol(CLE?1)when  (LocalYear(CLE?1)=2015 AND LocalMonth(CLE?1)=12 AND LocalDay(CLE?1)=28 AND LocalHour(CLE?1)=11 AND LocalMinute(CLE?1)=25))</stp>
        <stp>Bar</stp>
        <stp/>
        <stp>Close</stp>
        <stp>5</stp>
        <stp>0</stp>
        <stp/>
        <stp/>
        <stp/>
        <stp>FALSE</stp>
        <stp>T</stp>
        <tr r="X42" s="8"/>
      </tp>
      <tp>
        <v>2930</v>
        <stp/>
        <stp>StudyData</stp>
        <stp>(Vol(CLE?1)when  (LocalYear(CLE?1)=2015 AND LocalMonth(CLE?1)=12 AND LocalDay(CLE?1)=29 AND LocalHour(CLE?1)=10 AND LocalMinute(CLE?1)=25))</stp>
        <stp>Bar</stp>
        <stp/>
        <stp>Close</stp>
        <stp>5</stp>
        <stp>0</stp>
        <stp/>
        <stp/>
        <stp/>
        <stp>FALSE</stp>
        <stp>T</stp>
        <tr r="W30" s="8"/>
      </tp>
      <tp>
        <v>786</v>
        <stp/>
        <stp>StudyData</stp>
        <stp>(Vol(CLE?1)when  (LocalYear(CLE?1)=2015 AND LocalMonth(CLE?1)=12 AND LocalDay(CLE?1)=28 AND LocalHour(CLE?1)=11 AND LocalMinute(CLE?1)=20))</stp>
        <stp>Bar</stp>
        <stp/>
        <stp>Close</stp>
        <stp>5</stp>
        <stp>0</stp>
        <stp/>
        <stp/>
        <stp/>
        <stp>FALSE</stp>
        <stp>T</stp>
        <tr r="X41" s="8"/>
      </tp>
      <tp>
        <v>1478</v>
        <stp/>
        <stp>StudyData</stp>
        <stp>(Vol(CLE?1)when  (LocalYear(CLE?1)=2015 AND LocalMonth(CLE?1)=12 AND LocalDay(CLE?1)=29 AND LocalHour(CLE?1)=10 AND LocalMinute(CLE?1)=20))</stp>
        <stp>Bar</stp>
        <stp/>
        <stp>Close</stp>
        <stp>5</stp>
        <stp>0</stp>
        <stp/>
        <stp/>
        <stp/>
        <stp>FALSE</stp>
        <stp>T</stp>
        <tr r="W29" s="8"/>
      </tp>
      <tp>
        <v>797</v>
        <stp/>
        <stp>StudyData</stp>
        <stp>(Vol(CLE?1)when  (LocalYear(CLE?1)=2015 AND LocalMonth(CLE?1)=12 AND LocalDay(CLE?1)=28 AND LocalHour(CLE?1)=11 AND LocalMinute(CLE?1)=55))</stp>
        <stp>Bar</stp>
        <stp/>
        <stp>Close</stp>
        <stp>5</stp>
        <stp>0</stp>
        <stp/>
        <stp/>
        <stp/>
        <stp>FALSE</stp>
        <stp>T</stp>
        <tr r="X48" s="8"/>
      </tp>
      <tp>
        <v>591</v>
        <stp/>
        <stp>StudyData</stp>
        <stp>(Vol(CLE?1)when  (LocalYear(CLE?1)=2015 AND LocalMonth(CLE?1)=12 AND LocalDay(CLE?1)=29 AND LocalHour(CLE?1)=10 AND LocalMinute(CLE?1)=55))</stp>
        <stp>Bar</stp>
        <stp/>
        <stp>Close</stp>
        <stp>5</stp>
        <stp>0</stp>
        <stp/>
        <stp/>
        <stp/>
        <stp>FALSE</stp>
        <stp>T</stp>
        <tr r="W36" s="8"/>
      </tp>
      <tp>
        <v>1065</v>
        <stp/>
        <stp>StudyData</stp>
        <stp>(Vol(CLE?1)when  (LocalYear(CLE?1)=2015 AND LocalMonth(CLE?1)=12 AND LocalDay(CLE?1)=28 AND LocalHour(CLE?1)=11 AND LocalMinute(CLE?1)=50))</stp>
        <stp>Bar</stp>
        <stp/>
        <stp>Close</stp>
        <stp>5</stp>
        <stp>0</stp>
        <stp/>
        <stp/>
        <stp/>
        <stp>FALSE</stp>
        <stp>T</stp>
        <tr r="X47" s="8"/>
      </tp>
      <tp>
        <v>946</v>
        <stp/>
        <stp>StudyData</stp>
        <stp>(Vol(CLE?1)when  (LocalYear(CLE?1)=2015 AND LocalMonth(CLE?1)=12 AND LocalDay(CLE?1)=29 AND LocalHour(CLE?1)=10 AND LocalMinute(CLE?1)=50))</stp>
        <stp>Bar</stp>
        <stp/>
        <stp>Close</stp>
        <stp>5</stp>
        <stp>0</stp>
        <stp/>
        <stp/>
        <stp/>
        <stp>FALSE</stp>
        <stp>T</stp>
        <tr r="W35" s="8"/>
      </tp>
      <tp>
        <v>555</v>
        <stp/>
        <stp>StudyData</stp>
        <stp>(Vol(CLE?1)when  (LocalYear(CLE?1)=2015 AND LocalMonth(CLE?1)=12 AND LocalDay(CLE?1)=28 AND LocalHour(CLE?1)=11 AND LocalMinute(CLE?1)=45))</stp>
        <stp>Bar</stp>
        <stp/>
        <stp>Close</stp>
        <stp>5</stp>
        <stp>0</stp>
        <stp/>
        <stp/>
        <stp/>
        <stp>FALSE</stp>
        <stp>T</stp>
        <tr r="X46" s="8"/>
      </tp>
      <tp>
        <v>1980</v>
        <stp/>
        <stp>StudyData</stp>
        <stp>(Vol(CLE?1)when  (LocalYear(CLE?1)=2015 AND LocalMonth(CLE?1)=12 AND LocalDay(CLE?1)=29 AND LocalHour(CLE?1)=10 AND LocalMinute(CLE?1)=45))</stp>
        <stp>Bar</stp>
        <stp/>
        <stp>Close</stp>
        <stp>5</stp>
        <stp>0</stp>
        <stp/>
        <stp/>
        <stp/>
        <stp>FALSE</stp>
        <stp>T</stp>
        <tr r="W34" s="8"/>
      </tp>
      <tp>
        <v>446</v>
        <stp/>
        <stp>StudyData</stp>
        <stp>(Vol(CLE?1)when  (LocalYear(CLE?1)=2015 AND LocalMonth(CLE?1)=12 AND LocalDay(CLE?1)=28 AND LocalHour(CLE?1)=11 AND LocalMinute(CLE?1)=40))</stp>
        <stp>Bar</stp>
        <stp/>
        <stp>Close</stp>
        <stp>5</stp>
        <stp>0</stp>
        <stp/>
        <stp/>
        <stp/>
        <stp>FALSE</stp>
        <stp>T</stp>
        <tr r="X45" s="8"/>
      </tp>
      <tp>
        <v>3656</v>
        <stp/>
        <stp>StudyData</stp>
        <stp>(Vol(CLE?1)when  (LocalYear(CLE?1)=2015 AND LocalMonth(CLE?1)=12 AND LocalDay(CLE?1)=29 AND LocalHour(CLE?1)=10 AND LocalMinute(CLE?1)=40))</stp>
        <stp>Bar</stp>
        <stp/>
        <stp>Close</stp>
        <stp>5</stp>
        <stp>0</stp>
        <stp/>
        <stp/>
        <stp/>
        <stp>FALSE</stp>
        <stp>T</stp>
        <tr r="W33" s="8"/>
      </tp>
      <tp>
        <v>36.130000000000003</v>
        <stp/>
        <stp>DOMData</stp>
        <stp>CLE</stp>
        <stp>Price</stp>
        <stp>3</stp>
        <stp>T</stp>
        <tr r="Y27" s="3"/>
      </tp>
      <tp>
        <v>8.4169999999999991E-3</v>
        <stp/>
        <stp>ContractData</stp>
        <stp>JY6</stp>
        <stp>LastTrade</stp>
        <stp/>
        <stp>T</stp>
        <tr r="H54" s="2"/>
      </tp>
      <tp>
        <v>1607</v>
        <stp/>
        <stp>StudyData</stp>
        <stp>(Vol(CLE?1)when  (LocalYear(CLE?1)=2015 AND LocalMonth(CLE?1)=12 AND LocalDay(CLE?1)=28 AND LocalHour(CLE?1)=12 AND LocalMinute(CLE?1)=15))</stp>
        <stp>Bar</stp>
        <stp/>
        <stp>Close</stp>
        <stp>5</stp>
        <stp>0</stp>
        <stp/>
        <stp/>
        <stp/>
        <stp>FALSE</stp>
        <stp>T</stp>
        <tr r="X52" s="8"/>
      </tp>
      <tp>
        <v>2999</v>
        <stp/>
        <stp>StudyData</stp>
        <stp>(Vol(CLE?1)when  (LocalYear(CLE?1)=2015 AND LocalMonth(CLE?1)=12 AND LocalDay(CLE?1)=29 AND LocalHour(CLE?1)=13 AND LocalMinute(CLE?1)=15))</stp>
        <stp>Bar</stp>
        <stp/>
        <stp>Close</stp>
        <stp>5</stp>
        <stp>0</stp>
        <stp/>
        <stp/>
        <stp/>
        <stp>FALSE</stp>
        <stp>T</stp>
        <tr r="W64" s="8"/>
      </tp>
      <tp>
        <v>1036</v>
        <stp/>
        <stp>StudyData</stp>
        <stp>(Vol(CLE?1)when  (LocalYear(CLE?1)=2015 AND LocalMonth(CLE?1)=12 AND LocalDay(CLE?1)=28 AND LocalHour(CLE?1)=12 AND LocalMinute(CLE?1)=10))</stp>
        <stp>Bar</stp>
        <stp/>
        <stp>Close</stp>
        <stp>5</stp>
        <stp>0</stp>
        <stp/>
        <stp/>
        <stp/>
        <stp>FALSE</stp>
        <stp>T</stp>
        <tr r="X51" s="8"/>
      </tp>
      <tp>
        <v>1390</v>
        <stp/>
        <stp>StudyData</stp>
        <stp>(Vol(CLE?1)when  (LocalYear(CLE?1)=2015 AND LocalMonth(CLE?1)=12 AND LocalDay(CLE?1)=29 AND LocalHour(CLE?1)=13 AND LocalMinute(CLE?1)=10))</stp>
        <stp>Bar</stp>
        <stp/>
        <stp>Close</stp>
        <stp>5</stp>
        <stp>0</stp>
        <stp/>
        <stp/>
        <stp/>
        <stp>FALSE</stp>
        <stp>T</stp>
        <tr r="W63" s="8"/>
      </tp>
      <tp>
        <v>436</v>
        <stp/>
        <stp>StudyData</stp>
        <stp>(Vol(CLE?1)when  (LocalYear(CLE?1)=2015 AND LocalMonth(CLE?1)=12 AND LocalDay(CLE?1)=28 AND LocalHour(CLE?1)=12 AND LocalMinute(CLE?1)=05))</stp>
        <stp>Bar</stp>
        <stp/>
        <stp>Close</stp>
        <stp>5</stp>
        <stp>0</stp>
        <stp/>
        <stp/>
        <stp/>
        <stp>FALSE</stp>
        <stp>T</stp>
        <tr r="X50" s="8"/>
      </tp>
      <tp>
        <v>1384</v>
        <stp/>
        <stp>StudyData</stp>
        <stp>(Vol(CLE?1)when  (LocalYear(CLE?1)=2015 AND LocalMonth(CLE?1)=12 AND LocalDay(CLE?1)=29 AND LocalHour(CLE?1)=13 AND LocalMinute(CLE?1)=05))</stp>
        <stp>Bar</stp>
        <stp/>
        <stp>Close</stp>
        <stp>5</stp>
        <stp>0</stp>
        <stp/>
        <stp/>
        <stp/>
        <stp>FALSE</stp>
        <stp>T</stp>
        <tr r="W62" s="8"/>
      </tp>
      <tp>
        <v>481</v>
        <stp/>
        <stp>StudyData</stp>
        <stp>(Vol(CLE?1)when  (LocalYear(CLE?1)=2015 AND LocalMonth(CLE?1)=12 AND LocalDay(CLE?1)=28 AND LocalHour(CLE?1)=12 AND LocalMinute(CLE?1)=00))</stp>
        <stp>Bar</stp>
        <stp/>
        <stp>Close</stp>
        <stp>5</stp>
        <stp>0</stp>
        <stp/>
        <stp/>
        <stp/>
        <stp>FALSE</stp>
        <stp>T</stp>
        <tr r="X49" s="8"/>
      </tp>
      <tp>
        <v>2103</v>
        <stp/>
        <stp>StudyData</stp>
        <stp>(Vol(CLE?1)when  (LocalYear(CLE?1)=2015 AND LocalMonth(CLE?1)=12 AND LocalDay(CLE?1)=29 AND LocalHour(CLE?1)=13 AND LocalMinute(CLE?1)=00))</stp>
        <stp>Bar</stp>
        <stp/>
        <stp>Close</stp>
        <stp>5</stp>
        <stp>0</stp>
        <stp/>
        <stp/>
        <stp/>
        <stp>FALSE</stp>
        <stp>T</stp>
        <tr r="W61" s="8"/>
      </tp>
      <tp>
        <v>707</v>
        <stp/>
        <stp>StudyData</stp>
        <stp>(Vol(CLE?1)when  (LocalYear(CLE?1)=2015 AND LocalMonth(CLE?1)=12 AND LocalDay(CLE?1)=28 AND LocalHour(CLE?1)=12 AND LocalMinute(CLE?1)=35))</stp>
        <stp>Bar</stp>
        <stp/>
        <stp>Close</stp>
        <stp>5</stp>
        <stp>0</stp>
        <stp/>
        <stp/>
        <stp/>
        <stp>FALSE</stp>
        <stp>T</stp>
        <tr r="X56" s="8"/>
      </tp>
      <tp>
        <v>1383</v>
        <stp/>
        <stp>StudyData</stp>
        <stp>(Vol(CLE?1)when  (LocalYear(CLE?1)=2015 AND LocalMonth(CLE?1)=12 AND LocalDay(CLE?1)=28 AND LocalHour(CLE?1)=12 AND LocalMinute(CLE?1)=30))</stp>
        <stp>Bar</stp>
        <stp/>
        <stp>Close</stp>
        <stp>5</stp>
        <stp>0</stp>
        <stp/>
        <stp/>
        <stp/>
        <stp>FALSE</stp>
        <stp>T</stp>
        <tr r="X55" s="8"/>
      </tp>
      <tp>
        <v>520</v>
        <stp/>
        <stp>StudyData</stp>
        <stp>(Vol(CLE?1)when  (LocalYear(CLE?1)=2015 AND LocalMonth(CLE?1)=12 AND LocalDay(CLE?1)=28 AND LocalHour(CLE?1)=12 AND LocalMinute(CLE?1)=25))</stp>
        <stp>Bar</stp>
        <stp/>
        <stp>Close</stp>
        <stp>5</stp>
        <stp>0</stp>
        <stp/>
        <stp/>
        <stp/>
        <stp>FALSE</stp>
        <stp>T</stp>
        <tr r="X54" s="8"/>
      </tp>
      <tp>
        <v>9612</v>
        <stp/>
        <stp>StudyData</stp>
        <stp>(Vol(CLE?1)when  (LocalYear(CLE?1)=2015 AND LocalMonth(CLE?1)=12 AND LocalDay(CLE?1)=29 AND LocalHour(CLE?1)=13 AND LocalMinute(CLE?1)=25))</stp>
        <stp>Bar</stp>
        <stp/>
        <stp>Close</stp>
        <stp>5</stp>
        <stp>0</stp>
        <stp/>
        <stp/>
        <stp/>
        <stp>FALSE</stp>
        <stp>T</stp>
        <tr r="W66" s="8"/>
      </tp>
      <tp>
        <v>838</v>
        <stp/>
        <stp>StudyData</stp>
        <stp>(Vol(CLE?1)when  (LocalYear(CLE?1)=2015 AND LocalMonth(CLE?1)=12 AND LocalDay(CLE?1)=28 AND LocalHour(CLE?1)=12 AND LocalMinute(CLE?1)=20))</stp>
        <stp>Bar</stp>
        <stp/>
        <stp>Close</stp>
        <stp>5</stp>
        <stp>0</stp>
        <stp/>
        <stp/>
        <stp/>
        <stp>FALSE</stp>
        <stp>T</stp>
        <tr r="X53" s="8"/>
      </tp>
      <tp>
        <v>3504</v>
        <stp/>
        <stp>StudyData</stp>
        <stp>(Vol(CLE?1)when  (LocalYear(CLE?1)=2015 AND LocalMonth(CLE?1)=12 AND LocalDay(CLE?1)=29 AND LocalHour(CLE?1)=13 AND LocalMinute(CLE?1)=20))</stp>
        <stp>Bar</stp>
        <stp/>
        <stp>Close</stp>
        <stp>5</stp>
        <stp>0</stp>
        <stp/>
        <stp/>
        <stp/>
        <stp>FALSE</stp>
        <stp>T</stp>
        <tr r="W65" s="8"/>
      </tp>
      <tp>
        <v>763</v>
        <stp/>
        <stp>StudyData</stp>
        <stp>(Vol(CLE?1)when  (LocalYear(CLE?1)=2015 AND LocalMonth(CLE?1)=12 AND LocalDay(CLE?1)=28 AND LocalHour(CLE?1)=12 AND LocalMinute(CLE?1)=55))</stp>
        <stp>Bar</stp>
        <stp/>
        <stp>Close</stp>
        <stp>5</stp>
        <stp>0</stp>
        <stp/>
        <stp/>
        <stp/>
        <stp>FALSE</stp>
        <stp>T</stp>
        <tr r="X60" s="8"/>
      </tp>
      <tp>
        <v>1048</v>
        <stp/>
        <stp>StudyData</stp>
        <stp>(Vol(CLE?1)when  (LocalYear(CLE?1)=2015 AND LocalMonth(CLE?1)=12 AND LocalDay(CLE?1)=28 AND LocalHour(CLE?1)=12 AND LocalMinute(CLE?1)=50))</stp>
        <stp>Bar</stp>
        <stp/>
        <stp>Close</stp>
        <stp>5</stp>
        <stp>0</stp>
        <stp/>
        <stp/>
        <stp/>
        <stp>FALSE</stp>
        <stp>T</stp>
        <tr r="X59" s="8"/>
      </tp>
      <tp>
        <v>490</v>
        <stp/>
        <stp>StudyData</stp>
        <stp>(Vol(CLE?1)when  (LocalYear(CLE?1)=2015 AND LocalMonth(CLE?1)=12 AND LocalDay(CLE?1)=28 AND LocalHour(CLE?1)=12 AND LocalMinute(CLE?1)=45))</stp>
        <stp>Bar</stp>
        <stp/>
        <stp>Close</stp>
        <stp>5</stp>
        <stp>0</stp>
        <stp/>
        <stp/>
        <stp/>
        <stp>FALSE</stp>
        <stp>T</stp>
        <tr r="X58" s="8"/>
      </tp>
      <tp>
        <v>860</v>
        <stp/>
        <stp>StudyData</stp>
        <stp>(Vol(CLE?1)when  (LocalYear(CLE?1)=2015 AND LocalMonth(CLE?1)=12 AND LocalDay(CLE?1)=28 AND LocalHour(CLE?1)=12 AND LocalMinute(CLE?1)=40))</stp>
        <stp>Bar</stp>
        <stp/>
        <stp>Close</stp>
        <stp>5</stp>
        <stp>0</stp>
        <stp/>
        <stp/>
        <stp/>
        <stp>FALSE</stp>
        <stp>T</stp>
        <tr r="X57" s="8"/>
      </tp>
      <tp>
        <v>-0.57511572450554072</v>
        <stp/>
        <stp>ContractData</stp>
        <stp>DA6?2</stp>
        <stp>PerCentNetLastQuote</stp>
        <stp/>
        <stp>T</stp>
        <tr r="G27" s="4"/>
        <tr r="B19" s="4"/>
      </tp>
      <tp>
        <v>99.64</v>
        <stp/>
        <stp>ContractData</stp>
        <stp>DXE</stp>
        <stp>LastTrade</stp>
        <stp/>
        <stp>T</stp>
        <tr r="B54" s="2"/>
      </tp>
      <tp>
        <v>36.119999999999997</v>
        <stp/>
        <stp>DOMData</stp>
        <stp>CLE</stp>
        <stp>Price</stp>
        <stp>2</stp>
        <stp>T</stp>
        <tr r="W27" s="3"/>
      </tp>
      <tp>
        <v>5.7319999999999996E-2</v>
        <stp/>
        <stp>ContractData</stp>
        <stp>MX6</stp>
        <stp>LastTrade</stp>
        <stp/>
        <stp>T</stp>
        <tr r="Z54" s="2"/>
      </tp>
      <tp>
        <v>1641</v>
        <stp/>
        <stp>StudyData</stp>
        <stp>(Vol(CLE?1)when  (LocalYear(CLE?1)=2015 AND LocalMonth(CLE?1)=12 AND LocalDay(CLE?1)=28 AND LocalHour(CLE?1)=13 AND LocalMinute(CLE?1)=15))</stp>
        <stp>Bar</stp>
        <stp/>
        <stp>Close</stp>
        <stp>5</stp>
        <stp>0</stp>
        <stp/>
        <stp/>
        <stp/>
        <stp>FALSE</stp>
        <stp>T</stp>
        <tr r="X64" s="8"/>
      </tp>
      <tp>
        <v>845</v>
        <stp/>
        <stp>StudyData</stp>
        <stp>(Vol(CLE?1)when  (LocalYear(CLE?1)=2015 AND LocalMonth(CLE?1)=12 AND LocalDay(CLE?1)=29 AND LocalHour(CLE?1)=12 AND LocalMinute(CLE?1)=15))</stp>
        <stp>Bar</stp>
        <stp/>
        <stp>Close</stp>
        <stp>5</stp>
        <stp>0</stp>
        <stp/>
        <stp/>
        <stp/>
        <stp>FALSE</stp>
        <stp>T</stp>
        <tr r="W52" s="8"/>
      </tp>
      <tp>
        <v>1101</v>
        <stp/>
        <stp>StudyData</stp>
        <stp>(Vol(CLE?1)when  (LocalYear(CLE?1)=2015 AND LocalMonth(CLE?1)=12 AND LocalDay(CLE?1)=28 AND LocalHour(CLE?1)=13 AND LocalMinute(CLE?1)=10))</stp>
        <stp>Bar</stp>
        <stp/>
        <stp>Close</stp>
        <stp>5</stp>
        <stp>0</stp>
        <stp/>
        <stp/>
        <stp/>
        <stp>FALSE</stp>
        <stp>T</stp>
        <tr r="X63" s="8"/>
      </tp>
      <tp>
        <v>538</v>
        <stp/>
        <stp>StudyData</stp>
        <stp>(Vol(CLE?1)when  (LocalYear(CLE?1)=2015 AND LocalMonth(CLE?1)=12 AND LocalDay(CLE?1)=29 AND LocalHour(CLE?1)=12 AND LocalMinute(CLE?1)=10))</stp>
        <stp>Bar</stp>
        <stp/>
        <stp>Close</stp>
        <stp>5</stp>
        <stp>0</stp>
        <stp/>
        <stp/>
        <stp/>
        <stp>FALSE</stp>
        <stp>T</stp>
        <tr r="W51" s="8"/>
      </tp>
      <tp>
        <v>2095</v>
        <stp/>
        <stp>StudyData</stp>
        <stp>(Vol(CLE?1)when  (LocalYear(CLE?1)=2015 AND LocalMonth(CLE?1)=12 AND LocalDay(CLE?1)=28 AND LocalHour(CLE?1)=13 AND LocalMinute(CLE?1)=05))</stp>
        <stp>Bar</stp>
        <stp/>
        <stp>Close</stp>
        <stp>5</stp>
        <stp>0</stp>
        <stp/>
        <stp/>
        <stp/>
        <stp>FALSE</stp>
        <stp>T</stp>
        <tr r="X62" s="8"/>
      </tp>
      <tp>
        <v>529</v>
        <stp/>
        <stp>StudyData</stp>
        <stp>(Vol(CLE?1)when  (LocalYear(CLE?1)=2015 AND LocalMonth(CLE?1)=12 AND LocalDay(CLE?1)=29 AND LocalHour(CLE?1)=12 AND LocalMinute(CLE?1)=05))</stp>
        <stp>Bar</stp>
        <stp/>
        <stp>Close</stp>
        <stp>5</stp>
        <stp>0</stp>
        <stp/>
        <stp/>
        <stp/>
        <stp>FALSE</stp>
        <stp>T</stp>
        <tr r="W50" s="8"/>
      </tp>
      <tp>
        <v>1608</v>
        <stp/>
        <stp>StudyData</stp>
        <stp>(Vol(CLE?1)when  (LocalYear(CLE?1)=2015 AND LocalMonth(CLE?1)=12 AND LocalDay(CLE?1)=28 AND LocalHour(CLE?1)=13 AND LocalMinute(CLE?1)=00))</stp>
        <stp>Bar</stp>
        <stp/>
        <stp>Close</stp>
        <stp>5</stp>
        <stp>0</stp>
        <stp/>
        <stp/>
        <stp/>
        <stp>FALSE</stp>
        <stp>T</stp>
        <tr r="X61" s="8"/>
      </tp>
      <tp>
        <v>722</v>
        <stp/>
        <stp>StudyData</stp>
        <stp>(Vol(CLE?1)when  (LocalYear(CLE?1)=2015 AND LocalMonth(CLE?1)=12 AND LocalDay(CLE?1)=29 AND LocalHour(CLE?1)=12 AND LocalMinute(CLE?1)=00))</stp>
        <stp>Bar</stp>
        <stp/>
        <stp>Close</stp>
        <stp>5</stp>
        <stp>0</stp>
        <stp/>
        <stp/>
        <stp/>
        <stp>FALSE</stp>
        <stp>T</stp>
        <tr r="W49" s="8"/>
      </tp>
      <tp>
        <v>404</v>
        <stp/>
        <stp>StudyData</stp>
        <stp>(Vol(CLE?1)when  (LocalYear(CLE?1)=2015 AND LocalMonth(CLE?1)=12 AND LocalDay(CLE?1)=29 AND LocalHour(CLE?1)=12 AND LocalMinute(CLE?1)=35))</stp>
        <stp>Bar</stp>
        <stp/>
        <stp>Close</stp>
        <stp>5</stp>
        <stp>0</stp>
        <stp/>
        <stp/>
        <stp/>
        <stp>FALSE</stp>
        <stp>T</stp>
        <tr r="W56" s="8"/>
      </tp>
      <tp>
        <v>633</v>
        <stp/>
        <stp>StudyData</stp>
        <stp>(Vol(CLE?1)when  (LocalYear(CLE?1)=2015 AND LocalMonth(CLE?1)=12 AND LocalDay(CLE?1)=29 AND LocalHour(CLE?1)=12 AND LocalMinute(CLE?1)=30))</stp>
        <stp>Bar</stp>
        <stp/>
        <stp>Close</stp>
        <stp>5</stp>
        <stp>0</stp>
        <stp/>
        <stp/>
        <stp/>
        <stp>FALSE</stp>
        <stp>T</stp>
        <tr r="W55" s="8"/>
      </tp>
      <tp>
        <v>7497</v>
        <stp/>
        <stp>StudyData</stp>
        <stp>(Vol(CLE?1)when  (LocalYear(CLE?1)=2015 AND LocalMonth(CLE?1)=12 AND LocalDay(CLE?1)=28 AND LocalHour(CLE?1)=13 AND LocalMinute(CLE?1)=25))</stp>
        <stp>Bar</stp>
        <stp/>
        <stp>Close</stp>
        <stp>5</stp>
        <stp>0</stp>
        <stp/>
        <stp/>
        <stp/>
        <stp>FALSE</stp>
        <stp>T</stp>
        <tr r="X66" s="8"/>
      </tp>
      <tp>
        <v>587</v>
        <stp/>
        <stp>StudyData</stp>
        <stp>(Vol(CLE?1)when  (LocalYear(CLE?1)=2015 AND LocalMonth(CLE?1)=12 AND LocalDay(CLE?1)=29 AND LocalHour(CLE?1)=12 AND LocalMinute(CLE?1)=25))</stp>
        <stp>Bar</stp>
        <stp/>
        <stp>Close</stp>
        <stp>5</stp>
        <stp>0</stp>
        <stp/>
        <stp/>
        <stp/>
        <stp>FALSE</stp>
        <stp>T</stp>
        <tr r="W54" s="8"/>
      </tp>
      <tp>
        <v>3056</v>
        <stp/>
        <stp>StudyData</stp>
        <stp>(Vol(CLE?1)when  (LocalYear(CLE?1)=2015 AND LocalMonth(CLE?1)=12 AND LocalDay(CLE?1)=28 AND LocalHour(CLE?1)=13 AND LocalMinute(CLE?1)=20))</stp>
        <stp>Bar</stp>
        <stp/>
        <stp>Close</stp>
        <stp>5</stp>
        <stp>0</stp>
        <stp/>
        <stp/>
        <stp/>
        <stp>FALSE</stp>
        <stp>T</stp>
        <tr r="X65" s="8"/>
      </tp>
      <tp>
        <v>582</v>
        <stp/>
        <stp>StudyData</stp>
        <stp>(Vol(CLE?1)when  (LocalYear(CLE?1)=2015 AND LocalMonth(CLE?1)=12 AND LocalDay(CLE?1)=29 AND LocalHour(CLE?1)=12 AND LocalMinute(CLE?1)=20))</stp>
        <stp>Bar</stp>
        <stp/>
        <stp>Close</stp>
        <stp>5</stp>
        <stp>0</stp>
        <stp/>
        <stp/>
        <stp/>
        <stp>FALSE</stp>
        <stp>T</stp>
        <tr r="W53" s="8"/>
      </tp>
      <tp>
        <v>3798</v>
        <stp/>
        <stp>StudyData</stp>
        <stp>(Vol(CLE?1)when  (LocalYear(CLE?1)=2015 AND LocalMonth(CLE?1)=12 AND LocalDay(CLE?1)=29 AND LocalHour(CLE?1)=12 AND LocalMinute(CLE?1)=55))</stp>
        <stp>Bar</stp>
        <stp/>
        <stp>Close</stp>
        <stp>5</stp>
        <stp>0</stp>
        <stp/>
        <stp/>
        <stp/>
        <stp>FALSE</stp>
        <stp>T</stp>
        <tr r="W60" s="8"/>
      </tp>
      <tp>
        <v>699</v>
        <stp/>
        <stp>StudyData</stp>
        <stp>(Vol(CLE?1)when  (LocalYear(CLE?1)=2015 AND LocalMonth(CLE?1)=12 AND LocalDay(CLE?1)=29 AND LocalHour(CLE?1)=12 AND LocalMinute(CLE?1)=50))</stp>
        <stp>Bar</stp>
        <stp/>
        <stp>Close</stp>
        <stp>5</stp>
        <stp>0</stp>
        <stp/>
        <stp/>
        <stp/>
        <stp>FALSE</stp>
        <stp>T</stp>
        <tr r="W59" s="8"/>
      </tp>
      <tp>
        <v>381</v>
        <stp/>
        <stp>StudyData</stp>
        <stp>(Vol(CLE?1)when  (LocalYear(CLE?1)=2015 AND LocalMonth(CLE?1)=12 AND LocalDay(CLE?1)=29 AND LocalHour(CLE?1)=12 AND LocalMinute(CLE?1)=45))</stp>
        <stp>Bar</stp>
        <stp/>
        <stp>Close</stp>
        <stp>5</stp>
        <stp>0</stp>
        <stp/>
        <stp/>
        <stp/>
        <stp>FALSE</stp>
        <stp>T</stp>
        <tr r="W58" s="8"/>
      </tp>
      <tp>
        <v>516</v>
        <stp/>
        <stp>StudyData</stp>
        <stp>(Vol(CLE?1)when  (LocalYear(CLE?1)=2015 AND LocalMonth(CLE?1)=12 AND LocalDay(CLE?1)=29 AND LocalHour(CLE?1)=12 AND LocalMinute(CLE?1)=40))</stp>
        <stp>Bar</stp>
        <stp/>
        <stp>Close</stp>
        <stp>5</stp>
        <stp>0</stp>
        <stp/>
        <stp/>
        <stp/>
        <stp>FALSE</stp>
        <stp>T</stp>
        <tr r="W57" s="8"/>
      </tp>
      <tp>
        <v>42374.329861111109</v>
        <stp/>
        <stp>StudyData</stp>
        <stp>CLE</stp>
        <stp>Bar</stp>
        <stp/>
        <stp>Time</stp>
        <stp>5</stp>
        <stp>-19</stp>
        <stp/>
        <stp/>
        <stp/>
        <stp/>
        <stp>T</stp>
        <tr r="Z22" s="4"/>
      </tp>
      <tp>
        <v>42374.295138888891</v>
        <stp/>
        <stp>StudyData</stp>
        <stp>CLE</stp>
        <stp>Bar</stp>
        <stp/>
        <stp>Time</stp>
        <stp>5</stp>
        <stp>-29</stp>
        <stp/>
        <stp/>
        <stp/>
        <stp/>
        <stp>T</stp>
        <tr r="Z32" s="4"/>
      </tp>
      <tp>
        <v>36.14</v>
        <stp/>
        <stp>DOMData</stp>
        <stp>CLE</stp>
        <stp>Price</stp>
        <stp>4</stp>
        <stp>T</stp>
        <tr r="AA27" s="3"/>
      </tp>
      <tp>
        <v>42374.333333333336</v>
        <stp/>
        <stp>StudyData</stp>
        <stp>CLE</stp>
        <stp>Bar</stp>
        <stp/>
        <stp>Time</stp>
        <stp>5</stp>
        <stp>-18</stp>
        <stp/>
        <stp/>
        <stp/>
        <stp/>
        <stp>T</stp>
        <tr r="Z21" s="4"/>
      </tp>
      <tp>
        <v>42374.298611111109</v>
        <stp/>
        <stp>StudyData</stp>
        <stp>CLE</stp>
        <stp>Bar</stp>
        <stp/>
        <stp>Time</stp>
        <stp>5</stp>
        <stp>-28</stp>
        <stp/>
        <stp/>
        <stp/>
        <stp/>
        <stp>T</stp>
        <tr r="Z31" s="4"/>
      </tp>
      <tp>
        <v>2005</v>
        <stp/>
        <stp>StudyData</stp>
        <stp>EP</stp>
        <stp>Bar</stp>
        <stp/>
        <stp>Close</stp>
        <stp>5</stp>
        <stp>-27</stp>
        <stp/>
        <stp/>
        <stp/>
        <stp/>
        <stp>T</stp>
        <tr r="R30" s="4"/>
      </tp>
      <tp>
        <v>2005.75</v>
        <stp/>
        <stp>StudyData</stp>
        <stp>EP</stp>
        <stp>Bar</stp>
        <stp/>
        <stp>Close</stp>
        <stp>5</stp>
        <stp>-17</stp>
        <stp/>
        <stp/>
        <stp/>
        <stp/>
        <stp>T</stp>
        <tr r="R20" s="4"/>
      </tp>
      <tp>
        <v>0.27501309586170769</v>
        <stp/>
        <stp>ContractData</stp>
        <stp>FGBX</stp>
        <stp>PerCentNetLastQuote</stp>
        <stp/>
        <stp>T</stp>
        <tr r="G8" s="4"/>
        <tr r="B34" s="4"/>
      </tp>
      <tp>
        <v>2005.75</v>
        <stp/>
        <stp>StudyData</stp>
        <stp>EP</stp>
        <stp>Bar</stp>
        <stp/>
        <stp>Close</stp>
        <stp>5</stp>
        <stp>-26</stp>
        <stp/>
        <stp/>
        <stp/>
        <stp/>
        <stp>T</stp>
        <tr r="R29" s="4"/>
      </tp>
      <tp>
        <v>2006.25</v>
        <stp/>
        <stp>StudyData</stp>
        <stp>EP</stp>
        <stp>Bar</stp>
        <stp/>
        <stp>Close</stp>
        <stp>5</stp>
        <stp>-16</stp>
        <stp/>
        <stp/>
        <stp/>
        <stp/>
        <stp>T</stp>
        <tr r="R19" s="4"/>
      </tp>
      <tp>
        <v>2.2549999999999999</v>
        <stp/>
        <stp>ContractData</stp>
        <stp>NGE?</stp>
        <stp>Low</stp>
        <stp/>
        <stp>T</stp>
        <tr r="B50" s="2"/>
      </tp>
      <tp>
        <v>62267</v>
        <stp/>
        <stp>StudyData</stp>
        <stp>(Vol(EP?1)when  (LocalYear(EP?1)=2016 AND LocalMonth(EP?1)=1 AND LocalDay(EP?1)=4 AND LocalHour(EP?1)=9 AND LocalMinute(EP?1)=00))</stp>
        <stp>Bar</stp>
        <stp/>
        <stp>Close</stp>
        <stp>5</stp>
        <stp>0</stp>
        <stp/>
        <stp/>
        <stp/>
        <stp>FALSE</stp>
        <stp>T</stp>
        <tr r="S7" s="6"/>
      </tp>
      <tp>
        <v>30951</v>
        <stp/>
        <stp>StudyData</stp>
        <stp>(Vol(EP?1)when  (LocalYear(EP?1)=2016 AND LocalMonth(EP?1)=1 AND LocalDay(EP?1)=5 AND LocalHour(EP?1)=9 AND LocalMinute(EP?1)=00))</stp>
        <stp>Bar</stp>
        <stp/>
        <stp>Close</stp>
        <stp>5</stp>
        <stp>0</stp>
        <stp/>
        <stp/>
        <stp/>
        <stp>FALSE</stp>
        <stp>T</stp>
        <tr r="L7" s="6"/>
        <tr r="K7" s="6"/>
      </tp>
      <tp>
        <v>32025</v>
        <stp/>
        <stp>StudyData</stp>
        <stp>(Vol(EP?1)when  (LocalYear(EP?1)=2016 AND LocalMonth(EP?1)=1 AND LocalDay(EP?1)=4 AND LocalHour(EP?1)=9 AND LocalMinute(EP?1)=05))</stp>
        <stp>Bar</stp>
        <stp/>
        <stp>Close</stp>
        <stp>5</stp>
        <stp>0</stp>
        <stp/>
        <stp/>
        <stp/>
        <stp>FALSE</stp>
        <stp>T</stp>
        <tr r="S8" s="6"/>
      </tp>
      <tp>
        <v>21238</v>
        <stp/>
        <stp>StudyData</stp>
        <stp>(Vol(EP?1)when  (LocalYear(EP?1)=2016 AND LocalMonth(EP?1)=1 AND LocalDay(EP?1)=5 AND LocalHour(EP?1)=9 AND LocalMinute(EP?1)=05))</stp>
        <stp>Bar</stp>
        <stp/>
        <stp>Close</stp>
        <stp>5</stp>
        <stp>0</stp>
        <stp/>
        <stp/>
        <stp/>
        <stp>FALSE</stp>
        <stp>T</stp>
        <tr r="L8" s="6"/>
        <tr r="K8" s="6"/>
      </tp>
      <tp>
        <v>38816</v>
        <stp/>
        <stp>StudyData</stp>
        <stp>(Vol(EP?1)when  (LocalYear(EP?1)=2016 AND LocalMonth(EP?1)=1 AND LocalDay(EP?1)=4 AND LocalHour(EP?1)=9 AND LocalMinute(EP?1)=10))</stp>
        <stp>Bar</stp>
        <stp/>
        <stp>Close</stp>
        <stp>5</stp>
        <stp>0</stp>
        <stp/>
        <stp/>
        <stp/>
        <stp>FALSE</stp>
        <stp>T</stp>
        <tr r="S9" s="6"/>
      </tp>
      <tp>
        <v>21893</v>
        <stp/>
        <stp>StudyData</stp>
        <stp>(Vol(EP?1)when  (LocalYear(EP?1)=2016 AND LocalMonth(EP?1)=1 AND LocalDay(EP?1)=5 AND LocalHour(EP?1)=9 AND LocalMinute(EP?1)=10))</stp>
        <stp>Bar</stp>
        <stp/>
        <stp>Close</stp>
        <stp>5</stp>
        <stp>0</stp>
        <stp/>
        <stp/>
        <stp/>
        <stp>FALSE</stp>
        <stp>T</stp>
        <tr r="L9" s="6"/>
        <tr r="K9" s="6"/>
      </tp>
      <tp>
        <v>25858</v>
        <stp/>
        <stp>StudyData</stp>
        <stp>(Vol(EP?1)when  (LocalYear(EP?1)=2016 AND LocalMonth(EP?1)=1 AND LocalDay(EP?1)=4 AND LocalHour(EP?1)=9 AND LocalMinute(EP?1)=15))</stp>
        <stp>Bar</stp>
        <stp/>
        <stp>Close</stp>
        <stp>5</stp>
        <stp>0</stp>
        <stp/>
        <stp/>
        <stp/>
        <stp>FALSE</stp>
        <stp>T</stp>
        <tr r="S10" s="6"/>
      </tp>
      <tp>
        <v>18969</v>
        <stp/>
        <stp>StudyData</stp>
        <stp>(Vol(EP?1)when  (LocalYear(EP?1)=2016 AND LocalMonth(EP?1)=1 AND LocalDay(EP?1)=5 AND LocalHour(EP?1)=9 AND LocalMinute(EP?1)=15))</stp>
        <stp>Bar</stp>
        <stp/>
        <stp>Close</stp>
        <stp>5</stp>
        <stp>0</stp>
        <stp/>
        <stp/>
        <stp/>
        <stp>FALSE</stp>
        <stp>T</stp>
        <tr r="L10" s="6"/>
        <tr r="K10" s="6"/>
      </tp>
      <tp t="s">
        <v/>
        <stp/>
        <stp>StudyData</stp>
        <stp>(Vol(EP?1)when  (LocalYear(EP?1)=2016 AND LocalMonth(EP?1)=1 AND LocalDay(EP?1)=1 AND LocalHour(EP?1)=8 AND LocalMinute(EP?1)=30))</stp>
        <stp>Bar</stp>
        <stp/>
        <stp>Close</stp>
        <stp>5</stp>
        <stp>0</stp>
        <stp/>
        <stp/>
        <stp/>
        <stp>FALSE</stp>
        <stp>T</stp>
        <tr r="C14" s="6"/>
      </tp>
      <tp>
        <v>64462</v>
        <stp/>
        <stp>StudyData</stp>
        <stp>(Vol(EP?1)when  (LocalYear(EP?1)=2016 AND LocalMonth(EP?1)=1 AND LocalDay(EP?1)=4 AND LocalHour(EP?1)=8 AND LocalMinute(EP?1)=30))</stp>
        <stp>Bar</stp>
        <stp/>
        <stp>Close</stp>
        <stp>5</stp>
        <stp>0</stp>
        <stp/>
        <stp/>
        <stp/>
        <stp>FALSE</stp>
        <stp>T</stp>
        <tr r="S1" s="6"/>
        <tr r="C13" s="6"/>
      </tp>
      <tp>
        <v>32700</v>
        <stp/>
        <stp>StudyData</stp>
        <stp>(Vol(EP?1)when  (LocalYear(EP?1)=2016 AND LocalMonth(EP?1)=1 AND LocalDay(EP?1)=4 AND LocalHour(EP?1)=9 AND LocalMinute(EP?1)=20))</stp>
        <stp>Bar</stp>
        <stp/>
        <stp>Close</stp>
        <stp>5</stp>
        <stp>0</stp>
        <stp/>
        <stp/>
        <stp/>
        <stp>FALSE</stp>
        <stp>T</stp>
        <tr r="S11" s="6"/>
      </tp>
      <tp>
        <v>53514</v>
        <stp/>
        <stp>StudyData</stp>
        <stp>(Vol(EP?1)when  (LocalYear(EP?1)=2016 AND LocalMonth(EP?1)=1 AND LocalDay(EP?1)=5 AND LocalHour(EP?1)=8 AND LocalMinute(EP?1)=30))</stp>
        <stp>Bar</stp>
        <stp/>
        <stp>Close</stp>
        <stp>5</stp>
        <stp>0</stp>
        <stp/>
        <stp/>
        <stp/>
        <stp>FALSE</stp>
        <stp>T</stp>
        <tr r="L1" s="6"/>
        <tr r="K1" s="6"/>
        <tr r="C12" s="6"/>
      </tp>
      <tp>
        <v>24286</v>
        <stp/>
        <stp>StudyData</stp>
        <stp>(Vol(EP?1)when  (LocalYear(EP?1)=2016 AND LocalMonth(EP?1)=1 AND LocalDay(EP?1)=5 AND LocalHour(EP?1)=9 AND LocalMinute(EP?1)=20))</stp>
        <stp>Bar</stp>
        <stp/>
        <stp>Close</stp>
        <stp>5</stp>
        <stp>0</stp>
        <stp/>
        <stp/>
        <stp/>
        <stp>FALSE</stp>
        <stp>T</stp>
        <tr r="L11" s="6"/>
        <tr r="K11" s="6"/>
      </tp>
      <tp>
        <v>49642</v>
        <stp/>
        <stp>StudyData</stp>
        <stp>(Vol(EP?1)when  (LocalYear(EP?1)=2016 AND LocalMonth(EP?1)=1 AND LocalDay(EP?1)=4 AND LocalHour(EP?1)=8 AND LocalMinute(EP?1)=35))</stp>
        <stp>Bar</stp>
        <stp/>
        <stp>Close</stp>
        <stp>5</stp>
        <stp>0</stp>
        <stp/>
        <stp/>
        <stp/>
        <stp>FALSE</stp>
        <stp>T</stp>
        <tr r="S2" s="6"/>
      </tp>
      <tp>
        <v>22186</v>
        <stp/>
        <stp>StudyData</stp>
        <stp>(Vol(EP?1)when  (LocalYear(EP?1)=2016 AND LocalMonth(EP?1)=1 AND LocalDay(EP?1)=4 AND LocalHour(EP?1)=9 AND LocalMinute(EP?1)=25))</stp>
        <stp>Bar</stp>
        <stp/>
        <stp>Close</stp>
        <stp>5</stp>
        <stp>0</stp>
        <stp/>
        <stp/>
        <stp/>
        <stp>FALSE</stp>
        <stp>T</stp>
        <tr r="S12" s="6"/>
      </tp>
      <tp>
        <v>37967</v>
        <stp/>
        <stp>StudyData</stp>
        <stp>(Vol(EP?1)when  (LocalYear(EP?1)=2016 AND LocalMonth(EP?1)=1 AND LocalDay(EP?1)=5 AND LocalHour(EP?1)=8 AND LocalMinute(EP?1)=35))</stp>
        <stp>Bar</stp>
        <stp/>
        <stp>Close</stp>
        <stp>5</stp>
        <stp>0</stp>
        <stp/>
        <stp/>
        <stp/>
        <stp>FALSE</stp>
        <stp>T</stp>
        <tr r="L2" s="6"/>
        <tr r="K2" s="6"/>
      </tp>
      <tp>
        <v>15928</v>
        <stp/>
        <stp>StudyData</stp>
        <stp>(Vol(EP?1)when  (LocalYear(EP?1)=2016 AND LocalMonth(EP?1)=1 AND LocalDay(EP?1)=5 AND LocalHour(EP?1)=9 AND LocalMinute(EP?1)=25))</stp>
        <stp>Bar</stp>
        <stp/>
        <stp>Close</stp>
        <stp>5</stp>
        <stp>0</stp>
        <stp/>
        <stp/>
        <stp/>
        <stp>FALSE</stp>
        <stp>T</stp>
        <tr r="L12" s="6"/>
        <tr r="K12" s="6"/>
      </tp>
      <tp>
        <v>20078</v>
        <stp/>
        <stp>StudyData</stp>
        <stp>(Vol(EP?1)when  (LocalYear(EP?1)=2016 AND LocalMonth(EP?1)=1 AND LocalDay(EP?1)=4 AND LocalHour(EP?1)=9 AND LocalMinute(EP?1)=30))</stp>
        <stp>Bar</stp>
        <stp/>
        <stp>Close</stp>
        <stp>5</stp>
        <stp>0</stp>
        <stp/>
        <stp/>
        <stp/>
        <stp>FALSE</stp>
        <stp>T</stp>
        <tr r="S13" s="6"/>
      </tp>
      <tp>
        <v>11358</v>
        <stp/>
        <stp>StudyData</stp>
        <stp>(Vol(EP?1)when  (LocalYear(EP?1)=2016 AND LocalMonth(EP?1)=1 AND LocalDay(EP?1)=5 AND LocalHour(EP?1)=9 AND LocalMinute(EP?1)=30))</stp>
        <stp>Bar</stp>
        <stp/>
        <stp>Close</stp>
        <stp>5</stp>
        <stp>0</stp>
        <stp/>
        <stp/>
        <stp/>
        <stp>FALSE</stp>
        <stp>T</stp>
        <tr r="L13" s="6"/>
        <tr r="K13" s="6"/>
      </tp>
      <tp>
        <v>17278</v>
        <stp/>
        <stp>StudyData</stp>
        <stp>(Vol(EP?1)when  (LocalYear(EP?1)=2016 AND LocalMonth(EP?1)=1 AND LocalDay(EP?1)=4 AND LocalHour(EP?1)=9 AND LocalMinute(EP?1)=35))</stp>
        <stp>Bar</stp>
        <stp/>
        <stp>Close</stp>
        <stp>5</stp>
        <stp>0</stp>
        <stp/>
        <stp/>
        <stp/>
        <stp>FALSE</stp>
        <stp>T</stp>
        <tr r="S14" s="6"/>
      </tp>
      <tp t="s">
        <v/>
        <stp/>
        <stp>StudyData</stp>
        <stp>(Vol(EP?1)when  (LocalYear(EP?1)=2016 AND LocalMonth(EP?1)=1 AND LocalDay(EP?1)=5 AND LocalHour(EP?1)=9 AND LocalMinute(EP?1)=35))</stp>
        <stp>Bar</stp>
        <stp/>
        <stp>Close</stp>
        <stp>5</stp>
        <stp>0</stp>
        <stp/>
        <stp/>
        <stp/>
        <stp>FALSE</stp>
        <stp>T</stp>
        <tr r="K14" s="6"/>
      </tp>
      <tp>
        <v>38992</v>
        <stp/>
        <stp>StudyData</stp>
        <stp>(Vol(EP?1)when  (LocalYear(EP?1)=2016 AND LocalMonth(EP?1)=1 AND LocalDay(EP?1)=4 AND LocalHour(EP?1)=8 AND LocalMinute(EP?1)=50))</stp>
        <stp>Bar</stp>
        <stp/>
        <stp>Close</stp>
        <stp>5</stp>
        <stp>0</stp>
        <stp/>
        <stp/>
        <stp/>
        <stp>FALSE</stp>
        <stp>T</stp>
        <tr r="S5" s="6"/>
      </tp>
      <tp>
        <v>33008</v>
        <stp/>
        <stp>StudyData</stp>
        <stp>(Vol(EP?1)when  (LocalYear(EP?1)=2016 AND LocalMonth(EP?1)=1 AND LocalDay(EP?1)=4 AND LocalHour(EP?1)=9 AND LocalMinute(EP?1)=40))</stp>
        <stp>Bar</stp>
        <stp/>
        <stp>Close</stp>
        <stp>5</stp>
        <stp>0</stp>
        <stp/>
        <stp/>
        <stp/>
        <stp>FALSE</stp>
        <stp>T</stp>
        <tr r="S15" s="6"/>
      </tp>
      <tp>
        <v>27626</v>
        <stp/>
        <stp>StudyData</stp>
        <stp>(Vol(EP?1)when  (LocalYear(EP?1)=2016 AND LocalMonth(EP?1)=1 AND LocalDay(EP?1)=5 AND LocalHour(EP?1)=8 AND LocalMinute(EP?1)=50))</stp>
        <stp>Bar</stp>
        <stp/>
        <stp>Close</stp>
        <stp>5</stp>
        <stp>0</stp>
        <stp/>
        <stp/>
        <stp/>
        <stp>FALSE</stp>
        <stp>T</stp>
        <tr r="L5" s="6"/>
        <tr r="K5" s="6"/>
      </tp>
      <tp t="s">
        <v/>
        <stp/>
        <stp>StudyData</stp>
        <stp>(Vol(EP?1)when  (LocalYear(EP?1)=2016 AND LocalMonth(EP?1)=1 AND LocalDay(EP?1)=5 AND LocalHour(EP?1)=9 AND LocalMinute(EP?1)=40))</stp>
        <stp>Bar</stp>
        <stp/>
        <stp>Close</stp>
        <stp>5</stp>
        <stp>0</stp>
        <stp/>
        <stp/>
        <stp/>
        <stp>FALSE</stp>
        <stp>T</stp>
        <tr r="K15" s="6"/>
      </tp>
      <tp>
        <v>23526</v>
        <stp/>
        <stp>StudyData</stp>
        <stp>(Vol(EP?1)when  (LocalYear(EP?1)=2016 AND LocalMonth(EP?1)=1 AND LocalDay(EP?1)=4 AND LocalHour(EP?1)=8 AND LocalMinute(EP?1)=55))</stp>
        <stp>Bar</stp>
        <stp/>
        <stp>Close</stp>
        <stp>5</stp>
        <stp>0</stp>
        <stp/>
        <stp/>
        <stp/>
        <stp>FALSE</stp>
        <stp>T</stp>
        <tr r="S6" s="6"/>
      </tp>
      <tp>
        <v>19944</v>
        <stp/>
        <stp>StudyData</stp>
        <stp>(Vol(EP?1)when  (LocalYear(EP?1)=2016 AND LocalMonth(EP?1)=1 AND LocalDay(EP?1)=4 AND LocalHour(EP?1)=9 AND LocalMinute(EP?1)=45))</stp>
        <stp>Bar</stp>
        <stp/>
        <stp>Close</stp>
        <stp>5</stp>
        <stp>0</stp>
        <stp/>
        <stp/>
        <stp/>
        <stp>FALSE</stp>
        <stp>T</stp>
        <tr r="S16" s="6"/>
      </tp>
      <tp>
        <v>27115</v>
        <stp/>
        <stp>StudyData</stp>
        <stp>(Vol(EP?1)when  (LocalYear(EP?1)=2016 AND LocalMonth(EP?1)=1 AND LocalDay(EP?1)=5 AND LocalHour(EP?1)=8 AND LocalMinute(EP?1)=55))</stp>
        <stp>Bar</stp>
        <stp/>
        <stp>Close</stp>
        <stp>5</stp>
        <stp>0</stp>
        <stp/>
        <stp/>
        <stp/>
        <stp>FALSE</stp>
        <stp>T</stp>
        <tr r="L6" s="6"/>
        <tr r="K6" s="6"/>
      </tp>
      <tp t="s">
        <v/>
        <stp/>
        <stp>StudyData</stp>
        <stp>(Vol(EP?1)when  (LocalYear(EP?1)=2016 AND LocalMonth(EP?1)=1 AND LocalDay(EP?1)=5 AND LocalHour(EP?1)=9 AND LocalMinute(EP?1)=45))</stp>
        <stp>Bar</stp>
        <stp/>
        <stp>Close</stp>
        <stp>5</stp>
        <stp>0</stp>
        <stp/>
        <stp/>
        <stp/>
        <stp>FALSE</stp>
        <stp>T</stp>
        <tr r="K16" s="6"/>
      </tp>
      <tp>
        <v>44126</v>
        <stp/>
        <stp>StudyData</stp>
        <stp>(Vol(EP?1)when  (LocalYear(EP?1)=2016 AND LocalMonth(EP?1)=1 AND LocalDay(EP?1)=4 AND LocalHour(EP?1)=8 AND LocalMinute(EP?1)=40))</stp>
        <stp>Bar</stp>
        <stp/>
        <stp>Close</stp>
        <stp>5</stp>
        <stp>0</stp>
        <stp/>
        <stp/>
        <stp/>
        <stp>FALSE</stp>
        <stp>T</stp>
        <tr r="S3" s="6"/>
      </tp>
      <tp>
        <v>22233</v>
        <stp/>
        <stp>StudyData</stp>
        <stp>(Vol(EP?1)when  (LocalYear(EP?1)=2016 AND LocalMonth(EP?1)=1 AND LocalDay(EP?1)=4 AND LocalHour(EP?1)=9 AND LocalMinute(EP?1)=50))</stp>
        <stp>Bar</stp>
        <stp/>
        <stp>Close</stp>
        <stp>5</stp>
        <stp>0</stp>
        <stp/>
        <stp/>
        <stp/>
        <stp>FALSE</stp>
        <stp>T</stp>
        <tr r="S17" s="6"/>
      </tp>
      <tp>
        <v>31555</v>
        <stp/>
        <stp>StudyData</stp>
        <stp>(Vol(EP?1)when  (LocalYear(EP?1)=2016 AND LocalMonth(EP?1)=1 AND LocalDay(EP?1)=5 AND LocalHour(EP?1)=8 AND LocalMinute(EP?1)=40))</stp>
        <stp>Bar</stp>
        <stp/>
        <stp>Close</stp>
        <stp>5</stp>
        <stp>0</stp>
        <stp/>
        <stp/>
        <stp/>
        <stp>FALSE</stp>
        <stp>T</stp>
        <tr r="L3" s="6"/>
        <tr r="K3" s="6"/>
      </tp>
      <tp t="s">
        <v/>
        <stp/>
        <stp>StudyData</stp>
        <stp>(Vol(EP?1)when  (LocalYear(EP?1)=2016 AND LocalMonth(EP?1)=1 AND LocalDay(EP?1)=5 AND LocalHour(EP?1)=9 AND LocalMinute(EP?1)=50))</stp>
        <stp>Bar</stp>
        <stp/>
        <stp>Close</stp>
        <stp>5</stp>
        <stp>0</stp>
        <stp/>
        <stp/>
        <stp/>
        <stp>FALSE</stp>
        <stp>T</stp>
        <tr r="K17" s="6"/>
      </tp>
      <tp>
        <v>43659</v>
        <stp/>
        <stp>StudyData</stp>
        <stp>(Vol(EP?1)when  (LocalYear(EP?1)=2016 AND LocalMonth(EP?1)=1 AND LocalDay(EP?1)=4 AND LocalHour(EP?1)=8 AND LocalMinute(EP?1)=45))</stp>
        <stp>Bar</stp>
        <stp/>
        <stp>Close</stp>
        <stp>5</stp>
        <stp>0</stp>
        <stp/>
        <stp/>
        <stp/>
        <stp>FALSE</stp>
        <stp>T</stp>
        <tr r="S4" s="6"/>
      </tp>
      <tp>
        <v>27483</v>
        <stp/>
        <stp>StudyData</stp>
        <stp>(Vol(EP?1)when  (LocalYear(EP?1)=2016 AND LocalMonth(EP?1)=1 AND LocalDay(EP?1)=4 AND LocalHour(EP?1)=9 AND LocalMinute(EP?1)=55))</stp>
        <stp>Bar</stp>
        <stp/>
        <stp>Close</stp>
        <stp>5</stp>
        <stp>0</stp>
        <stp/>
        <stp/>
        <stp/>
        <stp>FALSE</stp>
        <stp>T</stp>
        <tr r="S18" s="6"/>
      </tp>
      <tp>
        <v>28888</v>
        <stp/>
        <stp>StudyData</stp>
        <stp>(Vol(EP?1)when  (LocalYear(EP?1)=2016 AND LocalMonth(EP?1)=1 AND LocalDay(EP?1)=5 AND LocalHour(EP?1)=8 AND LocalMinute(EP?1)=45))</stp>
        <stp>Bar</stp>
        <stp/>
        <stp>Close</stp>
        <stp>5</stp>
        <stp>0</stp>
        <stp/>
        <stp/>
        <stp/>
        <stp>FALSE</stp>
        <stp>T</stp>
        <tr r="L4" s="6"/>
        <tr r="K4" s="6"/>
      </tp>
      <tp t="s">
        <v/>
        <stp/>
        <stp>StudyData</stp>
        <stp>(Vol(EP?1)when  (LocalYear(EP?1)=2016 AND LocalMonth(EP?1)=1 AND LocalDay(EP?1)=5 AND LocalHour(EP?1)=9 AND LocalMinute(EP?1)=55))</stp>
        <stp>Bar</stp>
        <stp/>
        <stp>Close</stp>
        <stp>5</stp>
        <stp>0</stp>
        <stp/>
        <stp/>
        <stp/>
        <stp>FALSE</stp>
        <stp>T</stp>
        <tr r="K18" s="6"/>
      </tp>
      <tp>
        <v>2004.5</v>
        <stp/>
        <stp>StudyData</stp>
        <stp>EP</stp>
        <stp>Bar</stp>
        <stp/>
        <stp>Close</stp>
        <stp>5</stp>
        <stp>-25</stp>
        <stp/>
        <stp/>
        <stp/>
        <stp/>
        <stp>T</stp>
        <tr r="R28" s="4"/>
      </tp>
      <tp>
        <v>2006.5</v>
        <stp/>
        <stp>StudyData</stp>
        <stp>EP</stp>
        <stp>Bar</stp>
        <stp/>
        <stp>Close</stp>
        <stp>5</stp>
        <stp>-15</stp>
        <stp/>
        <stp/>
        <stp/>
        <stp/>
        <stp>T</stp>
        <tr r="R18" s="4"/>
      </tp>
      <tp>
        <v>42374.395833333336</v>
        <stp/>
        <stp>StudyData</stp>
        <stp>EP</stp>
        <stp>Bar</stp>
        <stp/>
        <stp>Time</stp>
        <stp>5</stp>
        <stp>0</stp>
        <stp/>
        <stp/>
        <stp/>
        <stp/>
        <stp>T</stp>
        <tr r="S3" s="4"/>
      </tp>
      <tp t="s">
        <v/>
        <stp/>
        <stp>StudyData</stp>
        <stp>(Vol(EP?2)when  (LocalYear(EP?2)=2016 AND LocalMonth(EP?2)=1 AND LocalDay(EP?2)=1 AND LocalHour(EP?2)=9 AND LocalMinute(EP?2)=30))</stp>
        <stp>Bar</stp>
        <stp/>
        <stp>Close</stp>
        <stp>5</stp>
        <stp>0</stp>
        <stp/>
        <stp/>
        <stp/>
        <stp>FALSE</stp>
        <stp>T</stp>
        <tr r="T13" s="6"/>
      </tp>
      <tp t="s">
        <v/>
        <stp/>
        <stp>StudyData</stp>
        <stp>(Vol(EP?2)when  (LocalYear(EP?2)=2016 AND LocalMonth(EP?2)=1 AND LocalDay(EP?2)=1 AND LocalHour(EP?2)=9 AND LocalMinute(EP?2)=35))</stp>
        <stp>Bar</stp>
        <stp/>
        <stp>Close</stp>
        <stp>5</stp>
        <stp>0</stp>
        <stp/>
        <stp/>
        <stp/>
        <stp>FALSE</stp>
        <stp>T</stp>
        <tr r="T14" s="6"/>
      </tp>
      <tp t="s">
        <v/>
        <stp/>
        <stp>StudyData</stp>
        <stp>(Vol(EP?2)when  (LocalYear(EP?2)=2016 AND LocalMonth(EP?2)=1 AND LocalDay(EP?2)=1 AND LocalHour(EP?2)=8 AND LocalMinute(EP?2)=30))</stp>
        <stp>Bar</stp>
        <stp/>
        <stp>Close</stp>
        <stp>5</stp>
        <stp>0</stp>
        <stp/>
        <stp/>
        <stp/>
        <stp>FALSE</stp>
        <stp>T</stp>
        <tr r="T1" s="6"/>
        <tr r="D14" s="6"/>
      </tp>
      <tp t="s">
        <v/>
        <stp/>
        <stp>StudyData</stp>
        <stp>(Vol(EP?2)when  (LocalYear(EP?2)=2016 AND LocalMonth(EP?2)=1 AND LocalDay(EP?2)=1 AND LocalHour(EP?2)=9 AND LocalMinute(EP?2)=20))</stp>
        <stp>Bar</stp>
        <stp/>
        <stp>Close</stp>
        <stp>5</stp>
        <stp>0</stp>
        <stp/>
        <stp/>
        <stp/>
        <stp>FALSE</stp>
        <stp>T</stp>
        <tr r="T11" s="6"/>
      </tp>
      <tp>
        <v>114</v>
        <stp/>
        <stp>StudyData</stp>
        <stp>(Vol(EP?2)when  (LocalYear(EP?2)=2016 AND LocalMonth(EP?2)=1 AND LocalDay(EP?2)=4 AND LocalHour(EP?2)=8 AND LocalMinute(EP?2)=30))</stp>
        <stp>Bar</stp>
        <stp/>
        <stp>Close</stp>
        <stp>5</stp>
        <stp>0</stp>
        <stp/>
        <stp/>
        <stp/>
        <stp>FALSE</stp>
        <stp>T</stp>
        <tr r="D13" s="6"/>
      </tp>
      <tp>
        <v>15</v>
        <stp/>
        <stp>StudyData</stp>
        <stp>(Vol(EP?2)when  (LocalYear(EP?2)=2016 AND LocalMonth(EP?2)=1 AND LocalDay(EP?2)=5 AND LocalHour(EP?2)=8 AND LocalMinute(EP?2)=30))</stp>
        <stp>Bar</stp>
        <stp/>
        <stp>Close</stp>
        <stp>5</stp>
        <stp>0</stp>
        <stp/>
        <stp/>
        <stp/>
        <stp>FALSE</stp>
        <stp>T</stp>
        <tr r="D12" s="6"/>
      </tp>
      <tp t="s">
        <v/>
        <stp/>
        <stp>StudyData</stp>
        <stp>(Vol(EP?2)when  (LocalYear(EP?2)=2016 AND LocalMonth(EP?2)=1 AND LocalDay(EP?2)=1 AND LocalHour(EP?2)=8 AND LocalMinute(EP?2)=35))</stp>
        <stp>Bar</stp>
        <stp/>
        <stp>Close</stp>
        <stp>5</stp>
        <stp>0</stp>
        <stp/>
        <stp/>
        <stp/>
        <stp>FALSE</stp>
        <stp>T</stp>
        <tr r="T2" s="6"/>
      </tp>
      <tp t="s">
        <v/>
        <stp/>
        <stp>StudyData</stp>
        <stp>(Vol(EP?2)when  (LocalYear(EP?2)=2016 AND LocalMonth(EP?2)=1 AND LocalDay(EP?2)=1 AND LocalHour(EP?2)=9 AND LocalMinute(EP?2)=25))</stp>
        <stp>Bar</stp>
        <stp/>
        <stp>Close</stp>
        <stp>5</stp>
        <stp>0</stp>
        <stp/>
        <stp/>
        <stp/>
        <stp>FALSE</stp>
        <stp>T</stp>
        <tr r="T12" s="6"/>
      </tp>
      <tp t="s">
        <v/>
        <stp/>
        <stp>StudyData</stp>
        <stp>(Vol(EP?2)when  (LocalYear(EP?2)=2016 AND LocalMonth(EP?2)=1 AND LocalDay(EP?2)=1 AND LocalHour(EP?2)=9 AND LocalMinute(EP?2)=10))</stp>
        <stp>Bar</stp>
        <stp/>
        <stp>Close</stp>
        <stp>5</stp>
        <stp>0</stp>
        <stp/>
        <stp/>
        <stp/>
        <stp>FALSE</stp>
        <stp>T</stp>
        <tr r="T9" s="6"/>
      </tp>
      <tp t="s">
        <v/>
        <stp/>
        <stp>StudyData</stp>
        <stp>(Vol(EP?2)when  (LocalYear(EP?2)=2016 AND LocalMonth(EP?2)=1 AND LocalDay(EP?2)=1 AND LocalHour(EP?2)=9 AND LocalMinute(EP?2)=15))</stp>
        <stp>Bar</stp>
        <stp/>
        <stp>Close</stp>
        <stp>5</stp>
        <stp>0</stp>
        <stp/>
        <stp/>
        <stp/>
        <stp>FALSE</stp>
        <stp>T</stp>
        <tr r="T10" s="6"/>
      </tp>
      <tp t="s">
        <v/>
        <stp/>
        <stp>StudyData</stp>
        <stp>(Vol(EP?2)when  (LocalYear(EP?2)=2016 AND LocalMonth(EP?2)=1 AND LocalDay(EP?2)=1 AND LocalHour(EP?2)=9 AND LocalMinute(EP?2)=00))</stp>
        <stp>Bar</stp>
        <stp/>
        <stp>Close</stp>
        <stp>5</stp>
        <stp>0</stp>
        <stp/>
        <stp/>
        <stp/>
        <stp>FALSE</stp>
        <stp>T</stp>
        <tr r="T7" s="6"/>
      </tp>
      <tp t="s">
        <v/>
        <stp/>
        <stp>StudyData</stp>
        <stp>(Vol(EP?2)when  (LocalYear(EP?2)=2016 AND LocalMonth(EP?2)=1 AND LocalDay(EP?2)=1 AND LocalHour(EP?2)=9 AND LocalMinute(EP?2)=05))</stp>
        <stp>Bar</stp>
        <stp/>
        <stp>Close</stp>
        <stp>5</stp>
        <stp>0</stp>
        <stp/>
        <stp/>
        <stp/>
        <stp>FALSE</stp>
        <stp>T</stp>
        <tr r="T8" s="6"/>
      </tp>
      <tp t="s">
        <v/>
        <stp/>
        <stp>StudyData</stp>
        <stp>(Vol(EP?2)when  (LocalYear(EP?2)=2016 AND LocalMonth(EP?2)=1 AND LocalDay(EP?2)=1 AND LocalHour(EP?2)=8 AND LocalMinute(EP?2)=40))</stp>
        <stp>Bar</stp>
        <stp/>
        <stp>Close</stp>
        <stp>5</stp>
        <stp>0</stp>
        <stp/>
        <stp/>
        <stp/>
        <stp>FALSE</stp>
        <stp>T</stp>
        <tr r="T3" s="6"/>
      </tp>
      <tp t="s">
        <v/>
        <stp/>
        <stp>StudyData</stp>
        <stp>(Vol(EP?2)when  (LocalYear(EP?2)=2016 AND LocalMonth(EP?2)=1 AND LocalDay(EP?2)=1 AND LocalHour(EP?2)=9 AND LocalMinute(EP?2)=50))</stp>
        <stp>Bar</stp>
        <stp/>
        <stp>Close</stp>
        <stp>5</stp>
        <stp>0</stp>
        <stp/>
        <stp/>
        <stp/>
        <stp>FALSE</stp>
        <stp>T</stp>
        <tr r="T17" s="6"/>
      </tp>
      <tp t="s">
        <v/>
        <stp/>
        <stp>StudyData</stp>
        <stp>(Vol(EP?2)when  (LocalYear(EP?2)=2016 AND LocalMonth(EP?2)=1 AND LocalDay(EP?2)=1 AND LocalHour(EP?2)=8 AND LocalMinute(EP?2)=45))</stp>
        <stp>Bar</stp>
        <stp/>
        <stp>Close</stp>
        <stp>5</stp>
        <stp>0</stp>
        <stp/>
        <stp/>
        <stp/>
        <stp>FALSE</stp>
        <stp>T</stp>
        <tr r="T4" s="6"/>
      </tp>
      <tp t="s">
        <v/>
        <stp/>
        <stp>StudyData</stp>
        <stp>(Vol(EP?2)when  (LocalYear(EP?2)=2016 AND LocalMonth(EP?2)=1 AND LocalDay(EP?2)=1 AND LocalHour(EP?2)=9 AND LocalMinute(EP?2)=55))</stp>
        <stp>Bar</stp>
        <stp/>
        <stp>Close</stp>
        <stp>5</stp>
        <stp>0</stp>
        <stp/>
        <stp/>
        <stp/>
        <stp>FALSE</stp>
        <stp>T</stp>
        <tr r="T18" s="6"/>
      </tp>
      <tp t="s">
        <v/>
        <stp/>
        <stp>StudyData</stp>
        <stp>(Vol(EP?2)when  (LocalYear(EP?2)=2016 AND LocalMonth(EP?2)=1 AND LocalDay(EP?2)=1 AND LocalHour(EP?2)=8 AND LocalMinute(EP?2)=50))</stp>
        <stp>Bar</stp>
        <stp/>
        <stp>Close</stp>
        <stp>5</stp>
        <stp>0</stp>
        <stp/>
        <stp/>
        <stp/>
        <stp>FALSE</stp>
        <stp>T</stp>
        <tr r="T5" s="6"/>
      </tp>
      <tp t="s">
        <v/>
        <stp/>
        <stp>StudyData</stp>
        <stp>(Vol(EP?2)when  (LocalYear(EP?2)=2016 AND LocalMonth(EP?2)=1 AND LocalDay(EP?2)=1 AND LocalHour(EP?2)=9 AND LocalMinute(EP?2)=40))</stp>
        <stp>Bar</stp>
        <stp/>
        <stp>Close</stp>
        <stp>5</stp>
        <stp>0</stp>
        <stp/>
        <stp/>
        <stp/>
        <stp>FALSE</stp>
        <stp>T</stp>
        <tr r="T15" s="6"/>
      </tp>
      <tp t="s">
        <v/>
        <stp/>
        <stp>StudyData</stp>
        <stp>(Vol(EP?2)when  (LocalYear(EP?2)=2016 AND LocalMonth(EP?2)=1 AND LocalDay(EP?2)=1 AND LocalHour(EP?2)=8 AND LocalMinute(EP?2)=55))</stp>
        <stp>Bar</stp>
        <stp/>
        <stp>Close</stp>
        <stp>5</stp>
        <stp>0</stp>
        <stp/>
        <stp/>
        <stp/>
        <stp>FALSE</stp>
        <stp>T</stp>
        <tr r="T6" s="6"/>
      </tp>
      <tp t="s">
        <v/>
        <stp/>
        <stp>StudyData</stp>
        <stp>(Vol(EP?2)when  (LocalYear(EP?2)=2016 AND LocalMonth(EP?2)=1 AND LocalDay(EP?2)=1 AND LocalHour(EP?2)=9 AND LocalMinute(EP?2)=45))</stp>
        <stp>Bar</stp>
        <stp/>
        <stp>Close</stp>
        <stp>5</stp>
        <stp>0</stp>
        <stp/>
        <stp/>
        <stp/>
        <stp>FALSE</stp>
        <stp>T</stp>
        <tr r="T16" s="6"/>
      </tp>
      <tp>
        <v>2004.75</v>
        <stp/>
        <stp>StudyData</stp>
        <stp>EP</stp>
        <stp>Bar</stp>
        <stp/>
        <stp>Close</stp>
        <stp>5</stp>
        <stp>-24</stp>
        <stp/>
        <stp/>
        <stp/>
        <stp/>
        <stp>T</stp>
        <tr r="R27" s="4"/>
      </tp>
      <tp>
        <v>2008.25</v>
        <stp/>
        <stp>StudyData</stp>
        <stp>EP</stp>
        <stp>Bar</stp>
        <stp/>
        <stp>Close</stp>
        <stp>5</stp>
        <stp>-14</stp>
        <stp/>
        <stp/>
        <stp/>
        <stp/>
        <stp>T</stp>
        <tr r="R17" s="4"/>
      </tp>
      <tp>
        <v>0.11146891255883082</v>
        <stp/>
        <stp>ContractData</stp>
        <stp>TYA?1</stp>
        <stp>PercentNetLastQuote</stp>
        <stp/>
        <stp>T</stp>
        <tr r="AD20" s="2"/>
      </tp>
      <tp>
        <v>2005.5</v>
        <stp/>
        <stp>StudyData</stp>
        <stp>EP</stp>
        <stp>Bar</stp>
        <stp/>
        <stp>Close</stp>
        <stp>5</stp>
        <stp>-23</stp>
        <stp/>
        <stp/>
        <stp/>
        <stp/>
        <stp>T</stp>
        <tr r="R26" s="4"/>
      </tp>
      <tp>
        <v>2008.75</v>
        <stp/>
        <stp>StudyData</stp>
        <stp>EP</stp>
        <stp>Bar</stp>
        <stp/>
        <stp>Close</stp>
        <stp>5</stp>
        <stp>-13</stp>
        <stp/>
        <stp/>
        <stp/>
        <stp/>
        <stp>T</stp>
        <tr r="R16" s="4"/>
      </tp>
      <tp>
        <v>0.35416666666666669</v>
        <stp/>
        <stp>ContractData</stp>
        <stp>EP</stp>
        <stp>PrimarySessionOpenTime</stp>
        <tr r="I1" s="6"/>
        <tr r="J1" s="6"/>
      </tp>
      <tp>
        <v>2005.5</v>
        <stp/>
        <stp>StudyData</stp>
        <stp>EP</stp>
        <stp>Bar</stp>
        <stp/>
        <stp>Close</stp>
        <stp>5</stp>
        <stp>-22</stp>
        <stp/>
        <stp/>
        <stp/>
        <stp/>
        <stp>T</stp>
        <tr r="R25" s="4"/>
      </tp>
      <tp>
        <v>2009.25</v>
        <stp/>
        <stp>StudyData</stp>
        <stp>EP</stp>
        <stp>Bar</stp>
        <stp/>
        <stp>Close</stp>
        <stp>5</stp>
        <stp>-12</stp>
        <stp/>
        <stp/>
        <stp/>
        <stp/>
        <stp>T</stp>
        <tr r="R15" s="4"/>
      </tp>
      <tp>
        <v>2005.25</v>
        <stp/>
        <stp>StudyData</stp>
        <stp>EP</stp>
        <stp>Bar</stp>
        <stp/>
        <stp>Close</stp>
        <stp>5</stp>
        <stp>-21</stp>
        <stp/>
        <stp/>
        <stp/>
        <stp/>
        <stp>T</stp>
        <tr r="R24" s="4"/>
      </tp>
      <tp>
        <v>2007.5</v>
        <stp/>
        <stp>StudyData</stp>
        <stp>EP</stp>
        <stp>Bar</stp>
        <stp/>
        <stp>Close</stp>
        <stp>5</stp>
        <stp>-11</stp>
        <stp/>
        <stp/>
        <stp/>
        <stp/>
        <stp>T</stp>
        <tr r="R14" s="4"/>
      </tp>
      <tp>
        <v>16983</v>
        <stp/>
        <stp>ContractData</stp>
        <stp>YM</stp>
        <stp>LastTrade</stp>
        <stp/>
        <stp>T</stp>
        <tr r="B6" s="2"/>
      </tp>
      <tp>
        <v>2002</v>
        <stp/>
        <stp>StudyData</stp>
        <stp>EP</stp>
        <stp>Bar</stp>
        <stp/>
        <stp>Close</stp>
        <stp>5</stp>
        <stp>-30</stp>
        <stp/>
        <stp/>
        <stp/>
        <stp/>
        <stp>T</stp>
        <tr r="R33" s="4"/>
      </tp>
      <tp>
        <v>2008.5</v>
        <stp/>
        <stp>StudyData</stp>
        <stp>EP</stp>
        <stp>Bar</stp>
        <stp/>
        <stp>Close</stp>
        <stp>5</stp>
        <stp>-20</stp>
        <stp/>
        <stp/>
        <stp/>
        <stp/>
        <stp>T</stp>
        <tr r="R23" s="4"/>
      </tp>
      <tp>
        <v>2011.5</v>
        <stp/>
        <stp>StudyData</stp>
        <stp>EP</stp>
        <stp>Bar</stp>
        <stp/>
        <stp>Close</stp>
        <stp>5</stp>
        <stp>-10</stp>
        <stp/>
        <stp/>
        <stp/>
        <stp/>
        <stp>T</stp>
        <tr r="R13" s="4"/>
      </tp>
      <tp>
        <v>1081.5</v>
        <stp/>
        <stp>ContractData</stp>
        <stp>GCE</stp>
        <stp>HIghprice</stp>
        <stp/>
        <stp>T</stp>
        <tr r="F11" s="2"/>
      </tp>
      <tp>
        <v>-2.3136246786632393</v>
        <stp/>
        <stp>ContractData</stp>
        <stp>NGE?</stp>
        <stp>PerCentNetLastQuote</stp>
        <stp/>
        <stp>T</stp>
        <tr r="G35" s="4"/>
        <tr r="B29" s="4"/>
      </tp>
      <tp>
        <v>1999.25</v>
        <stp/>
        <stp>StudyData</stp>
        <stp>EP</stp>
        <stp>Bar</stp>
        <stp/>
        <stp>Open</stp>
        <stp>5</stp>
        <stp>0</stp>
        <stp/>
        <stp/>
        <stp/>
        <stp/>
        <stp>T</stp>
        <tr r="O3" s="4"/>
        <tr r="O1" s="4"/>
      </tp>
      <tp>
        <v>152.18</v>
        <stp/>
        <stp>ContractData</stp>
        <stp>FGBX</stp>
        <stp>Low</stp>
        <stp/>
        <stp>T</stp>
        <tr r="AC38" s="2"/>
      </tp>
      <tp>
        <v>2.2800000000000002</v>
        <stp/>
        <stp>ContractData</stp>
        <stp>NGE?</stp>
        <stp>LastTrade</stp>
        <stp/>
        <stp>T</stp>
        <tr r="B48" s="2"/>
      </tp>
      <tp>
        <v>0.33333333333333331</v>
        <stp/>
        <stp>ContractData</stp>
        <stp>CLE</stp>
        <stp>PrimarySessionOpenTime</stp>
        <tr r="J1" s="8"/>
        <tr r="I1" s="8"/>
      </tp>
      <tp>
        <v>1136</v>
        <stp/>
        <stp>StudyData</stp>
        <stp>(Vol(CLE?1)when  (LocalYear(CLE?1)=2015 AND LocalMonth(CLE?1)=12 AND LocalDay(CLE?1)=22 AND LocalHour(CLE?1)=9 AND LocalMinute(CLE?1)=50))</stp>
        <stp>Bar</stp>
        <stp/>
        <stp>Close</stp>
        <stp>5</stp>
        <stp>0</stp>
        <stp/>
        <stp/>
        <stp/>
        <stp>FALSE</stp>
        <stp>T</stp>
        <tr r="AB23" s="8"/>
      </tp>
      <tp>
        <v>8466</v>
        <stp/>
        <stp>StudyData</stp>
        <stp>(Vol(CLE?1)when  (LocalYear(CLE?1)=2015 AND LocalMonth(CLE?1)=12 AND LocalDay(CLE?1)=23 AND LocalHour(CLE?1)=9 AND LocalMinute(CLE?1)=40))</stp>
        <stp>Bar</stp>
        <stp/>
        <stp>Close</stp>
        <stp>5</stp>
        <stp>0</stp>
        <stp/>
        <stp/>
        <stp/>
        <stp>FALSE</stp>
        <stp>T</stp>
        <tr r="AA21" s="8"/>
      </tp>
      <tp>
        <v>3517</v>
        <stp/>
        <stp>StudyData</stp>
        <stp>(Vol(CLE?1)when  (LocalYear(CLE?1)=2015 AND LocalMonth(CLE?1)=12 AND LocalDay(CLE?1)=24 AND LocalHour(CLE?1)=9 AND LocalMinute(CLE?1)=30))</stp>
        <stp>Bar</stp>
        <stp/>
        <stp>Close</stp>
        <stp>5</stp>
        <stp>0</stp>
        <stp/>
        <stp/>
        <stp/>
        <stp>FALSE</stp>
        <stp>T</stp>
        <tr r="Z19" s="8"/>
      </tp>
      <tp>
        <v>3373</v>
        <stp/>
        <stp>StudyData</stp>
        <stp>(Vol(CLE?1)when  (LocalYear(CLE?1)=2015 AND LocalMonth(CLE?1)=12 AND LocalDay(CLE?1)=22 AND LocalHour(CLE?1)=9 AND LocalMinute(CLE?1)=55))</stp>
        <stp>Bar</stp>
        <stp/>
        <stp>Close</stp>
        <stp>5</stp>
        <stp>0</stp>
        <stp/>
        <stp/>
        <stp/>
        <stp>FALSE</stp>
        <stp>T</stp>
        <tr r="AB24" s="8"/>
      </tp>
      <tp>
        <v>8552</v>
        <stp/>
        <stp>StudyData</stp>
        <stp>(Vol(CLE?1)when  (LocalYear(CLE?1)=2015 AND LocalMonth(CLE?1)=12 AND LocalDay(CLE?1)=23 AND LocalHour(CLE?1)=9 AND LocalMinute(CLE?1)=45))</stp>
        <stp>Bar</stp>
        <stp/>
        <stp>Close</stp>
        <stp>5</stp>
        <stp>0</stp>
        <stp/>
        <stp/>
        <stp/>
        <stp>FALSE</stp>
        <stp>T</stp>
        <tr r="AA22" s="8"/>
      </tp>
      <tp>
        <v>1888</v>
        <stp/>
        <stp>StudyData</stp>
        <stp>(Vol(CLE?1)when  (LocalYear(CLE?1)=2015 AND LocalMonth(CLE?1)=12 AND LocalDay(CLE?1)=24 AND LocalHour(CLE?1)=9 AND LocalMinute(CLE?1)=35))</stp>
        <stp>Bar</stp>
        <stp/>
        <stp>Close</stp>
        <stp>5</stp>
        <stp>0</stp>
        <stp/>
        <stp/>
        <stp/>
        <stp>FALSE</stp>
        <stp>T</stp>
        <tr r="Z20" s="8"/>
      </tp>
      <tp>
        <v>1374</v>
        <stp/>
        <stp>StudyData</stp>
        <stp>(Vol(CLE?1)when  (LocalYear(CLE?1)=2015 AND LocalMonth(CLE?1)=12 AND LocalDay(CLE?1)=22 AND LocalHour(CLE?1)=9 AND LocalMinute(CLE?1)=40))</stp>
        <stp>Bar</stp>
        <stp/>
        <stp>Close</stp>
        <stp>5</stp>
        <stp>0</stp>
        <stp/>
        <stp/>
        <stp/>
        <stp>FALSE</stp>
        <stp>T</stp>
        <tr r="AB21" s="8"/>
      </tp>
      <tp>
        <v>4291</v>
        <stp/>
        <stp>StudyData</stp>
        <stp>(Vol(CLE?1)when  (LocalYear(CLE?1)=2015 AND LocalMonth(CLE?1)=12 AND LocalDay(CLE?1)=23 AND LocalHour(CLE?1)=9 AND LocalMinute(CLE?1)=50))</stp>
        <stp>Bar</stp>
        <stp/>
        <stp>Close</stp>
        <stp>5</stp>
        <stp>0</stp>
        <stp/>
        <stp/>
        <stp/>
        <stp>FALSE</stp>
        <stp>T</stp>
        <tr r="AA23" s="8"/>
      </tp>
      <tp>
        <v>1367</v>
        <stp/>
        <stp>StudyData</stp>
        <stp>(Vol(CLE?1)when  (LocalYear(CLE?1)=2015 AND LocalMonth(CLE?1)=12 AND LocalDay(CLE?1)=24 AND LocalHour(CLE?1)=9 AND LocalMinute(CLE?1)=20))</stp>
        <stp>Bar</stp>
        <stp/>
        <stp>Close</stp>
        <stp>5</stp>
        <stp>0</stp>
        <stp/>
        <stp/>
        <stp/>
        <stp>FALSE</stp>
        <stp>T</stp>
        <tr r="Z17" s="8"/>
      </tp>
      <tp>
        <v>1468</v>
        <stp/>
        <stp>StudyData</stp>
        <stp>(Vol(CLE?1)when  (LocalYear(CLE?1)=2015 AND LocalMonth(CLE?1)=12 AND LocalDay(CLE?1)=22 AND LocalHour(CLE?1)=9 AND LocalMinute(CLE?1)=45))</stp>
        <stp>Bar</stp>
        <stp/>
        <stp>Close</stp>
        <stp>5</stp>
        <stp>0</stp>
        <stp/>
        <stp/>
        <stp/>
        <stp>FALSE</stp>
        <stp>T</stp>
        <tr r="AB22" s="8"/>
      </tp>
      <tp>
        <v>3417</v>
        <stp/>
        <stp>StudyData</stp>
        <stp>(Vol(CLE?1)when  (LocalYear(CLE?1)=2015 AND LocalMonth(CLE?1)=12 AND LocalDay(CLE?1)=23 AND LocalHour(CLE?1)=9 AND LocalMinute(CLE?1)=55))</stp>
        <stp>Bar</stp>
        <stp/>
        <stp>Close</stp>
        <stp>5</stp>
        <stp>0</stp>
        <stp/>
        <stp/>
        <stp/>
        <stp>FALSE</stp>
        <stp>T</stp>
        <tr r="AA24" s="8"/>
      </tp>
      <tp>
        <v>1031</v>
        <stp/>
        <stp>StudyData</stp>
        <stp>(Vol(CLE?1)when  (LocalYear(CLE?1)=2015 AND LocalMonth(CLE?1)=12 AND LocalDay(CLE?1)=24 AND LocalHour(CLE?1)=9 AND LocalMinute(CLE?1)=25))</stp>
        <stp>Bar</stp>
        <stp/>
        <stp>Close</stp>
        <stp>5</stp>
        <stp>0</stp>
        <stp/>
        <stp/>
        <stp/>
        <stp>FALSE</stp>
        <stp>T</stp>
        <tr r="Z18" s="8"/>
      </tp>
      <tp>
        <v>2024</v>
        <stp/>
        <stp>StudyData</stp>
        <stp>(Vol(CLE?1)when  (LocalYear(CLE?1)=2015 AND LocalMonth(CLE?1)=12 AND LocalDay(CLE?1)=24 AND LocalHour(CLE?1)=9 AND LocalMinute(CLE?1)=10))</stp>
        <stp>Bar</stp>
        <stp/>
        <stp>Close</stp>
        <stp>5</stp>
        <stp>0</stp>
        <stp/>
        <stp/>
        <stp/>
        <stp>FALSE</stp>
        <stp>T</stp>
        <tr r="Z15" s="8"/>
      </tp>
      <tp>
        <v>1469</v>
        <stp/>
        <stp>StudyData</stp>
        <stp>(Vol(CLE?1)when  (LocalYear(CLE?1)=2015 AND LocalMonth(CLE?1)=12 AND LocalDay(CLE?1)=30 AND LocalHour(CLE?1)=8 AND LocalMinute(CLE?1)=50))</stp>
        <stp>Bar</stp>
        <stp/>
        <stp>Close</stp>
        <stp>5</stp>
        <stp>0</stp>
        <stp/>
        <stp/>
        <stp/>
        <stp>FALSE</stp>
        <stp>T</stp>
        <tr r="V11" s="8"/>
      </tp>
      <tp>
        <v>1688</v>
        <stp/>
        <stp>StudyData</stp>
        <stp>(Vol(CLE?1)when  (LocalYear(CLE?1)=2015 AND LocalMonth(CLE?1)=12 AND LocalDay(CLE?1)=31 AND LocalHour(CLE?1)=8 AND LocalMinute(CLE?1)=40))</stp>
        <stp>Bar</stp>
        <stp/>
        <stp>Close</stp>
        <stp>5</stp>
        <stp>0</stp>
        <stp/>
        <stp/>
        <stp/>
        <stp>FALSE</stp>
        <stp>T</stp>
        <tr r="U9" s="8"/>
      </tp>
      <tp>
        <v>1335</v>
        <stp/>
        <stp>StudyData</stp>
        <stp>(Vol(CLE?1)when  (LocalYear(CLE?1)=2015 AND LocalMonth(CLE?1)=12 AND LocalDay(CLE?1)=24 AND LocalHour(CLE?1)=9 AND LocalMinute(CLE?1)=15))</stp>
        <stp>Bar</stp>
        <stp/>
        <stp>Close</stp>
        <stp>5</stp>
        <stp>0</stp>
        <stp/>
        <stp/>
        <stp/>
        <stp>FALSE</stp>
        <stp>T</stp>
        <tr r="Z16" s="8"/>
      </tp>
      <tp>
        <v>1730</v>
        <stp/>
        <stp>StudyData</stp>
        <stp>(Vol(CLE?1)when  (LocalYear(CLE?1)=2015 AND LocalMonth(CLE?1)=12 AND LocalDay(CLE?1)=30 AND LocalHour(CLE?1)=8 AND LocalMinute(CLE?1)=55))</stp>
        <stp>Bar</stp>
        <stp/>
        <stp>Close</stp>
        <stp>5</stp>
        <stp>0</stp>
        <stp/>
        <stp/>
        <stp/>
        <stp>FALSE</stp>
        <stp>T</stp>
        <tr r="V12" s="8"/>
      </tp>
      <tp>
        <v>1420</v>
        <stp/>
        <stp>StudyData</stp>
        <stp>(Vol(CLE?1)when  (LocalYear(CLE?1)=2015 AND LocalMonth(CLE?1)=12 AND LocalDay(CLE?1)=31 AND LocalHour(CLE?1)=8 AND LocalMinute(CLE?1)=45))</stp>
        <stp>Bar</stp>
        <stp/>
        <stp>Close</stp>
        <stp>5</stp>
        <stp>0</stp>
        <stp/>
        <stp/>
        <stp/>
        <stp>FALSE</stp>
        <stp>T</stp>
        <tr r="U10" s="8"/>
      </tp>
      <tp>
        <v>4817</v>
        <stp/>
        <stp>StudyData</stp>
        <stp>(Vol(CLE?1)when  (LocalYear(CLE?1)=2015 AND LocalMonth(CLE?1)=12 AND LocalDay(CLE?1)=24 AND LocalHour(CLE?1)=9 AND LocalMinute(CLE?1)=00))</stp>
        <stp>Bar</stp>
        <stp/>
        <stp>Close</stp>
        <stp>5</stp>
        <stp>0</stp>
        <stp/>
        <stp/>
        <stp/>
        <stp>FALSE</stp>
        <stp>T</stp>
        <tr r="Z13" s="8"/>
      </tp>
      <tp>
        <v>1170</v>
        <stp/>
        <stp>StudyData</stp>
        <stp>(Vol(CLE?1)when  (LocalYear(CLE?1)=2015 AND LocalMonth(CLE?1)=12 AND LocalDay(CLE?1)=30 AND LocalHour(CLE?1)=8 AND LocalMinute(CLE?1)=40))</stp>
        <stp>Bar</stp>
        <stp/>
        <stp>Close</stp>
        <stp>5</stp>
        <stp>0</stp>
        <stp/>
        <stp/>
        <stp/>
        <stp>FALSE</stp>
        <stp>T</stp>
        <tr r="V9" s="8"/>
      </tp>
      <tp>
        <v>1222</v>
        <stp/>
        <stp>StudyData</stp>
        <stp>(Vol(CLE?1)when  (LocalYear(CLE?1)=2015 AND LocalMonth(CLE?1)=12 AND LocalDay(CLE?1)=31 AND LocalHour(CLE?1)=8 AND LocalMinute(CLE?1)=50))</stp>
        <stp>Bar</stp>
        <stp/>
        <stp>Close</stp>
        <stp>5</stp>
        <stp>0</stp>
        <stp/>
        <stp/>
        <stp/>
        <stp>FALSE</stp>
        <stp>T</stp>
        <tr r="U11" s="8"/>
      </tp>
      <tp>
        <v>2097</v>
        <stp/>
        <stp>StudyData</stp>
        <stp>(Vol(CLE?1)when  (LocalYear(CLE?1)=2015 AND LocalMonth(CLE?1)=12 AND LocalDay(CLE?1)=24 AND LocalHour(CLE?1)=9 AND LocalMinute(CLE?1)=05))</stp>
        <stp>Bar</stp>
        <stp/>
        <stp>Close</stp>
        <stp>5</stp>
        <stp>0</stp>
        <stp/>
        <stp/>
        <stp/>
        <stp>FALSE</stp>
        <stp>T</stp>
        <tr r="Z14" s="8"/>
      </tp>
      <tp>
        <v>1676</v>
        <stp/>
        <stp>StudyData</stp>
        <stp>(Vol(CLE?1)when  (LocalYear(CLE?1)=2015 AND LocalMonth(CLE?1)=12 AND LocalDay(CLE?1)=30 AND LocalHour(CLE?1)=8 AND LocalMinute(CLE?1)=45))</stp>
        <stp>Bar</stp>
        <stp/>
        <stp>Close</stp>
        <stp>5</stp>
        <stp>0</stp>
        <stp/>
        <stp/>
        <stp/>
        <stp>FALSE</stp>
        <stp>T</stp>
        <tr r="V10" s="8"/>
      </tp>
      <tp>
        <v>1834</v>
        <stp/>
        <stp>StudyData</stp>
        <stp>(Vol(CLE?1)when  (LocalYear(CLE?1)=2015 AND LocalMonth(CLE?1)=12 AND LocalDay(CLE?1)=31 AND LocalHour(CLE?1)=8 AND LocalMinute(CLE?1)=55))</stp>
        <stp>Bar</stp>
        <stp/>
        <stp>Close</stp>
        <stp>5</stp>
        <stp>0</stp>
        <stp/>
        <stp/>
        <stp/>
        <stp>FALSE</stp>
        <stp>T</stp>
        <tr r="U12" s="8"/>
      </tp>
      <tp>
        <v>1410</v>
        <stp/>
        <stp>StudyData</stp>
        <stp>(Vol(CLE?1)when  (LocalYear(CLE?1)=2015 AND LocalMonth(CLE?1)=12 AND LocalDay(CLE?1)=22 AND LocalHour(CLE?1)=9 AND LocalMinute(CLE?1)=10))</stp>
        <stp>Bar</stp>
        <stp/>
        <stp>Close</stp>
        <stp>5</stp>
        <stp>0</stp>
        <stp/>
        <stp/>
        <stp/>
        <stp>FALSE</stp>
        <stp>T</stp>
        <tr r="AB15" s="8"/>
      </tp>
      <tp>
        <v>2193</v>
        <stp/>
        <stp>StudyData</stp>
        <stp>(Vol(CLE?1)when  (LocalYear(CLE?1)=2015 AND LocalMonth(CLE?1)=12 AND LocalDay(CLE?1)=23 AND LocalHour(CLE?1)=9 AND LocalMinute(CLE?1)=00))</stp>
        <stp>Bar</stp>
        <stp/>
        <stp>Close</stp>
        <stp>5</stp>
        <stp>0</stp>
        <stp/>
        <stp/>
        <stp/>
        <stp>FALSE</stp>
        <stp>T</stp>
        <tr r="AA13" s="8"/>
      </tp>
      <tp>
        <v>1560</v>
        <stp/>
        <stp>StudyData</stp>
        <stp>(Vol(CLE?1)when  (LocalYear(CLE?1)=2015 AND LocalMonth(CLE?1)=12 AND LocalDay(CLE?1)=30 AND LocalHour(CLE?1)=8 AND LocalMinute(CLE?1)=30))</stp>
        <stp>Bar</stp>
        <stp/>
        <stp>Close</stp>
        <stp>5</stp>
        <stp>0</stp>
        <stp/>
        <stp/>
        <stp/>
        <stp>FALSE</stp>
        <stp>T</stp>
        <tr r="V7" s="8"/>
      </tp>
      <tp>
        <v>2228</v>
        <stp/>
        <stp>StudyData</stp>
        <stp>(Vol(CLE?1)when  (LocalYear(CLE?1)=2015 AND LocalMonth(CLE?1)=12 AND LocalDay(CLE?1)=31 AND LocalHour(CLE?1)=8 AND LocalMinute(CLE?1)=20))</stp>
        <stp>Bar</stp>
        <stp/>
        <stp>Close</stp>
        <stp>5</stp>
        <stp>0</stp>
        <stp/>
        <stp/>
        <stp/>
        <stp>FALSE</stp>
        <stp>T</stp>
        <tr r="U5" s="8"/>
      </tp>
      <tp>
        <v>3571</v>
        <stp/>
        <stp>StudyData</stp>
        <stp>(Vol(CLE?1)when  (LocalYear(CLE?1)=2015 AND LocalMonth(CLE?1)=12 AND LocalDay(CLE?1)=22 AND LocalHour(CLE?1)=9 AND LocalMinute(CLE?1)=15))</stp>
        <stp>Bar</stp>
        <stp/>
        <stp>Close</stp>
        <stp>5</stp>
        <stp>0</stp>
        <stp/>
        <stp/>
        <stp/>
        <stp>FALSE</stp>
        <stp>T</stp>
        <tr r="AB16" s="8"/>
      </tp>
      <tp>
        <v>2858</v>
        <stp/>
        <stp>StudyData</stp>
        <stp>(Vol(CLE?1)when  (LocalYear(CLE?1)=2015 AND LocalMonth(CLE?1)=12 AND LocalDay(CLE?1)=23 AND LocalHour(CLE?1)=9 AND LocalMinute(CLE?1)=05))</stp>
        <stp>Bar</stp>
        <stp/>
        <stp>Close</stp>
        <stp>5</stp>
        <stp>0</stp>
        <stp/>
        <stp/>
        <stp/>
        <stp>FALSE</stp>
        <stp>T</stp>
        <tr r="AA14" s="8"/>
      </tp>
      <tp>
        <v>2103</v>
        <stp/>
        <stp>StudyData</stp>
        <stp>(Vol(CLE?1)when  (LocalYear(CLE?1)=2015 AND LocalMonth(CLE?1)=12 AND LocalDay(CLE?1)=30 AND LocalHour(CLE?1)=8 AND LocalMinute(CLE?1)=35))</stp>
        <stp>Bar</stp>
        <stp/>
        <stp>Close</stp>
        <stp>5</stp>
        <stp>0</stp>
        <stp/>
        <stp/>
        <stp/>
        <stp>FALSE</stp>
        <stp>T</stp>
        <tr r="V8" s="8"/>
      </tp>
      <tp>
        <v>786</v>
        <stp/>
        <stp>StudyData</stp>
        <stp>(Vol(CLE?1)when  (LocalYear(CLE?1)=2015 AND LocalMonth(CLE?1)=12 AND LocalDay(CLE?1)=31 AND LocalHour(CLE?1)=8 AND LocalMinute(CLE?1)=25))</stp>
        <stp>Bar</stp>
        <stp/>
        <stp>Close</stp>
        <stp>5</stp>
        <stp>0</stp>
        <stp/>
        <stp/>
        <stp/>
        <stp>FALSE</stp>
        <stp>T</stp>
        <tr r="U6" s="8"/>
      </tp>
      <tp>
        <v>1830</v>
        <stp/>
        <stp>StudyData</stp>
        <stp>(Vol(CLE?1)when  (LocalYear(CLE?1)=2015 AND LocalMonth(CLE?1)=12 AND LocalDay(CLE?1)=22 AND LocalHour(CLE?1)=9 AND LocalMinute(CLE?1)=00))</stp>
        <stp>Bar</stp>
        <stp/>
        <stp>Close</stp>
        <stp>5</stp>
        <stp>0</stp>
        <stp/>
        <stp/>
        <stp/>
        <stp>FALSE</stp>
        <stp>T</stp>
        <tr r="AB13" s="8"/>
      </tp>
      <tp>
        <v>1293</v>
        <stp/>
        <stp>StudyData</stp>
        <stp>(Vol(CLE?1)when  (LocalYear(CLE?1)=2015 AND LocalMonth(CLE?1)=12 AND LocalDay(CLE?1)=23 AND LocalHour(CLE?1)=9 AND LocalMinute(CLE?1)=10))</stp>
        <stp>Bar</stp>
        <stp/>
        <stp>Close</stp>
        <stp>5</stp>
        <stp>0</stp>
        <stp/>
        <stp/>
        <stp/>
        <stp>FALSE</stp>
        <stp>T</stp>
        <tr r="AA15" s="8"/>
      </tp>
      <tp>
        <v>1504</v>
        <stp/>
        <stp>StudyData</stp>
        <stp>(Vol(CLE?1)when  (LocalYear(CLE?1)=2015 AND LocalMonth(CLE?1)=12 AND LocalDay(CLE?1)=30 AND LocalHour(CLE?1)=8 AND LocalMinute(CLE?1)=20))</stp>
        <stp>Bar</stp>
        <stp/>
        <stp>Close</stp>
        <stp>5</stp>
        <stp>0</stp>
        <stp/>
        <stp/>
        <stp/>
        <stp>FALSE</stp>
        <stp>T</stp>
        <tr r="V5" s="8"/>
      </tp>
      <tp>
        <v>1507</v>
        <stp/>
        <stp>StudyData</stp>
        <stp>(Vol(CLE?1)when  (LocalYear(CLE?1)=2015 AND LocalMonth(CLE?1)=12 AND LocalDay(CLE?1)=31 AND LocalHour(CLE?1)=8 AND LocalMinute(CLE?1)=30))</stp>
        <stp>Bar</stp>
        <stp/>
        <stp>Close</stp>
        <stp>5</stp>
        <stp>0</stp>
        <stp/>
        <stp/>
        <stp/>
        <stp>FALSE</stp>
        <stp>T</stp>
        <tr r="U7" s="8"/>
      </tp>
      <tp>
        <v>2744</v>
        <stp/>
        <stp>StudyData</stp>
        <stp>(Vol(CLE?1)when  (LocalYear(CLE?1)=2015 AND LocalMonth(CLE?1)=12 AND LocalDay(CLE?1)=22 AND LocalHour(CLE?1)=9 AND LocalMinute(CLE?1)=05))</stp>
        <stp>Bar</stp>
        <stp/>
        <stp>Close</stp>
        <stp>5</stp>
        <stp>0</stp>
        <stp/>
        <stp/>
        <stp/>
        <stp>FALSE</stp>
        <stp>T</stp>
        <tr r="AB14" s="8"/>
      </tp>
      <tp>
        <v>1862</v>
        <stp/>
        <stp>StudyData</stp>
        <stp>(Vol(CLE?1)when  (LocalYear(CLE?1)=2015 AND LocalMonth(CLE?1)=12 AND LocalDay(CLE?1)=23 AND LocalHour(CLE?1)=9 AND LocalMinute(CLE?1)=15))</stp>
        <stp>Bar</stp>
        <stp/>
        <stp>Close</stp>
        <stp>5</stp>
        <stp>0</stp>
        <stp/>
        <stp/>
        <stp/>
        <stp>FALSE</stp>
        <stp>T</stp>
        <tr r="AA16" s="8"/>
      </tp>
      <tp>
        <v>1872</v>
        <stp/>
        <stp>StudyData</stp>
        <stp>(Vol(CLE?1)when  (LocalYear(CLE?1)=2015 AND LocalMonth(CLE?1)=12 AND LocalDay(CLE?1)=30 AND LocalHour(CLE?1)=8 AND LocalMinute(CLE?1)=25))</stp>
        <stp>Bar</stp>
        <stp/>
        <stp>Close</stp>
        <stp>5</stp>
        <stp>0</stp>
        <stp/>
        <stp/>
        <stp/>
        <stp>FALSE</stp>
        <stp>T</stp>
        <tr r="V6" s="8"/>
      </tp>
      <tp>
        <v>2569</v>
        <stp/>
        <stp>StudyData</stp>
        <stp>(Vol(CLE?1)when  (LocalYear(CLE?1)=2015 AND LocalMonth(CLE?1)=12 AND LocalDay(CLE?1)=31 AND LocalHour(CLE?1)=8 AND LocalMinute(CLE?1)=35))</stp>
        <stp>Bar</stp>
        <stp/>
        <stp>Close</stp>
        <stp>5</stp>
        <stp>0</stp>
        <stp/>
        <stp/>
        <stp/>
        <stp>FALSE</stp>
        <stp>T</stp>
        <tr r="U8" s="8"/>
      </tp>
      <tp>
        <v>3134</v>
        <stp/>
        <stp>StudyData</stp>
        <stp>(Vol(CLE?1)when  (LocalYear(CLE?1)=2015 AND LocalMonth(CLE?1)=12 AND LocalDay(CLE?1)=22 AND LocalHour(CLE?1)=9 AND LocalMinute(CLE?1)=30))</stp>
        <stp>Bar</stp>
        <stp/>
        <stp>Close</stp>
        <stp>5</stp>
        <stp>0</stp>
        <stp/>
        <stp/>
        <stp/>
        <stp>FALSE</stp>
        <stp>T</stp>
        <tr r="AB19" s="8"/>
      </tp>
      <tp>
        <v>2131</v>
        <stp/>
        <stp>StudyData</stp>
        <stp>(Vol(CLE?1)when  (LocalYear(CLE?1)=2015 AND LocalMonth(CLE?1)=12 AND LocalDay(CLE?1)=23 AND LocalHour(CLE?1)=9 AND LocalMinute(CLE?1)=20))</stp>
        <stp>Bar</stp>
        <stp/>
        <stp>Close</stp>
        <stp>5</stp>
        <stp>0</stp>
        <stp/>
        <stp/>
        <stp/>
        <stp>FALSE</stp>
        <stp>T</stp>
        <tr r="AA17" s="8"/>
      </tp>
      <tp>
        <v>2678</v>
        <stp/>
        <stp>StudyData</stp>
        <stp>(Vol(CLE?1)when  (LocalYear(CLE?1)=2015 AND LocalMonth(CLE?1)=12 AND LocalDay(CLE?1)=24 AND LocalHour(CLE?1)=9 AND LocalMinute(CLE?1)=50))</stp>
        <stp>Bar</stp>
        <stp/>
        <stp>Close</stp>
        <stp>5</stp>
        <stp>0</stp>
        <stp/>
        <stp/>
        <stp/>
        <stp>FALSE</stp>
        <stp>T</stp>
        <tr r="Z23" s="8"/>
      </tp>
      <tp>
        <v>1568</v>
        <stp/>
        <stp>StudyData</stp>
        <stp>(Vol(CLE?1)when  (LocalYear(CLE?1)=2015 AND LocalMonth(CLE?1)=12 AND LocalDay(CLE?1)=30 AND LocalHour(CLE?1)=8 AND LocalMinute(CLE?1)=10))</stp>
        <stp>Bar</stp>
        <stp/>
        <stp>Close</stp>
        <stp>5</stp>
        <stp>0</stp>
        <stp/>
        <stp/>
        <stp/>
        <stp>FALSE</stp>
        <stp>T</stp>
        <tr r="V3" s="8"/>
      </tp>
      <tp>
        <v>2313</v>
        <stp/>
        <stp>StudyData</stp>
        <stp>(Vol(CLE?1)when  (LocalYear(CLE?1)=2015 AND LocalMonth(CLE?1)=12 AND LocalDay(CLE?1)=22 AND LocalHour(CLE?1)=9 AND LocalMinute(CLE?1)=35))</stp>
        <stp>Bar</stp>
        <stp/>
        <stp>Close</stp>
        <stp>5</stp>
        <stp>0</stp>
        <stp/>
        <stp/>
        <stp/>
        <stp>FALSE</stp>
        <stp>T</stp>
        <tr r="AB20" s="8"/>
      </tp>
      <tp>
        <v>1811</v>
        <stp/>
        <stp>StudyData</stp>
        <stp>(Vol(CLE?1)when  (LocalYear(CLE?1)=2015 AND LocalMonth(CLE?1)=12 AND LocalDay(CLE?1)=23 AND LocalHour(CLE?1)=9 AND LocalMinute(CLE?1)=25))</stp>
        <stp>Bar</stp>
        <stp/>
        <stp>Close</stp>
        <stp>5</stp>
        <stp>0</stp>
        <stp/>
        <stp/>
        <stp/>
        <stp>FALSE</stp>
        <stp>T</stp>
        <tr r="AA18" s="8"/>
      </tp>
      <tp>
        <v>911</v>
        <stp/>
        <stp>StudyData</stp>
        <stp>(Vol(CLE?1)when  (LocalYear(CLE?1)=2015 AND LocalMonth(CLE?1)=12 AND LocalDay(CLE?1)=24 AND LocalHour(CLE?1)=9 AND LocalMinute(CLE?1)=55))</stp>
        <stp>Bar</stp>
        <stp/>
        <stp>Close</stp>
        <stp>5</stp>
        <stp>0</stp>
        <stp/>
        <stp/>
        <stp/>
        <stp>FALSE</stp>
        <stp>T</stp>
        <tr r="Z24" s="8"/>
      </tp>
      <tp>
        <v>1100</v>
        <stp/>
        <stp>StudyData</stp>
        <stp>(Vol(CLE?1)when  (LocalYear(CLE?1)=2015 AND LocalMonth(CLE?1)=12 AND LocalDay(CLE?1)=30 AND LocalHour(CLE?1)=8 AND LocalMinute(CLE?1)=15))</stp>
        <stp>Bar</stp>
        <stp/>
        <stp>Close</stp>
        <stp>5</stp>
        <stp>0</stp>
        <stp/>
        <stp/>
        <stp/>
        <stp>FALSE</stp>
        <stp>T</stp>
        <tr r="V4" s="8"/>
      </tp>
      <tp>
        <v>7749</v>
        <stp/>
        <stp>StudyData</stp>
        <stp>(Vol(CLE?1)when  (LocalYear(CLE?1)=2015 AND LocalMonth(CLE?1)=12 AND LocalDay(CLE?1)=22 AND LocalHour(CLE?1)=9 AND LocalMinute(CLE?1)=20))</stp>
        <stp>Bar</stp>
        <stp/>
        <stp>Close</stp>
        <stp>5</stp>
        <stp>0</stp>
        <stp/>
        <stp/>
        <stp/>
        <stp>FALSE</stp>
        <stp>T</stp>
        <tr r="AB17" s="8"/>
      </tp>
      <tp>
        <v>18799</v>
        <stp/>
        <stp>StudyData</stp>
        <stp>(Vol(CLE?1)when  (LocalYear(CLE?1)=2015 AND LocalMonth(CLE?1)=12 AND LocalDay(CLE?1)=23 AND LocalHour(CLE?1)=9 AND LocalMinute(CLE?1)=30))</stp>
        <stp>Bar</stp>
        <stp/>
        <stp>Close</stp>
        <stp>5</stp>
        <stp>0</stp>
        <stp/>
        <stp/>
        <stp/>
        <stp>FALSE</stp>
        <stp>T</stp>
        <tr r="AA19" s="8"/>
      </tp>
      <tp>
        <v>2185</v>
        <stp/>
        <stp>StudyData</stp>
        <stp>(Vol(CLE?1)when  (LocalYear(CLE?1)=2015 AND LocalMonth(CLE?1)=12 AND LocalDay(CLE?1)=24 AND LocalHour(CLE?1)=9 AND LocalMinute(CLE?1)=40))</stp>
        <stp>Bar</stp>
        <stp/>
        <stp>Close</stp>
        <stp>5</stp>
        <stp>0</stp>
        <stp/>
        <stp/>
        <stp/>
        <stp>FALSE</stp>
        <stp>T</stp>
        <tr r="Z21" s="8"/>
      </tp>
      <tp>
        <v>1162</v>
        <stp/>
        <stp>StudyData</stp>
        <stp>(Vol(CLE?1)when  (LocalYear(CLE?1)=2015 AND LocalMonth(CLE?1)=12 AND LocalDay(CLE?1)=31 AND LocalHour(CLE?1)=8 AND LocalMinute(CLE?1)=10))</stp>
        <stp>Bar</stp>
        <stp/>
        <stp>Close</stp>
        <stp>5</stp>
        <stp>0</stp>
        <stp/>
        <stp/>
        <stp/>
        <stp>FALSE</stp>
        <stp>T</stp>
        <tr r="U3" s="8"/>
      </tp>
      <tp>
        <v>3762</v>
        <stp/>
        <stp>StudyData</stp>
        <stp>(Vol(CLE?1)when  (LocalYear(CLE?1)=2015 AND LocalMonth(CLE?1)=12 AND LocalDay(CLE?1)=22 AND LocalHour(CLE?1)=9 AND LocalMinute(CLE?1)=25))</stp>
        <stp>Bar</stp>
        <stp/>
        <stp>Close</stp>
        <stp>5</stp>
        <stp>0</stp>
        <stp/>
        <stp/>
        <stp/>
        <stp>FALSE</stp>
        <stp>T</stp>
        <tr r="AB18" s="8"/>
      </tp>
      <tp>
        <v>11059</v>
        <stp/>
        <stp>StudyData</stp>
        <stp>(Vol(CLE?1)when  (LocalYear(CLE?1)=2015 AND LocalMonth(CLE?1)=12 AND LocalDay(CLE?1)=23 AND LocalHour(CLE?1)=9 AND LocalMinute(CLE?1)=35))</stp>
        <stp>Bar</stp>
        <stp/>
        <stp>Close</stp>
        <stp>5</stp>
        <stp>0</stp>
        <stp/>
        <stp/>
        <stp/>
        <stp>FALSE</stp>
        <stp>T</stp>
        <tr r="AA20" s="8"/>
      </tp>
      <tp>
        <v>1359</v>
        <stp/>
        <stp>StudyData</stp>
        <stp>(Vol(CLE?1)when  (LocalYear(CLE?1)=2015 AND LocalMonth(CLE?1)=12 AND LocalDay(CLE?1)=24 AND LocalHour(CLE?1)=9 AND LocalMinute(CLE?1)=45))</stp>
        <stp>Bar</stp>
        <stp/>
        <stp>Close</stp>
        <stp>5</stp>
        <stp>0</stp>
        <stp/>
        <stp/>
        <stp/>
        <stp>FALSE</stp>
        <stp>T</stp>
        <tr r="Z22" s="8"/>
      </tp>
      <tp>
        <v>1776</v>
        <stp/>
        <stp>StudyData</stp>
        <stp>(Vol(CLE?1)when  (LocalYear(CLE?1)=2015 AND LocalMonth(CLE?1)=12 AND LocalDay(CLE?1)=31 AND LocalHour(CLE?1)=8 AND LocalMinute(CLE?1)=15))</stp>
        <stp>Bar</stp>
        <stp/>
        <stp>Close</stp>
        <stp>5</stp>
        <stp>0</stp>
        <stp/>
        <stp/>
        <stp/>
        <stp>FALSE</stp>
        <stp>T</stp>
        <tr r="U4" s="8"/>
      </tp>
      <tp>
        <v>1656</v>
        <stp/>
        <stp>StudyData</stp>
        <stp>(Vol(CLE?1)when  (LocalYear(CLE?1)=2015 AND LocalMonth(CLE?1)=12 AND LocalDay(CLE?1)=28 AND LocalHour(CLE?1)=9 AND LocalMinute(CLE?1)=50))</stp>
        <stp>Bar</stp>
        <stp/>
        <stp>Close</stp>
        <stp>5</stp>
        <stp>0</stp>
        <stp/>
        <stp/>
        <stp/>
        <stp>FALSE</stp>
        <stp>T</stp>
        <tr r="X23" s="8"/>
      </tp>
      <tp>
        <v>1500</v>
        <stp/>
        <stp>StudyData</stp>
        <stp>(Vol(CLE?1)when  (LocalYear(CLE?1)=2015 AND LocalMonth(CLE?1)=12 AND LocalDay(CLE?1)=29 AND LocalHour(CLE?1)=9 AND LocalMinute(CLE?1)=40))</stp>
        <stp>Bar</stp>
        <stp/>
        <stp>Close</stp>
        <stp>5</stp>
        <stp>0</stp>
        <stp/>
        <stp/>
        <stp/>
        <stp>FALSE</stp>
        <stp>T</stp>
        <tr r="W21" s="8"/>
      </tp>
      <tp>
        <v>1497</v>
        <stp/>
        <stp>StudyData</stp>
        <stp>(Vol(CLE?1)when  (LocalYear(CLE?1)=2015 AND LocalMonth(CLE?1)=12 AND LocalDay(CLE?1)=28 AND LocalHour(CLE?1)=9 AND LocalMinute(CLE?1)=55))</stp>
        <stp>Bar</stp>
        <stp/>
        <stp>Close</stp>
        <stp>5</stp>
        <stp>0</stp>
        <stp/>
        <stp/>
        <stp/>
        <stp>FALSE</stp>
        <stp>T</stp>
        <tr r="X24" s="8"/>
      </tp>
      <tp>
        <v>1066</v>
        <stp/>
        <stp>StudyData</stp>
        <stp>(Vol(CLE?1)when  (LocalYear(CLE?1)=2015 AND LocalMonth(CLE?1)=12 AND LocalDay(CLE?1)=29 AND LocalHour(CLE?1)=9 AND LocalMinute(CLE?1)=45))</stp>
        <stp>Bar</stp>
        <stp/>
        <stp>Close</stp>
        <stp>5</stp>
        <stp>0</stp>
        <stp/>
        <stp/>
        <stp/>
        <stp>FALSE</stp>
        <stp>T</stp>
        <tr r="W22" s="8"/>
      </tp>
      <tp>
        <v>1779</v>
        <stp/>
        <stp>StudyData</stp>
        <stp>(Vol(CLE?1)when  (LocalYear(CLE?1)=2015 AND LocalMonth(CLE?1)=12 AND LocalDay(CLE?1)=28 AND LocalHour(CLE?1)=9 AND LocalMinute(CLE?1)=40))</stp>
        <stp>Bar</stp>
        <stp/>
        <stp>Close</stp>
        <stp>5</stp>
        <stp>0</stp>
        <stp/>
        <stp/>
        <stp/>
        <stp>FALSE</stp>
        <stp>T</stp>
        <tr r="X21" s="8"/>
      </tp>
      <tp>
        <v>1089</v>
        <stp/>
        <stp>StudyData</stp>
        <stp>(Vol(CLE?1)when  (LocalYear(CLE?1)=2015 AND LocalMonth(CLE?1)=12 AND LocalDay(CLE?1)=29 AND LocalHour(CLE?1)=9 AND LocalMinute(CLE?1)=50))</stp>
        <stp>Bar</stp>
        <stp/>
        <stp>Close</stp>
        <stp>5</stp>
        <stp>0</stp>
        <stp/>
        <stp/>
        <stp/>
        <stp>FALSE</stp>
        <stp>T</stp>
        <tr r="W23" s="8"/>
      </tp>
      <tp>
        <v>3902</v>
        <stp/>
        <stp>StudyData</stp>
        <stp>(Vol(CLE?1)when  (LocalYear(CLE?1)=2015 AND LocalMonth(CLE?1)=12 AND LocalDay(CLE?1)=28 AND LocalHour(CLE?1)=9 AND LocalMinute(CLE?1)=45))</stp>
        <stp>Bar</stp>
        <stp/>
        <stp>Close</stp>
        <stp>5</stp>
        <stp>0</stp>
        <stp/>
        <stp/>
        <stp/>
        <stp>FALSE</stp>
        <stp>T</stp>
        <tr r="X22" s="8"/>
      </tp>
      <tp>
        <v>1257</v>
        <stp/>
        <stp>StudyData</stp>
        <stp>(Vol(CLE?1)when  (LocalYear(CLE?1)=2015 AND LocalMonth(CLE?1)=12 AND LocalDay(CLE?1)=29 AND LocalHour(CLE?1)=9 AND LocalMinute(CLE?1)=55))</stp>
        <stp>Bar</stp>
        <stp/>
        <stp>Close</stp>
        <stp>5</stp>
        <stp>0</stp>
        <stp/>
        <stp/>
        <stp/>
        <stp>FALSE</stp>
        <stp>T</stp>
        <tr r="W24" s="8"/>
      </tp>
      <tp>
        <v>1484</v>
        <stp/>
        <stp>StudyData</stp>
        <stp>(Vol(CLE?1)when  (LocalYear(CLE?1)=2015 AND LocalMonth(CLE?1)=12 AND LocalDay(CLE?1)=28 AND LocalHour(CLE?1)=9 AND LocalMinute(CLE?1)=30))</stp>
        <stp>Bar</stp>
        <stp/>
        <stp>Close</stp>
        <stp>5</stp>
        <stp>0</stp>
        <stp/>
        <stp/>
        <stp/>
        <stp>FALSE</stp>
        <stp>T</stp>
        <tr r="X19" s="8"/>
      </tp>
      <tp>
        <v>1415</v>
        <stp/>
        <stp>StudyData</stp>
        <stp>(Vol(CLE?1)when  (LocalYear(CLE?1)=2015 AND LocalMonth(CLE?1)=12 AND LocalDay(CLE?1)=29 AND LocalHour(CLE?1)=9 AND LocalMinute(CLE?1)=20))</stp>
        <stp>Bar</stp>
        <stp/>
        <stp>Close</stp>
        <stp>5</stp>
        <stp>0</stp>
        <stp/>
        <stp/>
        <stp/>
        <stp>FALSE</stp>
        <stp>T</stp>
        <tr r="W17" s="8"/>
      </tp>
      <tp>
        <v>2141</v>
        <stp/>
        <stp>StudyData</stp>
        <stp>(Vol(CLE?1)when  (LocalYear(CLE?1)=2015 AND LocalMonth(CLE?1)=12 AND LocalDay(CLE?1)=28 AND LocalHour(CLE?1)=9 AND LocalMinute(CLE?1)=35))</stp>
        <stp>Bar</stp>
        <stp/>
        <stp>Close</stp>
        <stp>5</stp>
        <stp>0</stp>
        <stp/>
        <stp/>
        <stp/>
        <stp>FALSE</stp>
        <stp>T</stp>
        <tr r="X20" s="8"/>
      </tp>
      <tp>
        <v>1275</v>
        <stp/>
        <stp>StudyData</stp>
        <stp>(Vol(CLE?1)when  (LocalYear(CLE?1)=2015 AND LocalMonth(CLE?1)=12 AND LocalDay(CLE?1)=29 AND LocalHour(CLE?1)=9 AND LocalMinute(CLE?1)=25))</stp>
        <stp>Bar</stp>
        <stp/>
        <stp>Close</stp>
        <stp>5</stp>
        <stp>0</stp>
        <stp/>
        <stp/>
        <stp/>
        <stp>FALSE</stp>
        <stp>T</stp>
        <tr r="W18" s="8"/>
      </tp>
      <tp>
        <v>1651</v>
        <stp/>
        <stp>StudyData</stp>
        <stp>(Vol(CLE?1)when  (LocalYear(CLE?1)=2015 AND LocalMonth(CLE?1)=12 AND LocalDay(CLE?1)=28 AND LocalHour(CLE?1)=9 AND LocalMinute(CLE?1)=20))</stp>
        <stp>Bar</stp>
        <stp/>
        <stp>Close</stp>
        <stp>5</stp>
        <stp>0</stp>
        <stp/>
        <stp/>
        <stp/>
        <stp>FALSE</stp>
        <stp>T</stp>
        <tr r="X17" s="8"/>
      </tp>
      <tp>
        <v>3859</v>
        <stp/>
        <stp>StudyData</stp>
        <stp>(Vol(CLE?1)when  (LocalYear(CLE?1)=2015 AND LocalMonth(CLE?1)=12 AND LocalDay(CLE?1)=29 AND LocalHour(CLE?1)=9 AND LocalMinute(CLE?1)=30))</stp>
        <stp>Bar</stp>
        <stp/>
        <stp>Close</stp>
        <stp>5</stp>
        <stp>0</stp>
        <stp/>
        <stp/>
        <stp/>
        <stp>FALSE</stp>
        <stp>T</stp>
        <tr r="W19" s="8"/>
      </tp>
      <tp>
        <v>1411</v>
        <stp/>
        <stp>StudyData</stp>
        <stp>(Vol(CLE?1)when  (LocalYear(CLE?1)=2015 AND LocalMonth(CLE?1)=12 AND LocalDay(CLE?1)=28 AND LocalHour(CLE?1)=9 AND LocalMinute(CLE?1)=25))</stp>
        <stp>Bar</stp>
        <stp/>
        <stp>Close</stp>
        <stp>5</stp>
        <stp>0</stp>
        <stp/>
        <stp/>
        <stp/>
        <stp>FALSE</stp>
        <stp>T</stp>
        <tr r="X18" s="8"/>
      </tp>
      <tp>
        <v>1516</v>
        <stp/>
        <stp>StudyData</stp>
        <stp>(Vol(CLE?1)when  (LocalYear(CLE?1)=2015 AND LocalMonth(CLE?1)=12 AND LocalDay(CLE?1)=29 AND LocalHour(CLE?1)=9 AND LocalMinute(CLE?1)=35))</stp>
        <stp>Bar</stp>
        <stp/>
        <stp>Close</stp>
        <stp>5</stp>
        <stp>0</stp>
        <stp/>
        <stp/>
        <stp/>
        <stp>FALSE</stp>
        <stp>T</stp>
        <tr r="W20" s="8"/>
      </tp>
      <tp>
        <v>1620</v>
        <stp/>
        <stp>StudyData</stp>
        <stp>(Vol(CLE?1)when  (LocalYear(CLE?1)=2015 AND LocalMonth(CLE?1)=12 AND LocalDay(CLE?1)=28 AND LocalHour(CLE?1)=9 AND LocalMinute(CLE?1)=10))</stp>
        <stp>Bar</stp>
        <stp/>
        <stp>Close</stp>
        <stp>5</stp>
        <stp>0</stp>
        <stp/>
        <stp/>
        <stp/>
        <stp>FALSE</stp>
        <stp>T</stp>
        <tr r="X15" s="8"/>
      </tp>
      <tp>
        <v>1731</v>
        <stp/>
        <stp>StudyData</stp>
        <stp>(Vol(CLE?1)when  (LocalYear(CLE?1)=2015 AND LocalMonth(CLE?1)=12 AND LocalDay(CLE?1)=29 AND LocalHour(CLE?1)=9 AND LocalMinute(CLE?1)=00))</stp>
        <stp>Bar</stp>
        <stp/>
        <stp>Close</stp>
        <stp>5</stp>
        <stp>0</stp>
        <stp/>
        <stp/>
        <stp/>
        <stp>FALSE</stp>
        <stp>T</stp>
        <tr r="W13" s="8"/>
      </tp>
      <tp>
        <v>1294</v>
        <stp/>
        <stp>StudyData</stp>
        <stp>(Vol(CLE?1)when  (LocalYear(CLE?1)=2015 AND LocalMonth(CLE?1)=12 AND LocalDay(CLE?1)=28 AND LocalHour(CLE?1)=9 AND LocalMinute(CLE?1)=15))</stp>
        <stp>Bar</stp>
        <stp/>
        <stp>Close</stp>
        <stp>5</stp>
        <stp>0</stp>
        <stp/>
        <stp/>
        <stp/>
        <stp>FALSE</stp>
        <stp>T</stp>
        <tr r="X16" s="8"/>
      </tp>
      <tp>
        <v>2382</v>
        <stp/>
        <stp>StudyData</stp>
        <stp>(Vol(CLE?1)when  (LocalYear(CLE?1)=2015 AND LocalMonth(CLE?1)=12 AND LocalDay(CLE?1)=29 AND LocalHour(CLE?1)=9 AND LocalMinute(CLE?1)=05))</stp>
        <stp>Bar</stp>
        <stp/>
        <stp>Close</stp>
        <stp>5</stp>
        <stp>0</stp>
        <stp/>
        <stp/>
        <stp/>
        <stp>FALSE</stp>
        <stp>T</stp>
        <tr r="W14" s="8"/>
      </tp>
      <tp>
        <v>2957</v>
        <stp/>
        <stp>StudyData</stp>
        <stp>(Vol(CLE?1)when  (LocalYear(CLE?1)=2015 AND LocalMonth(CLE?1)=12 AND LocalDay(CLE?1)=28 AND LocalHour(CLE?1)=9 AND LocalMinute(CLE?1)=00))</stp>
        <stp>Bar</stp>
        <stp/>
        <stp>Close</stp>
        <stp>5</stp>
        <stp>0</stp>
        <stp/>
        <stp/>
        <stp/>
        <stp>FALSE</stp>
        <stp>T</stp>
        <tr r="X13" s="8"/>
      </tp>
      <tp>
        <v>1461</v>
        <stp/>
        <stp>StudyData</stp>
        <stp>(Vol(CLE?1)when  (LocalYear(CLE?1)=2015 AND LocalMonth(CLE?1)=12 AND LocalDay(CLE?1)=29 AND LocalHour(CLE?1)=9 AND LocalMinute(CLE?1)=10))</stp>
        <stp>Bar</stp>
        <stp/>
        <stp>Close</stp>
        <stp>5</stp>
        <stp>0</stp>
        <stp/>
        <stp/>
        <stp/>
        <stp>FALSE</stp>
        <stp>T</stp>
        <tr r="W15" s="8"/>
      </tp>
      <tp>
        <v>3406</v>
        <stp/>
        <stp>StudyData</stp>
        <stp>(Vol(CLE?1)when  (LocalYear(CLE?1)=2015 AND LocalMonth(CLE?1)=12 AND LocalDay(CLE?1)=28 AND LocalHour(CLE?1)=9 AND LocalMinute(CLE?1)=05))</stp>
        <stp>Bar</stp>
        <stp/>
        <stp>Close</stp>
        <stp>5</stp>
        <stp>0</stp>
        <stp/>
        <stp/>
        <stp/>
        <stp>FALSE</stp>
        <stp>T</stp>
        <tr r="X14" s="8"/>
      </tp>
      <tp>
        <v>1685</v>
        <stp/>
        <stp>StudyData</stp>
        <stp>(Vol(CLE?1)when  (LocalYear(CLE?1)=2015 AND LocalMonth(CLE?1)=12 AND LocalDay(CLE?1)=29 AND LocalHour(CLE?1)=9 AND LocalMinute(CLE?1)=15))</stp>
        <stp>Bar</stp>
        <stp/>
        <stp>Close</stp>
        <stp>5</stp>
        <stp>0</stp>
        <stp/>
        <stp/>
        <stp/>
        <stp>FALSE</stp>
        <stp>T</stp>
        <tr r="W16" s="8"/>
      </tp>
      <tp>
        <v>153.16</v>
        <stp/>
        <stp>ContractData</stp>
        <stp>FGBX</stp>
        <stp>LastTrade</stp>
        <stp/>
        <stp>T</stp>
        <tr r="AC36" s="2"/>
      </tp>
      <tp>
        <v>2138</v>
        <stp/>
        <stp>StudyData</stp>
        <stp>(Vol(CLE?1)when  (LocalYear(CLE?1)=2015 AND LocalMonth(CLE?1)=12 AND LocalDay(CLE?1)=22 AND LocalHour(CLE?1)=8 AND LocalMinute(CLE?1)=50))</stp>
        <stp>Bar</stp>
        <stp/>
        <stp>Close</stp>
        <stp>5</stp>
        <stp>0</stp>
        <stp/>
        <stp/>
        <stp/>
        <stp>FALSE</stp>
        <stp>T</stp>
        <tr r="AB11" s="8"/>
      </tp>
      <tp>
        <v>2748</v>
        <stp/>
        <stp>StudyData</stp>
        <stp>(Vol(CLE?1)when  (LocalYear(CLE?1)=2015 AND LocalMonth(CLE?1)=12 AND LocalDay(CLE?1)=23 AND LocalHour(CLE?1)=8 AND LocalMinute(CLE?1)=40))</stp>
        <stp>Bar</stp>
        <stp/>
        <stp>Close</stp>
        <stp>5</stp>
        <stp>0</stp>
        <stp/>
        <stp/>
        <stp/>
        <stp>FALSE</stp>
        <stp>T</stp>
        <tr r="AA9" s="8"/>
      </tp>
      <tp>
        <v>2389</v>
        <stp/>
        <stp>StudyData</stp>
        <stp>(Vol(CLE?1)when  (LocalYear(CLE?1)=2015 AND LocalMonth(CLE?1)=12 AND LocalDay(CLE?1)=24 AND LocalHour(CLE?1)=8 AND LocalMinute(CLE?1)=30))</stp>
        <stp>Bar</stp>
        <stp/>
        <stp>Close</stp>
        <stp>5</stp>
        <stp>0</stp>
        <stp/>
        <stp/>
        <stp/>
        <stp>FALSE</stp>
        <stp>T</stp>
        <tr r="Z7" s="8"/>
      </tp>
      <tp>
        <v>2975</v>
        <stp/>
        <stp>StudyData</stp>
        <stp>(Vol(CLE?1)when  (LocalYear(CLE?1)=2015 AND LocalMonth(CLE?1)=12 AND LocalDay(CLE?1)=22 AND LocalHour(CLE?1)=8 AND LocalMinute(CLE?1)=55))</stp>
        <stp>Bar</stp>
        <stp/>
        <stp>Close</stp>
        <stp>5</stp>
        <stp>0</stp>
        <stp/>
        <stp/>
        <stp/>
        <stp>FALSE</stp>
        <stp>T</stp>
        <tr r="AB12" s="8"/>
      </tp>
      <tp>
        <v>3778</v>
        <stp/>
        <stp>StudyData</stp>
        <stp>(Vol(CLE?1)when  (LocalYear(CLE?1)=2015 AND LocalMonth(CLE?1)=12 AND LocalDay(CLE?1)=23 AND LocalHour(CLE?1)=8 AND LocalMinute(CLE?1)=45))</stp>
        <stp>Bar</stp>
        <stp/>
        <stp>Close</stp>
        <stp>5</stp>
        <stp>0</stp>
        <stp/>
        <stp/>
        <stp/>
        <stp>FALSE</stp>
        <stp>T</stp>
        <tr r="AA10" s="8"/>
      </tp>
      <tp>
        <v>1998</v>
        <stp/>
        <stp>StudyData</stp>
        <stp>(Vol(CLE?1)when  (LocalYear(CLE?1)=2015 AND LocalMonth(CLE?1)=12 AND LocalDay(CLE?1)=24 AND LocalHour(CLE?1)=8 AND LocalMinute(CLE?1)=35))</stp>
        <stp>Bar</stp>
        <stp/>
        <stp>Close</stp>
        <stp>5</stp>
        <stp>0</stp>
        <stp/>
        <stp/>
        <stp/>
        <stp>FALSE</stp>
        <stp>T</stp>
        <tr r="Z8" s="8"/>
      </tp>
      <tp>
        <v>1936</v>
        <stp/>
        <stp>StudyData</stp>
        <stp>(Vol(CLE?1)when  (LocalYear(CLE?1)=2015 AND LocalMonth(CLE?1)=12 AND LocalDay(CLE?1)=22 AND LocalHour(CLE?1)=8 AND LocalMinute(CLE?1)=40))</stp>
        <stp>Bar</stp>
        <stp/>
        <stp>Close</stp>
        <stp>5</stp>
        <stp>0</stp>
        <stp/>
        <stp/>
        <stp/>
        <stp>FALSE</stp>
        <stp>T</stp>
        <tr r="AB9" s="8"/>
      </tp>
      <tp>
        <v>1863</v>
        <stp/>
        <stp>StudyData</stp>
        <stp>(Vol(CLE?1)when  (LocalYear(CLE?1)=2015 AND LocalMonth(CLE?1)=12 AND LocalDay(CLE?1)=23 AND LocalHour(CLE?1)=8 AND LocalMinute(CLE?1)=50))</stp>
        <stp>Bar</stp>
        <stp/>
        <stp>Close</stp>
        <stp>5</stp>
        <stp>0</stp>
        <stp/>
        <stp/>
        <stp/>
        <stp>FALSE</stp>
        <stp>T</stp>
        <tr r="AA11" s="8"/>
      </tp>
      <tp>
        <v>2447</v>
        <stp/>
        <stp>StudyData</stp>
        <stp>(Vol(CLE?1)when  (LocalYear(CLE?1)=2015 AND LocalMonth(CLE?1)=12 AND LocalDay(CLE?1)=24 AND LocalHour(CLE?1)=8 AND LocalMinute(CLE?1)=20))</stp>
        <stp>Bar</stp>
        <stp/>
        <stp>Close</stp>
        <stp>5</stp>
        <stp>0</stp>
        <stp/>
        <stp/>
        <stp/>
        <stp>FALSE</stp>
        <stp>T</stp>
        <tr r="Z5" s="8"/>
      </tp>
      <tp>
        <v>2305</v>
        <stp/>
        <stp>StudyData</stp>
        <stp>(Vol(CLE?1)when  (LocalYear(CLE?1)=2015 AND LocalMonth(CLE?1)=12 AND LocalDay(CLE?1)=22 AND LocalHour(CLE?1)=8 AND LocalMinute(CLE?1)=45))</stp>
        <stp>Bar</stp>
        <stp/>
        <stp>Close</stp>
        <stp>5</stp>
        <stp>0</stp>
        <stp/>
        <stp/>
        <stp/>
        <stp>FALSE</stp>
        <stp>T</stp>
        <tr r="AB10" s="8"/>
      </tp>
      <tp>
        <v>1469</v>
        <stp/>
        <stp>StudyData</stp>
        <stp>(Vol(CLE?1)when  (LocalYear(CLE?1)=2015 AND LocalMonth(CLE?1)=12 AND LocalDay(CLE?1)=23 AND LocalHour(CLE?1)=8 AND LocalMinute(CLE?1)=55))</stp>
        <stp>Bar</stp>
        <stp/>
        <stp>Close</stp>
        <stp>5</stp>
        <stp>0</stp>
        <stp/>
        <stp/>
        <stp/>
        <stp>FALSE</stp>
        <stp>T</stp>
        <tr r="AA12" s="8"/>
      </tp>
      <tp>
        <v>3695</v>
        <stp/>
        <stp>StudyData</stp>
        <stp>(Vol(CLE?1)when  (LocalYear(CLE?1)=2015 AND LocalMonth(CLE?1)=12 AND LocalDay(CLE?1)=24 AND LocalHour(CLE?1)=8 AND LocalMinute(CLE?1)=25))</stp>
        <stp>Bar</stp>
        <stp/>
        <stp>Close</stp>
        <stp>5</stp>
        <stp>0</stp>
        <stp/>
        <stp/>
        <stp/>
        <stp>FALSE</stp>
        <stp>T</stp>
        <tr r="Z6" s="8"/>
      </tp>
      <tp>
        <v>2096</v>
        <stp/>
        <stp>StudyData</stp>
        <stp>(Vol(CLE?1)when  (LocalYear(CLE?1)=2015 AND LocalMonth(CLE?1)=12 AND LocalDay(CLE?1)=24 AND LocalHour(CLE?1)=8 AND LocalMinute(CLE?1)=10))</stp>
        <stp>Bar</stp>
        <stp/>
        <stp>Close</stp>
        <stp>5</stp>
        <stp>0</stp>
        <stp/>
        <stp/>
        <stp/>
        <stp>FALSE</stp>
        <stp>T</stp>
        <tr r="Z3" s="8"/>
      </tp>
      <tp>
        <v>2952</v>
        <stp/>
        <stp>StudyData</stp>
        <stp>(Vol(CLE?1)when  (LocalYear(CLE?1)=2015 AND LocalMonth(CLE?1)=12 AND LocalDay(CLE?1)=30 AND LocalHour(CLE?1)=9 AND LocalMinute(CLE?1)=50))</stp>
        <stp>Bar</stp>
        <stp/>
        <stp>Close</stp>
        <stp>5</stp>
        <stp>0</stp>
        <stp/>
        <stp/>
        <stp/>
        <stp>FALSE</stp>
        <stp>T</stp>
        <tr r="V23" s="8"/>
      </tp>
      <tp>
        <v>799</v>
        <stp/>
        <stp>StudyData</stp>
        <stp>(Vol(CLE?1)when  (LocalYear(CLE?1)=2015 AND LocalMonth(CLE?1)=12 AND LocalDay(CLE?1)=31 AND LocalHour(CLE?1)=9 AND LocalMinute(CLE?1)=40))</stp>
        <stp>Bar</stp>
        <stp/>
        <stp>Close</stp>
        <stp>5</stp>
        <stp>0</stp>
        <stp/>
        <stp/>
        <stp/>
        <stp>FALSE</stp>
        <stp>T</stp>
        <tr r="U21" s="8"/>
      </tp>
      <tp>
        <v>1053</v>
        <stp/>
        <stp>StudyData</stp>
        <stp>(Vol(CLE?1)when  (LocalYear(CLE?1)=2015 AND LocalMonth(CLE?1)=12 AND LocalDay(CLE?1)=24 AND LocalHour(CLE?1)=8 AND LocalMinute(CLE?1)=15))</stp>
        <stp>Bar</stp>
        <stp/>
        <stp>Close</stp>
        <stp>5</stp>
        <stp>0</stp>
        <stp/>
        <stp/>
        <stp/>
        <stp>FALSE</stp>
        <stp>T</stp>
        <tr r="Z4" s="8"/>
      </tp>
      <tp>
        <v>3953</v>
        <stp/>
        <stp>StudyData</stp>
        <stp>(Vol(CLE?1)when  (LocalYear(CLE?1)=2015 AND LocalMonth(CLE?1)=12 AND LocalDay(CLE?1)=30 AND LocalHour(CLE?1)=9 AND LocalMinute(CLE?1)=55))</stp>
        <stp>Bar</stp>
        <stp/>
        <stp>Close</stp>
        <stp>5</stp>
        <stp>0</stp>
        <stp/>
        <stp/>
        <stp/>
        <stp>FALSE</stp>
        <stp>T</stp>
        <tr r="V24" s="8"/>
      </tp>
      <tp>
        <v>898</v>
        <stp/>
        <stp>StudyData</stp>
        <stp>(Vol(CLE?1)when  (LocalYear(CLE?1)=2015 AND LocalMonth(CLE?1)=12 AND LocalDay(CLE?1)=31 AND LocalHour(CLE?1)=9 AND LocalMinute(CLE?1)=45))</stp>
        <stp>Bar</stp>
        <stp/>
        <stp>Close</stp>
        <stp>5</stp>
        <stp>0</stp>
        <stp/>
        <stp/>
        <stp/>
        <stp>FALSE</stp>
        <stp>T</stp>
        <tr r="U22" s="8"/>
      </tp>
      <tp>
        <v>5771</v>
        <stp/>
        <stp>StudyData</stp>
        <stp>(Vol(CLE?1)when  (LocalYear(CLE?1)=2015 AND LocalMonth(CLE?1)=12 AND LocalDay(CLE?1)=30 AND LocalHour(CLE?1)=9 AND LocalMinute(CLE?1)=40))</stp>
        <stp>Bar</stp>
        <stp/>
        <stp>Close</stp>
        <stp>5</stp>
        <stp>0</stp>
        <stp/>
        <stp/>
        <stp/>
        <stp>FALSE</stp>
        <stp>T</stp>
        <tr r="V21" s="8"/>
      </tp>
      <tp>
        <v>1238</v>
        <stp/>
        <stp>StudyData</stp>
        <stp>(Vol(CLE?1)when  (LocalYear(CLE?1)=2015 AND LocalMonth(CLE?1)=12 AND LocalDay(CLE?1)=31 AND LocalHour(CLE?1)=9 AND LocalMinute(CLE?1)=50))</stp>
        <stp>Bar</stp>
        <stp/>
        <stp>Close</stp>
        <stp>5</stp>
        <stp>0</stp>
        <stp/>
        <stp/>
        <stp/>
        <stp>FALSE</stp>
        <stp>T</stp>
        <tr r="U23" s="8"/>
      </tp>
      <tp>
        <v>2800</v>
        <stp/>
        <stp>StudyData</stp>
        <stp>(Vol(CLE?1)when  (LocalYear(CLE?1)=2015 AND LocalMonth(CLE?1)=12 AND LocalDay(CLE?1)=30 AND LocalHour(CLE?1)=9 AND LocalMinute(CLE?1)=45))</stp>
        <stp>Bar</stp>
        <stp/>
        <stp>Close</stp>
        <stp>5</stp>
        <stp>0</stp>
        <stp/>
        <stp/>
        <stp/>
        <stp>FALSE</stp>
        <stp>T</stp>
        <tr r="V22" s="8"/>
      </tp>
      <tp>
        <v>1424</v>
        <stp/>
        <stp>StudyData</stp>
        <stp>(Vol(CLE?1)when  (LocalYear(CLE?1)=2015 AND LocalMonth(CLE?1)=12 AND LocalDay(CLE?1)=31 AND LocalHour(CLE?1)=9 AND LocalMinute(CLE?1)=55))</stp>
        <stp>Bar</stp>
        <stp/>
        <stp>Close</stp>
        <stp>5</stp>
        <stp>0</stp>
        <stp/>
        <stp/>
        <stp/>
        <stp>FALSE</stp>
        <stp>T</stp>
        <tr r="U24" s="8"/>
      </tp>
      <tp>
        <v>3126</v>
        <stp/>
        <stp>StudyData</stp>
        <stp>(Vol(CLE?1)when  (LocalYear(CLE?1)=2015 AND LocalMonth(CLE?1)=12 AND LocalDay(CLE?1)=22 AND LocalHour(CLE?1)=8 AND LocalMinute(CLE?1)=10))</stp>
        <stp>Bar</stp>
        <stp/>
        <stp>Close</stp>
        <stp>5</stp>
        <stp>0</stp>
        <stp/>
        <stp/>
        <stp/>
        <stp>FALSE</stp>
        <stp>T</stp>
        <tr r="AB3" s="8"/>
      </tp>
      <tp>
        <v>13486</v>
        <stp/>
        <stp>StudyData</stp>
        <stp>(Vol(CLE?1)when  (LocalYear(CLE?1)=2015 AND LocalMonth(CLE?1)=12 AND LocalDay(CLE?1)=30 AND LocalHour(CLE?1)=9 AND LocalMinute(CLE?1)=30))</stp>
        <stp>Bar</stp>
        <stp/>
        <stp>Close</stp>
        <stp>5</stp>
        <stp>0</stp>
        <stp/>
        <stp/>
        <stp/>
        <stp>FALSE</stp>
        <stp>T</stp>
        <tr r="V19" s="8"/>
      </tp>
      <tp>
        <v>2682</v>
        <stp/>
        <stp>StudyData</stp>
        <stp>(Vol(CLE?1)when  (LocalYear(CLE?1)=2015 AND LocalMonth(CLE?1)=12 AND LocalDay(CLE?1)=31 AND LocalHour(CLE?1)=9 AND LocalMinute(CLE?1)=20))</stp>
        <stp>Bar</stp>
        <stp/>
        <stp>Close</stp>
        <stp>5</stp>
        <stp>0</stp>
        <stp/>
        <stp/>
        <stp/>
        <stp>FALSE</stp>
        <stp>T</stp>
        <tr r="U17" s="8"/>
      </tp>
      <tp>
        <v>3811</v>
        <stp/>
        <stp>StudyData</stp>
        <stp>(Vol(CLE?1)when  (LocalYear(CLE?1)=2015 AND LocalMonth(CLE?1)=12 AND LocalDay(CLE?1)=22 AND LocalHour(CLE?1)=8 AND LocalMinute(CLE?1)=15))</stp>
        <stp>Bar</stp>
        <stp/>
        <stp>Close</stp>
        <stp>5</stp>
        <stp>0</stp>
        <stp/>
        <stp/>
        <stp/>
        <stp>FALSE</stp>
        <stp>T</stp>
        <tr r="AB4" s="8"/>
      </tp>
      <tp>
        <v>2799</v>
        <stp/>
        <stp>StudyData</stp>
        <stp>(Vol(CLE?1)when  (LocalYear(CLE?1)=2015 AND LocalMonth(CLE?1)=12 AND LocalDay(CLE?1)=30 AND LocalHour(CLE?1)=9 AND LocalMinute(CLE?1)=35))</stp>
        <stp>Bar</stp>
        <stp/>
        <stp>Close</stp>
        <stp>5</stp>
        <stp>0</stp>
        <stp/>
        <stp/>
        <stp/>
        <stp>FALSE</stp>
        <stp>T</stp>
        <tr r="V20" s="8"/>
      </tp>
      <tp>
        <v>1517</v>
        <stp/>
        <stp>StudyData</stp>
        <stp>(Vol(CLE?1)when  (LocalYear(CLE?1)=2015 AND LocalMonth(CLE?1)=12 AND LocalDay(CLE?1)=31 AND LocalHour(CLE?1)=9 AND LocalMinute(CLE?1)=25))</stp>
        <stp>Bar</stp>
        <stp/>
        <stp>Close</stp>
        <stp>5</stp>
        <stp>0</stp>
        <stp/>
        <stp/>
        <stp/>
        <stp>FALSE</stp>
        <stp>T</stp>
        <tr r="U18" s="8"/>
      </tp>
      <tp>
        <v>3827</v>
        <stp/>
        <stp>StudyData</stp>
        <stp>(Vol(CLE?1)when  (LocalYear(CLE?1)=2015 AND LocalMonth(CLE?1)=12 AND LocalDay(CLE?1)=23 AND LocalHour(CLE?1)=8 AND LocalMinute(CLE?1)=10))</stp>
        <stp>Bar</stp>
        <stp/>
        <stp>Close</stp>
        <stp>5</stp>
        <stp>0</stp>
        <stp/>
        <stp/>
        <stp/>
        <stp>FALSE</stp>
        <stp>T</stp>
        <tr r="AA3" s="8"/>
      </tp>
      <tp>
        <v>1988</v>
        <stp/>
        <stp>StudyData</stp>
        <stp>(Vol(CLE?1)when  (LocalYear(CLE?1)=2015 AND LocalMonth(CLE?1)=12 AND LocalDay(CLE?1)=30 AND LocalHour(CLE?1)=9 AND LocalMinute(CLE?1)=20))</stp>
        <stp>Bar</stp>
        <stp/>
        <stp>Close</stp>
        <stp>5</stp>
        <stp>0</stp>
        <stp/>
        <stp/>
        <stp/>
        <stp>FALSE</stp>
        <stp>T</stp>
        <tr r="V17" s="8"/>
      </tp>
      <tp>
        <v>1367</v>
        <stp/>
        <stp>StudyData</stp>
        <stp>(Vol(CLE?1)when  (LocalYear(CLE?1)=2015 AND LocalMonth(CLE?1)=12 AND LocalDay(CLE?1)=31 AND LocalHour(CLE?1)=9 AND LocalMinute(CLE?1)=30))</stp>
        <stp>Bar</stp>
        <stp/>
        <stp>Close</stp>
        <stp>5</stp>
        <stp>0</stp>
        <stp/>
        <stp/>
        <stp/>
        <stp>FALSE</stp>
        <stp>T</stp>
        <tr r="U19" s="8"/>
      </tp>
      <tp>
        <v>1729</v>
        <stp/>
        <stp>StudyData</stp>
        <stp>(Vol(CLE?1)when  (LocalYear(CLE?1)=2015 AND LocalMonth(CLE?1)=12 AND LocalDay(CLE?1)=23 AND LocalHour(CLE?1)=8 AND LocalMinute(CLE?1)=15))</stp>
        <stp>Bar</stp>
        <stp/>
        <stp>Close</stp>
        <stp>5</stp>
        <stp>0</stp>
        <stp/>
        <stp/>
        <stp/>
        <stp>FALSE</stp>
        <stp>T</stp>
        <tr r="AA4" s="8"/>
      </tp>
      <tp>
        <v>2076</v>
        <stp/>
        <stp>StudyData</stp>
        <stp>(Vol(CLE?1)when  (LocalYear(CLE?1)=2015 AND LocalMonth(CLE?1)=12 AND LocalDay(CLE?1)=30 AND LocalHour(CLE?1)=9 AND LocalMinute(CLE?1)=25))</stp>
        <stp>Bar</stp>
        <stp/>
        <stp>Close</stp>
        <stp>5</stp>
        <stp>0</stp>
        <stp/>
        <stp/>
        <stp/>
        <stp>FALSE</stp>
        <stp>T</stp>
        <tr r="V18" s="8"/>
      </tp>
      <tp>
        <v>898</v>
        <stp/>
        <stp>StudyData</stp>
        <stp>(Vol(CLE?1)when  (LocalYear(CLE?1)=2015 AND LocalMonth(CLE?1)=12 AND LocalDay(CLE?1)=31 AND LocalHour(CLE?1)=9 AND LocalMinute(CLE?1)=35))</stp>
        <stp>Bar</stp>
        <stp/>
        <stp>Close</stp>
        <stp>5</stp>
        <stp>0</stp>
        <stp/>
        <stp/>
        <stp/>
        <stp>FALSE</stp>
        <stp>T</stp>
        <tr r="U20" s="8"/>
      </tp>
      <tp>
        <v>2175</v>
        <stp/>
        <stp>StudyData</stp>
        <stp>(Vol(CLE?1)when  (LocalYear(CLE?1)=2015 AND LocalMonth(CLE?1)=12 AND LocalDay(CLE?1)=22 AND LocalHour(CLE?1)=8 AND LocalMinute(CLE?1)=30))</stp>
        <stp>Bar</stp>
        <stp/>
        <stp>Close</stp>
        <stp>5</stp>
        <stp>0</stp>
        <stp/>
        <stp/>
        <stp/>
        <stp>FALSE</stp>
        <stp>T</stp>
        <tr r="AB7" s="8"/>
      </tp>
      <tp>
        <v>5574</v>
        <stp/>
        <stp>StudyData</stp>
        <stp>(Vol(CLE?1)when  (LocalYear(CLE?1)=2015 AND LocalMonth(CLE?1)=12 AND LocalDay(CLE?1)=23 AND LocalHour(CLE?1)=8 AND LocalMinute(CLE?1)=20))</stp>
        <stp>Bar</stp>
        <stp/>
        <stp>Close</stp>
        <stp>5</stp>
        <stp>0</stp>
        <stp/>
        <stp/>
        <stp/>
        <stp>FALSE</stp>
        <stp>T</stp>
        <tr r="AA5" s="8"/>
      </tp>
      <tp>
        <v>1063</v>
        <stp/>
        <stp>StudyData</stp>
        <stp>(Vol(CLE?1)when  (LocalYear(CLE?1)=2015 AND LocalMonth(CLE?1)=12 AND LocalDay(CLE?1)=24 AND LocalHour(CLE?1)=8 AND LocalMinute(CLE?1)=50))</stp>
        <stp>Bar</stp>
        <stp/>
        <stp>Close</stp>
        <stp>5</stp>
        <stp>0</stp>
        <stp/>
        <stp/>
        <stp/>
        <stp>FALSE</stp>
        <stp>T</stp>
        <tr r="Z11" s="8"/>
      </tp>
      <tp>
        <v>4499</v>
        <stp/>
        <stp>StudyData</stp>
        <stp>(Vol(CLE?1)when  (LocalYear(CLE?1)=2015 AND LocalMonth(CLE?1)=12 AND LocalDay(CLE?1)=30 AND LocalHour(CLE?1)=9 AND LocalMinute(CLE?1)=10))</stp>
        <stp>Bar</stp>
        <stp/>
        <stp>Close</stp>
        <stp>5</stp>
        <stp>0</stp>
        <stp/>
        <stp/>
        <stp/>
        <stp>FALSE</stp>
        <stp>T</stp>
        <tr r="V15" s="8"/>
      </tp>
      <tp>
        <v>2287</v>
        <stp/>
        <stp>StudyData</stp>
        <stp>(Vol(CLE?1)when  (LocalYear(CLE?1)=2015 AND LocalMonth(CLE?1)=12 AND LocalDay(CLE?1)=31 AND LocalHour(CLE?1)=9 AND LocalMinute(CLE?1)=00))</stp>
        <stp>Bar</stp>
        <stp/>
        <stp>Close</stp>
        <stp>5</stp>
        <stp>0</stp>
        <stp/>
        <stp/>
        <stp/>
        <stp>FALSE</stp>
        <stp>T</stp>
        <tr r="U13" s="8"/>
      </tp>
      <tp>
        <v>4304</v>
        <stp/>
        <stp>StudyData</stp>
        <stp>(Vol(CLE?1)when  (LocalYear(CLE?1)=2015 AND LocalMonth(CLE?1)=12 AND LocalDay(CLE?1)=22 AND LocalHour(CLE?1)=8 AND LocalMinute(CLE?1)=35))</stp>
        <stp>Bar</stp>
        <stp/>
        <stp>Close</stp>
        <stp>5</stp>
        <stp>0</stp>
        <stp/>
        <stp/>
        <stp/>
        <stp>FALSE</stp>
        <stp>T</stp>
        <tr r="AB8" s="8"/>
      </tp>
      <tp>
        <v>5586</v>
        <stp/>
        <stp>StudyData</stp>
        <stp>(Vol(CLE?1)when  (LocalYear(CLE?1)=2015 AND LocalMonth(CLE?1)=12 AND LocalDay(CLE?1)=23 AND LocalHour(CLE?1)=8 AND LocalMinute(CLE?1)=25))</stp>
        <stp>Bar</stp>
        <stp/>
        <stp>Close</stp>
        <stp>5</stp>
        <stp>0</stp>
        <stp/>
        <stp/>
        <stp/>
        <stp>FALSE</stp>
        <stp>T</stp>
        <tr r="AA6" s="8"/>
      </tp>
      <tp>
        <v>1603</v>
        <stp/>
        <stp>StudyData</stp>
        <stp>(Vol(CLE?1)when  (LocalYear(CLE?1)=2015 AND LocalMonth(CLE?1)=12 AND LocalDay(CLE?1)=24 AND LocalHour(CLE?1)=8 AND LocalMinute(CLE?1)=55))</stp>
        <stp>Bar</stp>
        <stp/>
        <stp>Close</stp>
        <stp>5</stp>
        <stp>0</stp>
        <stp/>
        <stp/>
        <stp/>
        <stp>FALSE</stp>
        <stp>T</stp>
        <tr r="Z12" s="8"/>
      </tp>
      <tp>
        <v>3033</v>
        <stp/>
        <stp>StudyData</stp>
        <stp>(Vol(CLE?1)when  (LocalYear(CLE?1)=2015 AND LocalMonth(CLE?1)=12 AND LocalDay(CLE?1)=30 AND LocalHour(CLE?1)=9 AND LocalMinute(CLE?1)=15))</stp>
        <stp>Bar</stp>
        <stp/>
        <stp>Close</stp>
        <stp>5</stp>
        <stp>0</stp>
        <stp/>
        <stp/>
        <stp/>
        <stp>FALSE</stp>
        <stp>T</stp>
        <tr r="V16" s="8"/>
      </tp>
      <tp>
        <v>2832</v>
        <stp/>
        <stp>StudyData</stp>
        <stp>(Vol(CLE?1)when  (LocalYear(CLE?1)=2015 AND LocalMonth(CLE?1)=12 AND LocalDay(CLE?1)=31 AND LocalHour(CLE?1)=9 AND LocalMinute(CLE?1)=05))</stp>
        <stp>Bar</stp>
        <stp/>
        <stp>Close</stp>
        <stp>5</stp>
        <stp>0</stp>
        <stp/>
        <stp/>
        <stp/>
        <stp>FALSE</stp>
        <stp>T</stp>
        <tr r="U14" s="8"/>
      </tp>
      <tp>
        <v>1581</v>
        <stp/>
        <stp>StudyData</stp>
        <stp>(Vol(CLE?1)when  (LocalYear(CLE?1)=2015 AND LocalMonth(CLE?1)=12 AND LocalDay(CLE?1)=22 AND LocalHour(CLE?1)=8 AND LocalMinute(CLE?1)=20))</stp>
        <stp>Bar</stp>
        <stp/>
        <stp>Close</stp>
        <stp>5</stp>
        <stp>0</stp>
        <stp/>
        <stp/>
        <stp/>
        <stp>FALSE</stp>
        <stp>T</stp>
        <tr r="AB5" s="8"/>
      </tp>
      <tp>
        <v>4729</v>
        <stp/>
        <stp>StudyData</stp>
        <stp>(Vol(CLE?1)when  (LocalYear(CLE?1)=2015 AND LocalMonth(CLE?1)=12 AND LocalDay(CLE?1)=23 AND LocalHour(CLE?1)=8 AND LocalMinute(CLE?1)=30))</stp>
        <stp>Bar</stp>
        <stp/>
        <stp>Close</stp>
        <stp>5</stp>
        <stp>0</stp>
        <stp/>
        <stp/>
        <stp/>
        <stp>FALSE</stp>
        <stp>T</stp>
        <tr r="AA7" s="8"/>
      </tp>
      <tp>
        <v>1088</v>
        <stp/>
        <stp>StudyData</stp>
        <stp>(Vol(CLE?1)when  (LocalYear(CLE?1)=2015 AND LocalMonth(CLE?1)=12 AND LocalDay(CLE?1)=24 AND LocalHour(CLE?1)=8 AND LocalMinute(CLE?1)=40))</stp>
        <stp>Bar</stp>
        <stp/>
        <stp>Close</stp>
        <stp>5</stp>
        <stp>0</stp>
        <stp/>
        <stp/>
        <stp/>
        <stp>FALSE</stp>
        <stp>T</stp>
        <tr r="Z9" s="8"/>
      </tp>
      <tp>
        <v>1581</v>
        <stp/>
        <stp>StudyData</stp>
        <stp>(Vol(CLE?1)when  (LocalYear(CLE?1)=2015 AND LocalMonth(CLE?1)=12 AND LocalDay(CLE?1)=30 AND LocalHour(CLE?1)=9 AND LocalMinute(CLE?1)=00))</stp>
        <stp>Bar</stp>
        <stp/>
        <stp>Close</stp>
        <stp>5</stp>
        <stp>0</stp>
        <stp/>
        <stp/>
        <stp/>
        <stp>FALSE</stp>
        <stp>T</stp>
        <tr r="V13" s="8"/>
      </tp>
      <tp>
        <v>3092</v>
        <stp/>
        <stp>StudyData</stp>
        <stp>(Vol(CLE?1)when  (LocalYear(CLE?1)=2015 AND LocalMonth(CLE?1)=12 AND LocalDay(CLE?1)=31 AND LocalHour(CLE?1)=9 AND LocalMinute(CLE?1)=10))</stp>
        <stp>Bar</stp>
        <stp/>
        <stp>Close</stp>
        <stp>5</stp>
        <stp>0</stp>
        <stp/>
        <stp/>
        <stp/>
        <stp>FALSE</stp>
        <stp>T</stp>
        <tr r="U15" s="8"/>
      </tp>
      <tp>
        <v>1108</v>
        <stp/>
        <stp>StudyData</stp>
        <stp>(Vol(CLE?1)when  (LocalYear(CLE?1)=2015 AND LocalMonth(CLE?1)=12 AND LocalDay(CLE?1)=22 AND LocalHour(CLE?1)=8 AND LocalMinute(CLE?1)=25))</stp>
        <stp>Bar</stp>
        <stp/>
        <stp>Close</stp>
        <stp>5</stp>
        <stp>0</stp>
        <stp/>
        <stp/>
        <stp/>
        <stp>FALSE</stp>
        <stp>T</stp>
        <tr r="AB6" s="8"/>
      </tp>
      <tp>
        <v>2206</v>
        <stp/>
        <stp>StudyData</stp>
        <stp>(Vol(CLE?1)when  (LocalYear(CLE?1)=2015 AND LocalMonth(CLE?1)=12 AND LocalDay(CLE?1)=23 AND LocalHour(CLE?1)=8 AND LocalMinute(CLE?1)=35))</stp>
        <stp>Bar</stp>
        <stp/>
        <stp>Close</stp>
        <stp>5</stp>
        <stp>0</stp>
        <stp/>
        <stp/>
        <stp/>
        <stp>FALSE</stp>
        <stp>T</stp>
        <tr r="AA8" s="8"/>
      </tp>
      <tp>
        <v>1430</v>
        <stp/>
        <stp>StudyData</stp>
        <stp>(Vol(CLE?1)when  (LocalYear(CLE?1)=2015 AND LocalMonth(CLE?1)=12 AND LocalDay(CLE?1)=24 AND LocalHour(CLE?1)=8 AND LocalMinute(CLE?1)=45))</stp>
        <stp>Bar</stp>
        <stp/>
        <stp>Close</stp>
        <stp>5</stp>
        <stp>0</stp>
        <stp/>
        <stp/>
        <stp/>
        <stp>FALSE</stp>
        <stp>T</stp>
        <tr r="Z10" s="8"/>
      </tp>
      <tp>
        <v>3489</v>
        <stp/>
        <stp>StudyData</stp>
        <stp>(Vol(CLE?1)when  (LocalYear(CLE?1)=2015 AND LocalMonth(CLE?1)=12 AND LocalDay(CLE?1)=30 AND LocalHour(CLE?1)=9 AND LocalMinute(CLE?1)=05))</stp>
        <stp>Bar</stp>
        <stp/>
        <stp>Close</stp>
        <stp>5</stp>
        <stp>0</stp>
        <stp/>
        <stp/>
        <stp/>
        <stp>FALSE</stp>
        <stp>T</stp>
        <tr r="V14" s="8"/>
      </tp>
      <tp>
        <v>2238</v>
        <stp/>
        <stp>StudyData</stp>
        <stp>(Vol(CLE?1)when  (LocalYear(CLE?1)=2015 AND LocalMonth(CLE?1)=12 AND LocalDay(CLE?1)=31 AND LocalHour(CLE?1)=9 AND LocalMinute(CLE?1)=15))</stp>
        <stp>Bar</stp>
        <stp/>
        <stp>Close</stp>
        <stp>5</stp>
        <stp>0</stp>
        <stp/>
        <stp/>
        <stp/>
        <stp>FALSE</stp>
        <stp>T</stp>
        <tr r="U16" s="8"/>
      </tp>
      <tp>
        <v>2871</v>
        <stp/>
        <stp>StudyData</stp>
        <stp>(Vol(CLE?1)when  (LocalYear(CLE?1)=2015 AND LocalMonth(CLE?1)=12 AND LocalDay(CLE?1)=28 AND LocalHour(CLE?1)=8 AND LocalMinute(CLE?1)=50))</stp>
        <stp>Bar</stp>
        <stp/>
        <stp>Close</stp>
        <stp>5</stp>
        <stp>0</stp>
        <stp/>
        <stp/>
        <stp/>
        <stp>FALSE</stp>
        <stp>T</stp>
        <tr r="X11" s="8"/>
      </tp>
      <tp>
        <v>3030</v>
        <stp/>
        <stp>StudyData</stp>
        <stp>(Vol(CLE?1)when  (LocalYear(CLE?1)=2015 AND LocalMonth(CLE?1)=12 AND LocalDay(CLE?1)=29 AND LocalHour(CLE?1)=8 AND LocalMinute(CLE?1)=40))</stp>
        <stp>Bar</stp>
        <stp/>
        <stp>Close</stp>
        <stp>5</stp>
        <stp>0</stp>
        <stp/>
        <stp/>
        <stp/>
        <stp>FALSE</stp>
        <stp>T</stp>
        <tr r="W9" s="8"/>
      </tp>
      <tp>
        <v>3538</v>
        <stp/>
        <stp>StudyData</stp>
        <stp>(Vol(CLE?1)when  (LocalYear(CLE?1)=2015 AND LocalMonth(CLE?1)=12 AND LocalDay(CLE?1)=28 AND LocalHour(CLE?1)=8 AND LocalMinute(CLE?1)=55))</stp>
        <stp>Bar</stp>
        <stp/>
        <stp>Close</stp>
        <stp>5</stp>
        <stp>0</stp>
        <stp/>
        <stp/>
        <stp/>
        <stp>FALSE</stp>
        <stp>T</stp>
        <tr r="X12" s="8"/>
      </tp>
      <tp>
        <v>3031</v>
        <stp/>
        <stp>StudyData</stp>
        <stp>(Vol(CLE?1)when  (LocalYear(CLE?1)=2015 AND LocalMonth(CLE?1)=12 AND LocalDay(CLE?1)=29 AND LocalHour(CLE?1)=8 AND LocalMinute(CLE?1)=45))</stp>
        <stp>Bar</stp>
        <stp/>
        <stp>Close</stp>
        <stp>5</stp>
        <stp>0</stp>
        <stp/>
        <stp/>
        <stp/>
        <stp>FALSE</stp>
        <stp>T</stp>
        <tr r="W10" s="8"/>
      </tp>
      <tp>
        <v>2284</v>
        <stp/>
        <stp>StudyData</stp>
        <stp>(Vol(CLE?1)when  (LocalYear(CLE?1)=2015 AND LocalMonth(CLE?1)=12 AND LocalDay(CLE?1)=28 AND LocalHour(CLE?1)=8 AND LocalMinute(CLE?1)=40))</stp>
        <stp>Bar</stp>
        <stp/>
        <stp>Close</stp>
        <stp>5</stp>
        <stp>0</stp>
        <stp/>
        <stp/>
        <stp/>
        <stp>FALSE</stp>
        <stp>T</stp>
        <tr r="X9" s="8"/>
      </tp>
      <tp>
        <v>2165</v>
        <stp/>
        <stp>StudyData</stp>
        <stp>(Vol(CLE?1)when  (LocalYear(CLE?1)=2015 AND LocalMonth(CLE?1)=12 AND LocalDay(CLE?1)=29 AND LocalHour(CLE?1)=8 AND LocalMinute(CLE?1)=50))</stp>
        <stp>Bar</stp>
        <stp/>
        <stp>Close</stp>
        <stp>5</stp>
        <stp>0</stp>
        <stp/>
        <stp/>
        <stp/>
        <stp>FALSE</stp>
        <stp>T</stp>
        <tr r="W11" s="8"/>
      </tp>
      <tp>
        <v>4542</v>
        <stp/>
        <stp>StudyData</stp>
        <stp>(Vol(CLE?1)when  (LocalYear(CLE?1)=2015 AND LocalMonth(CLE?1)=12 AND LocalDay(CLE?1)=28 AND LocalHour(CLE?1)=8 AND LocalMinute(CLE?1)=45))</stp>
        <stp>Bar</stp>
        <stp/>
        <stp>Close</stp>
        <stp>5</stp>
        <stp>0</stp>
        <stp/>
        <stp/>
        <stp/>
        <stp>FALSE</stp>
        <stp>T</stp>
        <tr r="X10" s="8"/>
      </tp>
      <tp>
        <v>1170</v>
        <stp/>
        <stp>StudyData</stp>
        <stp>(Vol(CLE?1)when  (LocalYear(CLE?1)=2015 AND LocalMonth(CLE?1)=12 AND LocalDay(CLE?1)=29 AND LocalHour(CLE?1)=8 AND LocalMinute(CLE?1)=55))</stp>
        <stp>Bar</stp>
        <stp/>
        <stp>Close</stp>
        <stp>5</stp>
        <stp>0</stp>
        <stp/>
        <stp/>
        <stp/>
        <stp>FALSE</stp>
        <stp>T</stp>
        <tr r="W12" s="8"/>
      </tp>
      <tp>
        <v>2724</v>
        <stp/>
        <stp>StudyData</stp>
        <stp>(Vol(CLE?1)when  (LocalYear(CLE?1)=2015 AND LocalMonth(CLE?1)=12 AND LocalDay(CLE?1)=28 AND LocalHour(CLE?1)=8 AND LocalMinute(CLE?1)=30))</stp>
        <stp>Bar</stp>
        <stp/>
        <stp>Close</stp>
        <stp>5</stp>
        <stp>0</stp>
        <stp/>
        <stp/>
        <stp/>
        <stp>FALSE</stp>
        <stp>T</stp>
        <tr r="X7" s="8"/>
      </tp>
      <tp>
        <v>1824</v>
        <stp/>
        <stp>StudyData</stp>
        <stp>(Vol(CLE?1)when  (LocalYear(CLE?1)=2015 AND LocalMonth(CLE?1)=12 AND LocalDay(CLE?1)=29 AND LocalHour(CLE?1)=8 AND LocalMinute(CLE?1)=20))</stp>
        <stp>Bar</stp>
        <stp/>
        <stp>Close</stp>
        <stp>5</stp>
        <stp>0</stp>
        <stp/>
        <stp/>
        <stp/>
        <stp>FALSE</stp>
        <stp>T</stp>
        <tr r="W5" s="8"/>
      </tp>
      <tp>
        <v>4271</v>
        <stp/>
        <stp>StudyData</stp>
        <stp>(Vol(CLE?1)when  (LocalYear(CLE?1)=2015 AND LocalMonth(CLE?1)=12 AND LocalDay(CLE?1)=28 AND LocalHour(CLE?1)=8 AND LocalMinute(CLE?1)=35))</stp>
        <stp>Bar</stp>
        <stp/>
        <stp>Close</stp>
        <stp>5</stp>
        <stp>0</stp>
        <stp/>
        <stp/>
        <stp/>
        <stp>FALSE</stp>
        <stp>T</stp>
        <tr r="X8" s="8"/>
      </tp>
      <tp>
        <v>2757</v>
        <stp/>
        <stp>StudyData</stp>
        <stp>(Vol(CLE?1)when  (LocalYear(CLE?1)=2015 AND LocalMonth(CLE?1)=12 AND LocalDay(CLE?1)=29 AND LocalHour(CLE?1)=8 AND LocalMinute(CLE?1)=25))</stp>
        <stp>Bar</stp>
        <stp/>
        <stp>Close</stp>
        <stp>5</stp>
        <stp>0</stp>
        <stp/>
        <stp/>
        <stp/>
        <stp>FALSE</stp>
        <stp>T</stp>
        <tr r="W6" s="8"/>
      </tp>
      <tp>
        <v>984</v>
        <stp/>
        <stp>StudyData</stp>
        <stp>(Vol(CLE?1)when  (LocalYear(CLE?1)=2015 AND LocalMonth(CLE?1)=12 AND LocalDay(CLE?1)=28 AND LocalHour(CLE?1)=8 AND LocalMinute(CLE?1)=20))</stp>
        <stp>Bar</stp>
        <stp/>
        <stp>Close</stp>
        <stp>5</stp>
        <stp>0</stp>
        <stp/>
        <stp/>
        <stp/>
        <stp>FALSE</stp>
        <stp>T</stp>
        <tr r="X5" s="8"/>
      </tp>
      <tp>
        <v>4638</v>
        <stp/>
        <stp>StudyData</stp>
        <stp>(Vol(CLE?1)when  (LocalYear(CLE?1)=2015 AND LocalMonth(CLE?1)=12 AND LocalDay(CLE?1)=29 AND LocalHour(CLE?1)=8 AND LocalMinute(CLE?1)=30))</stp>
        <stp>Bar</stp>
        <stp/>
        <stp>Close</stp>
        <stp>5</stp>
        <stp>0</stp>
        <stp/>
        <stp/>
        <stp/>
        <stp>FALSE</stp>
        <stp>T</stp>
        <tr r="W7" s="8"/>
      </tp>
      <tp>
        <v>1386</v>
        <stp/>
        <stp>StudyData</stp>
        <stp>(Vol(CLE?1)when  (LocalYear(CLE?1)=2015 AND LocalMonth(CLE?1)=12 AND LocalDay(CLE?1)=28 AND LocalHour(CLE?1)=8 AND LocalMinute(CLE?1)=25))</stp>
        <stp>Bar</stp>
        <stp/>
        <stp>Close</stp>
        <stp>5</stp>
        <stp>0</stp>
        <stp/>
        <stp/>
        <stp/>
        <stp>FALSE</stp>
        <stp>T</stp>
        <tr r="X6" s="8"/>
      </tp>
      <tp>
        <v>5947</v>
        <stp/>
        <stp>StudyData</stp>
        <stp>(Vol(CLE?1)when  (LocalYear(CLE?1)=2015 AND LocalMonth(CLE?1)=12 AND LocalDay(CLE?1)=29 AND LocalHour(CLE?1)=8 AND LocalMinute(CLE?1)=35))</stp>
        <stp>Bar</stp>
        <stp/>
        <stp>Close</stp>
        <stp>5</stp>
        <stp>0</stp>
        <stp/>
        <stp/>
        <stp/>
        <stp>FALSE</stp>
        <stp>T</stp>
        <tr r="W8" s="8"/>
      </tp>
      <tp>
        <v>1510</v>
        <stp/>
        <stp>StudyData</stp>
        <stp>(Vol(CLE?1)when  (LocalYear(CLE?1)=2015 AND LocalMonth(CLE?1)=12 AND LocalDay(CLE?1)=28 AND LocalHour(CLE?1)=8 AND LocalMinute(CLE?1)=10))</stp>
        <stp>Bar</stp>
        <stp/>
        <stp>Close</stp>
        <stp>5</stp>
        <stp>0</stp>
        <stp/>
        <stp/>
        <stp/>
        <stp>FALSE</stp>
        <stp>T</stp>
        <tr r="X3" s="8"/>
      </tp>
      <tp>
        <v>1454</v>
        <stp/>
        <stp>StudyData</stp>
        <stp>(Vol(CLE?1)when  (LocalYear(CLE?1)=2015 AND LocalMonth(CLE?1)=12 AND LocalDay(CLE?1)=28 AND LocalHour(CLE?1)=8 AND LocalMinute(CLE?1)=15))</stp>
        <stp>Bar</stp>
        <stp/>
        <stp>Close</stp>
        <stp>5</stp>
        <stp>0</stp>
        <stp/>
        <stp/>
        <stp/>
        <stp>FALSE</stp>
        <stp>T</stp>
        <tr r="X4" s="8"/>
      </tp>
      <tp>
        <v>1745</v>
        <stp/>
        <stp>StudyData</stp>
        <stp>(Vol(CLE?1)when  (LocalYear(CLE?1)=2015 AND LocalMonth(CLE?1)=12 AND LocalDay(CLE?1)=29 AND LocalHour(CLE?1)=8 AND LocalMinute(CLE?1)=10))</stp>
        <stp>Bar</stp>
        <stp/>
        <stp>Close</stp>
        <stp>5</stp>
        <stp>0</stp>
        <stp/>
        <stp/>
        <stp/>
        <stp>FALSE</stp>
        <stp>T</stp>
        <tr r="W3" s="8"/>
      </tp>
      <tp>
        <v>3197</v>
        <stp/>
        <stp>StudyData</stp>
        <stp>(Vol(CLE?1)when  (LocalYear(CLE?1)=2015 AND LocalMonth(CLE?1)=12 AND LocalDay(CLE?1)=29 AND LocalHour(CLE?1)=8 AND LocalMinute(CLE?1)=15))</stp>
        <stp>Bar</stp>
        <stp/>
        <stp>Close</stp>
        <stp>5</stp>
        <stp>0</stp>
        <stp/>
        <stp/>
        <stp/>
        <stp>FALSE</stp>
        <stp>T</stp>
        <tr r="W4" s="8"/>
      </tp>
      <tp>
        <v>2003.25</v>
        <stp/>
        <stp>StudyData</stp>
        <stp>EP</stp>
        <stp>Bar</stp>
        <stp/>
        <stp>Close</stp>
        <stp>5</stp>
        <stp>-29</stp>
        <stp/>
        <stp/>
        <stp/>
        <stp/>
        <stp>T</stp>
        <tr r="R32" s="4"/>
      </tp>
      <tp>
        <v>2007.5</v>
        <stp/>
        <stp>StudyData</stp>
        <stp>EP</stp>
        <stp>Bar</stp>
        <stp/>
        <stp>Close</stp>
        <stp>5</stp>
        <stp>-19</stp>
        <stp/>
        <stp/>
        <stp/>
        <stp/>
        <stp>T</stp>
        <tr r="R22" s="4"/>
      </tp>
      <tp t="s">
        <v/>
        <stp/>
        <stp>StudyData</stp>
        <stp>(Vol(CLE?2)when  (LocalYear(CLE?2)=2015 AND LocalMonth(CLE?2)=12 AND LocalDay(CLE?2)=25 AND LocalHour(CLE?2)=8 AND LocalMinute(CLE?2)=20))</stp>
        <stp>Bar</stp>
        <stp/>
        <stp>Close</stp>
        <stp>5</stp>
        <stp>0</stp>
        <stp/>
        <stp/>
        <stp/>
        <stp>FALSE</stp>
        <stp>T</stp>
        <tr r="Y5" s="8"/>
      </tp>
      <tp t="s">
        <v/>
        <stp/>
        <stp>StudyData</stp>
        <stp>(Vol(CLE?2)when  (LocalYear(CLE?2)=2015 AND LocalMonth(CLE?2)=12 AND LocalDay(CLE?2)=25 AND LocalHour(CLE?2)=8 AND LocalMinute(CLE?2)=25))</stp>
        <stp>Bar</stp>
        <stp/>
        <stp>Close</stp>
        <stp>5</stp>
        <stp>0</stp>
        <stp/>
        <stp/>
        <stp/>
        <stp>FALSE</stp>
        <stp>T</stp>
        <tr r="Y6" s="8"/>
      </tp>
      <tp t="s">
        <v/>
        <stp/>
        <stp>StudyData</stp>
        <stp>(Vol(CLE?2)when  (LocalYear(CLE?2)=2015 AND LocalMonth(CLE?2)=12 AND LocalDay(CLE?2)=25 AND LocalHour(CLE?2)=8 AND LocalMinute(CLE?2)=30))</stp>
        <stp>Bar</stp>
        <stp/>
        <stp>Close</stp>
        <stp>5</stp>
        <stp>0</stp>
        <stp/>
        <stp/>
        <stp/>
        <stp>FALSE</stp>
        <stp>T</stp>
        <tr r="Y7" s="8"/>
      </tp>
      <tp t="s">
        <v/>
        <stp/>
        <stp>StudyData</stp>
        <stp>(Vol(CLE?2)when  (LocalYear(CLE?2)=2015 AND LocalMonth(CLE?2)=12 AND LocalDay(CLE?2)=25 AND LocalHour(CLE?2)=8 AND LocalMinute(CLE?2)=35))</stp>
        <stp>Bar</stp>
        <stp/>
        <stp>Close</stp>
        <stp>5</stp>
        <stp>0</stp>
        <stp/>
        <stp/>
        <stp/>
        <stp>FALSE</stp>
        <stp>T</stp>
        <tr r="Y8" s="8"/>
      </tp>
      <tp t="s">
        <v/>
        <stp/>
        <stp>StudyData</stp>
        <stp>(Vol(CLE?2)when  (LocalYear(CLE?2)=2015 AND LocalMonth(CLE?2)=12 AND LocalDay(CLE?2)=25 AND LocalHour(CLE?2)=8 AND LocalMinute(CLE?2)=10))</stp>
        <stp>Bar</stp>
        <stp/>
        <stp>Close</stp>
        <stp>5</stp>
        <stp>0</stp>
        <stp/>
        <stp/>
        <stp/>
        <stp>FALSE</stp>
        <stp>T</stp>
        <tr r="Y3" s="8"/>
      </tp>
      <tp t="s">
        <v/>
        <stp/>
        <stp>StudyData</stp>
        <stp>(Vol(CLE?2)when  (LocalYear(CLE?2)=2015 AND LocalMonth(CLE?2)=12 AND LocalDay(CLE?2)=25 AND LocalHour(CLE?2)=8 AND LocalMinute(CLE?2)=15))</stp>
        <stp>Bar</stp>
        <stp/>
        <stp>Close</stp>
        <stp>5</stp>
        <stp>0</stp>
        <stp/>
        <stp/>
        <stp/>
        <stp>FALSE</stp>
        <stp>T</stp>
        <tr r="Y4" s="8"/>
      </tp>
      <tp t="s">
        <v/>
        <stp/>
        <stp>StudyData</stp>
        <stp>(Vol(CLE?2)when  (LocalYear(CLE?2)=2015 AND LocalMonth(CLE?2)=12 AND LocalDay(CLE?2)=25 AND LocalHour(CLE?2)=8 AND LocalMinute(CLE?2)=40))</stp>
        <stp>Bar</stp>
        <stp/>
        <stp>Close</stp>
        <stp>5</stp>
        <stp>0</stp>
        <stp/>
        <stp/>
        <stp/>
        <stp>FALSE</stp>
        <stp>T</stp>
        <tr r="Y9" s="8"/>
      </tp>
      <tp t="s">
        <v/>
        <stp/>
        <stp>StudyData</stp>
        <stp>(Vol(CLE?2)when  (LocalYear(CLE?2)=2015 AND LocalMonth(CLE?2)=12 AND LocalDay(CLE?2)=25 AND LocalHour(CLE?2)=8 AND LocalMinute(CLE?2)=45))</stp>
        <stp>Bar</stp>
        <stp/>
        <stp>Close</stp>
        <stp>5</stp>
        <stp>0</stp>
        <stp/>
        <stp/>
        <stp/>
        <stp>FALSE</stp>
        <stp>T</stp>
        <tr r="Y10" s="8"/>
      </tp>
      <tp t="s">
        <v/>
        <stp/>
        <stp>StudyData</stp>
        <stp>(Vol(CLE?2)when  (LocalYear(CLE?2)=2015 AND LocalMonth(CLE?2)=12 AND LocalDay(CLE?2)=25 AND LocalHour(CLE?2)=8 AND LocalMinute(CLE?2)=50))</stp>
        <stp>Bar</stp>
        <stp/>
        <stp>Close</stp>
        <stp>5</stp>
        <stp>0</stp>
        <stp/>
        <stp/>
        <stp/>
        <stp>FALSE</stp>
        <stp>T</stp>
        <tr r="Y11" s="8"/>
      </tp>
      <tp t="s">
        <v/>
        <stp/>
        <stp>StudyData</stp>
        <stp>(Vol(CLE?2)when  (LocalYear(CLE?2)=2015 AND LocalMonth(CLE?2)=12 AND LocalDay(CLE?2)=25 AND LocalHour(CLE?2)=8 AND LocalMinute(CLE?2)=55))</stp>
        <stp>Bar</stp>
        <stp/>
        <stp>Close</stp>
        <stp>5</stp>
        <stp>0</stp>
        <stp/>
        <stp/>
        <stp/>
        <stp>FALSE</stp>
        <stp>T</stp>
        <tr r="Y12" s="8"/>
      </tp>
      <tp>
        <v>2003</v>
        <stp/>
        <stp>StudyData</stp>
        <stp>EP</stp>
        <stp>Bar</stp>
        <stp/>
        <stp>Close</stp>
        <stp>5</stp>
        <stp>-28</stp>
        <stp/>
        <stp/>
        <stp/>
        <stp/>
        <stp>T</stp>
        <tr r="R31" s="4"/>
      </tp>
      <tp>
        <v>2005.25</v>
        <stp/>
        <stp>StudyData</stp>
        <stp>EP</stp>
        <stp>Bar</stp>
        <stp/>
        <stp>Close</stp>
        <stp>5</stp>
        <stp>-18</stp>
        <stp/>
        <stp/>
        <stp/>
        <stp/>
        <stp>T</stp>
        <tr r="R21" s="4"/>
      </tp>
      <tp>
        <v>-102</v>
        <stp/>
        <stp>ContractData</stp>
        <stp>YM</stp>
        <stp>NetLastTrade</stp>
        <stp/>
        <stp>T</stp>
        <tr r="C7" s="2"/>
      </tp>
      <tp>
        <v>2000.25</v>
        <stp/>
        <stp>StudyData</stp>
        <stp>EP</stp>
        <stp>Bar</stp>
        <stp/>
        <stp>High</stp>
        <stp>5</stp>
        <stp>0</stp>
        <stp/>
        <stp/>
        <stp/>
        <stp/>
        <stp>T</stp>
        <tr r="P3" s="4"/>
      </tp>
      <tp>
        <v>0.33000000000001251</v>
        <stp/>
        <stp>ContractData</stp>
        <stp>DB</stp>
        <stp>NetLastTrade</stp>
        <stp/>
        <stp>T</stp>
        <tr r="AD31" s="2"/>
      </tp>
      <tp>
        <v>6.5</v>
        <stp/>
        <stp>ContractData</stp>
        <stp>DD</stp>
        <stp>NetLastTrade</stp>
        <stp/>
        <stp>T</stp>
        <tr r="O7" s="2"/>
      </tp>
      <tp>
        <v>0.25</v>
        <stp/>
        <stp>ContractData</stp>
        <stp>DL</stp>
        <stp>NetLastTrade</stp>
        <stp/>
        <stp>T</stp>
        <tr r="AD49" s="2"/>
      </tp>
      <tp>
        <v>-3.7500000000000311E-3</v>
        <stp/>
        <stp>ContractData</stp>
        <stp>EB</stp>
        <stp>NetLastTrade</stp>
        <stp/>
        <stp>T</stp>
        <tr r="AD55" s="2"/>
      </tp>
      <tp>
        <v>-10.25</v>
        <stp/>
        <stp>ContractData</stp>
        <stp>EP</stp>
        <stp>NetLastTrade</stp>
        <stp/>
        <stp>T</stp>
        <tr r="F7" s="2"/>
      </tp>
      <tp t="s">
        <v/>
        <stp/>
        <stp>StudyData</stp>
        <stp>(Vol(CLE?2)when  (LocalYear(CLE?2)=2015 AND LocalMonth(CLE?2)=12 AND LocalDay(CLE?2)=25 AND LocalHour(CLE?2)=9 AND LocalMinute(CLE?2)=20))</stp>
        <stp>Bar</stp>
        <stp/>
        <stp>Close</stp>
        <stp>5</stp>
        <stp>0</stp>
        <stp/>
        <stp/>
        <stp/>
        <stp>FALSE</stp>
        <stp>T</stp>
        <tr r="Y17" s="8"/>
      </tp>
      <tp t="s">
        <v/>
        <stp/>
        <stp>StudyData</stp>
        <stp>(Vol(CLE?2)when  (LocalYear(CLE?2)=2015 AND LocalMonth(CLE?2)=12 AND LocalDay(CLE?2)=25 AND LocalHour(CLE?2)=9 AND LocalMinute(CLE?2)=25))</stp>
        <stp>Bar</stp>
        <stp/>
        <stp>Close</stp>
        <stp>5</stp>
        <stp>0</stp>
        <stp/>
        <stp/>
        <stp/>
        <stp>FALSE</stp>
        <stp>T</stp>
        <tr r="Y18" s="8"/>
      </tp>
      <tp t="s">
        <v/>
        <stp/>
        <stp>StudyData</stp>
        <stp>(Vol(CLE?2)when  (LocalYear(CLE?2)=2015 AND LocalMonth(CLE?2)=12 AND LocalDay(CLE?2)=25 AND LocalHour(CLE?2)=9 AND LocalMinute(CLE?2)=30))</stp>
        <stp>Bar</stp>
        <stp/>
        <stp>Close</stp>
        <stp>5</stp>
        <stp>0</stp>
        <stp/>
        <stp/>
        <stp/>
        <stp>FALSE</stp>
        <stp>T</stp>
        <tr r="Y19" s="8"/>
      </tp>
      <tp t="s">
        <v/>
        <stp/>
        <stp>StudyData</stp>
        <stp>(Vol(CLE?2)when  (LocalYear(CLE?2)=2015 AND LocalMonth(CLE?2)=12 AND LocalDay(CLE?2)=25 AND LocalHour(CLE?2)=9 AND LocalMinute(CLE?2)=35))</stp>
        <stp>Bar</stp>
        <stp/>
        <stp>Close</stp>
        <stp>5</stp>
        <stp>0</stp>
        <stp/>
        <stp/>
        <stp/>
        <stp>FALSE</stp>
        <stp>T</stp>
        <tr r="Y20" s="8"/>
      </tp>
      <tp t="s">
        <v/>
        <stp/>
        <stp>StudyData</stp>
        <stp>(Vol(CLE?2)when  (LocalYear(CLE?2)=2015 AND LocalMonth(CLE?2)=12 AND LocalDay(CLE?2)=25 AND LocalHour(CLE?2)=9 AND LocalMinute(CLE?2)=00))</stp>
        <stp>Bar</stp>
        <stp/>
        <stp>Close</stp>
        <stp>5</stp>
        <stp>0</stp>
        <stp/>
        <stp/>
        <stp/>
        <stp>FALSE</stp>
        <stp>T</stp>
        <tr r="Y13" s="8"/>
      </tp>
      <tp t="s">
        <v/>
        <stp/>
        <stp>StudyData</stp>
        <stp>(Vol(CLE?2)when  (LocalYear(CLE?2)=2015 AND LocalMonth(CLE?2)=12 AND LocalDay(CLE?2)=25 AND LocalHour(CLE?2)=9 AND LocalMinute(CLE?2)=05))</stp>
        <stp>Bar</stp>
        <stp/>
        <stp>Close</stp>
        <stp>5</stp>
        <stp>0</stp>
        <stp/>
        <stp/>
        <stp/>
        <stp>FALSE</stp>
        <stp>T</stp>
        <tr r="Y14" s="8"/>
      </tp>
      <tp t="s">
        <v/>
        <stp/>
        <stp>StudyData</stp>
        <stp>(Vol(CLE?2)when  (LocalYear(CLE?2)=2015 AND LocalMonth(CLE?2)=12 AND LocalDay(CLE?2)=25 AND LocalHour(CLE?2)=9 AND LocalMinute(CLE?2)=10))</stp>
        <stp>Bar</stp>
        <stp/>
        <stp>Close</stp>
        <stp>5</stp>
        <stp>0</stp>
        <stp/>
        <stp/>
        <stp/>
        <stp>FALSE</stp>
        <stp>T</stp>
        <tr r="Y15" s="8"/>
      </tp>
      <tp t="s">
        <v/>
        <stp/>
        <stp>StudyData</stp>
        <stp>(Vol(CLE?2)when  (LocalYear(CLE?2)=2015 AND LocalMonth(CLE?2)=12 AND LocalDay(CLE?2)=25 AND LocalHour(CLE?2)=9 AND LocalMinute(CLE?2)=15))</stp>
        <stp>Bar</stp>
        <stp/>
        <stp>Close</stp>
        <stp>5</stp>
        <stp>0</stp>
        <stp/>
        <stp/>
        <stp/>
        <stp>FALSE</stp>
        <stp>T</stp>
        <tr r="Y16" s="8"/>
      </tp>
      <tp t="s">
        <v/>
        <stp/>
        <stp>StudyData</stp>
        <stp>(Vol(CLE?2)when  (LocalYear(CLE?2)=2015 AND LocalMonth(CLE?2)=12 AND LocalDay(CLE?2)=25 AND LocalHour(CLE?2)=9 AND LocalMinute(CLE?2)=40))</stp>
        <stp>Bar</stp>
        <stp/>
        <stp>Close</stp>
        <stp>5</stp>
        <stp>0</stp>
        <stp/>
        <stp/>
        <stp/>
        <stp>FALSE</stp>
        <stp>T</stp>
        <tr r="Y21" s="8"/>
      </tp>
      <tp t="s">
        <v/>
        <stp/>
        <stp>StudyData</stp>
        <stp>(Vol(CLE?2)when  (LocalYear(CLE?2)=2015 AND LocalMonth(CLE?2)=12 AND LocalDay(CLE?2)=25 AND LocalHour(CLE?2)=9 AND LocalMinute(CLE?2)=45))</stp>
        <stp>Bar</stp>
        <stp/>
        <stp>Close</stp>
        <stp>5</stp>
        <stp>0</stp>
        <stp/>
        <stp/>
        <stp/>
        <stp>FALSE</stp>
        <stp>T</stp>
        <tr r="Y22" s="8"/>
      </tp>
      <tp t="s">
        <v/>
        <stp/>
        <stp>StudyData</stp>
        <stp>(Vol(CLE?2)when  (LocalYear(CLE?2)=2015 AND LocalMonth(CLE?2)=12 AND LocalDay(CLE?2)=25 AND LocalHour(CLE?2)=9 AND LocalMinute(CLE?2)=50))</stp>
        <stp>Bar</stp>
        <stp/>
        <stp>Close</stp>
        <stp>5</stp>
        <stp>0</stp>
        <stp/>
        <stp/>
        <stp/>
        <stp>FALSE</stp>
        <stp>T</stp>
        <tr r="Y23" s="8"/>
      </tp>
      <tp t="s">
        <v/>
        <stp/>
        <stp>StudyData</stp>
        <stp>(Vol(CLE?2)when  (LocalYear(CLE?2)=2015 AND LocalMonth(CLE?2)=12 AND LocalDay(CLE?2)=25 AND LocalHour(CLE?2)=9 AND LocalMinute(CLE?2)=55))</stp>
        <stp>Bar</stp>
        <stp/>
        <stp>Close</stp>
        <stp>5</stp>
        <stp>0</stp>
        <stp/>
        <stp/>
        <stp/>
        <stp>FALSE</stp>
        <stp>T</stp>
        <tr r="Y24" s="8"/>
      </tp>
      <tp>
        <v>1999</v>
        <stp/>
        <stp>DOMData</stp>
        <stp>EP</stp>
        <stp>Price</stp>
        <stp>1</stp>
        <stp>T</stp>
        <tr r="U10" s="3"/>
      </tp>
      <tp t="e">
        <v>#N/A</v>
        <stp>0</stp>
        <stp>StudyData</stp>
        <stp>CLE</stp>
        <stp>Bar</stp>
        <stp>0</stp>
        <stp>Low</stp>
        <stp>5</stp>
        <stp>-26</stp>
        <stp>0</stp>
        <stp>0</stp>
        <stp>0</stp>
        <stp>0</stp>
        <stp>T</stp>
        <tr r="X29" s="4"/>
      </tp>
      <tp t="e">
        <v>#N/A</v>
        <stp>0</stp>
        <stp>StudyData</stp>
        <stp>CLE</stp>
        <stp>Bar</stp>
        <stp>0</stp>
        <stp>Low</stp>
        <stp>5</stp>
        <stp>-16</stp>
        <stp>0</stp>
        <stp>0</stp>
        <stp>0</stp>
        <stp>0</stp>
        <stp>T</stp>
        <tr r="X19" s="4"/>
      </tp>
      <tp t="e">
        <v>#N/A</v>
        <stp>0</stp>
        <stp>StudyData</stp>
        <stp>CLE</stp>
        <stp>Bar</stp>
        <stp>0</stp>
        <stp>Low</stp>
        <stp>5</stp>
        <stp>-27</stp>
        <stp>0</stp>
        <stp>0</stp>
        <stp>0</stp>
        <stp>0</stp>
        <stp>T</stp>
        <tr r="X30" s="4"/>
      </tp>
      <tp t="e">
        <v>#N/A</v>
        <stp>0</stp>
        <stp>StudyData</stp>
        <stp>CLE</stp>
        <stp>Bar</stp>
        <stp>0</stp>
        <stp>Low</stp>
        <stp>5</stp>
        <stp>-17</stp>
        <stp>0</stp>
        <stp>0</stp>
        <stp>0</stp>
        <stp>0</stp>
        <stp>T</stp>
        <tr r="X20" s="4"/>
      </tp>
      <tp>
        <v>1999.5</v>
        <stp/>
        <stp>DOMData</stp>
        <stp>EP</stp>
        <stp>Price</stp>
        <stp>3</stp>
        <stp>T</stp>
        <tr r="Y10" s="3"/>
      </tp>
      <tp t="e">
        <v>#N/A</v>
        <stp>0</stp>
        <stp>StudyData</stp>
        <stp>CLE</stp>
        <stp>Bar</stp>
        <stp>0</stp>
        <stp>Low</stp>
        <stp>5</stp>
        <stp>-24</stp>
        <stp>0</stp>
        <stp>0</stp>
        <stp>0</stp>
        <stp>0</stp>
        <stp>T</stp>
        <tr r="X27" s="4"/>
      </tp>
      <tp t="e">
        <v>#N/A</v>
        <stp>0</stp>
        <stp>StudyData</stp>
        <stp>CLE</stp>
        <stp>Bar</stp>
        <stp>0</stp>
        <stp>Low</stp>
        <stp>5</stp>
        <stp>-14</stp>
        <stp>0</stp>
        <stp>0</stp>
        <stp>0</stp>
        <stp>0</stp>
        <stp>T</stp>
        <tr r="X17" s="4"/>
      </tp>
      <tp>
        <v>1999.25</v>
        <stp/>
        <stp>DOMData</stp>
        <stp>EP</stp>
        <stp>Price</stp>
        <stp>2</stp>
        <stp>T</stp>
        <tr r="W10" s="3"/>
      </tp>
      <tp t="e">
        <v>#N/A</v>
        <stp>0</stp>
        <stp>StudyData</stp>
        <stp>CLE</stp>
        <stp>Bar</stp>
        <stp>0</stp>
        <stp>Low</stp>
        <stp>5</stp>
        <stp>-25</stp>
        <stp>0</stp>
        <stp>0</stp>
        <stp>0</stp>
        <stp>0</stp>
        <stp>T</stp>
        <tr r="X28" s="4"/>
      </tp>
      <tp t="e">
        <v>#N/A</v>
        <stp>0</stp>
        <stp>StudyData</stp>
        <stp>CLE</stp>
        <stp>Bar</stp>
        <stp>0</stp>
        <stp>Low</stp>
        <stp>5</stp>
        <stp>-15</stp>
        <stp>0</stp>
        <stp>0</stp>
        <stp>0</stp>
        <stp>0</stp>
        <stp>T</stp>
        <tr r="X18" s="4"/>
      </tp>
      <tp t="e">
        <v>#N/A</v>
        <stp>0</stp>
        <stp>StudyData</stp>
        <stp>CLE</stp>
        <stp>Bar</stp>
        <stp>0</stp>
        <stp>Low</stp>
        <stp>5</stp>
        <stp>-22</stp>
        <stp>0</stp>
        <stp>0</stp>
        <stp>0</stp>
        <stp>0</stp>
        <stp>T</stp>
        <tr r="X25" s="4"/>
      </tp>
      <tp t="e">
        <v>#N/A</v>
        <stp>0</stp>
        <stp>StudyData</stp>
        <stp>CLE</stp>
        <stp>Bar</stp>
        <stp>0</stp>
        <stp>Low</stp>
        <stp>5</stp>
        <stp>-12</stp>
        <stp>0</stp>
        <stp>0</stp>
        <stp>0</stp>
        <stp>0</stp>
        <stp>T</stp>
        <tr r="X15" s="4"/>
      </tp>
      <tp>
        <v>1999.75</v>
        <stp/>
        <stp>DOMData</stp>
        <stp>EP</stp>
        <stp>Price</stp>
        <stp>4</stp>
        <stp>T</stp>
        <tr r="AA10" s="3"/>
      </tp>
      <tp t="e">
        <v>#N/A</v>
        <stp>0</stp>
        <stp>StudyData</stp>
        <stp>CLE</stp>
        <stp>Bar</stp>
        <stp>0</stp>
        <stp>Low</stp>
        <stp>5</stp>
        <stp>-23</stp>
        <stp>0</stp>
        <stp>0</stp>
        <stp>0</stp>
        <stp>0</stp>
        <stp>T</stp>
        <tr r="X26" s="4"/>
      </tp>
      <tp t="e">
        <v>#N/A</v>
        <stp>0</stp>
        <stp>StudyData</stp>
        <stp>CLE</stp>
        <stp>Bar</stp>
        <stp>0</stp>
        <stp>Low</stp>
        <stp>5</stp>
        <stp>-13</stp>
        <stp>0</stp>
        <stp>0</stp>
        <stp>0</stp>
        <stp>0</stp>
        <stp>T</stp>
        <tr r="X16" s="4"/>
      </tp>
      <tp t="e">
        <v>#N/A</v>
        <stp>0</stp>
        <stp>StudyData</stp>
        <stp>CLE</stp>
        <stp>Bar</stp>
        <stp>0</stp>
        <stp>Low</stp>
        <stp>5</stp>
        <stp>-30</stp>
        <stp>0</stp>
        <stp>0</stp>
        <stp>0</stp>
        <stp>0</stp>
        <stp>T</stp>
        <tr r="X33" s="4"/>
      </tp>
      <tp t="e">
        <v>#N/A</v>
        <stp>0</stp>
        <stp>StudyData</stp>
        <stp>CLE</stp>
        <stp>Bar</stp>
        <stp>0</stp>
        <stp>Low</stp>
        <stp>5</stp>
        <stp>-20</stp>
        <stp>0</stp>
        <stp>0</stp>
        <stp>0</stp>
        <stp>0</stp>
        <stp>T</stp>
        <tr r="X23" s="4"/>
      </tp>
      <tp t="e">
        <v>#N/A</v>
        <stp>0</stp>
        <stp>StudyData</stp>
        <stp>CLE</stp>
        <stp>Bar</stp>
        <stp>0</stp>
        <stp>Low</stp>
        <stp>5</stp>
        <stp>-10</stp>
        <stp>0</stp>
        <stp>0</stp>
        <stp>0</stp>
        <stp>0</stp>
        <stp>T</stp>
        <tr r="X13" s="4"/>
      </tp>
      <tp t="e">
        <v>#N/A</v>
        <stp>0</stp>
        <stp>StudyData</stp>
        <stp>CLE</stp>
        <stp>Bar</stp>
        <stp>0</stp>
        <stp>Low</stp>
        <stp>5</stp>
        <stp>-21</stp>
        <stp>0</stp>
        <stp>0</stp>
        <stp>0</stp>
        <stp>0</stp>
        <stp>T</stp>
        <tr r="X24" s="4"/>
      </tp>
      <tp t="e">
        <v>#N/A</v>
        <stp>0</stp>
        <stp>StudyData</stp>
        <stp>CLE</stp>
        <stp>Bar</stp>
        <stp>0</stp>
        <stp>Low</stp>
        <stp>5</stp>
        <stp>-11</stp>
        <stp>0</stp>
        <stp>0</stp>
        <stp>0</stp>
        <stp>0</stp>
        <stp>T</stp>
        <tr r="X14" s="4"/>
      </tp>
      <tp>
        <v>0.25111607142857145</v>
        <stp/>
        <stp>ContractData</stp>
        <stp>GCE?1</stp>
        <stp>PercentNetLastQuote</stp>
        <stp/>
        <stp>T</stp>
        <tr r="C14" s="2"/>
      </tp>
      <tp>
        <v>0.73340000000000005</v>
        <stp/>
        <stp>ContractData</stp>
        <stp>EB</stp>
        <stp>LastTrade</stp>
        <stp/>
        <stp>T</stp>
        <tr r="AC54" s="2"/>
      </tp>
      <tp>
        <v>1998.75</v>
        <stp/>
        <stp>ContractData</stp>
        <stp>EP</stp>
        <stp>LastTrade</stp>
        <stp/>
        <stp>T</stp>
        <tr r="E6" s="2"/>
      </tp>
      <tp>
        <v>159.19</v>
        <stp/>
        <stp>ContractData</stp>
        <stp>DB</stp>
        <stp>High</stp>
        <stp/>
        <stp>T</stp>
        <tr r="AC31" s="2"/>
      </tp>
      <tp>
        <v>10403.5</v>
        <stp/>
        <stp>ContractData</stp>
        <stp>DD</stp>
        <stp>High</stp>
        <stp/>
        <stp>T</stp>
        <tr r="N7" s="2"/>
      </tp>
      <tp>
        <v>131.12</v>
        <stp/>
        <stp>ContractData</stp>
        <stp>DL</stp>
        <stp>High</stp>
        <stp/>
        <stp>T</stp>
        <tr r="AC49" s="2"/>
      </tp>
      <tp>
        <v>0.73760000000000003</v>
        <stp/>
        <stp>ContractData</stp>
        <stp>EB</stp>
        <stp>High</stp>
        <stp/>
        <stp>T</stp>
        <tr r="AC55" s="2"/>
      </tp>
      <tp>
        <v>2017</v>
        <stp/>
        <stp>ContractData</stp>
        <stp>EP</stp>
        <stp>High</stp>
        <stp/>
        <stp>T</stp>
        <tr r="E7" s="2"/>
      </tp>
      <tp>
        <v>17153</v>
        <stp/>
        <stp>ContractData</stp>
        <stp>YM</stp>
        <stp>High</stp>
        <stp/>
        <stp>T</stp>
        <tr r="B7" s="2"/>
      </tp>
      <tp>
        <v>159.12</v>
        <stp/>
        <stp>ContractData</stp>
        <stp>DB</stp>
        <stp>LastTrade</stp>
        <stp/>
        <stp>T</stp>
        <tr r="AC30" s="2"/>
      </tp>
      <tp>
        <v>10270.5</v>
        <stp/>
        <stp>ContractData</stp>
        <stp>DD</stp>
        <stp>LastTrade</stp>
        <stp/>
        <stp>T</stp>
        <tr r="N6" s="2"/>
      </tp>
      <tp>
        <v>-0.57511572450554072</v>
        <stp/>
        <stp>ContractData</stp>
        <stp>DA6?2</stp>
        <stp>PercentNetLastQuote</stp>
        <stp/>
        <stp>T</stp>
        <tr r="U56" s="2"/>
      </tp>
      <tp>
        <v>131.11000000000001</v>
        <stp/>
        <stp>ContractData</stp>
        <stp>DL</stp>
        <stp>LastTrade</stp>
        <stp/>
        <stp>T</stp>
        <tr r="AC48" s="2"/>
      </tp>
      <tp>
        <v>2550</v>
        <stp/>
        <stp>StudyData</stp>
        <stp>(Vol(CLE?1)when  (LocalYear(CLE?1)=2015 AND LocalMonth(CLE?1)=12 AND LocalDay(CLE?1)=31 AND LocalHour(CLE?1)=8 AND LocalMinute(CLE?1)=0))</stp>
        <stp>Bar</stp>
        <stp/>
        <stp>Close</stp>
        <stp>5</stp>
        <stp>0</stp>
        <stp/>
        <stp/>
        <stp/>
        <stp>FALSE</stp>
        <stp>T</stp>
        <tr r="U1" s="8"/>
        <tr r="C15" s="8"/>
      </tp>
      <tp>
        <v>3927</v>
        <stp/>
        <stp>StudyData</stp>
        <stp>(Vol(CLE?1)when  (LocalYear(CLE?1)=2015 AND LocalMonth(CLE?1)=12 AND LocalDay(CLE?1)=30 AND LocalHour(CLE?1)=8 AND LocalMinute(CLE?1)=0))</stp>
        <stp>Bar</stp>
        <stp/>
        <stp>Close</stp>
        <stp>5</stp>
        <stp>0</stp>
        <stp/>
        <stp/>
        <stp/>
        <stp>FALSE</stp>
        <stp>T</stp>
        <tr r="V1" s="8"/>
        <tr r="C16" s="8"/>
      </tp>
      <tp>
        <v>1948</v>
        <stp/>
        <stp>StudyData</stp>
        <stp>(Vol(CLE?1)when  (LocalYear(CLE?1)=2015 AND LocalMonth(CLE?1)=12 AND LocalDay(CLE?1)=30 AND LocalHour(CLE?1)=8 AND LocalMinute(CLE?1)=5))</stp>
        <stp>Bar</stp>
        <stp/>
        <stp>Close</stp>
        <stp>5</stp>
        <stp>0</stp>
        <stp/>
        <stp/>
        <stp/>
        <stp>FALSE</stp>
        <stp>T</stp>
        <tr r="V2" s="8"/>
      </tp>
      <tp>
        <v>1514</v>
        <stp/>
        <stp>StudyData</stp>
        <stp>(Vol(CLE?1)when  (LocalYear(CLE?1)=2015 AND LocalMonth(CLE?1)=12 AND LocalDay(CLE?1)=31 AND LocalHour(CLE?1)=8 AND LocalMinute(CLE?1)=5))</stp>
        <stp>Bar</stp>
        <stp/>
        <stp>Close</stp>
        <stp>5</stp>
        <stp>0</stp>
        <stp/>
        <stp/>
        <stp/>
        <stp>FALSE</stp>
        <stp>T</stp>
        <tr r="U2" s="8"/>
      </tp>
      <tp>
        <v>3789</v>
        <stp/>
        <stp>StudyData</stp>
        <stp>(Vol(CLE?1)when  (LocalYear(CLE?1)=2015 AND LocalMonth(CLE?1)=12 AND LocalDay(CLE?1)=23 AND LocalHour(CLE?1)=8 AND LocalMinute(CLE?1)=0))</stp>
        <stp>Bar</stp>
        <stp/>
        <stp>Close</stp>
        <stp>5</stp>
        <stp>0</stp>
        <stp/>
        <stp/>
        <stp/>
        <stp>FALSE</stp>
        <stp>T</stp>
        <tr r="AA1" s="8"/>
        <tr r="C21" s="8"/>
      </tp>
      <tp>
        <v>4278</v>
        <stp/>
        <stp>StudyData</stp>
        <stp>(Vol(CLE?1)when  (LocalYear(CLE?1)=2015 AND LocalMonth(CLE?1)=12 AND LocalDay(CLE?1)=22 AND LocalHour(CLE?1)=8 AND LocalMinute(CLE?1)=0))</stp>
        <stp>Bar</stp>
        <stp/>
        <stp>Close</stp>
        <stp>5</stp>
        <stp>0</stp>
        <stp/>
        <stp/>
        <stp/>
        <stp>FALSE</stp>
        <stp>T</stp>
        <tr r="AB1" s="8"/>
      </tp>
      <tp>
        <v>3883</v>
        <stp/>
        <stp>StudyData</stp>
        <stp>(Vol(CLE?1)when  (LocalYear(CLE?1)=2015 AND LocalMonth(CLE?1)=12 AND LocalDay(CLE?1)=24 AND LocalHour(CLE?1)=8 AND LocalMinute(CLE?1)=5))</stp>
        <stp>Bar</stp>
        <stp/>
        <stp>Close</stp>
        <stp>5</stp>
        <stp>0</stp>
        <stp/>
        <stp/>
        <stp/>
        <stp>FALSE</stp>
        <stp>T</stp>
        <tr r="Z2" s="8"/>
      </tp>
      <tp>
        <v>5935</v>
        <stp/>
        <stp>StudyData</stp>
        <stp>(Vol(CLE?1)when  (LocalYear(CLE?1)=2015 AND LocalMonth(CLE?1)=12 AND LocalDay(CLE?1)=22 AND LocalHour(CLE?1)=8 AND LocalMinute(CLE?1)=5))</stp>
        <stp>Bar</stp>
        <stp/>
        <stp>Close</stp>
        <stp>5</stp>
        <stp>0</stp>
        <stp/>
        <stp/>
        <stp/>
        <stp>FALSE</stp>
        <stp>T</stp>
        <tr r="AB2" s="8"/>
      </tp>
      <tp>
        <v>5078</v>
        <stp/>
        <stp>StudyData</stp>
        <stp>(Vol(CLE?1)when  (LocalYear(CLE?1)=2015 AND LocalMonth(CLE?1)=12 AND LocalDay(CLE?1)=23 AND LocalHour(CLE?1)=8 AND LocalMinute(CLE?1)=5))</stp>
        <stp>Bar</stp>
        <stp/>
        <stp>Close</stp>
        <stp>5</stp>
        <stp>0</stp>
        <stp/>
        <stp/>
        <stp/>
        <stp>FALSE</stp>
        <stp>T</stp>
        <tr r="AA2" s="8"/>
      </tp>
      <tp t="s">
        <v/>
        <stp/>
        <stp>StudyData</stp>
        <stp>(Vol(CLE?1)when  (LocalYear(CLE?1)=2015 AND LocalMonth(CLE?1)=12 AND LocalDay(CLE?1)=25 AND LocalHour(CLE?1)=8 AND LocalMinute(CLE?1)=0))</stp>
        <stp>Bar</stp>
        <stp/>
        <stp>Close</stp>
        <stp>5</stp>
        <stp>0</stp>
        <stp/>
        <stp/>
        <stp/>
        <stp>FALSE</stp>
        <stp>T</stp>
        <tr r="C19" s="8"/>
      </tp>
      <tp>
        <v>5604</v>
        <stp/>
        <stp>StudyData</stp>
        <stp>(Vol(CLE?1)when  (LocalYear(CLE?1)=2015 AND LocalMonth(CLE?1)=12 AND LocalDay(CLE?1)=24 AND LocalHour(CLE?1)=8 AND LocalMinute(CLE?1)=0))</stp>
        <stp>Bar</stp>
        <stp/>
        <stp>Close</stp>
        <stp>5</stp>
        <stp>0</stp>
        <stp/>
        <stp/>
        <stp/>
        <stp>FALSE</stp>
        <stp>T</stp>
        <tr r="Z1" s="8"/>
        <tr r="C20" s="8"/>
      </tp>
      <tp>
        <v>6211</v>
        <stp/>
        <stp>StudyData</stp>
        <stp>(Vol(CLE?1)when  (LocalYear(CLE?1)=2015 AND LocalMonth(CLE?1)=12 AND LocalDay(CLE?1)=29 AND LocalHour(CLE?1)=8 AND LocalMinute(CLE?1)=0))</stp>
        <stp>Bar</stp>
        <stp/>
        <stp>Close</stp>
        <stp>5</stp>
        <stp>0</stp>
        <stp/>
        <stp/>
        <stp/>
        <stp>FALSE</stp>
        <stp>T</stp>
        <tr r="W1" s="8"/>
        <tr r="C17" s="8"/>
      </tp>
      <tp>
        <v>3944</v>
        <stp/>
        <stp>StudyData</stp>
        <stp>(Vol(CLE?1)when  (LocalYear(CLE?1)=2015 AND LocalMonth(CLE?1)=12 AND LocalDay(CLE?1)=28 AND LocalHour(CLE?1)=8 AND LocalMinute(CLE?1)=0))</stp>
        <stp>Bar</stp>
        <stp/>
        <stp>Close</stp>
        <stp>5</stp>
        <stp>0</stp>
        <stp/>
        <stp/>
        <stp/>
        <stp>FALSE</stp>
        <stp>T</stp>
        <tr r="X1" s="8"/>
        <tr r="C18" s="8"/>
      </tp>
      <tp>
        <v>1471</v>
        <stp/>
        <stp>StudyData</stp>
        <stp>(Vol(CLE?1)when  (LocalYear(CLE?1)=2015 AND LocalMonth(CLE?1)=12 AND LocalDay(CLE?1)=28 AND LocalHour(CLE?1)=8 AND LocalMinute(CLE?1)=5))</stp>
        <stp>Bar</stp>
        <stp/>
        <stp>Close</stp>
        <stp>5</stp>
        <stp>0</stp>
        <stp/>
        <stp/>
        <stp/>
        <stp>FALSE</stp>
        <stp>T</stp>
        <tr r="X2" s="8"/>
      </tp>
      <tp>
        <v>3543</v>
        <stp/>
        <stp>StudyData</stp>
        <stp>(Vol(CLE?1)when  (LocalYear(CLE?1)=2015 AND LocalMonth(CLE?1)=12 AND LocalDay(CLE?1)=29 AND LocalHour(CLE?1)=8 AND LocalMinute(CLE?1)=5))</stp>
        <stp>Bar</stp>
        <stp/>
        <stp>Close</stp>
        <stp>5</stp>
        <stp>0</stp>
        <stp/>
        <stp/>
        <stp/>
        <stp>FALSE</stp>
        <stp>T</stp>
        <tr r="W2" s="8"/>
      </tp>
      <tp>
        <v>344</v>
        <stp/>
        <stp>StudyData</stp>
        <stp>(Vol(CLE?2)when  (LocalYear(CLE?2)=2015 AND LocalMonth(CLE?2)=12 AND LocalDay(CLE?2)=23 AND LocalHour(CLE?2)=8 AND LocalMinute(CLE?2)=0))</stp>
        <stp>Bar</stp>
        <stp/>
        <stp>Close</stp>
        <stp>5</stp>
        <stp>0</stp>
        <stp/>
        <stp/>
        <stp/>
        <stp>FALSE</stp>
        <stp>T</stp>
        <tr r="D21" s="8"/>
      </tp>
      <tp t="s">
        <v/>
        <stp/>
        <stp>StudyData</stp>
        <stp>(Vol(CLE?2)when  (LocalYear(CLE?2)=2015 AND LocalMonth(CLE?2)=12 AND LocalDay(CLE?2)=25 AND LocalHour(CLE?2)=8 AND LocalMinute(CLE?2)=5))</stp>
        <stp>Bar</stp>
        <stp/>
        <stp>Close</stp>
        <stp>5</stp>
        <stp>0</stp>
        <stp/>
        <stp/>
        <stp/>
        <stp>FALSE</stp>
        <stp>T</stp>
        <tr r="Y2" s="8"/>
      </tp>
      <tp t="s">
        <v/>
        <stp/>
        <stp>StudyData</stp>
        <stp>(Vol(CLE?2)when  (LocalYear(CLE?2)=2015 AND LocalMonth(CLE?2)=12 AND LocalDay(CLE?2)=25 AND LocalHour(CLE?2)=8 AND LocalMinute(CLE?2)=0))</stp>
        <stp>Bar</stp>
        <stp/>
        <stp>Close</stp>
        <stp>5</stp>
        <stp>0</stp>
        <stp/>
        <stp/>
        <stp/>
        <stp>FALSE</stp>
        <stp>T</stp>
        <tr r="Y1" s="8"/>
        <tr r="D19" s="8"/>
      </tp>
      <tp>
        <v>421</v>
        <stp/>
        <stp>StudyData</stp>
        <stp>(Vol(CLE?2)when  (LocalYear(CLE?2)=2015 AND LocalMonth(CLE?2)=12 AND LocalDay(CLE?2)=24 AND LocalHour(CLE?2)=8 AND LocalMinute(CLE?2)=0))</stp>
        <stp>Bar</stp>
        <stp/>
        <stp>Close</stp>
        <stp>5</stp>
        <stp>0</stp>
        <stp/>
        <stp/>
        <stp/>
        <stp>FALSE</stp>
        <stp>T</stp>
        <tr r="D20" s="8"/>
      </tp>
      <tp>
        <v>571</v>
        <stp/>
        <stp>StudyData</stp>
        <stp>(Vol(CLE?2)when  (LocalYear(CLE?2)=2015 AND LocalMonth(CLE?2)=12 AND LocalDay(CLE?2)=29 AND LocalHour(CLE?2)=8 AND LocalMinute(CLE?2)=0))</stp>
        <stp>Bar</stp>
        <stp/>
        <stp>Close</stp>
        <stp>5</stp>
        <stp>0</stp>
        <stp/>
        <stp/>
        <stp/>
        <stp>FALSE</stp>
        <stp>T</stp>
        <tr r="D17" s="8"/>
      </tp>
      <tp>
        <v>312</v>
        <stp/>
        <stp>StudyData</stp>
        <stp>(Vol(CLE?2)when  (LocalYear(CLE?2)=2015 AND LocalMonth(CLE?2)=12 AND LocalDay(CLE?2)=28 AND LocalHour(CLE?2)=8 AND LocalMinute(CLE?2)=0))</stp>
        <stp>Bar</stp>
        <stp/>
        <stp>Close</stp>
        <stp>5</stp>
        <stp>0</stp>
        <stp/>
        <stp/>
        <stp/>
        <stp>FALSE</stp>
        <stp>T</stp>
        <tr r="D18" s="8"/>
      </tp>
      <tp>
        <v>154</v>
        <stp/>
        <stp>StudyData</stp>
        <stp>(Vol(CLE?2)when  (LocalYear(CLE?2)=2015 AND LocalMonth(CLE?2)=12 AND LocalDay(CLE?2)=31 AND LocalHour(CLE?2)=8 AND LocalMinute(CLE?2)=0))</stp>
        <stp>Bar</stp>
        <stp/>
        <stp>Close</stp>
        <stp>5</stp>
        <stp>0</stp>
        <stp/>
        <stp/>
        <stp/>
        <stp>FALSE</stp>
        <stp>T</stp>
        <tr r="D15" s="8"/>
      </tp>
      <tp>
        <v>257</v>
        <stp/>
        <stp>StudyData</stp>
        <stp>(Vol(CLE?2)when  (LocalYear(CLE?2)=2015 AND LocalMonth(CLE?2)=12 AND LocalDay(CLE?2)=30 AND LocalHour(CLE?2)=8 AND LocalMinute(CLE?2)=0))</stp>
        <stp>Bar</stp>
        <stp/>
        <stp>Close</stp>
        <stp>5</stp>
        <stp>0</stp>
        <stp/>
        <stp/>
        <stp/>
        <stp>FALSE</stp>
        <stp>T</stp>
        <tr r="D16" s="8"/>
      </tp>
      <tp t="e">
        <v>#N/A</v>
        <stp>0</stp>
        <stp>StudyData</stp>
        <stp>CLE</stp>
        <stp>Bar</stp>
        <stp>0</stp>
        <stp>Low</stp>
        <stp>5</stp>
        <stp>-28</stp>
        <stp>0</stp>
        <stp>0</stp>
        <stp>0</stp>
        <stp>0</stp>
        <stp>T</stp>
        <tr r="X31" s="4"/>
      </tp>
      <tp t="e">
        <v>#N/A</v>
        <stp>0</stp>
        <stp>StudyData</stp>
        <stp>CLE</stp>
        <stp>Bar</stp>
        <stp>0</stp>
        <stp>Low</stp>
        <stp>5</stp>
        <stp>-18</stp>
        <stp>0</stp>
        <stp>0</stp>
        <stp>0</stp>
        <stp>0</stp>
        <stp>T</stp>
        <tr r="X21" s="4"/>
      </tp>
      <tp t="e">
        <v>#N/A</v>
        <stp>0</stp>
        <stp>StudyData</stp>
        <stp>CLE</stp>
        <stp>Bar</stp>
        <stp>0</stp>
        <stp>Low</stp>
        <stp>5</stp>
        <stp>-29</stp>
        <stp>0</stp>
        <stp>0</stp>
        <stp>0</stp>
        <stp>0</stp>
        <stp>T</stp>
        <tr r="X32" s="4"/>
      </tp>
      <tp t="e">
        <v>#N/A</v>
        <stp>0</stp>
        <stp>StudyData</stp>
        <stp>CLE</stp>
        <stp>Bar</stp>
        <stp>0</stp>
        <stp>Low</stp>
        <stp>5</stp>
        <stp>-19</stp>
        <stp>0</stp>
        <stp>0</stp>
        <stp>0</stp>
        <stp>0</stp>
        <stp>T</stp>
        <tr r="X22" s="4"/>
      </tp>
      <tp>
        <v>42374.340277777781</v>
        <stp/>
        <stp>StudyData</stp>
        <stp>EP</stp>
        <stp>Bar</stp>
        <stp/>
        <stp>Time</stp>
        <stp>5</stp>
        <stp>-16</stp>
        <stp/>
        <stp/>
        <stp/>
        <stp/>
        <stp>T</stp>
        <tr r="S19" s="4"/>
      </tp>
      <tp>
        <v>42374.305555555555</v>
        <stp/>
        <stp>StudyData</stp>
        <stp>EP</stp>
        <stp>Bar</stp>
        <stp/>
        <stp>Time</stp>
        <stp>5</stp>
        <stp>-26</stp>
        <stp/>
        <stp/>
        <stp/>
        <stp/>
        <stp>T</stp>
        <tr r="S29" s="4"/>
      </tp>
      <tp>
        <v>2007.25</v>
        <stp/>
        <stp>StudyData</stp>
        <stp>EP</stp>
        <stp>Bar</stp>
        <stp/>
        <stp>High</stp>
        <stp>5</stp>
        <stp>-16</stp>
        <stp/>
        <stp/>
        <stp/>
        <stp/>
        <stp>T</stp>
        <tr r="P19" s="4"/>
      </tp>
      <tp>
        <v>2006.75</v>
        <stp/>
        <stp>StudyData</stp>
        <stp>EP</stp>
        <stp>Bar</stp>
        <stp/>
        <stp>High</stp>
        <stp>5</stp>
        <stp>-26</stp>
        <stp/>
        <stp/>
        <stp/>
        <stp/>
        <stp>T</stp>
        <tr r="P29" s="4"/>
      </tp>
      <tp t="e">
        <v>#N/A</v>
        <stp>0</stp>
        <stp>StudyData</stp>
        <stp>CLE</stp>
        <stp>Bar</stp>
        <stp>0</stp>
        <stp>Close</stp>
        <stp>5</stp>
        <stp>-4</stp>
        <stp>0</stp>
        <stp>0</stp>
        <stp>0</stp>
        <stp>0</stp>
        <stp>T</stp>
        <tr r="Y7" s="4"/>
      </tp>
      <tp>
        <v>1999.25</v>
        <stp/>
        <stp>StudyData</stp>
        <stp>EP</stp>
        <stp>Bar</stp>
        <stp/>
        <stp>Low</stp>
        <stp>5</stp>
        <stp>-1</stp>
        <stp/>
        <stp/>
        <stp/>
        <stp/>
        <stp>T</stp>
        <tr r="Q4" s="4"/>
      </tp>
      <tp>
        <v>42374.336805555555</v>
        <stp/>
        <stp>StudyData</stp>
        <stp>EP</stp>
        <stp>Bar</stp>
        <stp/>
        <stp>Time</stp>
        <stp>5</stp>
        <stp>-17</stp>
        <stp/>
        <stp/>
        <stp/>
        <stp/>
        <stp>T</stp>
        <tr r="S20" s="4"/>
      </tp>
      <tp>
        <v>42374.302083333336</v>
        <stp/>
        <stp>StudyData</stp>
        <stp>EP</stp>
        <stp>Bar</stp>
        <stp/>
        <stp>Time</stp>
        <stp>5</stp>
        <stp>-27</stp>
        <stp/>
        <stp/>
        <stp/>
        <stp/>
        <stp>T</stp>
        <tr r="S30" s="4"/>
      </tp>
      <tp>
        <v>42374.392361111109</v>
        <stp/>
        <stp>StudyData</stp>
        <stp>CLE</stp>
        <stp>Bar</stp>
        <stp/>
        <stp>Time</stp>
        <stp>5</stp>
        <stp>-1</stp>
        <stp/>
        <stp/>
        <stp/>
        <stp/>
        <stp>T</stp>
        <tr r="Z4" s="4"/>
      </tp>
      <tp>
        <v>2006.5</v>
        <stp/>
        <stp>StudyData</stp>
        <stp>EP</stp>
        <stp>Bar</stp>
        <stp/>
        <stp>High</stp>
        <stp>5</stp>
        <stp>-17</stp>
        <stp/>
        <stp/>
        <stp/>
        <stp/>
        <stp>T</stp>
        <tr r="P20" s="4"/>
      </tp>
      <tp>
        <v>2005.5</v>
        <stp/>
        <stp>StudyData</stp>
        <stp>EP</stp>
        <stp>Bar</stp>
        <stp/>
        <stp>High</stp>
        <stp>5</stp>
        <stp>-27</stp>
        <stp/>
        <stp/>
        <stp/>
        <stp/>
        <stp>T</stp>
        <tr r="P30" s="4"/>
      </tp>
      <tp t="e">
        <v>#N/A</v>
        <stp>0</stp>
        <stp>StudyData</stp>
        <stp>CLE</stp>
        <stp>Bar</stp>
        <stp>0</stp>
        <stp>Close</stp>
        <stp>5</stp>
        <stp>-5</stp>
        <stp>0</stp>
        <stp>0</stp>
        <stp>0</stp>
        <stp>0</stp>
        <stp>T</stp>
        <tr r="Y8" s="4"/>
      </tp>
      <tp>
        <v>42374.347222222219</v>
        <stp/>
        <stp>StudyData</stp>
        <stp>EP</stp>
        <stp>Bar</stp>
        <stp/>
        <stp>Time</stp>
        <stp>5</stp>
        <stp>-14</stp>
        <stp/>
        <stp/>
        <stp/>
        <stp/>
        <stp>T</stp>
        <tr r="S17" s="4"/>
      </tp>
      <tp>
        <v>42374.3125</v>
        <stp/>
        <stp>StudyData</stp>
        <stp>EP</stp>
        <stp>Bar</stp>
        <stp/>
        <stp>Time</stp>
        <stp>5</stp>
        <stp>-24</stp>
        <stp/>
        <stp/>
        <stp/>
        <stp/>
        <stp>T</stp>
        <tr r="S27" s="4"/>
      </tp>
      <tp>
        <v>42374.388888888891</v>
        <stp/>
        <stp>StudyData</stp>
        <stp>CLE</stp>
        <stp>Bar</stp>
        <stp/>
        <stp>Time</stp>
        <stp>5</stp>
        <stp>-2</stp>
        <stp/>
        <stp/>
        <stp/>
        <stp/>
        <stp>T</stp>
        <tr r="Z5" s="4"/>
      </tp>
      <tp>
        <v>2008.75</v>
        <stp/>
        <stp>StudyData</stp>
        <stp>EP</stp>
        <stp>Bar</stp>
        <stp/>
        <stp>High</stp>
        <stp>5</stp>
        <stp>-14</stp>
        <stp/>
        <stp/>
        <stp/>
        <stp/>
        <stp>T</stp>
        <tr r="P17" s="4"/>
      </tp>
      <tp>
        <v>2005</v>
        <stp/>
        <stp>StudyData</stp>
        <stp>EP</stp>
        <stp>Bar</stp>
        <stp/>
        <stp>High</stp>
        <stp>5</stp>
        <stp>-24</stp>
        <stp/>
        <stp/>
        <stp/>
        <stp/>
        <stp>T</stp>
        <tr r="P27" s="4"/>
      </tp>
      <tp t="e">
        <v>#N/A</v>
        <stp>0</stp>
        <stp>StudyData</stp>
        <stp>CLE</stp>
        <stp>Bar</stp>
        <stp>0</stp>
        <stp>Close</stp>
        <stp>5</stp>
        <stp>-6</stp>
        <stp>0</stp>
        <stp>0</stp>
        <stp>0</stp>
        <stp>0</stp>
        <stp>T</stp>
        <tr r="Y9" s="4"/>
      </tp>
      <tp>
        <v>2001.75</v>
        <stp/>
        <stp>StudyData</stp>
        <stp>EP</stp>
        <stp>Bar</stp>
        <stp/>
        <stp>Low</stp>
        <stp>5</stp>
        <stp>-3</stp>
        <stp/>
        <stp/>
        <stp/>
        <stp/>
        <stp>T</stp>
        <tr r="Q6" s="4"/>
      </tp>
      <tp>
        <v>297</v>
        <stp/>
        <stp>DOMData</stp>
        <stp>EP</stp>
        <stp>Volume</stp>
        <stp>4</stp>
        <stp>T</stp>
        <tr r="AA11" s="3"/>
      </tp>
      <tp>
        <v>42374.34375</v>
        <stp/>
        <stp>StudyData</stp>
        <stp>EP</stp>
        <stp>Bar</stp>
        <stp/>
        <stp>Time</stp>
        <stp>5</stp>
        <stp>-15</stp>
        <stp/>
        <stp/>
        <stp/>
        <stp/>
        <stp>T</stp>
        <tr r="S18" s="4"/>
      </tp>
      <tp>
        <v>42374.309027777781</v>
        <stp/>
        <stp>StudyData</stp>
        <stp>EP</stp>
        <stp>Bar</stp>
        <stp/>
        <stp>Time</stp>
        <stp>5</stp>
        <stp>-25</stp>
        <stp/>
        <stp/>
        <stp/>
        <stp/>
        <stp>T</stp>
        <tr r="S28" s="4"/>
      </tp>
      <tp>
        <v>42374.385416666664</v>
        <stp/>
        <stp>StudyData</stp>
        <stp>CLE</stp>
        <stp>Bar</stp>
        <stp/>
        <stp>Time</stp>
        <stp>5</stp>
        <stp>-3</stp>
        <stp/>
        <stp/>
        <stp/>
        <stp/>
        <stp>T</stp>
        <tr r="Z6" s="4"/>
      </tp>
      <tp>
        <v>2007.25</v>
        <stp/>
        <stp>StudyData</stp>
        <stp>EP</stp>
        <stp>Bar</stp>
        <stp/>
        <stp>High</stp>
        <stp>5</stp>
        <stp>-15</stp>
        <stp/>
        <stp/>
        <stp/>
        <stp/>
        <stp>T</stp>
        <tr r="P18" s="4"/>
      </tp>
      <tp>
        <v>2006</v>
        <stp/>
        <stp>StudyData</stp>
        <stp>EP</stp>
        <stp>Bar</stp>
        <stp/>
        <stp>High</stp>
        <stp>5</stp>
        <stp>-25</stp>
        <stp/>
        <stp/>
        <stp/>
        <stp/>
        <stp>T</stp>
        <tr r="P28" s="4"/>
      </tp>
      <tp t="e">
        <v>#N/A</v>
        <stp>0</stp>
        <stp>StudyData</stp>
        <stp>CLE</stp>
        <stp>Bar</stp>
        <stp>0</stp>
        <stp>Low</stp>
        <stp>5</stp>
        <stp>0</stp>
        <stp>0</stp>
        <stp>0</stp>
        <stp>0</stp>
        <stp>0</stp>
        <stp>T</stp>
        <tr r="X3" s="4"/>
      </tp>
      <tp t="e">
        <v>#N/A</v>
        <stp>0</stp>
        <stp>StudyData</stp>
        <stp>CLE</stp>
        <stp>Bar</stp>
        <stp>0</stp>
        <stp>Close</stp>
        <stp>5</stp>
        <stp>-7</stp>
        <stp>0</stp>
        <stp>0</stp>
        <stp>0</stp>
        <stp>0</stp>
        <stp>T</stp>
        <tr r="Y10" s="4"/>
      </tp>
      <tp>
        <v>1999.5</v>
        <stp/>
        <stp>StudyData</stp>
        <stp>EP</stp>
        <stp>Bar</stp>
        <stp/>
        <stp>Low</stp>
        <stp>5</stp>
        <stp>-2</stp>
        <stp/>
        <stp/>
        <stp/>
        <stp/>
        <stp>T</stp>
        <tr r="Q5" s="4"/>
      </tp>
      <tp>
        <v>42374.354166666664</v>
        <stp/>
        <stp>StudyData</stp>
        <stp>EP</stp>
        <stp>Bar</stp>
        <stp/>
        <stp>Time</stp>
        <stp>5</stp>
        <stp>-12</stp>
        <stp/>
        <stp/>
        <stp/>
        <stp/>
        <stp>T</stp>
        <tr r="S15" s="4"/>
      </tp>
      <tp>
        <v>42374.319444444445</v>
        <stp/>
        <stp>StudyData</stp>
        <stp>EP</stp>
        <stp>Bar</stp>
        <stp/>
        <stp>Time</stp>
        <stp>5</stp>
        <stp>-22</stp>
        <stp/>
        <stp/>
        <stp/>
        <stp/>
        <stp>T</stp>
        <tr r="S25" s="4"/>
      </tp>
      <tp>
        <v>42374.381944444445</v>
        <stp/>
        <stp>StudyData</stp>
        <stp>CLE</stp>
        <stp>Bar</stp>
        <stp/>
        <stp>Time</stp>
        <stp>5</stp>
        <stp>-4</stp>
        <stp/>
        <stp/>
        <stp/>
        <stp/>
        <stp>T</stp>
        <tr r="Z7" s="4"/>
      </tp>
      <tp>
        <v>2013</v>
        <stp/>
        <stp>StudyData</stp>
        <stp>EP</stp>
        <stp>Bar</stp>
        <stp/>
        <stp>High</stp>
        <stp>5</stp>
        <stp>-12</stp>
        <stp/>
        <stp/>
        <stp/>
        <stp/>
        <stp>T</stp>
        <tr r="P15" s="4"/>
      </tp>
      <tp>
        <v>2006.25</v>
        <stp/>
        <stp>StudyData</stp>
        <stp>EP</stp>
        <stp>Bar</stp>
        <stp/>
        <stp>High</stp>
        <stp>5</stp>
        <stp>-22</stp>
        <stp/>
        <stp/>
        <stp/>
        <stp/>
        <stp>T</stp>
        <tr r="P25" s="4"/>
      </tp>
      <tp>
        <v>2001</v>
        <stp/>
        <stp>StudyData</stp>
        <stp>EP</stp>
        <stp>Bar</stp>
        <stp/>
        <stp>Low</stp>
        <stp>5</stp>
        <stp>-5</stp>
        <stp/>
        <stp/>
        <stp/>
        <stp/>
        <stp>T</stp>
        <tr r="Q8" s="4"/>
      </tp>
      <tp>
        <v>233</v>
        <stp/>
        <stp>DOMData</stp>
        <stp>EP</stp>
        <stp>Volume</stp>
        <stp>2</stp>
        <stp>T</stp>
        <tr r="W11" s="3"/>
      </tp>
      <tp>
        <v>42374.350694444445</v>
        <stp/>
        <stp>StudyData</stp>
        <stp>EP</stp>
        <stp>Bar</stp>
        <stp/>
        <stp>Time</stp>
        <stp>5</stp>
        <stp>-13</stp>
        <stp/>
        <stp/>
        <stp/>
        <stp/>
        <stp>T</stp>
        <tr r="S16" s="4"/>
      </tp>
      <tp>
        <v>42374.315972222219</v>
        <stp/>
        <stp>StudyData</stp>
        <stp>EP</stp>
        <stp>Bar</stp>
        <stp/>
        <stp>Time</stp>
        <stp>5</stp>
        <stp>-23</stp>
        <stp/>
        <stp/>
        <stp/>
        <stp/>
        <stp>T</stp>
        <tr r="S26" s="4"/>
      </tp>
      <tp>
        <v>42374.378472222219</v>
        <stp/>
        <stp>StudyData</stp>
        <stp>CLE</stp>
        <stp>Bar</stp>
        <stp/>
        <stp>Time</stp>
        <stp>5</stp>
        <stp>-5</stp>
        <stp/>
        <stp/>
        <stp/>
        <stp/>
        <stp>T</stp>
        <tr r="Z8" s="4"/>
      </tp>
      <tp>
        <v>2009.5</v>
        <stp/>
        <stp>StudyData</stp>
        <stp>EP</stp>
        <stp>Bar</stp>
        <stp/>
        <stp>High</stp>
        <stp>5</stp>
        <stp>-13</stp>
        <stp/>
        <stp/>
        <stp/>
        <stp/>
        <stp>T</stp>
        <tr r="P16" s="4"/>
      </tp>
      <tp>
        <v>2005.5</v>
        <stp/>
        <stp>StudyData</stp>
        <stp>EP</stp>
        <stp>Bar</stp>
        <stp/>
        <stp>High</stp>
        <stp>5</stp>
        <stp>-23</stp>
        <stp/>
        <stp/>
        <stp/>
        <stp/>
        <stp>T</stp>
        <tr r="P26" s="4"/>
      </tp>
      <tp t="e">
        <v>#N/A</v>
        <stp>0</stp>
        <stp>StudyData</stp>
        <stp>CLE</stp>
        <stp>Bar</stp>
        <stp>0</stp>
        <stp>Close</stp>
        <stp>5</stp>
        <stp>-1</stp>
        <stp>0</stp>
        <stp>0</stp>
        <stp>0</stp>
        <stp>0</stp>
        <stp>T</stp>
        <tr r="Y4" s="4"/>
      </tp>
      <tp>
        <v>2001.25</v>
        <stp/>
        <stp>StudyData</stp>
        <stp>EP</stp>
        <stp>Bar</stp>
        <stp/>
        <stp>Low</stp>
        <stp>5</stp>
        <stp>-4</stp>
        <stp/>
        <stp/>
        <stp/>
        <stp/>
        <stp>T</stp>
        <tr r="Q7" s="4"/>
      </tp>
      <tp>
        <v>300</v>
        <stp/>
        <stp>DOMData</stp>
        <stp>EP</stp>
        <stp>Volume</stp>
        <stp>3</stp>
        <stp>T</stp>
        <tr r="Y11" s="3"/>
      </tp>
      <tp>
        <v>42374.361111111109</v>
        <stp/>
        <stp>StudyData</stp>
        <stp>EP</stp>
        <stp>Bar</stp>
        <stp/>
        <stp>Time</stp>
        <stp>5</stp>
        <stp>-10</stp>
        <stp/>
        <stp/>
        <stp/>
        <stp/>
        <stp>T</stp>
        <tr r="S13" s="4"/>
      </tp>
      <tp>
        <v>42374.326388888891</v>
        <stp/>
        <stp>StudyData</stp>
        <stp>EP</stp>
        <stp>Bar</stp>
        <stp/>
        <stp>Time</stp>
        <stp>5</stp>
        <stp>-20</stp>
        <stp/>
        <stp/>
        <stp/>
        <stp/>
        <stp>T</stp>
        <tr r="S23" s="4"/>
      </tp>
      <tp>
        <v>42374.291666666664</v>
        <stp/>
        <stp>StudyData</stp>
        <stp>EP</stp>
        <stp>Bar</stp>
        <stp/>
        <stp>Time</stp>
        <stp>5</stp>
        <stp>-30</stp>
        <stp/>
        <stp/>
        <stp/>
        <stp/>
        <stp>T</stp>
        <tr r="S33" s="4"/>
      </tp>
      <tp>
        <v>42374.375</v>
        <stp/>
        <stp>StudyData</stp>
        <stp>CLE</stp>
        <stp>Bar</stp>
        <stp/>
        <stp>Time</stp>
        <stp>5</stp>
        <stp>-6</stp>
        <stp/>
        <stp/>
        <stp/>
        <stp/>
        <stp>T</stp>
        <tr r="Z9" s="4"/>
      </tp>
      <tp>
        <v>2012.5</v>
        <stp/>
        <stp>StudyData</stp>
        <stp>EP</stp>
        <stp>Bar</stp>
        <stp/>
        <stp>High</stp>
        <stp>5</stp>
        <stp>-10</stp>
        <stp/>
        <stp/>
        <stp/>
        <stp/>
        <stp>T</stp>
        <tr r="P13" s="4"/>
      </tp>
      <tp>
        <v>2009</v>
        <stp/>
        <stp>StudyData</stp>
        <stp>EP</stp>
        <stp>Bar</stp>
        <stp/>
        <stp>High</stp>
        <stp>5</stp>
        <stp>-20</stp>
        <stp/>
        <stp/>
        <stp/>
        <stp/>
        <stp>T</stp>
        <tr r="P23" s="4"/>
      </tp>
      <tp>
        <v>2002</v>
        <stp/>
        <stp>StudyData</stp>
        <stp>EP</stp>
        <stp>Bar</stp>
        <stp/>
        <stp>High</stp>
        <stp>5</stp>
        <stp>-30</stp>
        <stp/>
        <stp/>
        <stp/>
        <stp/>
        <stp>T</stp>
        <tr r="P33" s="4"/>
      </tp>
      <tp t="e">
        <v>#N/A</v>
        <stp>0</stp>
        <stp>StudyData</stp>
        <stp>CLE</stp>
        <stp>Bar</stp>
        <stp>0</stp>
        <stp>Close</stp>
        <stp>5</stp>
        <stp>-2</stp>
        <stp>0</stp>
        <stp>0</stp>
        <stp>0</stp>
        <stp>0</stp>
        <stp>T</stp>
        <tr r="Y5" s="4"/>
      </tp>
      <tp>
        <v>2003.5</v>
        <stp/>
        <stp>StudyData</stp>
        <stp>EP</stp>
        <stp>Bar</stp>
        <stp/>
        <stp>Low</stp>
        <stp>5</stp>
        <stp>-7</stp>
        <stp/>
        <stp/>
        <stp/>
        <stp/>
        <stp>T</stp>
        <tr r="Q10" s="4"/>
      </tp>
      <tp>
        <v>42374.357638888891</v>
        <stp/>
        <stp>StudyData</stp>
        <stp>EP</stp>
        <stp>Bar</stp>
        <stp/>
        <stp>Time</stp>
        <stp>5</stp>
        <stp>-11</stp>
        <stp/>
        <stp/>
        <stp/>
        <stp/>
        <stp>T</stp>
        <tr r="S14" s="4"/>
      </tp>
      <tp>
        <v>42374.322916666664</v>
        <stp/>
        <stp>StudyData</stp>
        <stp>EP</stp>
        <stp>Bar</stp>
        <stp/>
        <stp>Time</stp>
        <stp>5</stp>
        <stp>-21</stp>
        <stp/>
        <stp/>
        <stp/>
        <stp/>
        <stp>T</stp>
        <tr r="S24" s="4"/>
      </tp>
      <tp>
        <v>42374.371527777781</v>
        <stp/>
        <stp>StudyData</stp>
        <stp>CLE</stp>
        <stp>Bar</stp>
        <stp/>
        <stp>Time</stp>
        <stp>5</stp>
        <stp>-7</stp>
        <stp/>
        <stp/>
        <stp/>
        <stp/>
        <stp>T</stp>
        <tr r="Z10" s="4"/>
      </tp>
      <tp>
        <v>2010.75</v>
        <stp/>
        <stp>StudyData</stp>
        <stp>EP</stp>
        <stp>Bar</stp>
        <stp/>
        <stp>High</stp>
        <stp>5</stp>
        <stp>-11</stp>
        <stp/>
        <stp/>
        <stp/>
        <stp/>
        <stp>T</stp>
        <tr r="P14" s="4"/>
      </tp>
      <tp>
        <v>2006</v>
        <stp/>
        <stp>StudyData</stp>
        <stp>EP</stp>
        <stp>Bar</stp>
        <stp/>
        <stp>High</stp>
        <stp>5</stp>
        <stp>-21</stp>
        <stp/>
        <stp/>
        <stp/>
        <stp/>
        <stp>T</stp>
        <tr r="P24" s="4"/>
      </tp>
      <tp t="e">
        <v>#N/A</v>
        <stp>0</stp>
        <stp>StudyData</stp>
        <stp>CLE</stp>
        <stp>Bar</stp>
        <stp>0</stp>
        <stp>Close</stp>
        <stp>5</stp>
        <stp>-3</stp>
        <stp>0</stp>
        <stp>0</stp>
        <stp>0</stp>
        <stp>0</stp>
        <stp>T</stp>
        <tr r="Y6" s="4"/>
      </tp>
      <tp>
        <v>2001.75</v>
        <stp/>
        <stp>StudyData</stp>
        <stp>EP</stp>
        <stp>Bar</stp>
        <stp/>
        <stp>Low</stp>
        <stp>5</stp>
        <stp>-6</stp>
        <stp/>
        <stp/>
        <stp/>
        <stp/>
        <stp>T</stp>
        <tr r="Q9" s="4"/>
      </tp>
      <tp>
        <v>163</v>
        <stp/>
        <stp>DOMData</stp>
        <stp>EP</stp>
        <stp>Volume</stp>
        <stp>1</stp>
        <stp>T</stp>
        <tr r="U11" s="3"/>
      </tp>
      <tp>
        <v>42374.368055555555</v>
        <stp/>
        <stp>StudyData</stp>
        <stp>CLE</stp>
        <stp>Bar</stp>
        <stp/>
        <stp>Time</stp>
        <stp>5</stp>
        <stp>-8</stp>
        <stp/>
        <stp/>
        <stp/>
        <stp/>
        <stp>T</stp>
        <tr r="Z11" s="4"/>
      </tp>
      <tp>
        <v>2008</v>
        <stp/>
        <stp>StudyData</stp>
        <stp>EP</stp>
        <stp>Bar</stp>
        <stp/>
        <stp>Low</stp>
        <stp>5</stp>
        <stp>-9</stp>
        <stp/>
        <stp/>
        <stp/>
        <stp/>
        <stp>T</stp>
        <tr r="Q12" s="4"/>
      </tp>
      <tp>
        <v>42374.364583333336</v>
        <stp/>
        <stp>StudyData</stp>
        <stp>CLE</stp>
        <stp>Bar</stp>
        <stp/>
        <stp>Time</stp>
        <stp>5</stp>
        <stp>-9</stp>
        <stp/>
        <stp/>
        <stp/>
        <stp/>
        <stp>T</stp>
        <tr r="Z12" s="4"/>
      </tp>
      <tp>
        <v>2005.25</v>
        <stp/>
        <stp>StudyData</stp>
        <stp>EP</stp>
        <stp>Bar</stp>
        <stp/>
        <stp>Low</stp>
        <stp>5</stp>
        <stp>-8</stp>
        <stp/>
        <stp/>
        <stp/>
        <stp/>
        <stp>T</stp>
        <tr r="Q11" s="4"/>
      </tp>
      <tp>
        <v>0.43999999999999773</v>
        <stp/>
        <stp>ContractData</stp>
        <stp>FGBX</stp>
        <stp>NetLastTrade</stp>
        <stp/>
        <stp>T</stp>
        <tr r="AD37" s="2"/>
      </tp>
      <tp>
        <v>-5.3999999999999826E-2</v>
        <stp/>
        <stp>ContractData</stp>
        <stp>NGE?</stp>
        <stp>NetLastTrade</stp>
        <stp/>
        <stp>T</stp>
        <tr r="C49" s="2"/>
      </tp>
      <tp t="e">
        <v>#N/A</v>
        <stp>0</stp>
        <stp>StudyData</stp>
        <stp>CLE</stp>
        <stp>Bar</stp>
        <stp>0</stp>
        <stp>Close</stp>
        <stp>5</stp>
        <stp>-8</stp>
        <stp>0</stp>
        <stp>0</stp>
        <stp>0</stp>
        <stp>0</stp>
        <stp>T</stp>
        <tr r="Y11" s="4"/>
      </tp>
      <tp t="e">
        <v>#N/A</v>
        <stp>0</stp>
        <stp>StudyData</stp>
        <stp>CLE</stp>
        <stp>Bar</stp>
        <stp>0</stp>
        <stp>Close</stp>
        <stp>5</stp>
        <stp>-9</stp>
        <stp>0</stp>
        <stp>0</stp>
        <stp>0</stp>
        <stp>0</stp>
        <stp>T</stp>
        <tr r="Y12" s="4"/>
      </tp>
      <tp>
        <v>42374.333333333336</v>
        <stp/>
        <stp>StudyData</stp>
        <stp>EP</stp>
        <stp>Bar</stp>
        <stp/>
        <stp>Time</stp>
        <stp>5</stp>
        <stp>-18</stp>
        <stp/>
        <stp/>
        <stp/>
        <stp/>
        <stp>T</stp>
        <tr r="S21" s="4"/>
      </tp>
      <tp>
        <v>42374.298611111109</v>
        <stp/>
        <stp>StudyData</stp>
        <stp>EP</stp>
        <stp>Bar</stp>
        <stp/>
        <stp>Time</stp>
        <stp>5</stp>
        <stp>-28</stp>
        <stp/>
        <stp/>
        <stp/>
        <stp/>
        <stp>T</stp>
        <tr r="S31" s="4"/>
      </tp>
      <tp>
        <v>2007.75</v>
        <stp/>
        <stp>StudyData</stp>
        <stp>EP</stp>
        <stp>Bar</stp>
        <stp/>
        <stp>High</stp>
        <stp>5</stp>
        <stp>-18</stp>
        <stp/>
        <stp/>
        <stp/>
        <stp/>
        <stp>T</stp>
        <tr r="P21" s="4"/>
      </tp>
      <tp>
        <v>2003.5</v>
        <stp/>
        <stp>StudyData</stp>
        <stp>EP</stp>
        <stp>Bar</stp>
        <stp/>
        <stp>High</stp>
        <stp>5</stp>
        <stp>-28</stp>
        <stp/>
        <stp/>
        <stp/>
        <stp/>
        <stp>T</stp>
        <tr r="P31" s="4"/>
      </tp>
      <tp>
        <v>42374.329861111109</v>
        <stp/>
        <stp>StudyData</stp>
        <stp>EP</stp>
        <stp>Bar</stp>
        <stp/>
        <stp>Time</stp>
        <stp>5</stp>
        <stp>-19</stp>
        <stp/>
        <stp/>
        <stp/>
        <stp/>
        <stp>T</stp>
        <tr r="S22" s="4"/>
      </tp>
      <tp>
        <v>42374.295138888891</v>
        <stp/>
        <stp>StudyData</stp>
        <stp>EP</stp>
        <stp>Bar</stp>
        <stp/>
        <stp>Time</stp>
        <stp>5</stp>
        <stp>-29</stp>
        <stp/>
        <stp/>
        <stp/>
        <stp/>
        <stp>T</stp>
        <tr r="S32" s="4"/>
      </tp>
      <tp>
        <v>2009.5</v>
        <stp/>
        <stp>StudyData</stp>
        <stp>EP</stp>
        <stp>Bar</stp>
        <stp/>
        <stp>High</stp>
        <stp>5</stp>
        <stp>-19</stp>
        <stp/>
        <stp/>
        <stp/>
        <stp/>
        <stp>T</stp>
        <tr r="P22" s="4"/>
      </tp>
      <tp>
        <v>2003.75</v>
        <stp/>
        <stp>StudyData</stp>
        <stp>EP</stp>
        <stp>Bar</stp>
        <stp/>
        <stp>High</stp>
        <stp>5</stp>
        <stp>-29</stp>
        <stp/>
        <stp/>
        <stp/>
        <stp/>
        <stp>T</stp>
        <tr r="P32" s="4"/>
      </tp>
      <tp>
        <v>0.63541666666666663</v>
        <stp/>
        <stp>ContractData</stp>
        <stp>EP</stp>
        <stp>PrimarySessionCloseTime</stp>
        <tr r="J2" s="6"/>
        <tr r="I2" s="6"/>
      </tp>
      <tp>
        <v>2093</v>
        <stp/>
        <stp>StudyData</stp>
        <stp>(Vol(CLE?1)when  (LocalYear(CLE?1)=2016 AND LocalMonth(CLE?1)=1 AND LocalDay(CLE?1)=4 AND LocalHour(CLE?1)=10 AND LocalMinute(CLE?1)=40))</stp>
        <stp>Bar</stp>
        <stp/>
        <stp>Close</stp>
        <stp>5</stp>
        <stp>0</stp>
        <stp/>
        <stp/>
        <stp/>
        <stp>FALSE</stp>
        <stp>T</stp>
        <tr r="S33" s="8"/>
      </tp>
      <tp t="s">
        <v/>
        <stp/>
        <stp>StudyData</stp>
        <stp>(Vol(CLE?1)when  (LocalYear(CLE?1)=2016 AND LocalMonth(CLE?1)=1 AND LocalDay(CLE?1)=5 AND LocalHour(CLE?1)=11 AND LocalMinute(CLE?1)=40))</stp>
        <stp>Bar</stp>
        <stp/>
        <stp>Close</stp>
        <stp>5</stp>
        <stp>0</stp>
        <stp/>
        <stp/>
        <stp/>
        <stp>FALSE</stp>
        <stp>T</stp>
        <tr r="K45" s="8"/>
      </tp>
      <tp>
        <v>2295</v>
        <stp/>
        <stp>StudyData</stp>
        <stp>(Vol(CLE?1)when  (LocalYear(CLE?1)=2016 AND LocalMonth(CLE?1)=1 AND LocalDay(CLE?1)=4 AND LocalHour(CLE?1)=10 AND LocalMinute(CLE?1)=45))</stp>
        <stp>Bar</stp>
        <stp/>
        <stp>Close</stp>
        <stp>5</stp>
        <stp>0</stp>
        <stp/>
        <stp/>
        <stp/>
        <stp>FALSE</stp>
        <stp>T</stp>
        <tr r="S34" s="8"/>
      </tp>
      <tp t="s">
        <v/>
        <stp/>
        <stp>StudyData</stp>
        <stp>(Vol(CLE?1)when  (LocalYear(CLE?1)=2016 AND LocalMonth(CLE?1)=1 AND LocalDay(CLE?1)=5 AND LocalHour(CLE?1)=11 AND LocalMinute(CLE?1)=45))</stp>
        <stp>Bar</stp>
        <stp/>
        <stp>Close</stp>
        <stp>5</stp>
        <stp>0</stp>
        <stp/>
        <stp/>
        <stp/>
        <stp>FALSE</stp>
        <stp>T</stp>
        <tr r="K46" s="8"/>
      </tp>
      <tp>
        <v>2100</v>
        <stp/>
        <stp>StudyData</stp>
        <stp>(Vol(CLE?1)when  (LocalYear(CLE?1)=2016 AND LocalMonth(CLE?1)=1 AND LocalDay(CLE?1)=4 AND LocalHour(CLE?1)=10 AND LocalMinute(CLE?1)=50))</stp>
        <stp>Bar</stp>
        <stp/>
        <stp>Close</stp>
        <stp>5</stp>
        <stp>0</stp>
        <stp/>
        <stp/>
        <stp/>
        <stp>FALSE</stp>
        <stp>T</stp>
        <tr r="S35" s="8"/>
      </tp>
      <tp t="s">
        <v/>
        <stp/>
        <stp>StudyData</stp>
        <stp>(Vol(CLE?1)when  (LocalYear(CLE?1)=2016 AND LocalMonth(CLE?1)=1 AND LocalDay(CLE?1)=5 AND LocalHour(CLE?1)=11 AND LocalMinute(CLE?1)=50))</stp>
        <stp>Bar</stp>
        <stp/>
        <stp>Close</stp>
        <stp>5</stp>
        <stp>0</stp>
        <stp/>
        <stp/>
        <stp/>
        <stp>FALSE</stp>
        <stp>T</stp>
        <tr r="K47" s="8"/>
      </tp>
      <tp>
        <v>1897</v>
        <stp/>
        <stp>StudyData</stp>
        <stp>(Vol(CLE?1)when  (LocalYear(CLE?1)=2016 AND LocalMonth(CLE?1)=1 AND LocalDay(CLE?1)=4 AND LocalHour(CLE?1)=10 AND LocalMinute(CLE?1)=55))</stp>
        <stp>Bar</stp>
        <stp/>
        <stp>Close</stp>
        <stp>5</stp>
        <stp>0</stp>
        <stp/>
        <stp/>
        <stp/>
        <stp>FALSE</stp>
        <stp>T</stp>
        <tr r="S36" s="8"/>
      </tp>
      <tp t="s">
        <v/>
        <stp/>
        <stp>StudyData</stp>
        <stp>(Vol(CLE?1)when  (LocalYear(CLE?1)=2016 AND LocalMonth(CLE?1)=1 AND LocalDay(CLE?1)=5 AND LocalHour(CLE?1)=11 AND LocalMinute(CLE?1)=55))</stp>
        <stp>Bar</stp>
        <stp/>
        <stp>Close</stp>
        <stp>5</stp>
        <stp>0</stp>
        <stp/>
        <stp/>
        <stp/>
        <stp>FALSE</stp>
        <stp>T</stp>
        <tr r="K48" s="8"/>
      </tp>
      <tp>
        <v>4180</v>
        <stp/>
        <stp>StudyData</stp>
        <stp>(Vol(CLE?1)when  (LocalYear(CLE?1)=2016 AND LocalMonth(CLE?1)=1 AND LocalDay(CLE?1)=4 AND LocalHour(CLE?1)=10 AND LocalMinute(CLE?1)=20))</stp>
        <stp>Bar</stp>
        <stp/>
        <stp>Close</stp>
        <stp>5</stp>
        <stp>0</stp>
        <stp/>
        <stp/>
        <stp/>
        <stp>FALSE</stp>
        <stp>T</stp>
        <tr r="S29" s="8"/>
      </tp>
      <tp t="s">
        <v/>
        <stp/>
        <stp>StudyData</stp>
        <stp>(Vol(CLE?1)when  (LocalYear(CLE?1)=2016 AND LocalMonth(CLE?1)=1 AND LocalDay(CLE?1)=5 AND LocalHour(CLE?1)=11 AND LocalMinute(CLE?1)=20))</stp>
        <stp>Bar</stp>
        <stp/>
        <stp>Close</stp>
        <stp>5</stp>
        <stp>0</stp>
        <stp/>
        <stp/>
        <stp/>
        <stp>FALSE</stp>
        <stp>T</stp>
        <tr r="K41" s="8"/>
      </tp>
      <tp>
        <v>10637</v>
        <stp/>
        <stp>StudyData</stp>
        <stp>(Vol(CLE?1)when  (LocalYear(CLE?1)=2016 AND LocalMonth(CLE?1)=1 AND LocalDay(CLE?1)=4 AND LocalHour(CLE?1)=10 AND LocalMinute(CLE?1)=25))</stp>
        <stp>Bar</stp>
        <stp/>
        <stp>Close</stp>
        <stp>5</stp>
        <stp>0</stp>
        <stp/>
        <stp/>
        <stp/>
        <stp>FALSE</stp>
        <stp>T</stp>
        <tr r="S30" s="8"/>
      </tp>
      <tp t="s">
        <v/>
        <stp/>
        <stp>StudyData</stp>
        <stp>(Vol(CLE?1)when  (LocalYear(CLE?1)=2016 AND LocalMonth(CLE?1)=1 AND LocalDay(CLE?1)=5 AND LocalHour(CLE?1)=11 AND LocalMinute(CLE?1)=25))</stp>
        <stp>Bar</stp>
        <stp/>
        <stp>Close</stp>
        <stp>5</stp>
        <stp>0</stp>
        <stp/>
        <stp/>
        <stp/>
        <stp>FALSE</stp>
        <stp>T</stp>
        <tr r="K42" s="8"/>
      </tp>
      <tp>
        <v>4537</v>
        <stp/>
        <stp>StudyData</stp>
        <stp>(Vol(CLE?1)when  (LocalYear(CLE?1)=2016 AND LocalMonth(CLE?1)=1 AND LocalDay(CLE?1)=4 AND LocalHour(CLE?1)=10 AND LocalMinute(CLE?1)=30))</stp>
        <stp>Bar</stp>
        <stp/>
        <stp>Close</stp>
        <stp>5</stp>
        <stp>0</stp>
        <stp/>
        <stp/>
        <stp/>
        <stp>FALSE</stp>
        <stp>T</stp>
        <tr r="S31" s="8"/>
      </tp>
      <tp t="s">
        <v/>
        <stp/>
        <stp>StudyData</stp>
        <stp>(Vol(CLE?1)when  (LocalYear(CLE?1)=2016 AND LocalMonth(CLE?1)=1 AND LocalDay(CLE?1)=5 AND LocalHour(CLE?1)=11 AND LocalMinute(CLE?1)=30))</stp>
        <stp>Bar</stp>
        <stp/>
        <stp>Close</stp>
        <stp>5</stp>
        <stp>0</stp>
        <stp/>
        <stp/>
        <stp/>
        <stp>FALSE</stp>
        <stp>T</stp>
        <tr r="K43" s="8"/>
      </tp>
      <tp>
        <v>3011</v>
        <stp/>
        <stp>StudyData</stp>
        <stp>(Vol(CLE?1)when  (LocalYear(CLE?1)=2016 AND LocalMonth(CLE?1)=1 AND LocalDay(CLE?1)=4 AND LocalHour(CLE?1)=10 AND LocalMinute(CLE?1)=35))</stp>
        <stp>Bar</stp>
        <stp/>
        <stp>Close</stp>
        <stp>5</stp>
        <stp>0</stp>
        <stp/>
        <stp/>
        <stp/>
        <stp>FALSE</stp>
        <stp>T</stp>
        <tr r="S32" s="8"/>
      </tp>
      <tp t="s">
        <v/>
        <stp/>
        <stp>StudyData</stp>
        <stp>(Vol(CLE?1)when  (LocalYear(CLE?1)=2016 AND LocalMonth(CLE?1)=1 AND LocalDay(CLE?1)=5 AND LocalHour(CLE?1)=11 AND LocalMinute(CLE?1)=35))</stp>
        <stp>Bar</stp>
        <stp/>
        <stp>Close</stp>
        <stp>5</stp>
        <stp>0</stp>
        <stp/>
        <stp/>
        <stp/>
        <stp>FALSE</stp>
        <stp>T</stp>
        <tr r="K44" s="8"/>
      </tp>
      <tp>
        <v>6802</v>
        <stp/>
        <stp>StudyData</stp>
        <stp>(Vol(CLE?1)when  (LocalYear(CLE?1)=2016 AND LocalMonth(CLE?1)=1 AND LocalDay(CLE?1)=4 AND LocalHour(CLE?1)=10 AND LocalMinute(CLE?1)=00))</stp>
        <stp>Bar</stp>
        <stp/>
        <stp>Close</stp>
        <stp>5</stp>
        <stp>0</stp>
        <stp/>
        <stp/>
        <stp/>
        <stp>FALSE</stp>
        <stp>T</stp>
        <tr r="S25" s="8"/>
      </tp>
      <tp t="s">
        <v/>
        <stp/>
        <stp>StudyData</stp>
        <stp>(Vol(CLE?1)when  (LocalYear(CLE?1)=2016 AND LocalMonth(CLE?1)=1 AND LocalDay(CLE?1)=5 AND LocalHour(CLE?1)=11 AND LocalMinute(CLE?1)=00))</stp>
        <stp>Bar</stp>
        <stp/>
        <stp>Close</stp>
        <stp>5</stp>
        <stp>0</stp>
        <stp/>
        <stp/>
        <stp/>
        <stp>FALSE</stp>
        <stp>T</stp>
        <tr r="K37" s="8"/>
      </tp>
      <tp>
        <v>10237</v>
        <stp/>
        <stp>StudyData</stp>
        <stp>(Vol(CLE?1)when  (LocalYear(CLE?1)=2016 AND LocalMonth(CLE?1)=1 AND LocalDay(CLE?1)=4 AND LocalHour(CLE?1)=10 AND LocalMinute(CLE?1)=05))</stp>
        <stp>Bar</stp>
        <stp/>
        <stp>Close</stp>
        <stp>5</stp>
        <stp>0</stp>
        <stp/>
        <stp/>
        <stp/>
        <stp>FALSE</stp>
        <stp>T</stp>
        <tr r="S26" s="8"/>
      </tp>
      <tp t="s">
        <v/>
        <stp/>
        <stp>StudyData</stp>
        <stp>(Vol(CLE?1)when  (LocalYear(CLE?1)=2016 AND LocalMonth(CLE?1)=1 AND LocalDay(CLE?1)=5 AND LocalHour(CLE?1)=11 AND LocalMinute(CLE?1)=05))</stp>
        <stp>Bar</stp>
        <stp/>
        <stp>Close</stp>
        <stp>5</stp>
        <stp>0</stp>
        <stp/>
        <stp/>
        <stp/>
        <stp>FALSE</stp>
        <stp>T</stp>
        <tr r="K38" s="8"/>
      </tp>
      <tp>
        <v>3975</v>
        <stp/>
        <stp>StudyData</stp>
        <stp>(Vol(CLE?1)when  (LocalYear(CLE?1)=2016 AND LocalMonth(CLE?1)=1 AND LocalDay(CLE?1)=4 AND LocalHour(CLE?1)=10 AND LocalMinute(CLE?1)=10))</stp>
        <stp>Bar</stp>
        <stp/>
        <stp>Close</stp>
        <stp>5</stp>
        <stp>0</stp>
        <stp/>
        <stp/>
        <stp/>
        <stp>FALSE</stp>
        <stp>T</stp>
        <tr r="S27" s="8"/>
      </tp>
      <tp t="s">
        <v/>
        <stp/>
        <stp>StudyData</stp>
        <stp>(Vol(CLE?1)when  (LocalYear(CLE?1)=2016 AND LocalMonth(CLE?1)=1 AND LocalDay(CLE?1)=5 AND LocalHour(CLE?1)=11 AND LocalMinute(CLE?1)=10))</stp>
        <stp>Bar</stp>
        <stp/>
        <stp>Close</stp>
        <stp>5</stp>
        <stp>0</stp>
        <stp/>
        <stp/>
        <stp/>
        <stp>FALSE</stp>
        <stp>T</stp>
        <tr r="K39" s="8"/>
      </tp>
      <tp>
        <v>4207</v>
        <stp/>
        <stp>StudyData</stp>
        <stp>(Vol(CLE?1)when  (LocalYear(CLE?1)=2016 AND LocalMonth(CLE?1)=1 AND LocalDay(CLE?1)=4 AND LocalHour(CLE?1)=10 AND LocalMinute(CLE?1)=15))</stp>
        <stp>Bar</stp>
        <stp/>
        <stp>Close</stp>
        <stp>5</stp>
        <stp>0</stp>
        <stp/>
        <stp/>
        <stp/>
        <stp>FALSE</stp>
        <stp>T</stp>
        <tr r="S28" s="8"/>
      </tp>
      <tp t="s">
        <v/>
        <stp/>
        <stp>StudyData</stp>
        <stp>(Vol(CLE?1)when  (LocalYear(CLE?1)=2016 AND LocalMonth(CLE?1)=1 AND LocalDay(CLE?1)=5 AND LocalHour(CLE?1)=11 AND LocalMinute(CLE?1)=15))</stp>
        <stp>Bar</stp>
        <stp/>
        <stp>Close</stp>
        <stp>5</stp>
        <stp>0</stp>
        <stp/>
        <stp/>
        <stp/>
        <stp>FALSE</stp>
        <stp>T</stp>
        <tr r="K40" s="8"/>
      </tp>
      <tp>
        <v>2006.75</v>
        <stp/>
        <stp>StudyData</stp>
        <stp>EP</stp>
        <stp>Bar</stp>
        <stp/>
        <stp>Low</stp>
        <stp>5</stp>
        <stp>-10</stp>
        <stp/>
        <stp/>
        <stp/>
        <stp/>
        <stp>T</stp>
        <tr r="Q13" s="4"/>
      </tp>
      <tp>
        <v>1998.5</v>
        <stp/>
        <stp>StudyData</stp>
        <stp>EP</stp>
        <stp>Bar</stp>
        <stp/>
        <stp>Low</stp>
        <stp>5</stp>
        <stp>-30</stp>
        <stp/>
        <stp/>
        <stp/>
        <stp/>
        <stp>T</stp>
        <tr r="Q33" s="4"/>
      </tp>
      <tp>
        <v>2004.75</v>
        <stp/>
        <stp>StudyData</stp>
        <stp>EP</stp>
        <stp>Bar</stp>
        <stp/>
        <stp>Low</stp>
        <stp>5</stp>
        <stp>-20</stp>
        <stp/>
        <stp/>
        <stp/>
        <stp/>
        <stp>T</stp>
        <tr r="Q23" s="4"/>
      </tp>
      <tp>
        <v>1998.25</v>
        <stp/>
        <stp>DOMData</stp>
        <stp>EP</stp>
        <stp>Price</stp>
        <stp>-3</stp>
        <stp>T</stp>
        <tr r="O10" s="3"/>
      </tp>
      <tp>
        <v>938</v>
        <stp/>
        <stp>StudyData</stp>
        <stp>(Vol(CLE?1)when  (LocalYear(CLE?1)=2016 AND LocalMonth(CLE?1)=1 AND LocalDay(CLE?1)=4 AND LocalHour(CLE?1)=11 AND LocalMinute(CLE?1)=40))</stp>
        <stp>Bar</stp>
        <stp/>
        <stp>Close</stp>
        <stp>5</stp>
        <stp>0</stp>
        <stp/>
        <stp/>
        <stp/>
        <stp>FALSE</stp>
        <stp>T</stp>
        <tr r="S45" s="8"/>
      </tp>
      <tp t="s">
        <v/>
        <stp/>
        <stp>StudyData</stp>
        <stp>(Vol(CLE?1)when  (LocalYear(CLE?1)=2016 AND LocalMonth(CLE?1)=1 AND LocalDay(CLE?1)=5 AND LocalHour(CLE?1)=10 AND LocalMinute(CLE?1)=40))</stp>
        <stp>Bar</stp>
        <stp/>
        <stp>Close</stp>
        <stp>5</stp>
        <stp>0</stp>
        <stp/>
        <stp/>
        <stp/>
        <stp>FALSE</stp>
        <stp>T</stp>
        <tr r="K33" s="8"/>
      </tp>
      <tp>
        <v>4164</v>
        <stp/>
        <stp>StudyData</stp>
        <stp>(Vol(CLE?1)when  (LocalYear(CLE?1)=2016 AND LocalMonth(CLE?1)=1 AND LocalDay(CLE?1)=4 AND LocalHour(CLE?1)=11 AND LocalMinute(CLE?1)=45))</stp>
        <stp>Bar</stp>
        <stp/>
        <stp>Close</stp>
        <stp>5</stp>
        <stp>0</stp>
        <stp/>
        <stp/>
        <stp/>
        <stp>FALSE</stp>
        <stp>T</stp>
        <tr r="S46" s="8"/>
      </tp>
      <tp t="s">
        <v/>
        <stp/>
        <stp>StudyData</stp>
        <stp>(Vol(CLE?1)when  (LocalYear(CLE?1)=2016 AND LocalMonth(CLE?1)=1 AND LocalDay(CLE?1)=5 AND LocalHour(CLE?1)=10 AND LocalMinute(CLE?1)=45))</stp>
        <stp>Bar</stp>
        <stp/>
        <stp>Close</stp>
        <stp>5</stp>
        <stp>0</stp>
        <stp/>
        <stp/>
        <stp/>
        <stp>FALSE</stp>
        <stp>T</stp>
        <tr r="K34" s="8"/>
      </tp>
      <tp>
        <v>1726</v>
        <stp/>
        <stp>StudyData</stp>
        <stp>(Vol(CLE?1)when  (LocalYear(CLE?1)=2016 AND LocalMonth(CLE?1)=1 AND LocalDay(CLE?1)=4 AND LocalHour(CLE?1)=11 AND LocalMinute(CLE?1)=50))</stp>
        <stp>Bar</stp>
        <stp/>
        <stp>Close</stp>
        <stp>5</stp>
        <stp>0</stp>
        <stp/>
        <stp/>
        <stp/>
        <stp>FALSE</stp>
        <stp>T</stp>
        <tr r="S47" s="8"/>
      </tp>
      <tp t="s">
        <v/>
        <stp/>
        <stp>StudyData</stp>
        <stp>(Vol(CLE?1)when  (LocalYear(CLE?1)=2016 AND LocalMonth(CLE?1)=1 AND LocalDay(CLE?1)=5 AND LocalHour(CLE?1)=10 AND LocalMinute(CLE?1)=50))</stp>
        <stp>Bar</stp>
        <stp/>
        <stp>Close</stp>
        <stp>5</stp>
        <stp>0</stp>
        <stp/>
        <stp/>
        <stp/>
        <stp>FALSE</stp>
        <stp>T</stp>
        <tr r="K35" s="8"/>
      </tp>
      <tp>
        <v>1305</v>
        <stp/>
        <stp>StudyData</stp>
        <stp>(Vol(CLE?1)when  (LocalYear(CLE?1)=2016 AND LocalMonth(CLE?1)=1 AND LocalDay(CLE?1)=4 AND LocalHour(CLE?1)=11 AND LocalMinute(CLE?1)=55))</stp>
        <stp>Bar</stp>
        <stp/>
        <stp>Close</stp>
        <stp>5</stp>
        <stp>0</stp>
        <stp/>
        <stp/>
        <stp/>
        <stp>FALSE</stp>
        <stp>T</stp>
        <tr r="S48" s="8"/>
      </tp>
      <tp t="s">
        <v/>
        <stp/>
        <stp>StudyData</stp>
        <stp>(Vol(CLE?1)when  (LocalYear(CLE?1)=2016 AND LocalMonth(CLE?1)=1 AND LocalDay(CLE?1)=5 AND LocalHour(CLE?1)=10 AND LocalMinute(CLE?1)=55))</stp>
        <stp>Bar</stp>
        <stp/>
        <stp>Close</stp>
        <stp>5</stp>
        <stp>0</stp>
        <stp/>
        <stp/>
        <stp/>
        <stp>FALSE</stp>
        <stp>T</stp>
        <tr r="K36" s="8"/>
      </tp>
      <tp>
        <v>1119</v>
        <stp/>
        <stp>StudyData</stp>
        <stp>(Vol(CLE?1)when  (LocalYear(CLE?1)=2016 AND LocalMonth(CLE?1)=1 AND LocalDay(CLE?1)=4 AND LocalHour(CLE?1)=11 AND LocalMinute(CLE?1)=20))</stp>
        <stp>Bar</stp>
        <stp/>
        <stp>Close</stp>
        <stp>5</stp>
        <stp>0</stp>
        <stp/>
        <stp/>
        <stp/>
        <stp>FALSE</stp>
        <stp>T</stp>
        <tr r="S41" s="8"/>
      </tp>
      <tp t="s">
        <v/>
        <stp/>
        <stp>StudyData</stp>
        <stp>(Vol(CLE?1)when  (LocalYear(CLE?1)=2016 AND LocalMonth(CLE?1)=1 AND LocalDay(CLE?1)=5 AND LocalHour(CLE?1)=10 AND LocalMinute(CLE?1)=20))</stp>
        <stp>Bar</stp>
        <stp/>
        <stp>Close</stp>
        <stp>5</stp>
        <stp>0</stp>
        <stp/>
        <stp/>
        <stp/>
        <stp>FALSE</stp>
        <stp>T</stp>
        <tr r="K29" s="8"/>
      </tp>
      <tp>
        <v>1032</v>
        <stp/>
        <stp>StudyData</stp>
        <stp>(Vol(CLE?1)when  (LocalYear(CLE?1)=2016 AND LocalMonth(CLE?1)=1 AND LocalDay(CLE?1)=4 AND LocalHour(CLE?1)=11 AND LocalMinute(CLE?1)=25))</stp>
        <stp>Bar</stp>
        <stp/>
        <stp>Close</stp>
        <stp>5</stp>
        <stp>0</stp>
        <stp/>
        <stp/>
        <stp/>
        <stp>FALSE</stp>
        <stp>T</stp>
        <tr r="S42" s="8"/>
      </tp>
      <tp t="s">
        <v/>
        <stp/>
        <stp>StudyData</stp>
        <stp>(Vol(CLE?1)when  (LocalYear(CLE?1)=2016 AND LocalMonth(CLE?1)=1 AND LocalDay(CLE?1)=5 AND LocalHour(CLE?1)=10 AND LocalMinute(CLE?1)=25))</stp>
        <stp>Bar</stp>
        <stp/>
        <stp>Close</stp>
        <stp>5</stp>
        <stp>0</stp>
        <stp/>
        <stp/>
        <stp/>
        <stp>FALSE</stp>
        <stp>T</stp>
        <tr r="K30" s="8"/>
      </tp>
      <tp>
        <v>1275</v>
        <stp/>
        <stp>StudyData</stp>
        <stp>(Vol(CLE?1)when  (LocalYear(CLE?1)=2016 AND LocalMonth(CLE?1)=1 AND LocalDay(CLE?1)=4 AND LocalHour(CLE?1)=11 AND LocalMinute(CLE?1)=30))</stp>
        <stp>Bar</stp>
        <stp/>
        <stp>Close</stp>
        <stp>5</stp>
        <stp>0</stp>
        <stp/>
        <stp/>
        <stp/>
        <stp>FALSE</stp>
        <stp>T</stp>
        <tr r="S43" s="8"/>
      </tp>
      <tp t="s">
        <v/>
        <stp/>
        <stp>StudyData</stp>
        <stp>(Vol(CLE?1)when  (LocalYear(CLE?1)=2016 AND LocalMonth(CLE?1)=1 AND LocalDay(CLE?1)=5 AND LocalHour(CLE?1)=10 AND LocalMinute(CLE?1)=30))</stp>
        <stp>Bar</stp>
        <stp/>
        <stp>Close</stp>
        <stp>5</stp>
        <stp>0</stp>
        <stp/>
        <stp/>
        <stp/>
        <stp>FALSE</stp>
        <stp>T</stp>
        <tr r="K31" s="8"/>
      </tp>
      <tp>
        <v>1702</v>
        <stp/>
        <stp>StudyData</stp>
        <stp>(Vol(CLE?1)when  (LocalYear(CLE?1)=2016 AND LocalMonth(CLE?1)=1 AND LocalDay(CLE?1)=4 AND LocalHour(CLE?1)=11 AND LocalMinute(CLE?1)=35))</stp>
        <stp>Bar</stp>
        <stp/>
        <stp>Close</stp>
        <stp>5</stp>
        <stp>0</stp>
        <stp/>
        <stp/>
        <stp/>
        <stp>FALSE</stp>
        <stp>T</stp>
        <tr r="S44" s="8"/>
      </tp>
      <tp t="s">
        <v/>
        <stp/>
        <stp>StudyData</stp>
        <stp>(Vol(CLE?1)when  (LocalYear(CLE?1)=2016 AND LocalMonth(CLE?1)=1 AND LocalDay(CLE?1)=5 AND LocalHour(CLE?1)=10 AND LocalMinute(CLE?1)=35))</stp>
        <stp>Bar</stp>
        <stp/>
        <stp>Close</stp>
        <stp>5</stp>
        <stp>0</stp>
        <stp/>
        <stp/>
        <stp/>
        <stp>FALSE</stp>
        <stp>T</stp>
        <tr r="K32" s="8"/>
      </tp>
      <tp>
        <v>1436</v>
        <stp/>
        <stp>StudyData</stp>
        <stp>(Vol(CLE?1)when  (LocalYear(CLE?1)=2016 AND LocalMonth(CLE?1)=1 AND LocalDay(CLE?1)=4 AND LocalHour(CLE?1)=11 AND LocalMinute(CLE?1)=00))</stp>
        <stp>Bar</stp>
        <stp/>
        <stp>Close</stp>
        <stp>5</stp>
        <stp>0</stp>
        <stp/>
        <stp/>
        <stp/>
        <stp>FALSE</stp>
        <stp>T</stp>
        <tr r="S37" s="8"/>
      </tp>
      <tp t="s">
        <v/>
        <stp/>
        <stp>StudyData</stp>
        <stp>(Vol(CLE?1)when  (LocalYear(CLE?1)=2016 AND LocalMonth(CLE?1)=1 AND LocalDay(CLE?1)=5 AND LocalHour(CLE?1)=10 AND LocalMinute(CLE?1)=00))</stp>
        <stp>Bar</stp>
        <stp/>
        <stp>Close</stp>
        <stp>5</stp>
        <stp>0</stp>
        <stp/>
        <stp/>
        <stp/>
        <stp>FALSE</stp>
        <stp>T</stp>
        <tr r="K25" s="8"/>
      </tp>
      <tp>
        <v>1306</v>
        <stp/>
        <stp>StudyData</stp>
        <stp>(Vol(CLE?1)when  (LocalYear(CLE?1)=2016 AND LocalMonth(CLE?1)=1 AND LocalDay(CLE?1)=4 AND LocalHour(CLE?1)=11 AND LocalMinute(CLE?1)=05))</stp>
        <stp>Bar</stp>
        <stp/>
        <stp>Close</stp>
        <stp>5</stp>
        <stp>0</stp>
        <stp/>
        <stp/>
        <stp/>
        <stp>FALSE</stp>
        <stp>T</stp>
        <tr r="S38" s="8"/>
      </tp>
      <tp t="s">
        <v/>
        <stp/>
        <stp>StudyData</stp>
        <stp>(Vol(CLE?1)when  (LocalYear(CLE?1)=2016 AND LocalMonth(CLE?1)=1 AND LocalDay(CLE?1)=5 AND LocalHour(CLE?1)=10 AND LocalMinute(CLE?1)=05))</stp>
        <stp>Bar</stp>
        <stp/>
        <stp>Close</stp>
        <stp>5</stp>
        <stp>0</stp>
        <stp/>
        <stp/>
        <stp/>
        <stp>FALSE</stp>
        <stp>T</stp>
        <tr r="K26" s="8"/>
      </tp>
      <tp>
        <v>1204</v>
        <stp/>
        <stp>StudyData</stp>
        <stp>(Vol(CLE?1)when  (LocalYear(CLE?1)=2016 AND LocalMonth(CLE?1)=1 AND LocalDay(CLE?1)=4 AND LocalHour(CLE?1)=11 AND LocalMinute(CLE?1)=10))</stp>
        <stp>Bar</stp>
        <stp/>
        <stp>Close</stp>
        <stp>5</stp>
        <stp>0</stp>
        <stp/>
        <stp/>
        <stp/>
        <stp>FALSE</stp>
        <stp>T</stp>
        <tr r="S39" s="8"/>
      </tp>
      <tp t="s">
        <v/>
        <stp/>
        <stp>StudyData</stp>
        <stp>(Vol(CLE?1)when  (LocalYear(CLE?1)=2016 AND LocalMonth(CLE?1)=1 AND LocalDay(CLE?1)=5 AND LocalHour(CLE?1)=10 AND LocalMinute(CLE?1)=10))</stp>
        <stp>Bar</stp>
        <stp/>
        <stp>Close</stp>
        <stp>5</stp>
        <stp>0</stp>
        <stp/>
        <stp/>
        <stp/>
        <stp>FALSE</stp>
        <stp>T</stp>
        <tr r="K27" s="8"/>
      </tp>
      <tp>
        <v>1226</v>
        <stp/>
        <stp>StudyData</stp>
        <stp>(Vol(CLE?1)when  (LocalYear(CLE?1)=2016 AND LocalMonth(CLE?1)=1 AND LocalDay(CLE?1)=4 AND LocalHour(CLE?1)=11 AND LocalMinute(CLE?1)=15))</stp>
        <stp>Bar</stp>
        <stp/>
        <stp>Close</stp>
        <stp>5</stp>
        <stp>0</stp>
        <stp/>
        <stp/>
        <stp/>
        <stp>FALSE</stp>
        <stp>T</stp>
        <tr r="S40" s="8"/>
      </tp>
      <tp t="s">
        <v/>
        <stp/>
        <stp>StudyData</stp>
        <stp>(Vol(CLE?1)when  (LocalYear(CLE?1)=2016 AND LocalMonth(CLE?1)=1 AND LocalDay(CLE?1)=5 AND LocalHour(CLE?1)=10 AND LocalMinute(CLE?1)=15))</stp>
        <stp>Bar</stp>
        <stp/>
        <stp>Close</stp>
        <stp>5</stp>
        <stp>0</stp>
        <stp/>
        <stp/>
        <stp/>
        <stp>FALSE</stp>
        <stp>T</stp>
        <tr r="K28" s="8"/>
      </tp>
      <tp>
        <v>2007.25</v>
        <stp/>
        <stp>StudyData</stp>
        <stp>EP</stp>
        <stp>Bar</stp>
        <stp/>
        <stp>Low</stp>
        <stp>5</stp>
        <stp>-11</stp>
        <stp/>
        <stp/>
        <stp/>
        <stp/>
        <stp>T</stp>
        <tr r="Q14" s="4"/>
      </tp>
      <tp>
        <v>2005</v>
        <stp/>
        <stp>StudyData</stp>
        <stp>EP</stp>
        <stp>Bar</stp>
        <stp/>
        <stp>Low</stp>
        <stp>5</stp>
        <stp>-21</stp>
        <stp/>
        <stp/>
        <stp/>
        <stp/>
        <stp>T</stp>
        <tr r="Q24" s="4"/>
      </tp>
      <tp>
        <v>1998.5</v>
        <stp/>
        <stp>DOMData</stp>
        <stp>EP</stp>
        <stp>Price</stp>
        <stp>-2</stp>
        <stp>T</stp>
        <tr r="Q10" s="3"/>
      </tp>
      <tp>
        <v>2765</v>
        <stp/>
        <stp>StudyData</stp>
        <stp>(Vol(CLE?1)when  (LocalYear(CLE?1)=2016 AND LocalMonth(CLE?1)=1 AND LocalDay(CLE?1)=4 AND LocalHour(CLE?1)=12 AND LocalMinute(CLE?1)=40))</stp>
        <stp>Bar</stp>
        <stp/>
        <stp>Close</stp>
        <stp>5</stp>
        <stp>0</stp>
        <stp/>
        <stp/>
        <stp/>
        <stp>FALSE</stp>
        <stp>T</stp>
        <tr r="S57" s="8"/>
      </tp>
      <tp>
        <v>2988</v>
        <stp/>
        <stp>StudyData</stp>
        <stp>(Vol(CLE?1)when  (LocalYear(CLE?1)=2016 AND LocalMonth(CLE?1)=1 AND LocalDay(CLE?1)=4 AND LocalHour(CLE?1)=12 AND LocalMinute(CLE?1)=45))</stp>
        <stp>Bar</stp>
        <stp/>
        <stp>Close</stp>
        <stp>5</stp>
        <stp>0</stp>
        <stp/>
        <stp/>
        <stp/>
        <stp>FALSE</stp>
        <stp>T</stp>
        <tr r="S58" s="8"/>
      </tp>
      <tp>
        <v>1723</v>
        <stp/>
        <stp>StudyData</stp>
        <stp>(Vol(CLE?1)when  (LocalYear(CLE?1)=2016 AND LocalMonth(CLE?1)=1 AND LocalDay(CLE?1)=4 AND LocalHour(CLE?1)=12 AND LocalMinute(CLE?1)=50))</stp>
        <stp>Bar</stp>
        <stp/>
        <stp>Close</stp>
        <stp>5</stp>
        <stp>0</stp>
        <stp/>
        <stp/>
        <stp/>
        <stp>FALSE</stp>
        <stp>T</stp>
        <tr r="S59" s="8"/>
      </tp>
      <tp>
        <v>1146</v>
        <stp/>
        <stp>StudyData</stp>
        <stp>(Vol(CLE?1)when  (LocalYear(CLE?1)=2016 AND LocalMonth(CLE?1)=1 AND LocalDay(CLE?1)=4 AND LocalHour(CLE?1)=12 AND LocalMinute(CLE?1)=55))</stp>
        <stp>Bar</stp>
        <stp/>
        <stp>Close</stp>
        <stp>5</stp>
        <stp>0</stp>
        <stp/>
        <stp/>
        <stp/>
        <stp>FALSE</stp>
        <stp>T</stp>
        <tr r="S60" s="8"/>
      </tp>
      <tp>
        <v>2472</v>
        <stp/>
        <stp>StudyData</stp>
        <stp>(Vol(CLE?1)when  (LocalYear(CLE?1)=2016 AND LocalMonth(CLE?1)=1 AND LocalDay(CLE?1)=4 AND LocalHour(CLE?1)=12 AND LocalMinute(CLE?1)=20))</stp>
        <stp>Bar</stp>
        <stp/>
        <stp>Close</stp>
        <stp>5</stp>
        <stp>0</stp>
        <stp/>
        <stp/>
        <stp/>
        <stp>FALSE</stp>
        <stp>T</stp>
        <tr r="S53" s="8"/>
      </tp>
      <tp t="s">
        <v/>
        <stp/>
        <stp>StudyData</stp>
        <stp>(Vol(CLE?1)when  (LocalYear(CLE?1)=2016 AND LocalMonth(CLE?1)=1 AND LocalDay(CLE?1)=5 AND LocalHour(CLE?1)=13 AND LocalMinute(CLE?1)=20))</stp>
        <stp>Bar</stp>
        <stp/>
        <stp>Close</stp>
        <stp>5</stp>
        <stp>0</stp>
        <stp/>
        <stp/>
        <stp/>
        <stp>FALSE</stp>
        <stp>T</stp>
        <tr r="K65" s="8"/>
      </tp>
      <tp>
        <v>1505</v>
        <stp/>
        <stp>StudyData</stp>
        <stp>(Vol(CLE?1)when  (LocalYear(CLE?1)=2016 AND LocalMonth(CLE?1)=1 AND LocalDay(CLE?1)=4 AND LocalHour(CLE?1)=12 AND LocalMinute(CLE?1)=25))</stp>
        <stp>Bar</stp>
        <stp/>
        <stp>Close</stp>
        <stp>5</stp>
        <stp>0</stp>
        <stp/>
        <stp/>
        <stp/>
        <stp>FALSE</stp>
        <stp>T</stp>
        <tr r="S54" s="8"/>
      </tp>
      <tp t="s">
        <v/>
        <stp/>
        <stp>StudyData</stp>
        <stp>(Vol(CLE?1)when  (LocalYear(CLE?1)=2016 AND LocalMonth(CLE?1)=1 AND LocalDay(CLE?1)=5 AND LocalHour(CLE?1)=13 AND LocalMinute(CLE?1)=25))</stp>
        <stp>Bar</stp>
        <stp/>
        <stp>Close</stp>
        <stp>5</stp>
        <stp>0</stp>
        <stp/>
        <stp/>
        <stp/>
        <stp>FALSE</stp>
        <stp>T</stp>
        <tr r="K66" s="8"/>
      </tp>
      <tp>
        <v>1583</v>
        <stp/>
        <stp>StudyData</stp>
        <stp>(Vol(CLE?1)when  (LocalYear(CLE?1)=2016 AND LocalMonth(CLE?1)=1 AND LocalDay(CLE?1)=4 AND LocalHour(CLE?1)=12 AND LocalMinute(CLE?1)=30))</stp>
        <stp>Bar</stp>
        <stp/>
        <stp>Close</stp>
        <stp>5</stp>
        <stp>0</stp>
        <stp/>
        <stp/>
        <stp/>
        <stp>FALSE</stp>
        <stp>T</stp>
        <tr r="S55" s="8"/>
      </tp>
      <tp>
        <v>993</v>
        <stp/>
        <stp>StudyData</stp>
        <stp>(Vol(CLE?1)when  (LocalYear(CLE?1)=2016 AND LocalMonth(CLE?1)=1 AND LocalDay(CLE?1)=4 AND LocalHour(CLE?1)=12 AND LocalMinute(CLE?1)=35))</stp>
        <stp>Bar</stp>
        <stp/>
        <stp>Close</stp>
        <stp>5</stp>
        <stp>0</stp>
        <stp/>
        <stp/>
        <stp/>
        <stp>FALSE</stp>
        <stp>T</stp>
        <tr r="S56" s="8"/>
      </tp>
      <tp>
        <v>1043</v>
        <stp/>
        <stp>StudyData</stp>
        <stp>(Vol(CLE?1)when  (LocalYear(CLE?1)=2016 AND LocalMonth(CLE?1)=1 AND LocalDay(CLE?1)=4 AND LocalHour(CLE?1)=12 AND LocalMinute(CLE?1)=00))</stp>
        <stp>Bar</stp>
        <stp/>
        <stp>Close</stp>
        <stp>5</stp>
        <stp>0</stp>
        <stp/>
        <stp/>
        <stp/>
        <stp>FALSE</stp>
        <stp>T</stp>
        <tr r="S49" s="8"/>
      </tp>
      <tp t="s">
        <v/>
        <stp/>
        <stp>StudyData</stp>
        <stp>(Vol(CLE?1)when  (LocalYear(CLE?1)=2016 AND LocalMonth(CLE?1)=1 AND LocalDay(CLE?1)=5 AND LocalHour(CLE?1)=13 AND LocalMinute(CLE?1)=00))</stp>
        <stp>Bar</stp>
        <stp/>
        <stp>Close</stp>
        <stp>5</stp>
        <stp>0</stp>
        <stp/>
        <stp/>
        <stp/>
        <stp>FALSE</stp>
        <stp>T</stp>
        <tr r="K61" s="8"/>
      </tp>
      <tp>
        <v>4408</v>
        <stp/>
        <stp>StudyData</stp>
        <stp>(Vol(CLE?1)when  (LocalYear(CLE?1)=2016 AND LocalMonth(CLE?1)=1 AND LocalDay(CLE?1)=4 AND LocalHour(CLE?1)=12 AND LocalMinute(CLE?1)=05))</stp>
        <stp>Bar</stp>
        <stp/>
        <stp>Close</stp>
        <stp>5</stp>
        <stp>0</stp>
        <stp/>
        <stp/>
        <stp/>
        <stp>FALSE</stp>
        <stp>T</stp>
        <tr r="S50" s="8"/>
      </tp>
      <tp t="s">
        <v/>
        <stp/>
        <stp>StudyData</stp>
        <stp>(Vol(CLE?1)when  (LocalYear(CLE?1)=2016 AND LocalMonth(CLE?1)=1 AND LocalDay(CLE?1)=5 AND LocalHour(CLE?1)=13 AND LocalMinute(CLE?1)=05))</stp>
        <stp>Bar</stp>
        <stp/>
        <stp>Close</stp>
        <stp>5</stp>
        <stp>0</stp>
        <stp/>
        <stp/>
        <stp/>
        <stp>FALSE</stp>
        <stp>T</stp>
        <tr r="K62" s="8"/>
      </tp>
      <tp>
        <v>1208</v>
        <stp/>
        <stp>StudyData</stp>
        <stp>(Vol(CLE?1)when  (LocalYear(CLE?1)=2016 AND LocalMonth(CLE?1)=1 AND LocalDay(CLE?1)=4 AND LocalHour(CLE?1)=12 AND LocalMinute(CLE?1)=10))</stp>
        <stp>Bar</stp>
        <stp/>
        <stp>Close</stp>
        <stp>5</stp>
        <stp>0</stp>
        <stp/>
        <stp/>
        <stp/>
        <stp>FALSE</stp>
        <stp>T</stp>
        <tr r="S51" s="8"/>
      </tp>
      <tp t="s">
        <v/>
        <stp/>
        <stp>StudyData</stp>
        <stp>(Vol(CLE?1)when  (LocalYear(CLE?1)=2016 AND LocalMonth(CLE?1)=1 AND LocalDay(CLE?1)=5 AND LocalHour(CLE?1)=13 AND LocalMinute(CLE?1)=10))</stp>
        <stp>Bar</stp>
        <stp/>
        <stp>Close</stp>
        <stp>5</stp>
        <stp>0</stp>
        <stp/>
        <stp/>
        <stp/>
        <stp>FALSE</stp>
        <stp>T</stp>
        <tr r="K63" s="8"/>
      </tp>
      <tp>
        <v>2723</v>
        <stp/>
        <stp>StudyData</stp>
        <stp>(Vol(CLE?1)when  (LocalYear(CLE?1)=2016 AND LocalMonth(CLE?1)=1 AND LocalDay(CLE?1)=4 AND LocalHour(CLE?1)=12 AND LocalMinute(CLE?1)=15))</stp>
        <stp>Bar</stp>
        <stp/>
        <stp>Close</stp>
        <stp>5</stp>
        <stp>0</stp>
        <stp/>
        <stp/>
        <stp/>
        <stp>FALSE</stp>
        <stp>T</stp>
        <tr r="S52" s="8"/>
      </tp>
      <tp t="s">
        <v/>
        <stp/>
        <stp>StudyData</stp>
        <stp>(Vol(CLE?1)when  (LocalYear(CLE?1)=2016 AND LocalMonth(CLE?1)=1 AND LocalDay(CLE?1)=5 AND LocalHour(CLE?1)=13 AND LocalMinute(CLE?1)=15))</stp>
        <stp>Bar</stp>
        <stp/>
        <stp>Close</stp>
        <stp>5</stp>
        <stp>0</stp>
        <stp/>
        <stp/>
        <stp/>
        <stp>FALSE</stp>
        <stp>T</stp>
        <tr r="K64" s="8"/>
      </tp>
      <tp>
        <v>2007</v>
        <stp/>
        <stp>StudyData</stp>
        <stp>EP</stp>
        <stp>Bar</stp>
        <stp/>
        <stp>Low</stp>
        <stp>5</stp>
        <stp>-12</stp>
        <stp/>
        <stp/>
        <stp/>
        <stp/>
        <stp>T</stp>
        <tr r="Q15" s="4"/>
      </tp>
      <tp>
        <v>2005.25</v>
        <stp/>
        <stp>StudyData</stp>
        <stp>EP</stp>
        <stp>Bar</stp>
        <stp/>
        <stp>Low</stp>
        <stp>5</stp>
        <stp>-22</stp>
        <stp/>
        <stp/>
        <stp/>
        <stp/>
        <stp>T</stp>
        <tr r="Q25" s="4"/>
      </tp>
      <tp>
        <v>1998.75</v>
        <stp/>
        <stp>DOMData</stp>
        <stp>EP</stp>
        <stp>Price</stp>
        <stp>-1</stp>
        <stp>T</stp>
        <tr r="S10" s="3"/>
      </tp>
      <tp t="s">
        <v/>
        <stp/>
        <stp>StudyData</stp>
        <stp>(Vol(CLE?1)when  (LocalYear(CLE?1)=2016 AND LocalMonth(CLE?1)=1 AND LocalDay(CLE?1)=5 AND LocalHour(CLE?1)=12 AND LocalMinute(CLE?1)=40))</stp>
        <stp>Bar</stp>
        <stp/>
        <stp>Close</stp>
        <stp>5</stp>
        <stp>0</stp>
        <stp/>
        <stp/>
        <stp/>
        <stp>FALSE</stp>
        <stp>T</stp>
        <tr r="K57" s="8"/>
      </tp>
      <tp t="s">
        <v/>
        <stp/>
        <stp>StudyData</stp>
        <stp>(Vol(CLE?1)when  (LocalYear(CLE?1)=2016 AND LocalMonth(CLE?1)=1 AND LocalDay(CLE?1)=5 AND LocalHour(CLE?1)=12 AND LocalMinute(CLE?1)=45))</stp>
        <stp>Bar</stp>
        <stp/>
        <stp>Close</stp>
        <stp>5</stp>
        <stp>0</stp>
        <stp/>
        <stp/>
        <stp/>
        <stp>FALSE</stp>
        <stp>T</stp>
        <tr r="K58" s="8"/>
      </tp>
      <tp t="s">
        <v/>
        <stp/>
        <stp>StudyData</stp>
        <stp>(Vol(CLE?1)when  (LocalYear(CLE?1)=2016 AND LocalMonth(CLE?1)=1 AND LocalDay(CLE?1)=5 AND LocalHour(CLE?1)=12 AND LocalMinute(CLE?1)=50))</stp>
        <stp>Bar</stp>
        <stp/>
        <stp>Close</stp>
        <stp>5</stp>
        <stp>0</stp>
        <stp/>
        <stp/>
        <stp/>
        <stp>FALSE</stp>
        <stp>T</stp>
        <tr r="K59" s="8"/>
      </tp>
      <tp t="s">
        <v/>
        <stp/>
        <stp>StudyData</stp>
        <stp>(Vol(CLE?1)when  (LocalYear(CLE?1)=2016 AND LocalMonth(CLE?1)=1 AND LocalDay(CLE?1)=5 AND LocalHour(CLE?1)=12 AND LocalMinute(CLE?1)=55))</stp>
        <stp>Bar</stp>
        <stp/>
        <stp>Close</stp>
        <stp>5</stp>
        <stp>0</stp>
        <stp/>
        <stp/>
        <stp/>
        <stp>FALSE</stp>
        <stp>T</stp>
        <tr r="K60" s="8"/>
      </tp>
      <tp>
        <v>3297</v>
        <stp/>
        <stp>StudyData</stp>
        <stp>(Vol(CLE?1)when  (LocalYear(CLE?1)=2016 AND LocalMonth(CLE?1)=1 AND LocalDay(CLE?1)=4 AND LocalHour(CLE?1)=13 AND LocalMinute(CLE?1)=20))</stp>
        <stp>Bar</stp>
        <stp/>
        <stp>Close</stp>
        <stp>5</stp>
        <stp>0</stp>
        <stp/>
        <stp/>
        <stp/>
        <stp>FALSE</stp>
        <stp>T</stp>
        <tr r="S65" s="8"/>
      </tp>
      <tp t="s">
        <v/>
        <stp/>
        <stp>StudyData</stp>
        <stp>(Vol(CLE?1)when  (LocalYear(CLE?1)=2016 AND LocalMonth(CLE?1)=1 AND LocalDay(CLE?1)=5 AND LocalHour(CLE?1)=12 AND LocalMinute(CLE?1)=20))</stp>
        <stp>Bar</stp>
        <stp/>
        <stp>Close</stp>
        <stp>5</stp>
        <stp>0</stp>
        <stp/>
        <stp/>
        <stp/>
        <stp>FALSE</stp>
        <stp>T</stp>
        <tr r="K53" s="8"/>
      </tp>
      <tp>
        <v>8719</v>
        <stp/>
        <stp>StudyData</stp>
        <stp>(Vol(CLE?1)when  (LocalYear(CLE?1)=2016 AND LocalMonth(CLE?1)=1 AND LocalDay(CLE?1)=4 AND LocalHour(CLE?1)=13 AND LocalMinute(CLE?1)=25))</stp>
        <stp>Bar</stp>
        <stp/>
        <stp>Close</stp>
        <stp>5</stp>
        <stp>0</stp>
        <stp/>
        <stp/>
        <stp/>
        <stp>FALSE</stp>
        <stp>T</stp>
        <tr r="S66" s="8"/>
      </tp>
      <tp t="s">
        <v/>
        <stp/>
        <stp>StudyData</stp>
        <stp>(Vol(CLE?1)when  (LocalYear(CLE?1)=2016 AND LocalMonth(CLE?1)=1 AND LocalDay(CLE?1)=5 AND LocalHour(CLE?1)=12 AND LocalMinute(CLE?1)=25))</stp>
        <stp>Bar</stp>
        <stp/>
        <stp>Close</stp>
        <stp>5</stp>
        <stp>0</stp>
        <stp/>
        <stp/>
        <stp/>
        <stp>FALSE</stp>
        <stp>T</stp>
        <tr r="K54" s="8"/>
      </tp>
      <tp t="s">
        <v/>
        <stp/>
        <stp>StudyData</stp>
        <stp>(Vol(CLE?1)when  (LocalYear(CLE?1)=2016 AND LocalMonth(CLE?1)=1 AND LocalDay(CLE?1)=5 AND LocalHour(CLE?1)=12 AND LocalMinute(CLE?1)=30))</stp>
        <stp>Bar</stp>
        <stp/>
        <stp>Close</stp>
        <stp>5</stp>
        <stp>0</stp>
        <stp/>
        <stp/>
        <stp/>
        <stp>FALSE</stp>
        <stp>T</stp>
        <tr r="K55" s="8"/>
      </tp>
      <tp t="s">
        <v/>
        <stp/>
        <stp>StudyData</stp>
        <stp>(Vol(CLE?1)when  (LocalYear(CLE?1)=2016 AND LocalMonth(CLE?1)=1 AND LocalDay(CLE?1)=5 AND LocalHour(CLE?1)=12 AND LocalMinute(CLE?1)=35))</stp>
        <stp>Bar</stp>
        <stp/>
        <stp>Close</stp>
        <stp>5</stp>
        <stp>0</stp>
        <stp/>
        <stp/>
        <stp/>
        <stp>FALSE</stp>
        <stp>T</stp>
        <tr r="K56" s="8"/>
      </tp>
      <tp>
        <v>1136</v>
        <stp/>
        <stp>StudyData</stp>
        <stp>(Vol(CLE?1)when  (LocalYear(CLE?1)=2016 AND LocalMonth(CLE?1)=1 AND LocalDay(CLE?1)=4 AND LocalHour(CLE?1)=13 AND LocalMinute(CLE?1)=00))</stp>
        <stp>Bar</stp>
        <stp/>
        <stp>Close</stp>
        <stp>5</stp>
        <stp>0</stp>
        <stp/>
        <stp/>
        <stp/>
        <stp>FALSE</stp>
        <stp>T</stp>
        <tr r="S61" s="8"/>
      </tp>
      <tp t="s">
        <v/>
        <stp/>
        <stp>StudyData</stp>
        <stp>(Vol(CLE?1)when  (LocalYear(CLE?1)=2016 AND LocalMonth(CLE?1)=1 AND LocalDay(CLE?1)=5 AND LocalHour(CLE?1)=12 AND LocalMinute(CLE?1)=00))</stp>
        <stp>Bar</stp>
        <stp/>
        <stp>Close</stp>
        <stp>5</stp>
        <stp>0</stp>
        <stp/>
        <stp/>
        <stp/>
        <stp>FALSE</stp>
        <stp>T</stp>
        <tr r="K49" s="8"/>
      </tp>
      <tp>
        <v>1154</v>
        <stp/>
        <stp>StudyData</stp>
        <stp>(Vol(CLE?1)when  (LocalYear(CLE?1)=2016 AND LocalMonth(CLE?1)=1 AND LocalDay(CLE?1)=4 AND LocalHour(CLE?1)=13 AND LocalMinute(CLE?1)=05))</stp>
        <stp>Bar</stp>
        <stp/>
        <stp>Close</stp>
        <stp>5</stp>
        <stp>0</stp>
        <stp/>
        <stp/>
        <stp/>
        <stp>FALSE</stp>
        <stp>T</stp>
        <tr r="S62" s="8"/>
      </tp>
      <tp t="s">
        <v/>
        <stp/>
        <stp>StudyData</stp>
        <stp>(Vol(CLE?1)when  (LocalYear(CLE?1)=2016 AND LocalMonth(CLE?1)=1 AND LocalDay(CLE?1)=5 AND LocalHour(CLE?1)=12 AND LocalMinute(CLE?1)=05))</stp>
        <stp>Bar</stp>
        <stp/>
        <stp>Close</stp>
        <stp>5</stp>
        <stp>0</stp>
        <stp/>
        <stp/>
        <stp/>
        <stp>FALSE</stp>
        <stp>T</stp>
        <tr r="K50" s="8"/>
      </tp>
      <tp>
        <v>2008</v>
        <stp/>
        <stp>StudyData</stp>
        <stp>(Vol(CLE?1)when  (LocalYear(CLE?1)=2016 AND LocalMonth(CLE?1)=1 AND LocalDay(CLE?1)=4 AND LocalHour(CLE?1)=13 AND LocalMinute(CLE?1)=10))</stp>
        <stp>Bar</stp>
        <stp/>
        <stp>Close</stp>
        <stp>5</stp>
        <stp>0</stp>
        <stp/>
        <stp/>
        <stp/>
        <stp>FALSE</stp>
        <stp>T</stp>
        <tr r="S63" s="8"/>
      </tp>
      <tp t="s">
        <v/>
        <stp/>
        <stp>StudyData</stp>
        <stp>(Vol(CLE?1)when  (LocalYear(CLE?1)=2016 AND LocalMonth(CLE?1)=1 AND LocalDay(CLE?1)=5 AND LocalHour(CLE?1)=12 AND LocalMinute(CLE?1)=10))</stp>
        <stp>Bar</stp>
        <stp/>
        <stp>Close</stp>
        <stp>5</stp>
        <stp>0</stp>
        <stp/>
        <stp/>
        <stp/>
        <stp>FALSE</stp>
        <stp>T</stp>
        <tr r="K51" s="8"/>
      </tp>
      <tp>
        <v>3127</v>
        <stp/>
        <stp>StudyData</stp>
        <stp>(Vol(CLE?1)when  (LocalYear(CLE?1)=2016 AND LocalMonth(CLE?1)=1 AND LocalDay(CLE?1)=4 AND LocalHour(CLE?1)=13 AND LocalMinute(CLE?1)=15))</stp>
        <stp>Bar</stp>
        <stp/>
        <stp>Close</stp>
        <stp>5</stp>
        <stp>0</stp>
        <stp/>
        <stp/>
        <stp/>
        <stp>FALSE</stp>
        <stp>T</stp>
        <tr r="S64" s="8"/>
      </tp>
      <tp t="s">
        <v/>
        <stp/>
        <stp>StudyData</stp>
        <stp>(Vol(CLE?1)when  (LocalYear(CLE?1)=2016 AND LocalMonth(CLE?1)=1 AND LocalDay(CLE?1)=5 AND LocalHour(CLE?1)=12 AND LocalMinute(CLE?1)=15))</stp>
        <stp>Bar</stp>
        <stp/>
        <stp>Close</stp>
        <stp>5</stp>
        <stp>0</stp>
        <stp/>
        <stp/>
        <stp/>
        <stp>FALSE</stp>
        <stp>T</stp>
        <tr r="K52" s="8"/>
      </tp>
      <tp>
        <v>2007.75</v>
        <stp/>
        <stp>StudyData</stp>
        <stp>EP</stp>
        <stp>Bar</stp>
        <stp/>
        <stp>Low</stp>
        <stp>5</stp>
        <stp>-13</stp>
        <stp/>
        <stp/>
        <stp/>
        <stp/>
        <stp>T</stp>
        <tr r="Q16" s="4"/>
      </tp>
      <tp>
        <v>2003.5</v>
        <stp/>
        <stp>StudyData</stp>
        <stp>EP</stp>
        <stp>Bar</stp>
        <stp/>
        <stp>Low</stp>
        <stp>5</stp>
        <stp>-23</stp>
        <stp/>
        <stp/>
        <stp/>
        <stp/>
        <stp>T</stp>
        <tr r="Q26" s="4"/>
      </tp>
      <tp t="s">
        <v/>
        <stp/>
        <stp>StudyData</stp>
        <stp>(Vol(CLE?2)when  (LocalYear(CLE?2)=2016 AND LocalMonth(CLE?2)=1 AND LocalDay(CLE?2)=1 AND LocalHour(CLE?2)=11 AND LocalMinute(CLE?2)=40))</stp>
        <stp>Bar</stp>
        <stp/>
        <stp>Close</stp>
        <stp>5</stp>
        <stp>0</stp>
        <stp/>
        <stp/>
        <stp/>
        <stp>FALSE</stp>
        <stp>T</stp>
        <tr r="T45" s="8"/>
      </tp>
      <tp t="s">
        <v/>
        <stp/>
        <stp>StudyData</stp>
        <stp>(Vol(CLE?2)when  (LocalYear(CLE?2)=2016 AND LocalMonth(CLE?2)=1 AND LocalDay(CLE?2)=1 AND LocalHour(CLE?2)=11 AND LocalMinute(CLE?2)=45))</stp>
        <stp>Bar</stp>
        <stp/>
        <stp>Close</stp>
        <stp>5</stp>
        <stp>0</stp>
        <stp/>
        <stp/>
        <stp/>
        <stp>FALSE</stp>
        <stp>T</stp>
        <tr r="T46" s="8"/>
      </tp>
      <tp t="s">
        <v/>
        <stp/>
        <stp>StudyData</stp>
        <stp>(Vol(CLE?2)when  (LocalYear(CLE?2)=2016 AND LocalMonth(CLE?2)=1 AND LocalDay(CLE?2)=1 AND LocalHour(CLE?2)=11 AND LocalMinute(CLE?2)=50))</stp>
        <stp>Bar</stp>
        <stp/>
        <stp>Close</stp>
        <stp>5</stp>
        <stp>0</stp>
        <stp/>
        <stp/>
        <stp/>
        <stp>FALSE</stp>
        <stp>T</stp>
        <tr r="T47" s="8"/>
      </tp>
      <tp t="s">
        <v/>
        <stp/>
        <stp>StudyData</stp>
        <stp>(Vol(CLE?2)when  (LocalYear(CLE?2)=2016 AND LocalMonth(CLE?2)=1 AND LocalDay(CLE?2)=1 AND LocalHour(CLE?2)=11 AND LocalMinute(CLE?2)=55))</stp>
        <stp>Bar</stp>
        <stp/>
        <stp>Close</stp>
        <stp>5</stp>
        <stp>0</stp>
        <stp/>
        <stp/>
        <stp/>
        <stp>FALSE</stp>
        <stp>T</stp>
        <tr r="T48" s="8"/>
      </tp>
      <tp t="s">
        <v/>
        <stp/>
        <stp>StudyData</stp>
        <stp>(Vol(CLE?2)when  (LocalYear(CLE?2)=2016 AND LocalMonth(CLE?2)=1 AND LocalDay(CLE?2)=1 AND LocalHour(CLE?2)=11 AND LocalMinute(CLE?2)=20))</stp>
        <stp>Bar</stp>
        <stp/>
        <stp>Close</stp>
        <stp>5</stp>
        <stp>0</stp>
        <stp/>
        <stp/>
        <stp/>
        <stp>FALSE</stp>
        <stp>T</stp>
        <tr r="T41" s="8"/>
      </tp>
      <tp t="s">
        <v/>
        <stp/>
        <stp>StudyData</stp>
        <stp>(Vol(CLE?2)when  (LocalYear(CLE?2)=2016 AND LocalMonth(CLE?2)=1 AND LocalDay(CLE?2)=1 AND LocalHour(CLE?2)=11 AND LocalMinute(CLE?2)=25))</stp>
        <stp>Bar</stp>
        <stp/>
        <stp>Close</stp>
        <stp>5</stp>
        <stp>0</stp>
        <stp/>
        <stp/>
        <stp/>
        <stp>FALSE</stp>
        <stp>T</stp>
        <tr r="T42" s="8"/>
      </tp>
      <tp t="s">
        <v/>
        <stp/>
        <stp>StudyData</stp>
        <stp>(Vol(CLE?2)when  (LocalYear(CLE?2)=2016 AND LocalMonth(CLE?2)=1 AND LocalDay(CLE?2)=1 AND LocalHour(CLE?2)=11 AND LocalMinute(CLE?2)=30))</stp>
        <stp>Bar</stp>
        <stp/>
        <stp>Close</stp>
        <stp>5</stp>
        <stp>0</stp>
        <stp/>
        <stp/>
        <stp/>
        <stp>FALSE</stp>
        <stp>T</stp>
        <tr r="T43" s="8"/>
      </tp>
      <tp t="s">
        <v/>
        <stp/>
        <stp>StudyData</stp>
        <stp>(Vol(CLE?2)when  (LocalYear(CLE?2)=2016 AND LocalMonth(CLE?2)=1 AND LocalDay(CLE?2)=1 AND LocalHour(CLE?2)=11 AND LocalMinute(CLE?2)=35))</stp>
        <stp>Bar</stp>
        <stp/>
        <stp>Close</stp>
        <stp>5</stp>
        <stp>0</stp>
        <stp/>
        <stp/>
        <stp/>
        <stp>FALSE</stp>
        <stp>T</stp>
        <tr r="T44" s="8"/>
      </tp>
      <tp t="s">
        <v/>
        <stp/>
        <stp>StudyData</stp>
        <stp>(Vol(CLE?2)when  (LocalYear(CLE?2)=2016 AND LocalMonth(CLE?2)=1 AND LocalDay(CLE?2)=1 AND LocalHour(CLE?2)=11 AND LocalMinute(CLE?2)=00))</stp>
        <stp>Bar</stp>
        <stp/>
        <stp>Close</stp>
        <stp>5</stp>
        <stp>0</stp>
        <stp/>
        <stp/>
        <stp/>
        <stp>FALSE</stp>
        <stp>T</stp>
        <tr r="T37" s="8"/>
      </tp>
      <tp t="s">
        <v/>
        <stp/>
        <stp>StudyData</stp>
        <stp>(Vol(CLE?2)when  (LocalYear(CLE?2)=2016 AND LocalMonth(CLE?2)=1 AND LocalDay(CLE?2)=1 AND LocalHour(CLE?2)=11 AND LocalMinute(CLE?2)=05))</stp>
        <stp>Bar</stp>
        <stp/>
        <stp>Close</stp>
        <stp>5</stp>
        <stp>0</stp>
        <stp/>
        <stp/>
        <stp/>
        <stp>FALSE</stp>
        <stp>T</stp>
        <tr r="T38" s="8"/>
      </tp>
      <tp t="s">
        <v/>
        <stp/>
        <stp>StudyData</stp>
        <stp>(Vol(CLE?2)when  (LocalYear(CLE?2)=2016 AND LocalMonth(CLE?2)=1 AND LocalDay(CLE?2)=1 AND LocalHour(CLE?2)=11 AND LocalMinute(CLE?2)=10))</stp>
        <stp>Bar</stp>
        <stp/>
        <stp>Close</stp>
        <stp>5</stp>
        <stp>0</stp>
        <stp/>
        <stp/>
        <stp/>
        <stp>FALSE</stp>
        <stp>T</stp>
        <tr r="T39" s="8"/>
      </tp>
      <tp t="s">
        <v/>
        <stp/>
        <stp>StudyData</stp>
        <stp>(Vol(CLE?2)when  (LocalYear(CLE?2)=2016 AND LocalMonth(CLE?2)=1 AND LocalDay(CLE?2)=1 AND LocalHour(CLE?2)=11 AND LocalMinute(CLE?2)=15))</stp>
        <stp>Bar</stp>
        <stp/>
        <stp>Close</stp>
        <stp>5</stp>
        <stp>0</stp>
        <stp/>
        <stp/>
        <stp/>
        <stp>FALSE</stp>
        <stp>T</stp>
        <tr r="T40" s="8"/>
      </tp>
      <tp>
        <v>2005.75</v>
        <stp/>
        <stp>StudyData</stp>
        <stp>EP</stp>
        <stp>Bar</stp>
        <stp/>
        <stp>Low</stp>
        <stp>5</stp>
        <stp>-14</stp>
        <stp/>
        <stp/>
        <stp/>
        <stp/>
        <stp>T</stp>
        <tr r="Q17" s="4"/>
      </tp>
      <tp>
        <v>2004</v>
        <stp/>
        <stp>StudyData</stp>
        <stp>EP</stp>
        <stp>Bar</stp>
        <stp/>
        <stp>Low</stp>
        <stp>5</stp>
        <stp>-24</stp>
        <stp/>
        <stp/>
        <stp/>
        <stp/>
        <stp>T</stp>
        <tr r="Q27" s="4"/>
      </tp>
      <tp t="s">
        <v>Euro Buxl (30yr), Mar 16</v>
        <stp/>
        <stp>ContractData</stp>
        <stp>FGBX</stp>
        <stp>LongDescription</stp>
        <stp/>
        <stp>T</stp>
        <tr r="H8" s="4"/>
        <tr r="AC35" s="2"/>
      </tp>
      <tp t="s">
        <v/>
        <stp/>
        <stp>StudyData</stp>
        <stp>(Vol(CLE?2)when  (LocalYear(CLE?2)=2016 AND LocalMonth(CLE?2)=1 AND LocalDay(CLE?2)=1 AND LocalHour(CLE?2)=10 AND LocalMinute(CLE?2)=40))</stp>
        <stp>Bar</stp>
        <stp/>
        <stp>Close</stp>
        <stp>5</stp>
        <stp>0</stp>
        <stp/>
        <stp/>
        <stp/>
        <stp>FALSE</stp>
        <stp>T</stp>
        <tr r="T33" s="8"/>
      </tp>
      <tp t="s">
        <v/>
        <stp/>
        <stp>StudyData</stp>
        <stp>(Vol(CLE?2)when  (LocalYear(CLE?2)=2016 AND LocalMonth(CLE?2)=1 AND LocalDay(CLE?2)=1 AND LocalHour(CLE?2)=10 AND LocalMinute(CLE?2)=45))</stp>
        <stp>Bar</stp>
        <stp/>
        <stp>Close</stp>
        <stp>5</stp>
        <stp>0</stp>
        <stp/>
        <stp/>
        <stp/>
        <stp>FALSE</stp>
        <stp>T</stp>
        <tr r="T34" s="8"/>
      </tp>
      <tp t="s">
        <v/>
        <stp/>
        <stp>StudyData</stp>
        <stp>(Vol(CLE?2)when  (LocalYear(CLE?2)=2016 AND LocalMonth(CLE?2)=1 AND LocalDay(CLE?2)=1 AND LocalHour(CLE?2)=10 AND LocalMinute(CLE?2)=50))</stp>
        <stp>Bar</stp>
        <stp/>
        <stp>Close</stp>
        <stp>5</stp>
        <stp>0</stp>
        <stp/>
        <stp/>
        <stp/>
        <stp>FALSE</stp>
        <stp>T</stp>
        <tr r="T35" s="8"/>
      </tp>
      <tp t="s">
        <v/>
        <stp/>
        <stp>StudyData</stp>
        <stp>(Vol(CLE?2)when  (LocalYear(CLE?2)=2016 AND LocalMonth(CLE?2)=1 AND LocalDay(CLE?2)=1 AND LocalHour(CLE?2)=10 AND LocalMinute(CLE?2)=55))</stp>
        <stp>Bar</stp>
        <stp/>
        <stp>Close</stp>
        <stp>5</stp>
        <stp>0</stp>
        <stp/>
        <stp/>
        <stp/>
        <stp>FALSE</stp>
        <stp>T</stp>
        <tr r="T36" s="8"/>
      </tp>
      <tp t="s">
        <v/>
        <stp/>
        <stp>StudyData</stp>
        <stp>(Vol(CLE?2)when  (LocalYear(CLE?2)=2016 AND LocalMonth(CLE?2)=1 AND LocalDay(CLE?2)=1 AND LocalHour(CLE?2)=10 AND LocalMinute(CLE?2)=20))</stp>
        <stp>Bar</stp>
        <stp/>
        <stp>Close</stp>
        <stp>5</stp>
        <stp>0</stp>
        <stp/>
        <stp/>
        <stp/>
        <stp>FALSE</stp>
        <stp>T</stp>
        <tr r="T29" s="8"/>
      </tp>
      <tp t="s">
        <v/>
        <stp/>
        <stp>StudyData</stp>
        <stp>(Vol(CLE?2)when  (LocalYear(CLE?2)=2016 AND LocalMonth(CLE?2)=1 AND LocalDay(CLE?2)=1 AND LocalHour(CLE?2)=10 AND LocalMinute(CLE?2)=25))</stp>
        <stp>Bar</stp>
        <stp/>
        <stp>Close</stp>
        <stp>5</stp>
        <stp>0</stp>
        <stp/>
        <stp/>
        <stp/>
        <stp>FALSE</stp>
        <stp>T</stp>
        <tr r="T30" s="8"/>
      </tp>
      <tp t="s">
        <v/>
        <stp/>
        <stp>StudyData</stp>
        <stp>(Vol(CLE?2)when  (LocalYear(CLE?2)=2016 AND LocalMonth(CLE?2)=1 AND LocalDay(CLE?2)=1 AND LocalHour(CLE?2)=10 AND LocalMinute(CLE?2)=30))</stp>
        <stp>Bar</stp>
        <stp/>
        <stp>Close</stp>
        <stp>5</stp>
        <stp>0</stp>
        <stp/>
        <stp/>
        <stp/>
        <stp>FALSE</stp>
        <stp>T</stp>
        <tr r="T31" s="8"/>
      </tp>
      <tp t="s">
        <v/>
        <stp/>
        <stp>StudyData</stp>
        <stp>(Vol(CLE?2)when  (LocalYear(CLE?2)=2016 AND LocalMonth(CLE?2)=1 AND LocalDay(CLE?2)=1 AND LocalHour(CLE?2)=10 AND LocalMinute(CLE?2)=35))</stp>
        <stp>Bar</stp>
        <stp/>
        <stp>Close</stp>
        <stp>5</stp>
        <stp>0</stp>
        <stp/>
        <stp/>
        <stp/>
        <stp>FALSE</stp>
        <stp>T</stp>
        <tr r="T32" s="8"/>
      </tp>
      <tp t="s">
        <v/>
        <stp/>
        <stp>StudyData</stp>
        <stp>(Vol(CLE?2)when  (LocalYear(CLE?2)=2016 AND LocalMonth(CLE?2)=1 AND LocalDay(CLE?2)=1 AND LocalHour(CLE?2)=10 AND LocalMinute(CLE?2)=00))</stp>
        <stp>Bar</stp>
        <stp/>
        <stp>Close</stp>
        <stp>5</stp>
        <stp>0</stp>
        <stp/>
        <stp/>
        <stp/>
        <stp>FALSE</stp>
        <stp>T</stp>
        <tr r="T25" s="8"/>
      </tp>
      <tp t="s">
        <v/>
        <stp/>
        <stp>StudyData</stp>
        <stp>(Vol(CLE?2)when  (LocalYear(CLE?2)=2016 AND LocalMonth(CLE?2)=1 AND LocalDay(CLE?2)=1 AND LocalHour(CLE?2)=10 AND LocalMinute(CLE?2)=05))</stp>
        <stp>Bar</stp>
        <stp/>
        <stp>Close</stp>
        <stp>5</stp>
        <stp>0</stp>
        <stp/>
        <stp/>
        <stp/>
        <stp>FALSE</stp>
        <stp>T</stp>
        <tr r="T26" s="8"/>
      </tp>
      <tp t="s">
        <v/>
        <stp/>
        <stp>StudyData</stp>
        <stp>(Vol(CLE?2)when  (LocalYear(CLE?2)=2016 AND LocalMonth(CLE?2)=1 AND LocalDay(CLE?2)=1 AND LocalHour(CLE?2)=10 AND LocalMinute(CLE?2)=10))</stp>
        <stp>Bar</stp>
        <stp/>
        <stp>Close</stp>
        <stp>5</stp>
        <stp>0</stp>
        <stp/>
        <stp/>
        <stp/>
        <stp>FALSE</stp>
        <stp>T</stp>
        <tr r="T27" s="8"/>
      </tp>
      <tp t="s">
        <v/>
        <stp/>
        <stp>StudyData</stp>
        <stp>(Vol(CLE?2)when  (LocalYear(CLE?2)=2016 AND LocalMonth(CLE?2)=1 AND LocalDay(CLE?2)=1 AND LocalHour(CLE?2)=10 AND LocalMinute(CLE?2)=15))</stp>
        <stp>Bar</stp>
        <stp/>
        <stp>Close</stp>
        <stp>5</stp>
        <stp>0</stp>
        <stp/>
        <stp/>
        <stp/>
        <stp>FALSE</stp>
        <stp>T</stp>
        <tr r="T28" s="8"/>
      </tp>
      <tp>
        <v>2006</v>
        <stp/>
        <stp>StudyData</stp>
        <stp>EP</stp>
        <stp>Bar</stp>
        <stp/>
        <stp>Low</stp>
        <stp>5</stp>
        <stp>-15</stp>
        <stp/>
        <stp/>
        <stp/>
        <stp/>
        <stp>T</stp>
        <tr r="Q18" s="4"/>
      </tp>
      <tp>
        <v>2004.25</v>
        <stp/>
        <stp>StudyData</stp>
        <stp>EP</stp>
        <stp>Bar</stp>
        <stp/>
        <stp>Low</stp>
        <stp>5</stp>
        <stp>-25</stp>
        <stp/>
        <stp/>
        <stp/>
        <stp/>
        <stp>T</stp>
        <tr r="Q28" s="4"/>
      </tp>
      <tp>
        <v>42374.397604166668</v>
        <stp/>
        <stp>SystemInfo</stp>
        <stp>Linetime</stp>
        <tr r="G20" s="7"/>
        <tr r="M48" s="3"/>
        <tr r="G20" s="9"/>
      </tp>
      <tp t="s">
        <v/>
        <stp/>
        <stp>StudyData</stp>
        <stp>(Vol(CLE?2)when  (LocalYear(CLE?2)=2016 AND LocalMonth(CLE?2)=1 AND LocalDay(CLE?2)=1 AND LocalHour(CLE?2)=13 AND LocalMinute(CLE?2)=20))</stp>
        <stp>Bar</stp>
        <stp/>
        <stp>Close</stp>
        <stp>5</stp>
        <stp>0</stp>
        <stp/>
        <stp/>
        <stp/>
        <stp>FALSE</stp>
        <stp>T</stp>
        <tr r="T65" s="8"/>
      </tp>
      <tp t="s">
        <v/>
        <stp/>
        <stp>StudyData</stp>
        <stp>(Vol(CLE?2)when  (LocalYear(CLE?2)=2016 AND LocalMonth(CLE?2)=1 AND LocalDay(CLE?2)=1 AND LocalHour(CLE?2)=13 AND LocalMinute(CLE?2)=25))</stp>
        <stp>Bar</stp>
        <stp/>
        <stp>Close</stp>
        <stp>5</stp>
        <stp>0</stp>
        <stp/>
        <stp/>
        <stp/>
        <stp>FALSE</stp>
        <stp>T</stp>
        <tr r="T66" s="8"/>
      </tp>
      <tp t="s">
        <v/>
        <stp/>
        <stp>StudyData</stp>
        <stp>(Vol(CLE?2)when  (LocalYear(CLE?2)=2016 AND LocalMonth(CLE?2)=1 AND LocalDay(CLE?2)=1 AND LocalHour(CLE?2)=13 AND LocalMinute(CLE?2)=00))</stp>
        <stp>Bar</stp>
        <stp/>
        <stp>Close</stp>
        <stp>5</stp>
        <stp>0</stp>
        <stp/>
        <stp/>
        <stp/>
        <stp>FALSE</stp>
        <stp>T</stp>
        <tr r="T61" s="8"/>
      </tp>
      <tp t="s">
        <v/>
        <stp/>
        <stp>StudyData</stp>
        <stp>(Vol(CLE?2)when  (LocalYear(CLE?2)=2016 AND LocalMonth(CLE?2)=1 AND LocalDay(CLE?2)=1 AND LocalHour(CLE?2)=13 AND LocalMinute(CLE?2)=05))</stp>
        <stp>Bar</stp>
        <stp/>
        <stp>Close</stp>
        <stp>5</stp>
        <stp>0</stp>
        <stp/>
        <stp/>
        <stp/>
        <stp>FALSE</stp>
        <stp>T</stp>
        <tr r="T62" s="8"/>
      </tp>
      <tp t="s">
        <v/>
        <stp/>
        <stp>StudyData</stp>
        <stp>(Vol(CLE?2)when  (LocalYear(CLE?2)=2016 AND LocalMonth(CLE?2)=1 AND LocalDay(CLE?2)=1 AND LocalHour(CLE?2)=13 AND LocalMinute(CLE?2)=10))</stp>
        <stp>Bar</stp>
        <stp/>
        <stp>Close</stp>
        <stp>5</stp>
        <stp>0</stp>
        <stp/>
        <stp/>
        <stp/>
        <stp>FALSE</stp>
        <stp>T</stp>
        <tr r="T63" s="8"/>
      </tp>
      <tp t="s">
        <v/>
        <stp/>
        <stp>StudyData</stp>
        <stp>(Vol(CLE?2)when  (LocalYear(CLE?2)=2016 AND LocalMonth(CLE?2)=1 AND LocalDay(CLE?2)=1 AND LocalHour(CLE?2)=13 AND LocalMinute(CLE?2)=15))</stp>
        <stp>Bar</stp>
        <stp/>
        <stp>Close</stp>
        <stp>5</stp>
        <stp>0</stp>
        <stp/>
        <stp/>
        <stp/>
        <stp>FALSE</stp>
        <stp>T</stp>
        <tr r="T64" s="8"/>
      </tp>
      <tp>
        <v>2002</v>
        <stp/>
        <stp>StudyData</stp>
        <stp>EP</stp>
        <stp>Bar</stp>
        <stp/>
        <stp>Open</stp>
        <stp>5</stp>
        <stp>-29</stp>
        <stp/>
        <stp/>
        <stp/>
        <stp/>
        <stp>T</stp>
        <tr r="O32" s="4"/>
      </tp>
      <tp>
        <v>2008.5</v>
        <stp/>
        <stp>StudyData</stp>
        <stp>EP</stp>
        <stp>Bar</stp>
        <stp/>
        <stp>Open</stp>
        <stp>5</stp>
        <stp>-19</stp>
        <stp/>
        <stp/>
        <stp/>
        <stp/>
        <stp>T</stp>
        <tr r="O22" s="4"/>
      </tp>
      <tp>
        <v>-0.52228176083565081</v>
        <stp/>
        <stp>ContractData</stp>
        <stp>EB</stp>
        <stp>PercentNetLastQuote</stp>
        <stp/>
        <stp>T</stp>
        <tr r="AD56" s="2"/>
      </tp>
      <tp>
        <v>-0.51020408163265307</v>
        <stp/>
        <stp>ContractData</stp>
        <stp>EP</stp>
        <stp>PercentNetLastQuote</stp>
        <stp/>
        <stp>T</stp>
        <tr r="F8" s="2"/>
      </tp>
      <tp>
        <v>0.19104386367109888</v>
        <stp/>
        <stp>ContractData</stp>
        <stp>DL</stp>
        <stp>PercentNetLastQuote</stp>
        <stp/>
        <stp>T</stp>
        <tr r="AD50" s="2"/>
      </tp>
      <tp>
        <v>6.8199532346063907E-2</v>
        <stp/>
        <stp>ContractData</stp>
        <stp>DD</stp>
        <stp>PercentNetLastQuote</stp>
        <stp/>
        <stp>T</stp>
        <tr r="O8" s="2"/>
      </tp>
      <tp>
        <v>0.20782165123748347</v>
        <stp/>
        <stp>ContractData</stp>
        <stp>DB</stp>
        <stp>PercentNetLastQuote</stp>
        <stp/>
        <stp>T</stp>
        <tr r="AD32" s="2"/>
      </tp>
      <tp>
        <v>-0.60286801287679248</v>
        <stp/>
        <stp>ContractData</stp>
        <stp>YM</stp>
        <stp>PercentNetLastQuote</stp>
        <stp/>
        <stp>T</stp>
        <tr r="C8" s="2"/>
      </tp>
      <tp>
        <v>2005.75</v>
        <stp/>
        <stp>StudyData</stp>
        <stp>EP</stp>
        <stp>Bar</stp>
        <stp/>
        <stp>Low</stp>
        <stp>5</stp>
        <stp>-16</stp>
        <stp/>
        <stp/>
        <stp/>
        <stp/>
        <stp>T</stp>
        <tr r="Q19" s="4"/>
      </tp>
      <tp>
        <v>2005</v>
        <stp/>
        <stp>StudyData</stp>
        <stp>EP</stp>
        <stp>Bar</stp>
        <stp/>
        <stp>Low</stp>
        <stp>5</stp>
        <stp>-26</stp>
        <stp/>
        <stp/>
        <stp/>
        <stp/>
        <stp>T</stp>
        <tr r="Q29" s="4"/>
      </tp>
      <tp t="s">
        <v/>
        <stp/>
        <stp>StudyData</stp>
        <stp>(Vol(CLE?2)when  (LocalYear(CLE?2)=2016 AND LocalMonth(CLE?2)=1 AND LocalDay(CLE?2)=1 AND LocalHour(CLE?2)=12 AND LocalMinute(CLE?2)=40))</stp>
        <stp>Bar</stp>
        <stp/>
        <stp>Close</stp>
        <stp>5</stp>
        <stp>0</stp>
        <stp/>
        <stp/>
        <stp/>
        <stp>FALSE</stp>
        <stp>T</stp>
        <tr r="T57" s="8"/>
      </tp>
      <tp t="s">
        <v/>
        <stp/>
        <stp>StudyData</stp>
        <stp>(Vol(CLE?2)when  (LocalYear(CLE?2)=2016 AND LocalMonth(CLE?2)=1 AND LocalDay(CLE?2)=1 AND LocalHour(CLE?2)=12 AND LocalMinute(CLE?2)=45))</stp>
        <stp>Bar</stp>
        <stp/>
        <stp>Close</stp>
        <stp>5</stp>
        <stp>0</stp>
        <stp/>
        <stp/>
        <stp/>
        <stp>FALSE</stp>
        <stp>T</stp>
        <tr r="T58" s="8"/>
      </tp>
      <tp t="s">
        <v/>
        <stp/>
        <stp>StudyData</stp>
        <stp>(Vol(CLE?2)when  (LocalYear(CLE?2)=2016 AND LocalMonth(CLE?2)=1 AND LocalDay(CLE?2)=1 AND LocalHour(CLE?2)=12 AND LocalMinute(CLE?2)=50))</stp>
        <stp>Bar</stp>
        <stp/>
        <stp>Close</stp>
        <stp>5</stp>
        <stp>0</stp>
        <stp/>
        <stp/>
        <stp/>
        <stp>FALSE</stp>
        <stp>T</stp>
        <tr r="T59" s="8"/>
      </tp>
      <tp t="s">
        <v/>
        <stp/>
        <stp>StudyData</stp>
        <stp>(Vol(CLE?2)when  (LocalYear(CLE?2)=2016 AND LocalMonth(CLE?2)=1 AND LocalDay(CLE?2)=1 AND LocalHour(CLE?2)=12 AND LocalMinute(CLE?2)=55))</stp>
        <stp>Bar</stp>
        <stp/>
        <stp>Close</stp>
        <stp>5</stp>
        <stp>0</stp>
        <stp/>
        <stp/>
        <stp/>
        <stp>FALSE</stp>
        <stp>T</stp>
        <tr r="T60" s="8"/>
      </tp>
      <tp t="s">
        <v/>
        <stp/>
        <stp>StudyData</stp>
        <stp>(Vol(CLE?2)when  (LocalYear(CLE?2)=2016 AND LocalMonth(CLE?2)=1 AND LocalDay(CLE?2)=1 AND LocalHour(CLE?2)=12 AND LocalMinute(CLE?2)=20))</stp>
        <stp>Bar</stp>
        <stp/>
        <stp>Close</stp>
        <stp>5</stp>
        <stp>0</stp>
        <stp/>
        <stp/>
        <stp/>
        <stp>FALSE</stp>
        <stp>T</stp>
        <tr r="T53" s="8"/>
      </tp>
      <tp t="s">
        <v/>
        <stp/>
        <stp>StudyData</stp>
        <stp>(Vol(CLE?2)when  (LocalYear(CLE?2)=2016 AND LocalMonth(CLE?2)=1 AND LocalDay(CLE?2)=1 AND LocalHour(CLE?2)=12 AND LocalMinute(CLE?2)=25))</stp>
        <stp>Bar</stp>
        <stp/>
        <stp>Close</stp>
        <stp>5</stp>
        <stp>0</stp>
        <stp/>
        <stp/>
        <stp/>
        <stp>FALSE</stp>
        <stp>T</stp>
        <tr r="T54" s="8"/>
      </tp>
      <tp t="s">
        <v/>
        <stp/>
        <stp>StudyData</stp>
        <stp>(Vol(CLE?2)when  (LocalYear(CLE?2)=2016 AND LocalMonth(CLE?2)=1 AND LocalDay(CLE?2)=1 AND LocalHour(CLE?2)=12 AND LocalMinute(CLE?2)=30))</stp>
        <stp>Bar</stp>
        <stp/>
        <stp>Close</stp>
        <stp>5</stp>
        <stp>0</stp>
        <stp/>
        <stp/>
        <stp/>
        <stp>FALSE</stp>
        <stp>T</stp>
        <tr r="T55" s="8"/>
      </tp>
      <tp t="s">
        <v/>
        <stp/>
        <stp>StudyData</stp>
        <stp>(Vol(CLE?2)when  (LocalYear(CLE?2)=2016 AND LocalMonth(CLE?2)=1 AND LocalDay(CLE?2)=1 AND LocalHour(CLE?2)=12 AND LocalMinute(CLE?2)=35))</stp>
        <stp>Bar</stp>
        <stp/>
        <stp>Close</stp>
        <stp>5</stp>
        <stp>0</stp>
        <stp/>
        <stp/>
        <stp/>
        <stp>FALSE</stp>
        <stp>T</stp>
        <tr r="T56" s="8"/>
      </tp>
      <tp t="s">
        <v/>
        <stp/>
        <stp>StudyData</stp>
        <stp>(Vol(CLE?2)when  (LocalYear(CLE?2)=2016 AND LocalMonth(CLE?2)=1 AND LocalDay(CLE?2)=1 AND LocalHour(CLE?2)=12 AND LocalMinute(CLE?2)=00))</stp>
        <stp>Bar</stp>
        <stp/>
        <stp>Close</stp>
        <stp>5</stp>
        <stp>0</stp>
        <stp/>
        <stp/>
        <stp/>
        <stp>FALSE</stp>
        <stp>T</stp>
        <tr r="T49" s="8"/>
      </tp>
      <tp t="s">
        <v/>
        <stp/>
        <stp>StudyData</stp>
        <stp>(Vol(CLE?2)when  (LocalYear(CLE?2)=2016 AND LocalMonth(CLE?2)=1 AND LocalDay(CLE?2)=1 AND LocalHour(CLE?2)=12 AND LocalMinute(CLE?2)=05))</stp>
        <stp>Bar</stp>
        <stp/>
        <stp>Close</stp>
        <stp>5</stp>
        <stp>0</stp>
        <stp/>
        <stp/>
        <stp/>
        <stp>FALSE</stp>
        <stp>T</stp>
        <tr r="T50" s="8"/>
      </tp>
      <tp t="s">
        <v/>
        <stp/>
        <stp>StudyData</stp>
        <stp>(Vol(CLE?2)when  (LocalYear(CLE?2)=2016 AND LocalMonth(CLE?2)=1 AND LocalDay(CLE?2)=1 AND LocalHour(CLE?2)=12 AND LocalMinute(CLE?2)=10))</stp>
        <stp>Bar</stp>
        <stp/>
        <stp>Close</stp>
        <stp>5</stp>
        <stp>0</stp>
        <stp/>
        <stp/>
        <stp/>
        <stp>FALSE</stp>
        <stp>T</stp>
        <tr r="T51" s="8"/>
      </tp>
      <tp t="s">
        <v/>
        <stp/>
        <stp>StudyData</stp>
        <stp>(Vol(CLE?2)when  (LocalYear(CLE?2)=2016 AND LocalMonth(CLE?2)=1 AND LocalDay(CLE?2)=1 AND LocalHour(CLE?2)=12 AND LocalMinute(CLE?2)=15))</stp>
        <stp>Bar</stp>
        <stp/>
        <stp>Close</stp>
        <stp>5</stp>
        <stp>0</stp>
        <stp/>
        <stp/>
        <stp/>
        <stp>FALSE</stp>
        <stp>T</stp>
        <tr r="T52" s="8"/>
      </tp>
      <tp>
        <v>2003.5</v>
        <stp/>
        <stp>StudyData</stp>
        <stp>EP</stp>
        <stp>Bar</stp>
        <stp/>
        <stp>Open</stp>
        <stp>5</stp>
        <stp>-28</stp>
        <stp/>
        <stp/>
        <stp/>
        <stp/>
        <stp>T</stp>
        <tr r="O31" s="4"/>
      </tp>
      <tp>
        <v>2007.75</v>
        <stp/>
        <stp>StudyData</stp>
        <stp>EP</stp>
        <stp>Bar</stp>
        <stp/>
        <stp>Open</stp>
        <stp>5</stp>
        <stp>-18</stp>
        <stp/>
        <stp/>
        <stp/>
        <stp/>
        <stp>T</stp>
        <tr r="O21" s="4"/>
      </tp>
      <tp>
        <v>2005</v>
        <stp/>
        <stp>StudyData</stp>
        <stp>EP</stp>
        <stp>Bar</stp>
        <stp/>
        <stp>Low</stp>
        <stp>5</stp>
        <stp>-17</stp>
        <stp/>
        <stp/>
        <stp/>
        <stp/>
        <stp>T</stp>
        <tr r="Q20" s="4"/>
      </tp>
      <tp>
        <v>2002.5</v>
        <stp/>
        <stp>StudyData</stp>
        <stp>EP</stp>
        <stp>Bar</stp>
        <stp/>
        <stp>Low</stp>
        <stp>5</stp>
        <stp>-27</stp>
        <stp/>
        <stp/>
        <stp/>
        <stp/>
        <stp>T</stp>
        <tr r="Q30" s="4"/>
      </tp>
      <tp>
        <v>1998</v>
        <stp/>
        <stp>DOMData</stp>
        <stp>EP</stp>
        <stp>Price</stp>
        <stp>-4</stp>
        <stp>T</stp>
        <tr r="M10" s="3"/>
      </tp>
      <tp>
        <v>2003</v>
        <stp/>
        <stp>StudyData</stp>
        <stp>EP</stp>
        <stp>Bar</stp>
        <stp/>
        <stp>Open</stp>
        <stp>5</stp>
        <stp>-27</stp>
        <stp/>
        <stp/>
        <stp/>
        <stp/>
        <stp>T</stp>
        <tr r="O30" s="4"/>
      </tp>
      <tp>
        <v>2005.5</v>
        <stp/>
        <stp>StudyData</stp>
        <stp>EP</stp>
        <stp>Bar</stp>
        <stp/>
        <stp>Open</stp>
        <stp>5</stp>
        <stp>-17</stp>
        <stp/>
        <stp/>
        <stp/>
        <stp/>
        <stp>T</stp>
        <tr r="O20" s="4"/>
      </tp>
      <tp>
        <v>2004.75</v>
        <stp/>
        <stp>StudyData</stp>
        <stp>EP</stp>
        <stp>Bar</stp>
        <stp/>
        <stp>Low</stp>
        <stp>5</stp>
        <stp>-18</stp>
        <stp/>
        <stp/>
        <stp/>
        <stp/>
        <stp>T</stp>
        <tr r="Q21" s="4"/>
      </tp>
      <tp>
        <v>2002.25</v>
        <stp/>
        <stp>StudyData</stp>
        <stp>EP</stp>
        <stp>Bar</stp>
        <stp/>
        <stp>Low</stp>
        <stp>5</stp>
        <stp>-28</stp>
        <stp/>
        <stp/>
        <stp/>
        <stp/>
        <stp>T</stp>
        <tr r="Q31" s="4"/>
      </tp>
      <tp>
        <v>394</v>
        <stp/>
        <stp>DOMData</stp>
        <stp>EP</stp>
        <stp>Volume</stp>
        <stp>-3</stp>
        <stp>T</stp>
        <tr r="O11" s="3"/>
      </tp>
      <tp>
        <v>10752</v>
        <stp/>
        <stp>StudyData</stp>
        <stp>(Vol(CLE?1)when  (LocalYear(CLE?1)=2016 AND LocalMonth(CLE?1)=1 AND LocalDay(CLE?1)=5 AND LocalHour(CLE?1)=8 AND LocalMinute(CLE?1)=0))</stp>
        <stp>Bar</stp>
        <stp/>
        <stp>Close</stp>
        <stp>5</stp>
        <stp>0</stp>
        <stp/>
        <stp/>
        <stp/>
        <stp>FALSE</stp>
        <stp>T</stp>
        <tr r="L1" s="8"/>
        <tr r="K1" s="8"/>
        <tr r="C12" s="8"/>
      </tp>
      <tp>
        <v>4421</v>
        <stp/>
        <stp>StudyData</stp>
        <stp>(Vol(CLE?1)when  (LocalYear(CLE?1)=2016 AND LocalMonth(CLE?1)=1 AND LocalDay(CLE?1)=4 AND LocalHour(CLE?1)=8 AND LocalMinute(CLE?1)=0))</stp>
        <stp>Bar</stp>
        <stp/>
        <stp>Close</stp>
        <stp>5</stp>
        <stp>0</stp>
        <stp/>
        <stp/>
        <stp/>
        <stp>FALSE</stp>
        <stp>T</stp>
        <tr r="S1" s="8"/>
        <tr r="C13" s="8"/>
      </tp>
      <tp t="s">
        <v/>
        <stp/>
        <stp>StudyData</stp>
        <stp>(Vol(CLE?1)when  (LocalYear(CLE?1)=2016 AND LocalMonth(CLE?1)=1 AND LocalDay(CLE?1)=1 AND LocalHour(CLE?1)=8 AND LocalMinute(CLE?1)=0))</stp>
        <stp>Bar</stp>
        <stp/>
        <stp>Close</stp>
        <stp>5</stp>
        <stp>0</stp>
        <stp/>
        <stp/>
        <stp/>
        <stp>FALSE</stp>
        <stp>T</stp>
        <tr r="C14" s="8"/>
      </tp>
      <tp>
        <v>3143</v>
        <stp/>
        <stp>StudyData</stp>
        <stp>(Vol(CLE?1)when  (LocalYear(CLE?1)=2016 AND LocalMonth(CLE?1)=1 AND LocalDay(CLE?1)=4 AND LocalHour(CLE?1)=8 AND LocalMinute(CLE?1)=5))</stp>
        <stp>Bar</stp>
        <stp/>
        <stp>Close</stp>
        <stp>5</stp>
        <stp>0</stp>
        <stp/>
        <stp/>
        <stp/>
        <stp>FALSE</stp>
        <stp>T</stp>
        <tr r="S2" s="8"/>
      </tp>
      <tp>
        <v>5590</v>
        <stp/>
        <stp>StudyData</stp>
        <stp>(Vol(CLE?1)when  (LocalYear(CLE?1)=2016 AND LocalMonth(CLE?1)=1 AND LocalDay(CLE?1)=5 AND LocalHour(CLE?1)=8 AND LocalMinute(CLE?1)=5))</stp>
        <stp>Bar</stp>
        <stp/>
        <stp>Close</stp>
        <stp>5</stp>
        <stp>0</stp>
        <stp/>
        <stp/>
        <stp/>
        <stp>FALSE</stp>
        <stp>T</stp>
        <tr r="L2" s="8"/>
        <tr r="K2" s="8"/>
      </tp>
      <tp>
        <v>717</v>
        <stp/>
        <stp>StudyData</stp>
        <stp>(Vol(CLE?2)when  (LocalYear(CLE?2)=2016 AND LocalMonth(CLE?2)=1 AND LocalDay(CLE?2)=5 AND LocalHour(CLE?2)=8 AND LocalMinute(CLE?2)=0))</stp>
        <stp>Bar</stp>
        <stp/>
        <stp>Close</stp>
        <stp>5</stp>
        <stp>0</stp>
        <stp/>
        <stp/>
        <stp/>
        <stp>FALSE</stp>
        <stp>T</stp>
        <tr r="D12" s="8"/>
      </tp>
      <tp t="s">
        <v/>
        <stp/>
        <stp>StudyData</stp>
        <stp>(Vol(CLE?2)when  (LocalYear(CLE?2)=2016 AND LocalMonth(CLE?2)=1 AND LocalDay(CLE?2)=1 AND LocalHour(CLE?2)=8 AND LocalMinute(CLE?2)=5))</stp>
        <stp>Bar</stp>
        <stp/>
        <stp>Close</stp>
        <stp>5</stp>
        <stp>0</stp>
        <stp/>
        <stp/>
        <stp/>
        <stp>FALSE</stp>
        <stp>T</stp>
        <tr r="T2" s="8"/>
      </tp>
      <tp>
        <v>1076</v>
        <stp/>
        <stp>StudyData</stp>
        <stp>(Vol(CLE?2)when  (LocalYear(CLE?2)=2016 AND LocalMonth(CLE?2)=1 AND LocalDay(CLE?2)=4 AND LocalHour(CLE?2)=8 AND LocalMinute(CLE?2)=0))</stp>
        <stp>Bar</stp>
        <stp/>
        <stp>Close</stp>
        <stp>5</stp>
        <stp>0</stp>
        <stp/>
        <stp/>
        <stp/>
        <stp>FALSE</stp>
        <stp>T</stp>
        <tr r="D13" s="8"/>
      </tp>
      <tp t="s">
        <v/>
        <stp/>
        <stp>StudyData</stp>
        <stp>(Vol(CLE?2)when  (LocalYear(CLE?2)=2016 AND LocalMonth(CLE?2)=1 AND LocalDay(CLE?2)=1 AND LocalHour(CLE?2)=8 AND LocalMinute(CLE?2)=0))</stp>
        <stp>Bar</stp>
        <stp/>
        <stp>Close</stp>
        <stp>5</stp>
        <stp>0</stp>
        <stp/>
        <stp/>
        <stp/>
        <stp>FALSE</stp>
        <stp>T</stp>
        <tr r="T1" s="8"/>
        <tr r="D14" s="8"/>
      </tp>
      <tp>
        <v>0.70879999999999999</v>
        <stp/>
        <stp>ContractData</stp>
        <stp>DA6?2</stp>
        <stp>LastTrade</stp>
        <stp/>
        <stp>T</stp>
        <tr r="T54" s="2"/>
      </tp>
      <tp>
        <v>1077.9000000000001</v>
        <stp/>
        <stp>ContractData</stp>
        <stp>GCE?1</stp>
        <stp>LastTrade</stp>
        <stp/>
        <stp>T</stp>
        <tr r="B12" s="2"/>
      </tp>
      <tp t="s">
        <v>126'09.5</v>
        <stp/>
        <stp>ContractData</stp>
        <stp>TYA?1</stp>
        <stp>LastTrade</stp>
        <stp/>
        <stp>B</stp>
        <tr r="AC18" s="2"/>
      </tp>
      <tp>
        <v>2005.25</v>
        <stp/>
        <stp>StudyData</stp>
        <stp>EP</stp>
        <stp>Bar</stp>
        <stp/>
        <stp>Open</stp>
        <stp>5</stp>
        <stp>-26</stp>
        <stp/>
        <stp/>
        <stp/>
        <stp/>
        <stp>T</stp>
        <tr r="O29" s="4"/>
      </tp>
      <tp>
        <v>2006</v>
        <stp/>
        <stp>StudyData</stp>
        <stp>EP</stp>
        <stp>Bar</stp>
        <stp/>
        <stp>Open</stp>
        <stp>5</stp>
        <stp>-16</stp>
        <stp/>
        <stp/>
        <stp/>
        <stp/>
        <stp>T</stp>
        <tr r="O19" s="4"/>
      </tp>
      <tp>
        <v>2007.5</v>
        <stp/>
        <stp>StudyData</stp>
        <stp>EP</stp>
        <stp>Bar</stp>
        <stp/>
        <stp>Low</stp>
        <stp>5</stp>
        <stp>-19</stp>
        <stp/>
        <stp/>
        <stp/>
        <stp/>
        <stp>T</stp>
        <tr r="Q22" s="4"/>
      </tp>
      <tp>
        <v>2001.25</v>
        <stp/>
        <stp>StudyData</stp>
        <stp>EP</stp>
        <stp>Bar</stp>
        <stp/>
        <stp>Low</stp>
        <stp>5</stp>
        <stp>-29</stp>
        <stp/>
        <stp/>
        <stp/>
        <stp/>
        <stp>T</stp>
        <tr r="Q32" s="4"/>
      </tp>
      <tp>
        <v>-1.7682263329706203</v>
        <stp/>
        <stp>ContractData</stp>
        <stp>CLE</stp>
        <stp>PercentNetLastQuote</stp>
        <stp/>
        <stp>T</stp>
        <tr r="C32" s="2"/>
      </tp>
      <tp>
        <v>-0.11162271522254778</v>
        <stp/>
        <stp>ContractData</stp>
        <stp>CA6</stp>
        <stp>PercentNetLastQuote</stp>
        <stp/>
        <stp>T</stp>
        <tr r="O56" s="2"/>
      </tp>
      <tp>
        <v>-0.46217630666757287</v>
        <stp/>
        <stp>ContractData</stp>
        <stp>BP6</stp>
        <stp>PercentNetLastQuote</stp>
        <stp/>
        <stp>T</stp>
        <tr r="L56" s="2"/>
      </tp>
      <tp>
        <v>-0.96809883828139409</v>
        <stp/>
        <stp>ContractData</stp>
        <stp>EU6</stp>
        <stp>PercentNetLastQuote</stp>
        <stp/>
        <stp>T</stp>
        <tr r="F56" s="2"/>
      </tp>
      <tp>
        <v>-0.58275058275058278</v>
        <stp/>
        <stp>ContractData</stp>
        <stp>ENQ</stp>
        <stp>PercentNetLastQuote</stp>
        <stp/>
        <stp>T</stp>
        <tr r="I8" s="2"/>
      </tp>
      <tp>
        <v>0.67900735591302241</v>
        <stp/>
        <stp>ContractData</stp>
        <stp>DXE</stp>
        <stp>PercentNetLastQuote</stp>
        <stp/>
        <stp>T</stp>
        <tr r="C56" s="2"/>
      </tp>
      <tp>
        <v>0.1586797841954935</v>
        <stp/>
        <stp>ContractData</stp>
        <stp>DSX</stp>
        <stp>PercentNetLastQuote</stp>
        <stp/>
        <stp>T</stp>
        <tr r="R8" s="2"/>
      </tp>
      <tp>
        <v>9.8918491163281455E-2</v>
        <stp/>
        <stp>ContractData</stp>
        <stp>FVA</stp>
        <stp>PercentNetLastQuote</stp>
        <stp/>
        <stp>T</stp>
        <tr r="AD14" s="2"/>
      </tp>
      <tp>
        <v>-0.26633522727272729</v>
        <stp/>
        <stp>ContractData</stp>
        <stp>HOE</stp>
        <stp>PercentNetLastQuote</stp>
        <stp/>
        <stp>T</stp>
        <tr r="C38" s="2"/>
      </tp>
      <tp>
        <v>0.27997855483409784</v>
        <stp/>
        <stp>ContractData</stp>
        <stp>JY6</stp>
        <stp>PercentNetLastQuote</stp>
        <stp/>
        <stp>T</stp>
        <tr r="I56" s="2"/>
      </tp>
      <tp>
        <v>-0.49019607843137253</v>
        <stp/>
        <stp>ContractData</stp>
        <stp>JNK</stp>
        <stp>PercentNetLastQuote</stp>
        <stp/>
        <stp>T</stp>
        <tr r="AD8" s="2"/>
      </tp>
      <tp>
        <v>-0.13937282229965156</v>
        <stp/>
        <stp>ContractData</stp>
        <stp>MX6</stp>
        <stp>PercentNetLastQuote</stp>
        <stp/>
        <stp>T</stp>
        <tr r="AA56" s="2"/>
      </tp>
      <tp>
        <v>275</v>
        <stp/>
        <stp>DOMData</stp>
        <stp>EP</stp>
        <stp>Volume</stp>
        <stp>-2</stp>
        <stp>T</stp>
        <tr r="Q11" s="3"/>
      </tp>
      <tp>
        <v>-0.96726190476190477</v>
        <stp/>
        <stp>ContractData</stp>
        <stp>NE6</stp>
        <stp>PercentNetLastQuote</stp>
        <stp/>
        <stp>T</stp>
        <tr r="X56" s="2"/>
      </tp>
      <tp>
        <v>0.10217983651226158</v>
        <stp/>
        <stp>ContractData</stp>
        <stp>QGA</stp>
        <stp>PercentNetLastQuote</stp>
        <stp/>
        <stp>T</stp>
        <tr r="AD44" s="2"/>
      </tp>
      <tp>
        <v>-0.35324077877269366</v>
        <stp/>
        <stp>ContractData</stp>
        <stp>QFA</stp>
        <stp>PercentNetLastQuote</stp>
        <stp/>
        <stp>T</stp>
        <tr r="U8" s="2"/>
      </tp>
      <tp>
        <v>-0.92085069063801794</v>
        <stp/>
        <stp>ContractData</stp>
        <stp>PIL</stp>
        <stp>PercentNetLastQuote</stp>
        <stp/>
        <stp>T</stp>
        <tr r="X8" s="2"/>
      </tp>
      <tp>
        <v>0.56529112492933864</v>
        <stp/>
        <stp>ContractData</stp>
        <stp>PLE</stp>
        <stp>PercentNetLastQuote</stp>
        <stp/>
        <stp>T</stp>
        <tr r="C26" s="2"/>
      </tp>
      <tp>
        <v>0.93201358283361024</v>
        <stp/>
        <stp>ContractData</stp>
        <stp>SIE</stp>
        <stp>PercentNetLastQuote</stp>
        <stp/>
        <stp>T</stp>
        <tr r="C20" s="2"/>
      </tp>
      <tp>
        <v>-0.92925659472422062</v>
        <stp/>
        <stp>ContractData</stp>
        <stp>SF6</stp>
        <stp>PercentNetLastQuote</stp>
        <stp/>
        <stp>T</stp>
        <tr r="R56" s="2"/>
      </tp>
      <tp>
        <v>-2.5335089486325248</v>
        <stp/>
        <stp>ContractData</stp>
        <stp>RBE</stp>
        <stp>PercentNetLastQuote</stp>
        <stp/>
        <stp>T</stp>
        <tr r="C44" s="2"/>
      </tp>
      <tp>
        <v>-0.18233387358184766</v>
        <stp/>
        <stp>ContractData</stp>
        <stp>USA</stp>
        <stp>PercentNetLastQuote</stp>
        <stp/>
        <stp>T</stp>
        <tr r="AD26" s="2"/>
      </tp>
      <tp>
        <v>-0.45207956600361665</v>
        <stp/>
        <stp>ContractData</stp>
        <stp>TFE</stp>
        <stp>PercentNetLastQuote</stp>
        <stp/>
        <stp>T</stp>
        <tr r="L8" s="2"/>
      </tp>
      <tp>
        <v>0.7013127135407301</v>
        <stp/>
        <stp>ContractData</stp>
        <stp>X30</stp>
        <stp>PercentNetLastQuote</stp>
        <stp/>
        <stp>T</stp>
        <tr r="AA8" s="2"/>
      </tp>
      <tp>
        <v>2005.5</v>
        <stp/>
        <stp>StudyData</stp>
        <stp>EP</stp>
        <stp>Bar</stp>
        <stp/>
        <stp>Open</stp>
        <stp>5</stp>
        <stp>-25</stp>
        <stp/>
        <stp/>
        <stp/>
        <stp/>
        <stp>T</stp>
        <tr r="O28" s="4"/>
      </tp>
      <tp>
        <v>2006.25</v>
        <stp/>
        <stp>StudyData</stp>
        <stp>EP</stp>
        <stp>Bar</stp>
        <stp/>
        <stp>Open</stp>
        <stp>5</stp>
        <stp>-15</stp>
        <stp/>
        <stp/>
        <stp/>
        <stp/>
        <stp>T</stp>
        <tr r="O18" s="4"/>
      </tp>
      <tp>
        <v>162</v>
        <stp/>
        <stp>DOMData</stp>
        <stp>EP</stp>
        <stp>Volume</stp>
        <stp>-1</stp>
        <stp>T</stp>
        <tr r="S11" s="3"/>
      </tp>
      <tp>
        <v>2004.75</v>
        <stp/>
        <stp>StudyData</stp>
        <stp>EP</stp>
        <stp>Bar</stp>
        <stp/>
        <stp>Open</stp>
        <stp>5</stp>
        <stp>-24</stp>
        <stp/>
        <stp/>
        <stp/>
        <stp/>
        <stp>T</stp>
        <tr r="O27" s="4"/>
      </tp>
      <tp>
        <v>2006.75</v>
        <stp/>
        <stp>StudyData</stp>
        <stp>EP</stp>
        <stp>Bar</stp>
        <stp/>
        <stp>Open</stp>
        <stp>5</stp>
        <stp>-14</stp>
        <stp/>
        <stp/>
        <stp/>
        <stp/>
        <stp>T</stp>
        <tr r="O17" s="4"/>
      </tp>
      <tp>
        <v>2004.75</v>
        <stp/>
        <stp>StudyData</stp>
        <stp>EP</stp>
        <stp>Bar</stp>
        <stp/>
        <stp>Open</stp>
        <stp>5</stp>
        <stp>-23</stp>
        <stp/>
        <stp/>
        <stp/>
        <stp/>
        <stp>T</stp>
        <tr r="O26" s="4"/>
      </tp>
      <tp>
        <v>2008.5</v>
        <stp/>
        <stp>StudyData</stp>
        <stp>EP</stp>
        <stp>Bar</stp>
        <stp/>
        <stp>Open</stp>
        <stp>5</stp>
        <stp>-13</stp>
        <stp/>
        <stp/>
        <stp/>
        <stp/>
        <stp>T</stp>
        <tr r="O16" s="4"/>
      </tp>
      <tp t="s">
        <v>Natural Gas (Globex), Feb 16</v>
        <stp/>
        <stp>ContractData</stp>
        <stp>NGE?</stp>
        <stp>LongDescription</stp>
        <stp/>
        <stp>T</stp>
        <tr r="H35" s="4"/>
        <tr r="B47" s="2"/>
      </tp>
      <tp>
        <v>2005.5</v>
        <stp/>
        <stp>StudyData</stp>
        <stp>EP</stp>
        <stp>Bar</stp>
        <stp/>
        <stp>Open</stp>
        <stp>5</stp>
        <stp>-22</stp>
        <stp/>
        <stp/>
        <stp/>
        <stp/>
        <stp>T</stp>
        <tr r="O25" s="4"/>
      </tp>
      <tp>
        <v>2009</v>
        <stp/>
        <stp>StudyData</stp>
        <stp>EP</stp>
        <stp>Bar</stp>
        <stp/>
        <stp>Open</stp>
        <stp>5</stp>
        <stp>-12</stp>
        <stp/>
        <stp/>
        <stp/>
        <stp/>
        <stp>T</stp>
        <tr r="O15" s="4"/>
      </tp>
      <tp>
        <v>2005.75</v>
        <stp/>
        <stp>StudyData</stp>
        <stp>EP</stp>
        <stp>Bar</stp>
        <stp/>
        <stp>Open</stp>
        <stp>5</stp>
        <stp>-21</stp>
        <stp/>
        <stp/>
        <stp/>
        <stp/>
        <stp>T</stp>
        <tr r="O24" s="4"/>
      </tp>
      <tp>
        <v>2009.25</v>
        <stp/>
        <stp>StudyData</stp>
        <stp>EP</stp>
        <stp>Bar</stp>
        <stp/>
        <stp>Open</stp>
        <stp>5</stp>
        <stp>-11</stp>
        <stp/>
        <stp/>
        <stp/>
        <stp/>
        <stp>T</stp>
        <tr r="O14" s="4"/>
      </tp>
      <tp>
        <v>1999.25</v>
        <stp/>
        <stp>StudyData</stp>
        <stp>EP</stp>
        <stp>Bar</stp>
        <stp/>
        <stp>Open</stp>
        <stp>5</stp>
        <stp>-30</stp>
        <stp/>
        <stp/>
        <stp/>
        <stp/>
        <stp>T</stp>
        <tr r="O33" s="4"/>
      </tp>
      <tp>
        <v>2005.25</v>
        <stp/>
        <stp>StudyData</stp>
        <stp>EP</stp>
        <stp>Bar</stp>
        <stp/>
        <stp>Open</stp>
        <stp>5</stp>
        <stp>-20</stp>
        <stp/>
        <stp/>
        <stp/>
        <stp/>
        <stp>T</stp>
        <tr r="O23" s="4"/>
      </tp>
      <tp>
        <v>2007.75</v>
        <stp/>
        <stp>StudyData</stp>
        <stp>EP</stp>
        <stp>Bar</stp>
        <stp/>
        <stp>Open</stp>
        <stp>5</stp>
        <stp>-10</stp>
        <stp/>
        <stp/>
        <stp/>
        <stp/>
        <stp>T</stp>
        <tr r="O13" s="4"/>
      </tp>
      <tp>
        <v>2.3149999999999999</v>
        <stp/>
        <stp>ContractData</stp>
        <stp>NGE?</stp>
        <stp>High</stp>
        <stp/>
        <stp>T</stp>
        <tr r="B49" s="2"/>
      </tp>
      <tp>
        <v>153.34</v>
        <stp/>
        <stp>ContractData</stp>
        <stp>FGBX</stp>
        <stp>High</stp>
        <stp/>
        <stp>T</stp>
        <tr r="AC37" s="2"/>
      </tp>
      <tp>
        <v>515</v>
        <stp/>
        <stp>DOMData</stp>
        <stp>EP</stp>
        <stp>Volume</stp>
        <stp>-4</stp>
        <stp>T</stp>
        <tr r="M11" s="3"/>
      </tp>
      <tp t="s">
        <v>+0'04.5</v>
        <stp/>
        <stp>ContractData</stp>
        <stp>TYA?1</stp>
        <stp>NetLastTrade</stp>
        <stp/>
        <stp>B</stp>
        <tr r="AD19" s="2"/>
      </tp>
      <tp>
        <v>99.67</v>
        <stp/>
        <stp>ContractData</stp>
        <stp>DXE</stp>
        <stp>High</stp>
        <stp/>
        <stp>T</stp>
        <tr r="B55" s="2"/>
      </tp>
      <tp>
        <v>-21.5</v>
        <stp/>
        <stp>ContractData</stp>
        <stp>QFA</stp>
        <stp>NetLastTrade</stp>
        <stp/>
        <stp>T</stp>
        <tr r="U7" s="2"/>
      </tp>
      <tp>
        <v>0.12000000000000455</v>
        <stp/>
        <stp>ContractData</stp>
        <stp>QGA</stp>
        <stp>NetLastTrade</stp>
        <stp/>
        <stp>T</stp>
        <tr r="AD43" s="2"/>
      </tp>
      <tp>
        <v>3195</v>
        <stp/>
        <stp>ContractData</stp>
        <stp>DSX</stp>
        <stp>High</stp>
        <stp/>
        <stp>T</stp>
        <tr r="Q7" s="2"/>
      </tp>
      <tp>
        <v>2005.5</v>
        <stp/>
        <stp>StudyData</stp>
        <stp>EP</stp>
        <stp>Bar</stp>
        <stp/>
        <stp>Open</stp>
        <stp>5</stp>
        <stp>-7</stp>
        <stp/>
        <stp/>
        <stp/>
        <stp/>
        <stp>T</stp>
        <tr r="O10" s="4"/>
      </tp>
      <tp>
        <v>4.7000000000000455</v>
        <stp/>
        <stp>ContractData</stp>
        <stp>PLE</stp>
        <stp>NetLastTrade</stp>
        <stp/>
        <stp>T</stp>
        <tr r="C25" s="2"/>
      </tp>
      <tp>
        <v>1.0857000000000001</v>
        <stp/>
        <stp>ContractData</stp>
        <stp>EU6</stp>
        <stp>High</stp>
        <stp/>
        <stp>T</stp>
        <tr r="E55" s="2"/>
      </tp>
      <tp>
        <v>2003.75</v>
        <stp/>
        <stp>StudyData</stp>
        <stp>EP</stp>
        <stp>Bar</stp>
        <stp/>
        <stp>Open</stp>
        <stp>5</stp>
        <stp>-6</stp>
        <stp/>
        <stp/>
        <stp/>
        <stp/>
        <stp>T</stp>
        <tr r="O9" s="4"/>
      </tp>
      <tp>
        <v>-42</v>
        <stp/>
        <stp>ContractData</stp>
        <stp>PIL</stp>
        <stp>NetLastTrade</stp>
        <stp/>
        <stp>T</stp>
        <tr r="X7" s="2"/>
      </tp>
      <tp>
        <v>4523</v>
        <stp/>
        <stp>ContractData</stp>
        <stp>ENQ</stp>
        <stp>High</stp>
        <stp/>
        <stp>T</stp>
        <tr r="H7" s="2"/>
      </tp>
      <tp>
        <v>2001.75</v>
        <stp/>
        <stp>StudyData</stp>
        <stp>EP</stp>
        <stp>Bar</stp>
        <stp/>
        <stp>High</stp>
        <stp>5</stp>
        <stp>-1</stp>
        <stp/>
        <stp/>
        <stp/>
        <stp/>
        <stp>T</stp>
        <tr r="P4" s="4"/>
      </tp>
      <tp>
        <v>-9.300000000000086E-3</v>
        <stp/>
        <stp>ContractData</stp>
        <stp>SF6</stp>
        <stp>NetLastTrade</stp>
        <stp/>
        <stp>T</stp>
        <tr r="R55" s="2"/>
      </tp>
      <tp t="s">
        <v>118'20.00</v>
        <stp/>
        <stp>ContractData</stp>
        <stp>FVA</stp>
        <stp>High</stp>
        <stp/>
        <stp>B</stp>
        <tr r="AC13" s="2"/>
      </tp>
      <tp>
        <v>2002.5</v>
        <stp/>
        <stp>StudyData</stp>
        <stp>EP</stp>
        <stp>Bar</stp>
        <stp/>
        <stp>Open</stp>
        <stp>5</stp>
        <stp>-5</stp>
        <stp/>
        <stp/>
        <stp/>
        <stp/>
        <stp>T</stp>
        <tr r="O8" s="4"/>
      </tp>
      <tp>
        <v>0.12899999999999956</v>
        <stp/>
        <stp>ContractData</stp>
        <stp>SIE</stp>
        <stp>NetLastTrade</stp>
        <stp/>
        <stp>T</stp>
        <tr r="C19" s="2"/>
      </tp>
      <tp>
        <v>2003.5</v>
        <stp/>
        <stp>StudyData</stp>
        <stp>EP</stp>
        <stp>Bar</stp>
        <stp/>
        <stp>High</stp>
        <stp>5</stp>
        <stp>-2</stp>
        <stp/>
        <stp/>
        <stp/>
        <stp/>
        <stp>T</stp>
        <tr r="P5" s="4"/>
      </tp>
      <tp>
        <v>-3.3299999999999885E-2</v>
        <stp/>
        <stp>ContractData</stp>
        <stp>RBE</stp>
        <stp>NetLastTrade</stp>
        <stp/>
        <stp>T</stp>
        <tr r="C43" s="2"/>
      </tp>
      <tp>
        <v>2001.5</v>
        <stp/>
        <stp>StudyData</stp>
        <stp>EP</stp>
        <stp>Bar</stp>
        <stp/>
        <stp>Open</stp>
        <stp>5</stp>
        <stp>-4</stp>
        <stp/>
        <stp/>
        <stp/>
        <stp/>
        <stp>T</stp>
        <tr r="O7" s="4"/>
      </tp>
      <tp>
        <v>2004.75</v>
        <stp/>
        <stp>StudyData</stp>
        <stp>EP</stp>
        <stp>Bar</stp>
        <stp/>
        <stp>High</stp>
        <stp>5</stp>
        <stp>-3</stp>
        <stp/>
        <stp/>
        <stp/>
        <stp/>
        <stp>T</stp>
        <tr r="P6" s="4"/>
      </tp>
      <tp>
        <v>2.7000000000000455</v>
        <stp/>
        <stp>ContractData</stp>
        <stp>GCE?1</stp>
        <stp>NetLastTrade</stp>
        <stp/>
        <stp>T</stp>
        <tr r="C13" s="2"/>
      </tp>
      <tp t="e">
        <v>#N/A</v>
        <stp>0</stp>
        <stp>StudyData</stp>
        <stp>CLE</stp>
        <stp>Bar</stp>
        <stp>0</stp>
        <stp>Open</stp>
        <stp>5</stp>
        <stp>-18</stp>
        <stp>0</stp>
        <stp>0</stp>
        <stp>0</stp>
        <stp>0</stp>
        <stp>T</stp>
        <tr r="V21" s="4"/>
      </tp>
      <tp t="e">
        <v>#N/A</v>
        <stp>0</stp>
        <stp>StudyData</stp>
        <stp>CLE</stp>
        <stp>Bar</stp>
        <stp>0</stp>
        <stp>Open</stp>
        <stp>5</stp>
        <stp>-28</stp>
        <stp>0</stp>
        <stp>0</stp>
        <stp>0</stp>
        <stp>0</stp>
        <stp>T</stp>
        <tr r="V31" s="4"/>
      </tp>
      <tp>
        <v>2003.75</v>
        <stp/>
        <stp>StudyData</stp>
        <stp>EP</stp>
        <stp>Bar</stp>
        <stp/>
        <stp>Open</stp>
        <stp>5</stp>
        <stp>-3</stp>
        <stp/>
        <stp/>
        <stp/>
        <stp/>
        <stp>T</stp>
        <tr r="O6" s="4"/>
      </tp>
      <tp t="s">
        <v>-0'09.0</v>
        <stp/>
        <stp>ContractData</stp>
        <stp>USA</stp>
        <stp>NetLastTrade</stp>
        <stp/>
        <stp>B</stp>
        <tr r="AD25" s="2"/>
      </tp>
      <tp>
        <v>2004.5</v>
        <stp/>
        <stp>StudyData</stp>
        <stp>EP</stp>
        <stp>Bar</stp>
        <stp/>
        <stp>High</stp>
        <stp>5</stp>
        <stp>-4</stp>
        <stp/>
        <stp/>
        <stp/>
        <stp/>
        <stp>T</stp>
        <tr r="P7" s="4"/>
      </tp>
      <tp>
        <v>-5</v>
        <stp/>
        <stp>ContractData</stp>
        <stp>TFE</stp>
        <stp>NetLastTrade</stp>
        <stp/>
        <stp>T</stp>
        <tr r="L7" s="2"/>
      </tp>
      <tp t="e">
        <v>#N/A</v>
        <stp>0</stp>
        <stp>StudyData</stp>
        <stp>CLE</stp>
        <stp>Bar</stp>
        <stp>0</stp>
        <stp>Open</stp>
        <stp>5</stp>
        <stp>-19</stp>
        <stp>0</stp>
        <stp>0</stp>
        <stp>0</stp>
        <stp>0</stp>
        <stp>T</stp>
        <tr r="V22" s="4"/>
      </tp>
      <tp t="e">
        <v>#N/A</v>
        <stp>0</stp>
        <stp>StudyData</stp>
        <stp>CLE</stp>
        <stp>Bar</stp>
        <stp>0</stp>
        <stp>Open</stp>
        <stp>5</stp>
        <stp>-29</stp>
        <stp>0</stp>
        <stp>0</stp>
        <stp>0</stp>
        <stp>0</stp>
        <stp>T</stp>
        <tr r="V32" s="4"/>
      </tp>
      <tp>
        <v>2003.25</v>
        <stp/>
        <stp>StudyData</stp>
        <stp>EP</stp>
        <stp>Bar</stp>
        <stp/>
        <stp>Open</stp>
        <stp>5</stp>
        <stp>-2</stp>
        <stp/>
        <stp/>
        <stp/>
        <stp/>
        <stp>T</stp>
        <tr r="O5" s="4"/>
      </tp>
      <tp>
        <v>2004</v>
        <stp/>
        <stp>StudyData</stp>
        <stp>EP</stp>
        <stp>Bar</stp>
        <stp/>
        <stp>High</stp>
        <stp>5</stp>
        <stp>-5</stp>
        <stp/>
        <stp/>
        <stp/>
        <stp/>
        <stp>T</stp>
        <tr r="P8" s="4"/>
      </tp>
      <tp t="e">
        <v>#N/A</v>
        <stp>0</stp>
        <stp>StudyData</stp>
        <stp>CLE</stp>
        <stp>Bar</stp>
        <stp>0</stp>
        <stp>Close</stp>
        <stp>5</stp>
        <stp>-18</stp>
        <stp>0</stp>
        <stp>0</stp>
        <stp>0</stp>
        <stp>0</stp>
        <stp>T</stp>
        <tr r="Y21" s="4"/>
      </tp>
      <tp t="e">
        <v>#N/A</v>
        <stp>0</stp>
        <stp>StudyData</stp>
        <stp>CLE</stp>
        <stp>Bar</stp>
        <stp>0</stp>
        <stp>Close</stp>
        <stp>5</stp>
        <stp>-28</stp>
        <stp>0</stp>
        <stp>0</stp>
        <stp>0</stp>
        <stp>0</stp>
        <stp>T</stp>
        <tr r="Y31" s="4"/>
      </tp>
      <tp>
        <v>1.4727000000000001</v>
        <stp/>
        <stp>ContractData</stp>
        <stp>BP6</stp>
        <stp>High</stp>
        <stp/>
        <stp>T</stp>
        <tr r="K55" s="2"/>
      </tp>
      <tp>
        <v>2001</v>
        <stp/>
        <stp>StudyData</stp>
        <stp>EP</stp>
        <stp>Bar</stp>
        <stp/>
        <stp>Open</stp>
        <stp>5</stp>
        <stp>-1</stp>
        <stp/>
        <stp/>
        <stp/>
        <stp/>
        <stp>T</stp>
        <tr r="O4" s="4"/>
      </tp>
      <tp>
        <v>2005</v>
        <stp/>
        <stp>StudyData</stp>
        <stp>EP</stp>
        <stp>Bar</stp>
        <stp/>
        <stp>High</stp>
        <stp>5</stp>
        <stp>-6</stp>
        <stp/>
        <stp/>
        <stp/>
        <stp/>
        <stp>T</stp>
        <tr r="P9" s="4"/>
      </tp>
      <tp t="e">
        <v>#N/A</v>
        <stp>0</stp>
        <stp>StudyData</stp>
        <stp>CLE</stp>
        <stp>Bar</stp>
        <stp>0</stp>
        <stp>Close</stp>
        <stp>5</stp>
        <stp>-19</stp>
        <stp>0</stp>
        <stp>0</stp>
        <stp>0</stp>
        <stp>0</stp>
        <stp>T</stp>
        <tr r="Y22" s="4"/>
      </tp>
      <tp t="e">
        <v>#N/A</v>
        <stp>0</stp>
        <stp>StudyData</stp>
        <stp>CLE</stp>
        <stp>Bar</stp>
        <stp>0</stp>
        <stp>Close</stp>
        <stp>5</stp>
        <stp>-29</stp>
        <stp>0</stp>
        <stp>0</stp>
        <stp>0</stp>
        <stp>0</stp>
        <stp>T</stp>
        <tr r="Y32" s="4"/>
      </tp>
      <tp>
        <v>37.1</v>
        <stp/>
        <stp>ContractData</stp>
        <stp>CLE</stp>
        <stp>High</stp>
        <stp/>
        <stp>T</stp>
        <tr r="B31" s="2"/>
      </tp>
      <tp>
        <v>2006.25</v>
        <stp/>
        <stp>StudyData</stp>
        <stp>EP</stp>
        <stp>Bar</stp>
        <stp/>
        <stp>High</stp>
        <stp>5</stp>
        <stp>-7</stp>
        <stp/>
        <stp/>
        <stp/>
        <stp/>
        <stp>T</stp>
        <tr r="P10" s="4"/>
      </tp>
      <tp>
        <v>0.71950000000000003</v>
        <stp/>
        <stp>ContractData</stp>
        <stp>CA6</stp>
        <stp>High</stp>
        <stp/>
        <stp>T</stp>
        <tr r="N55" s="2"/>
      </tp>
      <tp t="e">
        <v>#N/A</v>
        <stp>0</stp>
        <stp>StudyData</stp>
        <stp>CLE</stp>
        <stp>Bar</stp>
        <stp>0</stp>
        <stp>Close</stp>
        <stp>5</stp>
        <stp>-16</stp>
        <stp>0</stp>
        <stp>0</stp>
        <stp>0</stp>
        <stp>0</stp>
        <stp>T</stp>
        <tr r="Y19" s="4"/>
      </tp>
      <tp t="e">
        <v>#N/A</v>
        <stp>0</stp>
        <stp>StudyData</stp>
        <stp>CLE</stp>
        <stp>Bar</stp>
        <stp>0</stp>
        <stp>Close</stp>
        <stp>5</stp>
        <stp>-26</stp>
        <stp>0</stp>
        <stp>0</stp>
        <stp>0</stp>
        <stp>0</stp>
        <stp>T</stp>
        <tr r="Y29" s="4"/>
      </tp>
      <tp t="e">
        <v>#N/A</v>
        <stp>0</stp>
        <stp>StudyData</stp>
        <stp>CLE</stp>
        <stp>Bar</stp>
        <stp>0</stp>
        <stp>Open</stp>
        <stp>5</stp>
        <stp>-14</stp>
        <stp>0</stp>
        <stp>0</stp>
        <stp>0</stp>
        <stp>0</stp>
        <stp>T</stp>
        <tr r="V17" s="4"/>
      </tp>
      <tp t="e">
        <v>#N/A</v>
        <stp>0</stp>
        <stp>StudyData</stp>
        <stp>CLE</stp>
        <stp>Bar</stp>
        <stp>0</stp>
        <stp>Open</stp>
        <stp>5</stp>
        <stp>-24</stp>
        <stp>0</stp>
        <stp>0</stp>
        <stp>0</stp>
        <stp>0</stp>
        <stp>T</stp>
        <tr r="V27" s="4"/>
      </tp>
      <tp>
        <v>2009.25</v>
        <stp/>
        <stp>StudyData</stp>
        <stp>EP</stp>
        <stp>Bar</stp>
        <stp/>
        <stp>High</stp>
        <stp>5</stp>
        <stp>-8</stp>
        <stp/>
        <stp/>
        <stp/>
        <stp/>
        <stp>T</stp>
        <tr r="P11" s="4"/>
      </tp>
      <tp>
        <v>9.75</v>
        <stp/>
        <stp>ContractData</stp>
        <stp>X30</stp>
        <stp>NetLastTrade</stp>
        <stp/>
        <stp>T</stp>
        <tr r="AA7" s="2"/>
      </tp>
      <tp t="e">
        <v>#N/A</v>
        <stp>0</stp>
        <stp>StudyData</stp>
        <stp>CLE</stp>
        <stp>Bar</stp>
        <stp>0</stp>
        <stp>Close</stp>
        <stp>5</stp>
        <stp>-17</stp>
        <stp>0</stp>
        <stp>0</stp>
        <stp>0</stp>
        <stp>0</stp>
        <stp>T</stp>
        <tr r="Y20" s="4"/>
      </tp>
      <tp t="e">
        <v>#N/A</v>
        <stp>0</stp>
        <stp>StudyData</stp>
        <stp>CLE</stp>
        <stp>Bar</stp>
        <stp>0</stp>
        <stp>Close</stp>
        <stp>5</stp>
        <stp>-27</stp>
        <stp>0</stp>
        <stp>0</stp>
        <stp>0</stp>
        <stp>0</stp>
        <stp>T</stp>
        <tr r="Y30" s="4"/>
      </tp>
      <tp>
        <v>5.765E-2</v>
        <stp/>
        <stp>ContractData</stp>
        <stp>MX6</stp>
        <stp>High</stp>
        <stp/>
        <stp>T</stp>
        <tr r="Z55" s="2"/>
      </tp>
      <tp t="e">
        <v>#N/A</v>
        <stp>0</stp>
        <stp>StudyData</stp>
        <stp>CLE</stp>
        <stp>Bar</stp>
        <stp>0</stp>
        <stp>Open</stp>
        <stp>5</stp>
        <stp>-15</stp>
        <stp>0</stp>
        <stp>0</stp>
        <stp>0</stp>
        <stp>0</stp>
        <stp>T</stp>
        <tr r="V18" s="4"/>
      </tp>
      <tp t="e">
        <v>#N/A</v>
        <stp>0</stp>
        <stp>StudyData</stp>
        <stp>CLE</stp>
        <stp>Bar</stp>
        <stp>0</stp>
        <stp>Open</stp>
        <stp>5</stp>
        <stp>-25</stp>
        <stp>0</stp>
        <stp>0</stp>
        <stp>0</stp>
        <stp>0</stp>
        <stp>T</stp>
        <tr r="V28" s="4"/>
      </tp>
      <tp t="e">
        <v>#N/A</v>
        <stp>0</stp>
        <stp>StudyData</stp>
        <stp>CLE</stp>
        <stp>Bar</stp>
        <stp>0</stp>
        <stp>Close</stp>
        <stp>5</stp>
        <stp>0</stp>
        <stp>0</stp>
        <stp>0</stp>
        <stp>0</stp>
        <stp>0</stp>
        <stp>T</stp>
        <tr r="Y3" s="4"/>
      </tp>
      <tp>
        <v>2012.25</v>
        <stp/>
        <stp>StudyData</stp>
        <stp>EP</stp>
        <stp>Bar</stp>
        <stp/>
        <stp>High</stp>
        <stp>5</stp>
        <stp>-9</stp>
        <stp/>
        <stp/>
        <stp/>
        <stp/>
        <stp>T</stp>
        <tr r="P12" s="4"/>
      </tp>
      <tp>
        <v>13</v>
        <stp/>
        <stp>DOMData</stp>
        <stp>CLE</stp>
        <stp>Volume</stp>
        <stp>-1</stp>
        <stp>T</stp>
        <tr r="S30" s="3"/>
      </tp>
      <tp t="e">
        <v>#N/A</v>
        <stp>0</stp>
        <stp>StudyData</stp>
        <stp>CLE</stp>
        <stp>Bar</stp>
        <stp>0</stp>
        <stp>Close</stp>
        <stp>5</stp>
        <stp>-14</stp>
        <stp>0</stp>
        <stp>0</stp>
        <stp>0</stp>
        <stp>0</stp>
        <stp>T</stp>
        <tr r="Y17" s="4"/>
      </tp>
      <tp t="e">
        <v>#N/A</v>
        <stp>0</stp>
        <stp>StudyData</stp>
        <stp>CLE</stp>
        <stp>Bar</stp>
        <stp>0</stp>
        <stp>Close</stp>
        <stp>5</stp>
        <stp>-24</stp>
        <stp>0</stp>
        <stp>0</stp>
        <stp>0</stp>
        <stp>0</stp>
        <stp>T</stp>
        <tr r="Y27" s="4"/>
      </tp>
      <tp t="e">
        <v>#N/A</v>
        <stp>0</stp>
        <stp>StudyData</stp>
        <stp>CLE</stp>
        <stp>Bar</stp>
        <stp>0</stp>
        <stp>Open</stp>
        <stp>5</stp>
        <stp>-16</stp>
        <stp>0</stp>
        <stp>0</stp>
        <stp>0</stp>
        <stp>0</stp>
        <stp>T</stp>
        <tr r="V19" s="4"/>
      </tp>
      <tp t="e">
        <v>#N/A</v>
        <stp>0</stp>
        <stp>StudyData</stp>
        <stp>CLE</stp>
        <stp>Bar</stp>
        <stp>0</stp>
        <stp>Open</stp>
        <stp>5</stp>
        <stp>-26</stp>
        <stp>0</stp>
        <stp>0</stp>
        <stp>0</stp>
        <stp>0</stp>
        <stp>T</stp>
        <tr r="V29" s="4"/>
      </tp>
      <tp>
        <v>0.67300000000000004</v>
        <stp/>
        <stp>ContractData</stp>
        <stp>NE6</stp>
        <stp>High</stp>
        <stp/>
        <stp>T</stp>
        <tr r="W55" s="2"/>
      </tp>
      <tp>
        <v>104</v>
        <stp/>
        <stp>DOMData</stp>
        <stp>CLE</stp>
        <stp>Volume</stp>
        <stp>-2</stp>
        <stp>T</stp>
        <tr r="Q30" s="3"/>
      </tp>
      <tp t="e">
        <v>#N/A</v>
        <stp>0</stp>
        <stp>StudyData</stp>
        <stp>CLE</stp>
        <stp>Bar</stp>
        <stp>0</stp>
        <stp>Open</stp>
        <stp>5</stp>
        <stp>0</stp>
        <stp>0</stp>
        <stp>0</stp>
        <stp>0</stp>
        <stp>0</stp>
        <stp>T</stp>
        <tr r="V1" s="4"/>
        <tr r="V3" s="4"/>
      </tp>
      <tp t="e">
        <v>#N/A</v>
        <stp>0</stp>
        <stp>StudyData</stp>
        <stp>CLE</stp>
        <stp>Bar</stp>
        <stp>0</stp>
        <stp>Close</stp>
        <stp>5</stp>
        <stp>-15</stp>
        <stp>0</stp>
        <stp>0</stp>
        <stp>0</stp>
        <stp>0</stp>
        <stp>T</stp>
        <tr r="Y18" s="4"/>
      </tp>
      <tp t="e">
        <v>#N/A</v>
        <stp>0</stp>
        <stp>StudyData</stp>
        <stp>CLE</stp>
        <stp>Bar</stp>
        <stp>0</stp>
        <stp>Close</stp>
        <stp>5</stp>
        <stp>-25</stp>
        <stp>0</stp>
        <stp>0</stp>
        <stp>0</stp>
        <stp>0</stp>
        <stp>T</stp>
        <tr r="Y28" s="4"/>
      </tp>
      <tp t="e">
        <v>#N/A</v>
        <stp>0</stp>
        <stp>StudyData</stp>
        <stp>CLE</stp>
        <stp>Bar</stp>
        <stp>0</stp>
        <stp>Open</stp>
        <stp>5</stp>
        <stp>-17</stp>
        <stp>0</stp>
        <stp>0</stp>
        <stp>0</stp>
        <stp>0</stp>
        <stp>T</stp>
        <tr r="V20" s="4"/>
      </tp>
      <tp t="e">
        <v>#N/A</v>
        <stp>0</stp>
        <stp>StudyData</stp>
        <stp>CLE</stp>
        <stp>Bar</stp>
        <stp>0</stp>
        <stp>Open</stp>
        <stp>5</stp>
        <stp>-27</stp>
        <stp>0</stp>
        <stp>0</stp>
        <stp>0</stp>
        <stp>0</stp>
        <stp>T</stp>
        <tr r="V30" s="4"/>
      </tp>
      <tp>
        <v>56</v>
        <stp/>
        <stp>DOMData</stp>
        <stp>CLE</stp>
        <stp>Volume</stp>
        <stp>-3</stp>
        <stp>T</stp>
        <tr r="O30" s="3"/>
      </tp>
      <tp t="s">
        <v>Gold (Globex), Feb 16</v>
        <stp/>
        <stp>ContractData</stp>
        <stp>GCE?1</stp>
        <stp>LongDescription</stp>
        <stp/>
        <stp>T</stp>
        <tr r="H9" s="4"/>
        <tr r="B11" s="2"/>
      </tp>
      <tp t="e">
        <v>#N/A</v>
        <stp>0</stp>
        <stp>StudyData</stp>
        <stp>CLE</stp>
        <stp>Bar</stp>
        <stp>0</stp>
        <stp>Close</stp>
        <stp>5</stp>
        <stp>-12</stp>
        <stp>0</stp>
        <stp>0</stp>
        <stp>0</stp>
        <stp>0</stp>
        <stp>T</stp>
        <tr r="Y15" s="4"/>
      </tp>
      <tp t="e">
        <v>#N/A</v>
        <stp>0</stp>
        <stp>StudyData</stp>
        <stp>CLE</stp>
        <stp>Bar</stp>
        <stp>0</stp>
        <stp>Close</stp>
        <stp>5</stp>
        <stp>-22</stp>
        <stp>0</stp>
        <stp>0</stp>
        <stp>0</stp>
        <stp>0</stp>
        <stp>T</stp>
        <tr r="Y25" s="4"/>
      </tp>
      <tp t="e">
        <v>#N/A</v>
        <stp>0</stp>
        <stp>StudyData</stp>
        <stp>CLE</stp>
        <stp>Bar</stp>
        <stp>0</stp>
        <stp>Open</stp>
        <stp>5</stp>
        <stp>-10</stp>
        <stp>0</stp>
        <stp>0</stp>
        <stp>0</stp>
        <stp>0</stp>
        <stp>T</stp>
        <tr r="V13" s="4"/>
      </tp>
      <tp t="e">
        <v>#N/A</v>
        <stp>0</stp>
        <stp>StudyData</stp>
        <stp>CLE</stp>
        <stp>Bar</stp>
        <stp>0</stp>
        <stp>Open</stp>
        <stp>5</stp>
        <stp>-30</stp>
        <stp>0</stp>
        <stp>0</stp>
        <stp>0</stp>
        <stp>0</stp>
        <stp>T</stp>
        <tr r="V33" s="4"/>
      </tp>
      <tp t="e">
        <v>#N/A</v>
        <stp>0</stp>
        <stp>StudyData</stp>
        <stp>CLE</stp>
        <stp>Bar</stp>
        <stp>0</stp>
        <stp>Open</stp>
        <stp>5</stp>
        <stp>-20</stp>
        <stp>0</stp>
        <stp>0</stp>
        <stp>0</stp>
        <stp>0</stp>
        <stp>T</stp>
        <tr r="V23" s="4"/>
      </tp>
      <tp>
        <v>1.1481000000000001</v>
        <stp/>
        <stp>ContractData</stp>
        <stp>HOE</stp>
        <stp>High</stp>
        <stp/>
        <stp>T</stp>
        <tr r="B37" s="2"/>
      </tp>
      <tp>
        <v>150</v>
        <stp/>
        <stp>DOMData</stp>
        <stp>CLE</stp>
        <stp>Volume</stp>
        <stp>-4</stp>
        <stp>T</stp>
        <tr r="M30" s="3"/>
      </tp>
      <tp t="e">
        <v>#N/A</v>
        <stp>0</stp>
        <stp>StudyData</stp>
        <stp>CLE</stp>
        <stp>Bar</stp>
        <stp>0</stp>
        <stp>High</stp>
        <stp>5</stp>
        <stp>0</stp>
        <stp>0</stp>
        <stp>0</stp>
        <stp>0</stp>
        <stp>0</stp>
        <stp>T</stp>
        <tr r="W3" s="4"/>
      </tp>
      <tp t="e">
        <v>#N/A</v>
        <stp>0</stp>
        <stp>StudyData</stp>
        <stp>CLE</stp>
        <stp>Bar</stp>
        <stp>0</stp>
        <stp>Close</stp>
        <stp>5</stp>
        <stp>-13</stp>
        <stp>0</stp>
        <stp>0</stp>
        <stp>0</stp>
        <stp>0</stp>
        <stp>T</stp>
        <tr r="Y16" s="4"/>
      </tp>
      <tp t="e">
        <v>#N/A</v>
        <stp>0</stp>
        <stp>StudyData</stp>
        <stp>CLE</stp>
        <stp>Bar</stp>
        <stp>0</stp>
        <stp>Close</stp>
        <stp>5</stp>
        <stp>-23</stp>
        <stp>0</stp>
        <stp>0</stp>
        <stp>0</stp>
        <stp>0</stp>
        <stp>T</stp>
        <tr r="Y26" s="4"/>
      </tp>
      <tp t="e">
        <v>#N/A</v>
        <stp>0</stp>
        <stp>StudyData</stp>
        <stp>CLE</stp>
        <stp>Bar</stp>
        <stp>0</stp>
        <stp>Open</stp>
        <stp>5</stp>
        <stp>-11</stp>
        <stp>0</stp>
        <stp>0</stp>
        <stp>0</stp>
        <stp>0</stp>
        <stp>T</stp>
        <tr r="V14" s="4"/>
      </tp>
      <tp t="e">
        <v>#N/A</v>
        <stp>0</stp>
        <stp>StudyData</stp>
        <stp>CLE</stp>
        <stp>Bar</stp>
        <stp>0</stp>
        <stp>Open</stp>
        <stp>5</stp>
        <stp>-21</stp>
        <stp>0</stp>
        <stp>0</stp>
        <stp>0</stp>
        <stp>0</stp>
        <stp>T</stp>
        <tr r="V24" s="4"/>
      </tp>
      <tp>
        <v>42374.395833333336</v>
        <stp/>
        <stp>StudyData</stp>
        <stp>CLE</stp>
        <stp>Bar</stp>
        <stp/>
        <stp>Time</stp>
        <stp>5</stp>
        <stp>0</stp>
        <stp/>
        <stp/>
        <stp/>
        <stp/>
        <stp>T</stp>
        <tr r="Z3" s="4"/>
      </tp>
      <tp t="e">
        <v>#N/A</v>
        <stp>0</stp>
        <stp>StudyData</stp>
        <stp>CLE</stp>
        <stp>Bar</stp>
        <stp>0</stp>
        <stp>Close</stp>
        <stp>5</stp>
        <stp>-10</stp>
        <stp>0</stp>
        <stp>0</stp>
        <stp>0</stp>
        <stp>0</stp>
        <stp>T</stp>
        <tr r="Y13" s="4"/>
      </tp>
      <tp t="e">
        <v>#N/A</v>
        <stp>0</stp>
        <stp>StudyData</stp>
        <stp>CLE</stp>
        <stp>Bar</stp>
        <stp>0</stp>
        <stp>Close</stp>
        <stp>5</stp>
        <stp>-20</stp>
        <stp>0</stp>
        <stp>0</stp>
        <stp>0</stp>
        <stp>0</stp>
        <stp>T</stp>
        <tr r="Y23" s="4"/>
      </tp>
      <tp t="e">
        <v>#N/A</v>
        <stp>0</stp>
        <stp>StudyData</stp>
        <stp>CLE</stp>
        <stp>Bar</stp>
        <stp>0</stp>
        <stp>Close</stp>
        <stp>5</stp>
        <stp>-30</stp>
        <stp>0</stp>
        <stp>0</stp>
        <stp>0</stp>
        <stp>0</stp>
        <stp>T</stp>
        <tr r="Y33" s="4"/>
      </tp>
      <tp t="s">
        <v>Australian Dollar (Globex), Jun 16</v>
        <stp/>
        <stp>ContractData</stp>
        <stp>DA6?2</stp>
        <stp>LongDescription</stp>
        <stp/>
        <stp>T</stp>
        <tr r="H27" s="4"/>
        <tr r="T53" s="2"/>
      </tp>
      <tp>
        <v>8.4285000000000002E-3</v>
        <stp/>
        <stp>ContractData</stp>
        <stp>JY6</stp>
        <stp>High</stp>
        <stp/>
        <stp>T</stp>
        <tr r="H55" s="2"/>
      </tp>
      <tp t="e">
        <v>#N/A</v>
        <stp>0</stp>
        <stp>StudyData</stp>
        <stp>CLE</stp>
        <stp>Bar</stp>
        <stp>0</stp>
        <stp>Open</stp>
        <stp>5</stp>
        <stp>-12</stp>
        <stp>0</stp>
        <stp>0</stp>
        <stp>0</stp>
        <stp>0</stp>
        <stp>T</stp>
        <tr r="V15" s="4"/>
      </tp>
      <tp t="e">
        <v>#N/A</v>
        <stp>0</stp>
        <stp>StudyData</stp>
        <stp>CLE</stp>
        <stp>Bar</stp>
        <stp>0</stp>
        <stp>Open</stp>
        <stp>5</stp>
        <stp>-22</stp>
        <stp>0</stp>
        <stp>0</stp>
        <stp>0</stp>
        <stp>0</stp>
        <stp>T</stp>
        <tr r="V25" s="4"/>
      </tp>
      <tp>
        <v>2011.5</v>
        <stp/>
        <stp>StudyData</stp>
        <stp>EP</stp>
        <stp>Bar</stp>
        <stp/>
        <stp>Open</stp>
        <stp>5</stp>
        <stp>-9</stp>
        <stp/>
        <stp/>
        <stp/>
        <stp/>
        <stp>T</stp>
        <tr r="O12" s="4"/>
      </tp>
      <tp>
        <v>18440</v>
        <stp/>
        <stp>ContractData</stp>
        <stp>JNK</stp>
        <stp>High</stp>
        <stp/>
        <stp>T</stp>
        <tr r="AC7" s="2"/>
      </tp>
      <tp t="e">
        <v>#N/A</v>
        <stp>0</stp>
        <stp>StudyData</stp>
        <stp>CLE</stp>
        <stp>Bar</stp>
        <stp>0</stp>
        <stp>Close</stp>
        <stp>5</stp>
        <stp>-11</stp>
        <stp>0</stp>
        <stp>0</stp>
        <stp>0</stp>
        <stp>0</stp>
        <stp>T</stp>
        <tr r="Y14" s="4"/>
      </tp>
      <tp t="e">
        <v>#N/A</v>
        <stp>0</stp>
        <stp>StudyData</stp>
        <stp>CLE</stp>
        <stp>Bar</stp>
        <stp>0</stp>
        <stp>Close</stp>
        <stp>5</stp>
        <stp>-21</stp>
        <stp>0</stp>
        <stp>0</stp>
        <stp>0</stp>
        <stp>0</stp>
        <stp>T</stp>
        <tr r="Y24" s="4"/>
      </tp>
      <tp t="e">
        <v>#N/A</v>
        <stp>0</stp>
        <stp>StudyData</stp>
        <stp>CLE</stp>
        <stp>Bar</stp>
        <stp>0</stp>
        <stp>Open</stp>
        <stp>5</stp>
        <stp>-13</stp>
        <stp>0</stp>
        <stp>0</stp>
        <stp>0</stp>
        <stp>0</stp>
        <stp>T</stp>
        <tr r="V16" s="4"/>
      </tp>
      <tp t="e">
        <v>#N/A</v>
        <stp>0</stp>
        <stp>StudyData</stp>
        <stp>CLE</stp>
        <stp>Bar</stp>
        <stp>0</stp>
        <stp>Open</stp>
        <stp>5</stp>
        <stp>-23</stp>
        <stp>0</stp>
        <stp>0</stp>
        <stp>0</stp>
        <stp>0</stp>
        <stp>T</stp>
        <tr r="V26" s="4"/>
      </tp>
      <tp>
        <v>2008.5</v>
        <stp/>
        <stp>StudyData</stp>
        <stp>EP</stp>
        <stp>Bar</stp>
        <stp/>
        <stp>Open</stp>
        <stp>5</stp>
        <stp>-8</stp>
        <stp/>
        <stp/>
        <stp/>
        <stp/>
        <stp>T</stp>
        <tr r="O11" s="4"/>
      </tp>
      <tp>
        <v>2004</v>
        <stp/>
        <stp>StudyData</stp>
        <stp>EP</stp>
        <stp>Bar</stp>
        <stp/>
        <stp>Close</stp>
        <stp>5</stp>
        <stp>-7</stp>
        <stp/>
        <stp/>
        <stp/>
        <stp/>
        <stp>T</stp>
        <tr r="R10" s="4"/>
      </tp>
      <tp>
        <v>1400</v>
        <stp/>
        <stp>ContractData</stp>
        <stp>X30</stp>
        <stp>LastTrade</stp>
        <stp/>
        <stp>T</stp>
        <tr r="Z6" s="2"/>
      </tp>
      <tp t="e">
        <v>#N/A</v>
        <stp>0</stp>
        <stp>StudyData</stp>
        <stp>CLE</stp>
        <stp>Bar</stp>
        <stp>0</stp>
        <stp>High</stp>
        <stp>5</stp>
        <stp>-25</stp>
        <stp>0</stp>
        <stp>0</stp>
        <stp>0</stp>
        <stp>0</stp>
        <stp>T</stp>
        <tr r="W28" s="4"/>
      </tp>
      <tp t="e">
        <v>#N/A</v>
        <stp>0</stp>
        <stp>StudyData</stp>
        <stp>CLE</stp>
        <stp>Bar</stp>
        <stp>0</stp>
        <stp>High</stp>
        <stp>5</stp>
        <stp>-15</stp>
        <stp>0</stp>
        <stp>0</stp>
        <stp>0</stp>
        <stp>0</stp>
        <stp>T</stp>
        <tr r="W18" s="4"/>
      </tp>
      <tp>
        <v>36.08</v>
        <stp/>
        <stp>ContractData</stp>
        <stp>CLE</stp>
        <stp>Low</stp>
        <stp/>
        <stp>T</stp>
        <tr r="B32" s="2"/>
      </tp>
      <tp>
        <v>0.71550000000000002</v>
        <stp/>
        <stp>ContractData</stp>
        <stp>CA6</stp>
        <stp>Low</stp>
        <stp/>
        <stp>T</stp>
        <tr r="N56" s="2"/>
      </tp>
      <tp>
        <v>1.4643000000000002</v>
        <stp/>
        <stp>ContractData</stp>
        <stp>BP6</stp>
        <stp>Low</stp>
        <stp/>
        <stp>T</stp>
        <tr r="K56" s="2"/>
      </tp>
      <tp>
        <v>4466</v>
        <stp/>
        <stp>ContractData</stp>
        <stp>ENQ</stp>
        <stp>Low</stp>
        <stp/>
        <stp>T</stp>
        <tr r="H8" s="2"/>
      </tp>
      <tp>
        <v>1.0737000000000001</v>
        <stp/>
        <stp>ContractData</stp>
        <stp>EU6</stp>
        <stp>Low</stp>
        <stp/>
        <stp>T</stp>
        <tr r="E56" s="2"/>
      </tp>
      <tp>
        <v>98.855000000000004</v>
        <stp/>
        <stp>ContractData</stp>
        <stp>DXE</stp>
        <stp>Low</stp>
        <stp/>
        <stp>T</stp>
        <tr r="B56" s="2"/>
      </tp>
      <tp>
        <v>3127</v>
        <stp/>
        <stp>ContractData</stp>
        <stp>DSX</stp>
        <stp>Low</stp>
        <stp/>
        <stp>T</stp>
        <tr r="Q8" s="2"/>
      </tp>
      <tp t="s">
        <v>118'12.25</v>
        <stp/>
        <stp>ContractData</stp>
        <stp>FVA</stp>
        <stp>Low</stp>
        <stp/>
        <stp>B</stp>
        <tr r="AC14" s="2"/>
      </tp>
      <tp>
        <v>1.1191</v>
        <stp/>
        <stp>ContractData</stp>
        <stp>HOE</stp>
        <stp>Low</stp>
        <stp/>
        <stp>T</stp>
        <tr r="B38" s="2"/>
      </tp>
      <tp>
        <v>18130</v>
        <stp/>
        <stp>ContractData</stp>
        <stp>JNK</stp>
        <stp>Low</stp>
        <stp/>
        <stp>T</stp>
        <tr r="AC8" s="2"/>
      </tp>
      <tp>
        <v>8.3649999999999992E-3</v>
        <stp/>
        <stp>ContractData</stp>
        <stp>JY6</stp>
        <stp>Low</stp>
        <stp/>
        <stp>T</stp>
        <tr r="H56" s="2"/>
      </tp>
      <tp>
        <v>5.7269999999999995E-2</v>
        <stp/>
        <stp>ContractData</stp>
        <stp>MX6</stp>
        <stp>Low</stp>
        <stp/>
        <stp>T</stp>
        <tr r="Z56" s="2"/>
      </tp>
      <tp>
        <v>0.66490000000000005</v>
        <stp/>
        <stp>ContractData</stp>
        <stp>NE6</stp>
        <stp>Low</stp>
        <stp/>
        <stp>T</stp>
        <tr r="W56" s="2"/>
      </tp>
      <tp>
        <v>117.22</v>
        <stp/>
        <stp>ContractData</stp>
        <stp>QGA</stp>
        <stp>Low</stp>
        <stp/>
        <stp>T</stp>
        <tr r="AC44" s="2"/>
      </tp>
      <tp>
        <v>6026.5</v>
        <stp/>
        <stp>ContractData</stp>
        <stp>QFA</stp>
        <stp>Low</stp>
        <stp/>
        <stp>T</stp>
        <tr r="T8" s="2"/>
      </tp>
      <tp>
        <v>4480</v>
        <stp/>
        <stp>ContractData</stp>
        <stp>PIL</stp>
        <stp>Low</stp>
        <stp/>
        <stp>T</stp>
        <tr r="W8" s="2"/>
      </tp>
      <tp>
        <v>880.7</v>
        <stp/>
        <stp>ContractData</stp>
        <stp>PLE</stp>
        <stp>Low</stp>
        <stp/>
        <stp>T</stp>
        <tr r="B26" s="2"/>
      </tp>
      <tp>
        <v>13.845000000000001</v>
        <stp/>
        <stp>ContractData</stp>
        <stp>SIE</stp>
        <stp>Low</stp>
        <stp/>
        <stp>T</stp>
        <tr r="B20" s="2"/>
      </tp>
      <tp>
        <v>0.99130000000000007</v>
        <stp/>
        <stp>ContractData</stp>
        <stp>SF6</stp>
        <stp>Low</stp>
        <stp/>
        <stp>T</stp>
        <tr r="Q56" s="2"/>
      </tp>
      <tp>
        <v>1.2564</v>
        <stp/>
        <stp>ContractData</stp>
        <stp>RBE</stp>
        <stp>Low</stp>
        <stp/>
        <stp>T</stp>
        <tr r="B44" s="2"/>
      </tp>
      <tp t="s">
        <v>153'17.0</v>
        <stp/>
        <stp>ContractData</stp>
        <stp>USA</stp>
        <stp>Low</stp>
        <stp/>
        <stp>B</stp>
        <tr r="AC26" s="2"/>
      </tp>
      <tp>
        <v>1099.1000000000001</v>
        <stp/>
        <stp>ContractData</stp>
        <stp>TFE</stp>
        <stp>Low</stp>
        <stp/>
        <stp>T</stp>
        <tr r="K8" s="2"/>
      </tp>
      <tp>
        <v>1382.75</v>
        <stp/>
        <stp>ContractData</stp>
        <stp>X30</stp>
        <stp>Low</stp>
        <stp/>
        <stp>T</stp>
        <tr r="Z8" s="2"/>
      </tp>
      <tp>
        <v>1111.8</v>
        <stp/>
        <stp>ContractData</stp>
        <stp>TFE</stp>
        <stp>High</stp>
        <stp/>
        <stp>T</stp>
        <tr r="K7" s="2"/>
      </tp>
      <tp>
        <v>2002.5</v>
        <stp/>
        <stp>StudyData</stp>
        <stp>EP</stp>
        <stp>Bar</stp>
        <stp/>
        <stp>Close</stp>
        <stp>5</stp>
        <stp>-6</stp>
        <stp/>
        <stp/>
        <stp/>
        <stp/>
        <stp>T</stp>
        <tr r="R9" s="4"/>
      </tp>
      <tp>
        <v>1081.5</v>
        <stp/>
        <stp>ContractData</stp>
        <stp>GCE?1</stp>
        <stp>High</stp>
        <stp/>
        <stp>T</stp>
        <tr r="B13" s="2"/>
      </tp>
      <tp t="e">
        <v>#N/A</v>
        <stp>0</stp>
        <stp>StudyData</stp>
        <stp>CLE</stp>
        <stp>Bar</stp>
        <stp>0</stp>
        <stp>High</stp>
        <stp>5</stp>
        <stp>-24</stp>
        <stp>0</stp>
        <stp>0</stp>
        <stp>0</stp>
        <stp>0</stp>
        <stp>T</stp>
        <tr r="W27" s="4"/>
      </tp>
      <tp t="e">
        <v>#N/A</v>
        <stp>0</stp>
        <stp>StudyData</stp>
        <stp>CLE</stp>
        <stp>Bar</stp>
        <stp>0</stp>
        <stp>High</stp>
        <stp>5</stp>
        <stp>-14</stp>
        <stp>0</stp>
        <stp>0</stp>
        <stp>0</stp>
        <stp>0</stp>
        <stp>T</stp>
        <tr r="W17" s="4"/>
      </tp>
      <tp t="s">
        <v>154'19.0</v>
        <stp/>
        <stp>ContractData</stp>
        <stp>USA</stp>
        <stp>High</stp>
        <stp/>
        <stp>B</stp>
        <tr r="AC25" s="2"/>
      </tp>
      <tp>
        <v>2001.25</v>
        <stp/>
        <stp>StudyData</stp>
        <stp>EP</stp>
        <stp>Bar</stp>
        <stp/>
        <stp>Close</stp>
        <stp>5</stp>
        <stp>-5</stp>
        <stp/>
        <stp/>
        <stp/>
        <stp/>
        <stp>T</stp>
        <tr r="R8" s="4"/>
      </tp>
      <tp t="e">
        <v>#N/A</v>
        <stp>0</stp>
        <stp>StudyData</stp>
        <stp>CLE</stp>
        <stp>Bar</stp>
        <stp>0</stp>
        <stp>High</stp>
        <stp>5</stp>
        <stp>-27</stp>
        <stp>0</stp>
        <stp>0</stp>
        <stp>0</stp>
        <stp>0</stp>
        <stp>T</stp>
        <tr r="W30" s="4"/>
      </tp>
      <tp t="e">
        <v>#N/A</v>
        <stp>0</stp>
        <stp>StudyData</stp>
        <stp>CLE</stp>
        <stp>Bar</stp>
        <stp>0</stp>
        <stp>High</stp>
        <stp>5</stp>
        <stp>-17</stp>
        <stp>0</stp>
        <stp>0</stp>
        <stp>0</stp>
        <stp>0</stp>
        <stp>T</stp>
        <tr r="W20" s="4"/>
      </tp>
      <tp>
        <v>-8.0000000000002292E-4</v>
        <stp/>
        <stp>ContractData</stp>
        <stp>CA6</stp>
        <stp>NetLastTrade</stp>
        <stp/>
        <stp>T</stp>
        <tr r="O55" s="2"/>
      </tp>
      <tp>
        <v>-0.64999999999999858</v>
        <stp/>
        <stp>ContractData</stp>
        <stp>CLE</stp>
        <stp>NetLastTrade</stp>
        <stp/>
        <stp>T</stp>
        <tr r="C31" s="2"/>
      </tp>
      <tp>
        <v>2004</v>
        <stp/>
        <stp>StudyData</stp>
        <stp>EP</stp>
        <stp>Bar</stp>
        <stp/>
        <stp>Close</stp>
        <stp>5</stp>
        <stp>-4</stp>
        <stp/>
        <stp/>
        <stp/>
        <stp/>
        <stp>T</stp>
        <tr r="R7" s="4"/>
      </tp>
      <tp t="e">
        <v>#N/A</v>
        <stp>0</stp>
        <stp>StudyData</stp>
        <stp>CLE</stp>
        <stp>Bar</stp>
        <stp>0</stp>
        <stp>High</stp>
        <stp>5</stp>
        <stp>-26</stp>
        <stp>0</stp>
        <stp>0</stp>
        <stp>0</stp>
        <stp>0</stp>
        <stp>T</stp>
        <tr r="W29" s="4"/>
      </tp>
      <tp t="e">
        <v>#N/A</v>
        <stp>0</stp>
        <stp>StudyData</stp>
        <stp>CLE</stp>
        <stp>Bar</stp>
        <stp>0</stp>
        <stp>High</stp>
        <stp>5</stp>
        <stp>-16</stp>
        <stp>0</stp>
        <stp>0</stp>
        <stp>0</stp>
        <stp>0</stp>
        <stp>T</stp>
        <tr r="W19" s="4"/>
      </tp>
      <tp>
        <v>-6.7999999999999172E-3</v>
        <stp/>
        <stp>ContractData</stp>
        <stp>BP6</stp>
        <stp>NetLastTrade</stp>
        <stp/>
        <stp>T</stp>
        <tr r="L55" s="2"/>
      </tp>
      <tp>
        <v>2003.25</v>
        <stp/>
        <stp>StudyData</stp>
        <stp>EP</stp>
        <stp>Bar</stp>
        <stp/>
        <stp>Close</stp>
        <stp>5</stp>
        <stp>-3</stp>
        <stp/>
        <stp/>
        <stp/>
        <stp/>
        <stp>T</stp>
        <tr r="R6" s="4"/>
      </tp>
      <tp t="e">
        <v>#N/A</v>
        <stp>0</stp>
        <stp>StudyData</stp>
        <stp>CLE</stp>
        <stp>Bar</stp>
        <stp>0</stp>
        <stp>High</stp>
        <stp>5</stp>
        <stp>-21</stp>
        <stp>0</stp>
        <stp>0</stp>
        <stp>0</stp>
        <stp>0</stp>
        <stp>T</stp>
        <tr r="W24" s="4"/>
      </tp>
      <tp t="e">
        <v>#N/A</v>
        <stp>0</stp>
        <stp>StudyData</stp>
        <stp>CLE</stp>
        <stp>Bar</stp>
        <stp>0</stp>
        <stp>High</stp>
        <stp>5</stp>
        <stp>-11</stp>
        <stp>0</stp>
        <stp>0</stp>
        <stp>0</stp>
        <stp>0</stp>
        <stp>T</stp>
        <tr r="W14" s="4"/>
      </tp>
      <tp>
        <v>-26.25</v>
        <stp/>
        <stp>ContractData</stp>
        <stp>ENQ</stp>
        <stp>NetLastTrade</stp>
        <stp/>
        <stp>T</stp>
        <tr r="I7" s="2"/>
      </tp>
      <tp>
        <v>4582.5</v>
        <stp/>
        <stp>ContractData</stp>
        <stp>PIL</stp>
        <stp>High</stp>
        <stp/>
        <stp>T</stp>
        <tr r="W7" s="2"/>
      </tp>
      <tp>
        <v>-1.0499999999999954E-2</v>
        <stp/>
        <stp>ContractData</stp>
        <stp>EU6</stp>
        <stp>NetLastTrade</stp>
        <stp/>
        <stp>T</stp>
        <tr r="F55" s="2"/>
      </tp>
      <tp>
        <v>899.1</v>
        <stp/>
        <stp>ContractData</stp>
        <stp>PLE</stp>
        <stp>High</stp>
        <stp/>
        <stp>T</stp>
        <tr r="B25" s="2"/>
      </tp>
      <tp>
        <v>42374.368055555555</v>
        <stp/>
        <stp>StudyData</stp>
        <stp>EP</stp>
        <stp>Bar</stp>
        <stp/>
        <stp>Time</stp>
        <stp>5</stp>
        <stp>-8</stp>
        <stp/>
        <stp/>
        <stp/>
        <stp/>
        <stp>T</stp>
        <tr r="S11" s="4"/>
      </tp>
      <tp>
        <v>2001</v>
        <stp/>
        <stp>StudyData</stp>
        <stp>EP</stp>
        <stp>Bar</stp>
        <stp/>
        <stp>Close</stp>
        <stp>5</stp>
        <stp>-2</stp>
        <stp/>
        <stp/>
        <stp/>
        <stp/>
        <stp>T</stp>
        <tr r="R5" s="4"/>
      </tp>
      <tp t="s">
        <v>126'12.0</v>
        <stp/>
        <stp>ContractData</stp>
        <stp>TYA?1</stp>
        <stp>High</stp>
        <stp/>
        <stp>B</stp>
        <tr r="AC19" s="2"/>
      </tp>
      <tp t="e">
        <v>#N/A</v>
        <stp>0</stp>
        <stp>StudyData</stp>
        <stp>CLE</stp>
        <stp>Bar</stp>
        <stp>0</stp>
        <stp>High</stp>
        <stp>5</stp>
        <stp>-20</stp>
        <stp>0</stp>
        <stp>0</stp>
        <stp>0</stp>
        <stp>0</stp>
        <stp>T</stp>
        <tr r="W23" s="4"/>
      </tp>
      <tp t="e">
        <v>#N/A</v>
        <stp>0</stp>
        <stp>StudyData</stp>
        <stp>CLE</stp>
        <stp>Bar</stp>
        <stp>0</stp>
        <stp>High</stp>
        <stp>5</stp>
        <stp>-30</stp>
        <stp>0</stp>
        <stp>0</stp>
        <stp>0</stp>
        <stp>0</stp>
        <stp>T</stp>
        <tr r="W33" s="4"/>
      </tp>
      <tp t="e">
        <v>#N/A</v>
        <stp>0</stp>
        <stp>StudyData</stp>
        <stp>CLE</stp>
        <stp>Bar</stp>
        <stp>0</stp>
        <stp>High</stp>
        <stp>5</stp>
        <stp>-10</stp>
        <stp>0</stp>
        <stp>0</stp>
        <stp>0</stp>
        <stp>0</stp>
        <stp>T</stp>
        <tr r="W13" s="4"/>
      </tp>
      <tp>
        <v>5</v>
        <stp/>
        <stp>ContractData</stp>
        <stp>DSX</stp>
        <stp>NetLastTrade</stp>
        <stp/>
        <stp>T</stp>
        <tr r="R7" s="2"/>
      </tp>
      <tp>
        <v>42374.364583333336</v>
        <stp/>
        <stp>StudyData</stp>
        <stp>EP</stp>
        <stp>Bar</stp>
        <stp/>
        <stp>Time</stp>
        <stp>5</stp>
        <stp>-9</stp>
        <stp/>
        <stp/>
        <stp/>
        <stp/>
        <stp>T</stp>
        <tr r="S12" s="4"/>
      </tp>
      <tp>
        <v>0.67199999999999704</v>
        <stp/>
        <stp>ContractData</stp>
        <stp>DXE</stp>
        <stp>NetLastTrade</stp>
        <stp/>
        <stp>T</stp>
        <tr r="C55" s="2"/>
      </tp>
      <tp>
        <v>6118</v>
        <stp/>
        <stp>ContractData</stp>
        <stp>QFA</stp>
        <stp>High</stp>
        <stp/>
        <stp>T</stp>
        <tr r="T7" s="2"/>
      </tp>
      <tp>
        <v>117.61</v>
        <stp/>
        <stp>ContractData</stp>
        <stp>QGA</stp>
        <stp>High</stp>
        <stp/>
        <stp>T</stp>
        <tr r="AC43" s="2"/>
      </tp>
      <tp>
        <v>1999.5</v>
        <stp/>
        <stp>StudyData</stp>
        <stp>EP</stp>
        <stp>Bar</stp>
        <stp/>
        <stp>Close</stp>
        <stp>5</stp>
        <stp>-1</stp>
        <stp/>
        <stp/>
        <stp/>
        <stp/>
        <stp>T</stp>
        <tr r="R4" s="4"/>
      </tp>
      <tp t="s">
        <v>10yr US Treasury Notes (Globex), Mar 16</v>
        <stp/>
        <stp>ContractData</stp>
        <stp>TYA?1</stp>
        <stp>LongDescription</stp>
        <stp/>
        <stp>B</stp>
        <tr r="AC17" s="2"/>
      </tp>
      <tp t="s">
        <v>10yr US Treasury Notes (Globex), Mar 16</v>
        <stp/>
        <stp>ContractData</stp>
        <stp>TYA?1</stp>
        <stp>LongDescription</stp>
        <stp/>
        <stp>T</stp>
        <tr r="H13" s="4"/>
      </tp>
      <tp>
        <v>-0.52228176083565081</v>
        <stp/>
        <stp>ContractData</stp>
        <stp>EB</stp>
        <stp>PerCentNetLastQuote</stp>
        <stp/>
        <stp>T</stp>
        <tr r="G26" s="4"/>
        <tr r="B22" s="4"/>
      </tp>
      <tp>
        <v>-0.51020408163265307</v>
        <stp/>
        <stp>ContractData</stp>
        <stp>EP</stp>
        <stp>PerCentNetLastQuote</stp>
        <stp/>
        <stp>T</stp>
        <tr r="G25" s="4"/>
        <tr r="B4" s="4"/>
      </tp>
      <tp>
        <v>0.19104386367109888</v>
        <stp/>
        <stp>ContractData</stp>
        <stp>DL</stp>
        <stp>PerCentNetLastQuote</stp>
        <stp/>
        <stp>T</stp>
        <tr r="G11" s="4"/>
        <tr r="B36" s="4"/>
      </tp>
      <tp>
        <v>6.8199532346063907E-2</v>
        <stp/>
        <stp>ContractData</stp>
        <stp>DD</stp>
        <stp>PerCentNetLastQuote</stp>
        <stp/>
        <stp>T</stp>
        <tr r="G16" s="4"/>
        <tr r="B7" s="4"/>
      </tp>
      <tp>
        <v>0.20782165123748347</v>
        <stp/>
        <stp>ContractData</stp>
        <stp>DB</stp>
        <stp>PerCentNetLastQuote</stp>
        <stp/>
        <stp>T</stp>
        <tr r="G10" s="4"/>
        <tr r="B33" s="4"/>
      </tp>
      <tp>
        <v>-0.60286801287679248</v>
        <stp/>
        <stp>ContractData</stp>
        <stp>YM</stp>
        <stp>PerCentNetLastQuote</stp>
        <stp/>
        <stp>T</stp>
        <tr r="G29" s="4"/>
        <tr r="B3" s="4"/>
      </tp>
      <tp t="e">
        <v>#N/A</v>
        <stp>0</stp>
        <stp>StudyData</stp>
        <stp>CLE</stp>
        <stp>Bar</stp>
        <stp>0</stp>
        <stp>High</stp>
        <stp>5</stp>
        <stp>-23</stp>
        <stp>0</stp>
        <stp>0</stp>
        <stp>0</stp>
        <stp>0</stp>
        <stp>T</stp>
        <tr r="W26" s="4"/>
      </tp>
      <tp t="e">
        <v>#N/A</v>
        <stp>0</stp>
        <stp>StudyData</stp>
        <stp>CLE</stp>
        <stp>Bar</stp>
        <stp>0</stp>
        <stp>High</stp>
        <stp>5</stp>
        <stp>-13</stp>
        <stp>0</stp>
        <stp>0</stp>
        <stp>0</stp>
        <stp>0</stp>
        <stp>T</stp>
        <tr r="W16" s="4"/>
      </tp>
      <tp>
        <v>1.3041</v>
        <stp/>
        <stp>ContractData</stp>
        <stp>RBE</stp>
        <stp>High</stp>
        <stp/>
        <stp>T</stp>
        <tr r="B43" s="2"/>
      </tp>
      <tp t="e">
        <v>#N/A</v>
        <stp>0</stp>
        <stp>StudyData</stp>
        <stp>CLE</stp>
        <stp>Bar</stp>
        <stp>0</stp>
        <stp>High</stp>
        <stp>5</stp>
        <stp>-22</stp>
        <stp>0</stp>
        <stp>0</stp>
        <stp>0</stp>
        <stp>0</stp>
        <stp>T</stp>
        <tr r="W25" s="4"/>
      </tp>
      <tp t="e">
        <v>#N/A</v>
        <stp>0</stp>
        <stp>StudyData</stp>
        <stp>CLE</stp>
        <stp>Bar</stp>
        <stp>0</stp>
        <stp>High</stp>
        <stp>5</stp>
        <stp>-12</stp>
        <stp>0</stp>
        <stp>0</stp>
        <stp>0</stp>
        <stp>0</stp>
        <stp>T</stp>
        <tr r="W15" s="4"/>
      </tp>
      <tp t="s">
        <v>+0'03.75</v>
        <stp/>
        <stp>ContractData</stp>
        <stp>FVA</stp>
        <stp>NetLastTrade</stp>
        <stp/>
        <stp>B</stp>
        <tr r="AD13" s="2"/>
      </tp>
      <tp>
        <v>14.065</v>
        <stp/>
        <stp>ContractData</stp>
        <stp>SIE</stp>
        <stp>High</stp>
        <stp/>
        <stp>T</stp>
        <tr r="B19" s="2"/>
      </tp>
      <tp>
        <v>1.0023</v>
        <stp/>
        <stp>ContractData</stp>
        <stp>SF6</stp>
        <stp>High</stp>
        <stp/>
        <stp>T</stp>
        <tr r="Q55" s="2"/>
      </tp>
      <tp>
        <v>42374.381944444445</v>
        <stp/>
        <stp>StudyData</stp>
        <stp>EP</stp>
        <stp>Bar</stp>
        <stp/>
        <stp>Time</stp>
        <stp>5</stp>
        <stp>-4</stp>
        <stp/>
        <stp/>
        <stp/>
        <stp/>
        <stp>T</stp>
        <tr r="S7" s="4"/>
      </tp>
      <tp>
        <v>-1.7682263329706203</v>
        <stp/>
        <stp>ContractData</stp>
        <stp>CLE</stp>
        <stp>PerCentNetLastQuote</stp>
        <stp/>
        <stp>T</stp>
        <tr r="G34" s="4"/>
        <tr r="B26" s="4"/>
      </tp>
      <tp>
        <v>-0.11162271522254778</v>
        <stp/>
        <stp>ContractData</stp>
        <stp>CA6</stp>
        <stp>PerCentNetLastQuote</stp>
        <stp/>
        <stp>T</stp>
        <tr r="G17" s="4"/>
        <tr r="B17" s="4"/>
      </tp>
      <tp>
        <v>-0.46217630666757287</v>
        <stp/>
        <stp>ContractData</stp>
        <stp>BP6</stp>
        <stp>PerCentNetLastQuote</stp>
        <stp/>
        <stp>T</stp>
        <tr r="G23" s="4"/>
        <tr r="B16" s="4"/>
      </tp>
      <tp>
        <v>-0.96809883828139409</v>
        <stp/>
        <stp>ContractData</stp>
        <stp>EU6</stp>
        <stp>PerCentNetLastQuote</stp>
        <stp/>
        <stp>T</stp>
        <tr r="G33" s="4"/>
        <tr r="B14" s="4"/>
      </tp>
      <tp>
        <v>-0.58275058275058278</v>
        <stp/>
        <stp>ContractData</stp>
        <stp>ENQ</stp>
        <stp>PerCentNetLastQuote</stp>
        <stp/>
        <stp>T</stp>
        <tr r="G28" s="4"/>
        <tr r="B5" s="4"/>
      </tp>
      <tp>
        <v>0.67900735591302241</v>
        <stp/>
        <stp>ContractData</stp>
        <stp>DXE</stp>
        <stp>PerCentNetLastQuote</stp>
        <stp/>
        <stp>T</stp>
        <tr r="G5" s="4"/>
        <tr r="B13" s="4"/>
      </tp>
      <tp>
        <v>0.1586797841954935</v>
        <stp/>
        <stp>ContractData</stp>
        <stp>DSX</stp>
        <stp>PerCentNetLastQuote</stp>
        <stp/>
        <stp>T</stp>
        <tr r="G12" s="4"/>
        <tr r="B8" s="4"/>
      </tp>
      <tp>
        <v>9.8918491163281455E-2</v>
        <stp/>
        <stp>ContractData</stp>
        <stp>FVA</stp>
        <stp>PerCentNetLastQuote</stp>
        <stp/>
        <stp>T</stp>
        <tr r="G15" s="4"/>
        <tr r="B30" s="4"/>
      </tp>
      <tp>
        <v>-3.3000000000000806E-3</v>
        <stp/>
        <stp>ContractData</stp>
        <stp>HOE</stp>
        <stp>NetLastTrade</stp>
        <stp/>
        <stp>T</stp>
        <tr r="C37" s="2"/>
      </tp>
      <tp>
        <v>-0.26633522727272729</v>
        <stp/>
        <stp>ContractData</stp>
        <stp>HOE</stp>
        <stp>PerCentNetLastQuote</stp>
        <stp/>
        <stp>T</stp>
        <tr r="G20" s="4"/>
        <tr r="B27" s="4"/>
      </tp>
      <tp>
        <v>0.27997855483409784</v>
        <stp/>
        <stp>ContractData</stp>
        <stp>JY6</stp>
        <stp>PerCentNetLastQuote</stp>
        <stp/>
        <stp>T</stp>
        <tr r="G7" s="4"/>
        <tr r="B15" s="4"/>
      </tp>
      <tp>
        <v>-0.49019607843137253</v>
        <stp/>
        <stp>ContractData</stp>
        <stp>JNK</stp>
        <stp>PerCentNetLastQuote</stp>
        <stp/>
        <stp>T</stp>
        <tr r="G24" s="4"/>
        <tr r="B12" s="4"/>
      </tp>
      <tp>
        <v>-0.13937282229965156</v>
        <stp/>
        <stp>ContractData</stp>
        <stp>MX6</stp>
        <stp>PerCentNetLastQuote</stp>
        <stp/>
        <stp>T</stp>
        <tr r="G18" s="4"/>
        <tr r="B21" s="4"/>
      </tp>
      <tp>
        <v>-0.96726190476190477</v>
        <stp/>
        <stp>ContractData</stp>
        <stp>NE6</stp>
        <stp>PerCentNetLastQuote</stp>
        <stp/>
        <stp>T</stp>
        <tr r="G32" s="4"/>
        <tr r="B20" s="4"/>
      </tp>
      <tp>
        <v>0.10217983651226158</v>
        <stp/>
        <stp>ContractData</stp>
        <stp>QGA</stp>
        <stp>PerCentNetLastQuote</stp>
        <stp/>
        <stp>T</stp>
        <tr r="G14" s="4"/>
        <tr r="B35" s="4"/>
      </tp>
      <tp>
        <v>-0.35324077877269366</v>
        <stp/>
        <stp>ContractData</stp>
        <stp>QFA</stp>
        <stp>PerCentNetLastQuote</stp>
        <stp/>
        <stp>T</stp>
        <tr r="G21" s="4"/>
        <tr r="B9" s="4"/>
      </tp>
      <tp>
        <v>-0.92085069063801794</v>
        <stp/>
        <stp>ContractData</stp>
        <stp>PIL</stp>
        <stp>PerCentNetLastQuote</stp>
        <stp/>
        <stp>T</stp>
        <tr r="G30" s="4"/>
        <tr r="B10" s="4"/>
      </tp>
      <tp>
        <v>0.56529112492933864</v>
        <stp/>
        <stp>ContractData</stp>
        <stp>PLE</stp>
        <stp>PerCentNetLastQuote</stp>
        <stp/>
        <stp>T</stp>
        <tr r="G6" s="4"/>
        <tr r="B25" s="4"/>
      </tp>
      <tp>
        <v>0.93201358283361024</v>
        <stp/>
        <stp>ContractData</stp>
        <stp>SIE</stp>
        <stp>PerCentNetLastQuote</stp>
        <stp/>
        <stp>T</stp>
        <tr r="G3" s="4"/>
        <tr r="B24" s="4"/>
      </tp>
      <tp>
        <v>-0.92925659472422062</v>
        <stp/>
        <stp>ContractData</stp>
        <stp>SF6</stp>
        <stp>PerCentNetLastQuote</stp>
        <stp/>
        <stp>T</stp>
        <tr r="G31" s="4"/>
        <tr r="B18" s="4"/>
      </tp>
      <tp>
        <v>-2.5335089486325248</v>
        <stp/>
        <stp>ContractData</stp>
        <stp>RBE</stp>
        <stp>PerCentNetLastQuote</stp>
        <stp/>
        <stp>T</stp>
        <tr r="G36" s="4"/>
        <tr r="B28" s="4"/>
      </tp>
      <tp>
        <v>-0.18233387358184766</v>
        <stp/>
        <stp>ContractData</stp>
        <stp>USA</stp>
        <stp>PerCentNetLastQuote</stp>
        <stp/>
        <stp>T</stp>
        <tr r="G19" s="4"/>
        <tr r="B32" s="4"/>
      </tp>
      <tp>
        <v>-0.45207956600361665</v>
        <stp/>
        <stp>ContractData</stp>
        <stp>TFE</stp>
        <stp>PerCentNetLastQuote</stp>
        <stp/>
        <stp>T</stp>
        <tr r="G22" s="4"/>
        <tr r="B6" s="4"/>
      </tp>
      <tp>
        <v>42374.378472222219</v>
        <stp/>
        <stp>StudyData</stp>
        <stp>EP</stp>
        <stp>Bar</stp>
        <stp/>
        <stp>Time</stp>
        <stp>5</stp>
        <stp>-5</stp>
        <stp/>
        <stp/>
        <stp/>
        <stp/>
        <stp>T</stp>
        <tr r="S8" s="4"/>
      </tp>
      <tp>
        <v>0.7013127135407301</v>
        <stp/>
        <stp>ContractData</stp>
        <stp>X30</stp>
        <stp>PerCentNetLastQuote</stp>
        <stp/>
        <stp>T</stp>
        <tr r="G4" s="4"/>
        <tr r="B11" s="4"/>
      </tp>
      <tp>
        <v>42374.375</v>
        <stp/>
        <stp>StudyData</stp>
        <stp>EP</stp>
        <stp>Bar</stp>
        <stp/>
        <stp>Time</stp>
        <stp>5</stp>
        <stp>-6</stp>
        <stp/>
        <stp/>
        <stp/>
        <stp/>
        <stp>T</stp>
        <tr r="S9" s="4"/>
      </tp>
      <tp>
        <v>-90</v>
        <stp/>
        <stp>ContractData</stp>
        <stp>JNK</stp>
        <stp>NetLastTrade</stp>
        <stp/>
        <stp>T</stp>
        <tr r="AD7" s="2"/>
      </tp>
      <tp>
        <v>42374.371527777781</v>
        <stp/>
        <stp>StudyData</stp>
        <stp>EP</stp>
        <stp>Bar</stp>
        <stp/>
        <stp>Time</stp>
        <stp>5</stp>
        <stp>-7</stp>
        <stp/>
        <stp/>
        <stp/>
        <stp/>
        <stp>T</stp>
        <tr r="S10" s="4"/>
      </tp>
      <tp>
        <v>2.3499999999999216E-5</v>
        <stp/>
        <stp>ContractData</stp>
        <stp>JY6</stp>
        <stp>NetLastTrade</stp>
        <stp/>
        <stp>T</stp>
        <tr r="I55" s="2"/>
      </tp>
      <tp>
        <v>1409.25</v>
        <stp/>
        <stp>ContractData</stp>
        <stp>X30</stp>
        <stp>High</stp>
        <stp/>
        <stp>T</stp>
        <tr r="Z7" s="2"/>
      </tp>
      <tp t="e">
        <v>#N/A</v>
        <stp>0</stp>
        <stp>StudyData</stp>
        <stp>CLE</stp>
        <stp>Bar</stp>
        <stp>0</stp>
        <stp>High</stp>
        <stp>5</stp>
        <stp>-29</stp>
        <stp>0</stp>
        <stp>0</stp>
        <stp>0</stp>
        <stp>0</stp>
        <stp>T</stp>
        <tr r="W32" s="4"/>
      </tp>
      <tp t="e">
        <v>#N/A</v>
        <stp>0</stp>
        <stp>StudyData</stp>
        <stp>CLE</stp>
        <stp>Bar</stp>
        <stp>0</stp>
        <stp>High</stp>
        <stp>5</stp>
        <stp>-19</stp>
        <stp>0</stp>
        <stp>0</stp>
        <stp>0</stp>
        <stp>0</stp>
        <stp>T</stp>
        <tr r="W22" s="4"/>
      </tp>
      <tp>
        <v>-8.0000000000003679E-5</v>
        <stp/>
        <stp>ContractData</stp>
        <stp>MX6</stp>
        <stp>NetLastTrade</stp>
        <stp/>
        <stp>T</stp>
        <tr r="AA55" s="2"/>
      </tp>
      <tp t="e">
        <v>#N/A</v>
        <stp>0</stp>
        <stp>StudyData</stp>
        <stp>CLE</stp>
        <stp>Bar</stp>
        <stp>0</stp>
        <stp>High</stp>
        <stp>5</stp>
        <stp>-28</stp>
        <stp>0</stp>
        <stp>0</stp>
        <stp>0</stp>
        <stp>0</stp>
        <stp>T</stp>
        <tr r="W31" s="4"/>
      </tp>
      <tp t="e">
        <v>#N/A</v>
        <stp>0</stp>
        <stp>StudyData</stp>
        <stp>CLE</stp>
        <stp>Bar</stp>
        <stp>0</stp>
        <stp>High</stp>
        <stp>5</stp>
        <stp>-18</stp>
        <stp>0</stp>
        <stp>0</stp>
        <stp>0</stp>
        <stp>0</stp>
        <stp>T</stp>
        <tr r="W21" s="4"/>
      </tp>
      <tp>
        <v>42374.392361111109</v>
        <stp/>
        <stp>StudyData</stp>
        <stp>EP</stp>
        <stp>Bar</stp>
        <stp/>
        <stp>Time</stp>
        <stp>5</stp>
        <stp>-1</stp>
        <stp/>
        <stp/>
        <stp/>
        <stp/>
        <stp>T</stp>
        <tr r="S4" s="4"/>
      </tp>
      <tp>
        <v>2008.5</v>
        <stp/>
        <stp>StudyData</stp>
        <stp>EP</stp>
        <stp>Bar</stp>
        <stp/>
        <stp>Close</stp>
        <stp>5</stp>
        <stp>-9</stp>
        <stp/>
        <stp/>
        <stp/>
        <stp/>
        <stp>T</stp>
        <tr r="R12" s="4"/>
      </tp>
      <tp>
        <v>42374.388888888891</v>
        <stp/>
        <stp>StudyData</stp>
        <stp>EP</stp>
        <stp>Bar</stp>
        <stp/>
        <stp>Time</stp>
        <stp>5</stp>
        <stp>-2</stp>
        <stp/>
        <stp/>
        <stp/>
        <stp/>
        <stp>T</stp>
        <tr r="S5" s="4"/>
      </tp>
      <tp>
        <v>2005.25</v>
        <stp/>
        <stp>StudyData</stp>
        <stp>EP</stp>
        <stp>Bar</stp>
        <stp/>
        <stp>Close</stp>
        <stp>5</stp>
        <stp>-8</stp>
        <stp/>
        <stp/>
        <stp/>
        <stp/>
        <stp>T</stp>
        <tr r="R11" s="4"/>
      </tp>
      <tp>
        <v>16946</v>
        <stp/>
        <stp>ContractData</stp>
        <stp>YM</stp>
        <stp>Low</stp>
        <stp/>
        <stp>T</stp>
        <tr r="B8" s="2"/>
      </tp>
      <tp>
        <v>0.73255000000000003</v>
        <stp/>
        <stp>ContractData</stp>
        <stp>EB</stp>
        <stp>Low</stp>
        <stp/>
        <stp>T</stp>
        <tr r="AC56" s="2"/>
      </tp>
      <tp>
        <v>1992.25</v>
        <stp/>
        <stp>ContractData</stp>
        <stp>EP</stp>
        <stp>Low</stp>
        <stp/>
        <stp>T</stp>
        <tr r="E8" s="2"/>
      </tp>
      <tp>
        <v>10172</v>
        <stp/>
        <stp>ContractData</stp>
        <stp>DD</stp>
        <stp>Low</stp>
        <stp/>
        <stp>T</stp>
        <tr r="N8" s="2"/>
      </tp>
      <tp>
        <v>158.45000000000002</v>
        <stp/>
        <stp>ContractData</stp>
        <stp>DB</stp>
        <stp>Low</stp>
        <stp/>
        <stp>T</stp>
        <tr r="AC32" s="2"/>
      </tp>
      <tp>
        <v>130.76</v>
        <stp/>
        <stp>ContractData</stp>
        <stp>DL</stp>
        <stp>Low</stp>
        <stp/>
        <stp>T</stp>
        <tr r="AC50" s="2"/>
      </tp>
      <tp>
        <v>-6.5000000000000613E-3</v>
        <stp/>
        <stp>ContractData</stp>
        <stp>NE6</stp>
        <stp>NetLastTrade</stp>
        <stp/>
        <stp>T</stp>
        <tr r="X55" s="2"/>
      </tp>
      <tp>
        <v>42374.385416666664</v>
        <stp/>
        <stp>StudyData</stp>
        <stp>EP</stp>
        <stp>Bar</stp>
        <stp/>
        <stp>Time</stp>
        <stp>5</stp>
        <stp>-3</stp>
        <stp/>
        <stp/>
        <stp/>
        <stp/>
        <stp>T</stp>
        <tr r="S6" s="4"/>
      </tp>
      <tp>
        <v>8864</v>
        <stp/>
        <stp>StudyData</stp>
        <stp>(Vol(EP?1)when  (LocalYear(EP?1)=2015 AND LocalMonth(EP?1)=12 AND LocalDay(EP?1)=31 AND LocalHour(EP?1)=9 AND LocalMinute(EP?1)=15))</stp>
        <stp>Bar</stp>
        <stp/>
        <stp>Close</stp>
        <stp>5</stp>
        <stp>0</stp>
        <stp/>
        <stp/>
        <stp/>
        <stp>FALSE</stp>
        <stp>T</stp>
        <tr r="U10" s="6"/>
      </tp>
      <tp>
        <v>8391</v>
        <stp/>
        <stp>StudyData</stp>
        <stp>(Vol(EP?1)when  (LocalYear(EP?1)=2015 AND LocalMonth(EP?1)=12 AND LocalDay(EP?1)=30 AND LocalHour(EP?1)=9 AND LocalMinute(EP?1)=15))</stp>
        <stp>Bar</stp>
        <stp/>
        <stp>Close</stp>
        <stp>5</stp>
        <stp>0</stp>
        <stp/>
        <stp/>
        <stp/>
        <stp>FALSE</stp>
        <stp>T</stp>
        <tr r="V10" s="6"/>
      </tp>
      <tp>
        <v>9346</v>
        <stp/>
        <stp>StudyData</stp>
        <stp>(Vol(EP?1)when  (LocalYear(EP?1)=2015 AND LocalMonth(EP?1)=12 AND LocalDay(EP?1)=29 AND LocalHour(EP?1)=9 AND LocalMinute(EP?1)=15))</stp>
        <stp>Bar</stp>
        <stp/>
        <stp>Close</stp>
        <stp>5</stp>
        <stp>0</stp>
        <stp/>
        <stp/>
        <stp/>
        <stp>FALSE</stp>
        <stp>T</stp>
        <tr r="W10" s="6"/>
      </tp>
      <tp>
        <v>8711</v>
        <stp/>
        <stp>StudyData</stp>
        <stp>(Vol(EP?1)when  (LocalYear(EP?1)=2015 AND LocalMonth(EP?1)=12 AND LocalDay(EP?1)=28 AND LocalHour(EP?1)=9 AND LocalMinute(EP?1)=15))</stp>
        <stp>Bar</stp>
        <stp/>
        <stp>Close</stp>
        <stp>5</stp>
        <stp>0</stp>
        <stp/>
        <stp/>
        <stp/>
        <stp>FALSE</stp>
        <stp>T</stp>
        <tr r="X10" s="6"/>
      </tp>
      <tp t="s">
        <v/>
        <stp/>
        <stp>StudyData</stp>
        <stp>(Vol(EP?2)when  (LocalYear(EP?2)=2015 AND LocalMonth(EP?2)=12 AND LocalDay(EP?2)=25 AND LocalHour(EP?2)=9 AND LocalMinute(EP?2)=15))</stp>
        <stp>Bar</stp>
        <stp/>
        <stp>Close</stp>
        <stp>5</stp>
        <stp>0</stp>
        <stp/>
        <stp/>
        <stp/>
        <stp>FALSE</stp>
        <stp>T</stp>
        <tr r="Y10" s="6"/>
      </tp>
      <tp>
        <v>6890</v>
        <stp/>
        <stp>StudyData</stp>
        <stp>(Vol(EP?1)when  (LocalYear(EP?1)=2015 AND LocalMonth(EP?1)=12 AND LocalDay(EP?1)=24 AND LocalHour(EP?1)=9 AND LocalMinute(EP?1)=15))</stp>
        <stp>Bar</stp>
        <stp/>
        <stp>Close</stp>
        <stp>5</stp>
        <stp>0</stp>
        <stp/>
        <stp/>
        <stp/>
        <stp>FALSE</stp>
        <stp>T</stp>
        <tr r="Z10" s="6"/>
      </tp>
      <tp>
        <v>11920</v>
        <stp/>
        <stp>StudyData</stp>
        <stp>(Vol(EP?1)when  (LocalYear(EP?1)=2015 AND LocalMonth(EP?1)=12 AND LocalDay(EP?1)=23 AND LocalHour(EP?1)=9 AND LocalMinute(EP?1)=15))</stp>
        <stp>Bar</stp>
        <stp/>
        <stp>Close</stp>
        <stp>5</stp>
        <stp>0</stp>
        <stp/>
        <stp/>
        <stp/>
        <stp>FALSE</stp>
        <stp>T</stp>
        <tr r="AA10" s="6"/>
      </tp>
      <tp>
        <v>21635</v>
        <stp/>
        <stp>StudyData</stp>
        <stp>(Vol(EP?1)when  (LocalYear(EP?1)=2015 AND LocalMonth(EP?1)=12 AND LocalDay(EP?1)=22 AND LocalHour(EP?1)=9 AND LocalMinute(EP?1)=15))</stp>
        <stp>Bar</stp>
        <stp/>
        <stp>Close</stp>
        <stp>5</stp>
        <stp>0</stp>
        <stp/>
        <stp/>
        <stp/>
        <stp>FALSE</stp>
        <stp>T</stp>
        <tr r="AB10" s="6"/>
      </tp>
      <tp>
        <v>13343</v>
        <stp/>
        <stp>StudyData</stp>
        <stp>(Vol(EP?1)when  (LocalYear(EP?1)=2015 AND LocalMonth(EP?1)=12 AND LocalDay(EP?1)=29 AND LocalHour(EP?1)=9 AND LocalMinute(EP?1)=10))</stp>
        <stp>Bar</stp>
        <stp/>
        <stp>Close</stp>
        <stp>5</stp>
        <stp>0</stp>
        <stp/>
        <stp/>
        <stp/>
        <stp>FALSE</stp>
        <stp>T</stp>
        <tr r="W9" s="6"/>
      </tp>
      <tp>
        <v>16188</v>
        <stp/>
        <stp>StudyData</stp>
        <stp>(Vol(EP?1)when  (LocalYear(EP?1)=2015 AND LocalMonth(EP?1)=12 AND LocalDay(EP?1)=28 AND LocalHour(EP?1)=9 AND LocalMinute(EP?1)=10))</stp>
        <stp>Bar</stp>
        <stp/>
        <stp>Close</stp>
        <stp>5</stp>
        <stp>0</stp>
        <stp/>
        <stp/>
        <stp/>
        <stp>FALSE</stp>
        <stp>T</stp>
        <tr r="X9" s="6"/>
      </tp>
      <tp t="s">
        <v/>
        <stp/>
        <stp>StudyData</stp>
        <stp>(Vol(EP?2)when  (LocalYear(EP?2)=2015 AND LocalMonth(EP?2)=12 AND LocalDay(EP?2)=25 AND LocalHour(EP?2)=9 AND LocalMinute(EP?2)=10))</stp>
        <stp>Bar</stp>
        <stp/>
        <stp>Close</stp>
        <stp>5</stp>
        <stp>0</stp>
        <stp/>
        <stp/>
        <stp/>
        <stp>FALSE</stp>
        <stp>T</stp>
        <tr r="Y9" s="6"/>
      </tp>
      <tp>
        <v>3699</v>
        <stp/>
        <stp>StudyData</stp>
        <stp>(Vol(EP?1)when  (LocalYear(EP?1)=2015 AND LocalMonth(EP?1)=12 AND LocalDay(EP?1)=24 AND LocalHour(EP?1)=9 AND LocalMinute(EP?1)=10))</stp>
        <stp>Bar</stp>
        <stp/>
        <stp>Close</stp>
        <stp>5</stp>
        <stp>0</stp>
        <stp/>
        <stp/>
        <stp/>
        <stp>FALSE</stp>
        <stp>T</stp>
        <tr r="Z9" s="6"/>
      </tp>
      <tp>
        <v>9805</v>
        <stp/>
        <stp>StudyData</stp>
        <stp>(Vol(EP?1)when  (LocalYear(EP?1)=2015 AND LocalMonth(EP?1)=12 AND LocalDay(EP?1)=23 AND LocalHour(EP?1)=9 AND LocalMinute(EP?1)=10))</stp>
        <stp>Bar</stp>
        <stp/>
        <stp>Close</stp>
        <stp>5</stp>
        <stp>0</stp>
        <stp/>
        <stp/>
        <stp/>
        <stp>FALSE</stp>
        <stp>T</stp>
        <tr r="AA9" s="6"/>
      </tp>
      <tp>
        <v>12259</v>
        <stp/>
        <stp>StudyData</stp>
        <stp>(Vol(EP?1)when  (LocalYear(EP?1)=2015 AND LocalMonth(EP?1)=12 AND LocalDay(EP?1)=22 AND LocalHour(EP?1)=9 AND LocalMinute(EP?1)=10))</stp>
        <stp>Bar</stp>
        <stp/>
        <stp>Close</stp>
        <stp>5</stp>
        <stp>0</stp>
        <stp/>
        <stp/>
        <stp/>
        <stp>FALSE</stp>
        <stp>T</stp>
        <tr r="AB9" s="6"/>
      </tp>
      <tp>
        <v>10481</v>
        <stp/>
        <stp>StudyData</stp>
        <stp>(Vol(EP?1)when  (LocalYear(EP?1)=2015 AND LocalMonth(EP?1)=12 AND LocalDay(EP?1)=31 AND LocalHour(EP?1)=9 AND LocalMinute(EP?1)=10))</stp>
        <stp>Bar</stp>
        <stp/>
        <stp>Close</stp>
        <stp>5</stp>
        <stp>0</stp>
        <stp/>
        <stp/>
        <stp/>
        <stp>FALSE</stp>
        <stp>T</stp>
        <tr r="U9" s="6"/>
      </tp>
      <tp>
        <v>10646</v>
        <stp/>
        <stp>StudyData</stp>
        <stp>(Vol(EP?1)when  (LocalYear(EP?1)=2015 AND LocalMonth(EP?1)=12 AND LocalDay(EP?1)=30 AND LocalHour(EP?1)=9 AND LocalMinute(EP?1)=10))</stp>
        <stp>Bar</stp>
        <stp/>
        <stp>Close</stp>
        <stp>5</stp>
        <stp>0</stp>
        <stp/>
        <stp/>
        <stp/>
        <stp>FALSE</stp>
        <stp>T</stp>
        <tr r="V9" s="6"/>
      </tp>
      <tp>
        <v>12017</v>
        <stp/>
        <stp>StudyData</stp>
        <stp>(Vol(EP?1)when  (LocalYear(EP?1)=2015 AND LocalMonth(EP?1)=12 AND LocalDay(EP?1)=31 AND LocalHour(EP?1)=9 AND LocalMinute(EP?1)=05))</stp>
        <stp>Bar</stp>
        <stp/>
        <stp>Close</stp>
        <stp>5</stp>
        <stp>0</stp>
        <stp/>
        <stp/>
        <stp/>
        <stp>FALSE</stp>
        <stp>T</stp>
        <tr r="U8" s="6"/>
      </tp>
      <tp>
        <v>9970</v>
        <stp/>
        <stp>StudyData</stp>
        <stp>(Vol(EP?1)when  (LocalYear(EP?1)=2015 AND LocalMonth(EP?1)=12 AND LocalDay(EP?1)=30 AND LocalHour(EP?1)=9 AND LocalMinute(EP?1)=05))</stp>
        <stp>Bar</stp>
        <stp/>
        <stp>Close</stp>
        <stp>5</stp>
        <stp>0</stp>
        <stp/>
        <stp/>
        <stp/>
        <stp>FALSE</stp>
        <stp>T</stp>
        <tr r="V8" s="6"/>
      </tp>
      <tp>
        <v>10105</v>
        <stp/>
        <stp>StudyData</stp>
        <stp>(Vol(EP?1)when  (LocalYear(EP?1)=2015 AND LocalMonth(EP?1)=12 AND LocalDay(EP?1)=29 AND LocalHour(EP?1)=9 AND LocalMinute(EP?1)=05))</stp>
        <stp>Bar</stp>
        <stp/>
        <stp>Close</stp>
        <stp>5</stp>
        <stp>0</stp>
        <stp/>
        <stp/>
        <stp/>
        <stp>FALSE</stp>
        <stp>T</stp>
        <tr r="W8" s="6"/>
      </tp>
      <tp>
        <v>11124</v>
        <stp/>
        <stp>StudyData</stp>
        <stp>(Vol(EP?1)when  (LocalYear(EP?1)=2015 AND LocalMonth(EP?1)=12 AND LocalDay(EP?1)=28 AND LocalHour(EP?1)=9 AND LocalMinute(EP?1)=05))</stp>
        <stp>Bar</stp>
        <stp/>
        <stp>Close</stp>
        <stp>5</stp>
        <stp>0</stp>
        <stp/>
        <stp/>
        <stp/>
        <stp>FALSE</stp>
        <stp>T</stp>
        <tr r="X8" s="6"/>
      </tp>
      <tp t="s">
        <v/>
        <stp/>
        <stp>StudyData</stp>
        <stp>(Vol(EP?2)when  (LocalYear(EP?2)=2015 AND LocalMonth(EP?2)=12 AND LocalDay(EP?2)=25 AND LocalHour(EP?2)=9 AND LocalMinute(EP?2)=05))</stp>
        <stp>Bar</stp>
        <stp/>
        <stp>Close</stp>
        <stp>5</stp>
        <stp>0</stp>
        <stp/>
        <stp/>
        <stp/>
        <stp>FALSE</stp>
        <stp>T</stp>
        <tr r="Y8" s="6"/>
      </tp>
      <tp>
        <v>5693</v>
        <stp/>
        <stp>StudyData</stp>
        <stp>(Vol(EP?1)when  (LocalYear(EP?1)=2015 AND LocalMonth(EP?1)=12 AND LocalDay(EP?1)=24 AND LocalHour(EP?1)=9 AND LocalMinute(EP?1)=05))</stp>
        <stp>Bar</stp>
        <stp/>
        <stp>Close</stp>
        <stp>5</stp>
        <stp>0</stp>
        <stp/>
        <stp/>
        <stp/>
        <stp>FALSE</stp>
        <stp>T</stp>
        <tr r="Z8" s="6"/>
      </tp>
      <tp>
        <v>16254</v>
        <stp/>
        <stp>StudyData</stp>
        <stp>(Vol(EP?1)when  (LocalYear(EP?1)=2015 AND LocalMonth(EP?1)=12 AND LocalDay(EP?1)=23 AND LocalHour(EP?1)=9 AND LocalMinute(EP?1)=05))</stp>
        <stp>Bar</stp>
        <stp/>
        <stp>Close</stp>
        <stp>5</stp>
        <stp>0</stp>
        <stp/>
        <stp/>
        <stp/>
        <stp>FALSE</stp>
        <stp>T</stp>
        <tr r="AA8" s="6"/>
      </tp>
      <tp>
        <v>16592</v>
        <stp/>
        <stp>StudyData</stp>
        <stp>(Vol(EP?1)when  (LocalYear(EP?1)=2015 AND LocalMonth(EP?1)=12 AND LocalDay(EP?1)=22 AND LocalHour(EP?1)=9 AND LocalMinute(EP?1)=05))</stp>
        <stp>Bar</stp>
        <stp/>
        <stp>Close</stp>
        <stp>5</stp>
        <stp>0</stp>
        <stp/>
        <stp/>
        <stp/>
        <stp>FALSE</stp>
        <stp>T</stp>
        <tr r="AB8" s="6"/>
      </tp>
      <tp>
        <v>17991</v>
        <stp/>
        <stp>StudyData</stp>
        <stp>(Vol(EP?1)when  (LocalYear(EP?1)=2015 AND LocalMonth(EP?1)=12 AND LocalDay(EP?1)=29 AND LocalHour(EP?1)=9 AND LocalMinute(EP?1)=00))</stp>
        <stp>Bar</stp>
        <stp/>
        <stp>Close</stp>
        <stp>5</stp>
        <stp>0</stp>
        <stp/>
        <stp/>
        <stp/>
        <stp>FALSE</stp>
        <stp>T</stp>
        <tr r="W7" s="6"/>
      </tp>
      <tp>
        <v>26128</v>
        <stp/>
        <stp>StudyData</stp>
        <stp>(Vol(EP?1)when  (LocalYear(EP?1)=2015 AND LocalMonth(EP?1)=12 AND LocalDay(EP?1)=28 AND LocalHour(EP?1)=9 AND LocalMinute(EP?1)=00))</stp>
        <stp>Bar</stp>
        <stp/>
        <stp>Close</stp>
        <stp>5</stp>
        <stp>0</stp>
        <stp/>
        <stp/>
        <stp/>
        <stp>FALSE</stp>
        <stp>T</stp>
        <tr r="X7" s="6"/>
      </tp>
      <tp t="s">
        <v/>
        <stp/>
        <stp>StudyData</stp>
        <stp>(Vol(EP?2)when  (LocalYear(EP?2)=2015 AND LocalMonth(EP?2)=12 AND LocalDay(EP?2)=25 AND LocalHour(EP?2)=9 AND LocalMinute(EP?2)=00))</stp>
        <stp>Bar</stp>
        <stp/>
        <stp>Close</stp>
        <stp>5</stp>
        <stp>0</stp>
        <stp/>
        <stp/>
        <stp/>
        <stp>FALSE</stp>
        <stp>T</stp>
        <tr r="Y7" s="6"/>
      </tp>
      <tp>
        <v>7937</v>
        <stp/>
        <stp>StudyData</stp>
        <stp>(Vol(EP?1)when  (LocalYear(EP?1)=2015 AND LocalMonth(EP?1)=12 AND LocalDay(EP?1)=24 AND LocalHour(EP?1)=9 AND LocalMinute(EP?1)=00))</stp>
        <stp>Bar</stp>
        <stp/>
        <stp>Close</stp>
        <stp>5</stp>
        <stp>0</stp>
        <stp/>
        <stp/>
        <stp/>
        <stp>FALSE</stp>
        <stp>T</stp>
        <tr r="Z7" s="6"/>
      </tp>
      <tp>
        <v>14815</v>
        <stp/>
        <stp>StudyData</stp>
        <stp>(Vol(EP?1)when  (LocalYear(EP?1)=2015 AND LocalMonth(EP?1)=12 AND LocalDay(EP?1)=23 AND LocalHour(EP?1)=9 AND LocalMinute(EP?1)=00))</stp>
        <stp>Bar</stp>
        <stp/>
        <stp>Close</stp>
        <stp>5</stp>
        <stp>0</stp>
        <stp/>
        <stp/>
        <stp/>
        <stp>FALSE</stp>
        <stp>T</stp>
        <tr r="AA7" s="6"/>
      </tp>
      <tp>
        <v>15487</v>
        <stp/>
        <stp>StudyData</stp>
        <stp>(Vol(EP?1)when  (LocalYear(EP?1)=2015 AND LocalMonth(EP?1)=12 AND LocalDay(EP?1)=22 AND LocalHour(EP?1)=9 AND LocalMinute(EP?1)=00))</stp>
        <stp>Bar</stp>
        <stp/>
        <stp>Close</stp>
        <stp>5</stp>
        <stp>0</stp>
        <stp/>
        <stp/>
        <stp/>
        <stp>FALSE</stp>
        <stp>T</stp>
        <tr r="AB7" s="6"/>
      </tp>
      <tp>
        <v>9601</v>
        <stp/>
        <stp>StudyData</stp>
        <stp>(Vol(EP?1)when  (LocalYear(EP?1)=2015 AND LocalMonth(EP?1)=12 AND LocalDay(EP?1)=31 AND LocalHour(EP?1)=9 AND LocalMinute(EP?1)=00))</stp>
        <stp>Bar</stp>
        <stp/>
        <stp>Close</stp>
        <stp>5</stp>
        <stp>0</stp>
        <stp/>
        <stp/>
        <stp/>
        <stp>FALSE</stp>
        <stp>T</stp>
        <tr r="U7" s="6"/>
      </tp>
      <tp>
        <v>11607</v>
        <stp/>
        <stp>StudyData</stp>
        <stp>(Vol(EP?1)when  (LocalYear(EP?1)=2015 AND LocalMonth(EP?1)=12 AND LocalDay(EP?1)=30 AND LocalHour(EP?1)=9 AND LocalMinute(EP?1)=00))</stp>
        <stp>Bar</stp>
        <stp/>
        <stp>Close</stp>
        <stp>5</stp>
        <stp>0</stp>
        <stp/>
        <stp/>
        <stp/>
        <stp>FALSE</stp>
        <stp>T</stp>
        <tr r="V7" s="6"/>
      </tp>
      <tp>
        <v>11829</v>
        <stp/>
        <stp>StudyData</stp>
        <stp>(Vol(EP?1)when  (LocalYear(EP?1)=2015 AND LocalMonth(EP?1)=12 AND LocalDay(EP?1)=31 AND LocalHour(EP?1)=9 AND LocalMinute(EP?1)=35))</stp>
        <stp>Bar</stp>
        <stp/>
        <stp>Close</stp>
        <stp>5</stp>
        <stp>0</stp>
        <stp/>
        <stp/>
        <stp/>
        <stp>FALSE</stp>
        <stp>T</stp>
        <tr r="U14" s="6"/>
      </tp>
      <tp>
        <v>6425</v>
        <stp/>
        <stp>StudyData</stp>
        <stp>(Vol(EP?1)when  (LocalYear(EP?1)=2015 AND LocalMonth(EP?1)=12 AND LocalDay(EP?1)=30 AND LocalHour(EP?1)=9 AND LocalMinute(EP?1)=35))</stp>
        <stp>Bar</stp>
        <stp/>
        <stp>Close</stp>
        <stp>5</stp>
        <stp>0</stp>
        <stp/>
        <stp/>
        <stp/>
        <stp>FALSE</stp>
        <stp>T</stp>
        <tr r="V14" s="6"/>
      </tp>
      <tp>
        <v>8900</v>
        <stp/>
        <stp>StudyData</stp>
        <stp>(Vol(EP?1)when  (LocalYear(EP?1)=2015 AND LocalMonth(EP?1)=12 AND LocalDay(EP?1)=29 AND LocalHour(EP?1)=9 AND LocalMinute(EP?1)=35))</stp>
        <stp>Bar</stp>
        <stp/>
        <stp>Close</stp>
        <stp>5</stp>
        <stp>0</stp>
        <stp/>
        <stp/>
        <stp/>
        <stp>FALSE</stp>
        <stp>T</stp>
        <tr r="W14" s="6"/>
      </tp>
      <tp>
        <v>7266</v>
        <stp/>
        <stp>StudyData</stp>
        <stp>(Vol(EP?1)when  (LocalYear(EP?1)=2015 AND LocalMonth(EP?1)=12 AND LocalDay(EP?1)=28 AND LocalHour(EP?1)=9 AND LocalMinute(EP?1)=35))</stp>
        <stp>Bar</stp>
        <stp/>
        <stp>Close</stp>
        <stp>5</stp>
        <stp>0</stp>
        <stp/>
        <stp/>
        <stp/>
        <stp>FALSE</stp>
        <stp>T</stp>
        <tr r="X14" s="6"/>
      </tp>
      <tp t="s">
        <v/>
        <stp/>
        <stp>StudyData</stp>
        <stp>(Vol(EP?2)when  (LocalYear(EP?2)=2015 AND LocalMonth(EP?2)=12 AND LocalDay(EP?2)=25 AND LocalHour(EP?2)=9 AND LocalMinute(EP?2)=35))</stp>
        <stp>Bar</stp>
        <stp/>
        <stp>Close</stp>
        <stp>5</stp>
        <stp>0</stp>
        <stp/>
        <stp/>
        <stp/>
        <stp>FALSE</stp>
        <stp>T</stp>
        <tr r="Y14" s="6"/>
      </tp>
      <tp>
        <v>4013</v>
        <stp/>
        <stp>StudyData</stp>
        <stp>(Vol(EP?1)when  (LocalYear(EP?1)=2015 AND LocalMonth(EP?1)=12 AND LocalDay(EP?1)=24 AND LocalHour(EP?1)=9 AND LocalMinute(EP?1)=35))</stp>
        <stp>Bar</stp>
        <stp/>
        <stp>Close</stp>
        <stp>5</stp>
        <stp>0</stp>
        <stp/>
        <stp/>
        <stp/>
        <stp>FALSE</stp>
        <stp>T</stp>
        <tr r="Z14" s="6"/>
      </tp>
      <tp>
        <v>11556</v>
        <stp/>
        <stp>StudyData</stp>
        <stp>(Vol(EP?1)when  (LocalYear(EP?1)=2015 AND LocalMonth(EP?1)=12 AND LocalDay(EP?1)=23 AND LocalHour(EP?1)=9 AND LocalMinute(EP?1)=35))</stp>
        <stp>Bar</stp>
        <stp/>
        <stp>Close</stp>
        <stp>5</stp>
        <stp>0</stp>
        <stp/>
        <stp/>
        <stp/>
        <stp>FALSE</stp>
        <stp>T</stp>
        <tr r="AA14" s="6"/>
      </tp>
      <tp>
        <v>9504</v>
        <stp/>
        <stp>StudyData</stp>
        <stp>(Vol(EP?1)when  (LocalYear(EP?1)=2015 AND LocalMonth(EP?1)=12 AND LocalDay(EP?1)=22 AND LocalHour(EP?1)=9 AND LocalMinute(EP?1)=35))</stp>
        <stp>Bar</stp>
        <stp/>
        <stp>Close</stp>
        <stp>5</stp>
        <stp>0</stp>
        <stp/>
        <stp/>
        <stp/>
        <stp>FALSE</stp>
        <stp>T</stp>
        <tr r="AB14" s="6"/>
      </tp>
      <tp>
        <v>11716</v>
        <stp/>
        <stp>StudyData</stp>
        <stp>(Vol(EP?1)when  (LocalYear(EP?1)=2015 AND LocalMonth(EP?1)=12 AND LocalDay(EP?1)=29 AND LocalHour(EP?1)=9 AND LocalMinute(EP?1)=30))</stp>
        <stp>Bar</stp>
        <stp/>
        <stp>Close</stp>
        <stp>5</stp>
        <stp>0</stp>
        <stp/>
        <stp/>
        <stp/>
        <stp>FALSE</stp>
        <stp>T</stp>
        <tr r="W13" s="6"/>
      </tp>
      <tp>
        <v>7903</v>
        <stp/>
        <stp>StudyData</stp>
        <stp>(Vol(EP?1)when  (LocalYear(EP?1)=2015 AND LocalMonth(EP?1)=12 AND LocalDay(EP?1)=28 AND LocalHour(EP?1)=9 AND LocalMinute(EP?1)=30))</stp>
        <stp>Bar</stp>
        <stp/>
        <stp>Close</stp>
        <stp>5</stp>
        <stp>0</stp>
        <stp/>
        <stp/>
        <stp/>
        <stp>FALSE</stp>
        <stp>T</stp>
        <tr r="X13" s="6"/>
      </tp>
      <tp t="s">
        <v/>
        <stp/>
        <stp>StudyData</stp>
        <stp>(Vol(EP?2)when  (LocalYear(EP?2)=2015 AND LocalMonth(EP?2)=12 AND LocalDay(EP?2)=25 AND LocalHour(EP?2)=9 AND LocalMinute(EP?2)=30))</stp>
        <stp>Bar</stp>
        <stp/>
        <stp>Close</stp>
        <stp>5</stp>
        <stp>0</stp>
        <stp/>
        <stp/>
        <stp/>
        <stp>FALSE</stp>
        <stp>T</stp>
        <tr r="Y13" s="6"/>
      </tp>
      <tp>
        <v>6056</v>
        <stp/>
        <stp>StudyData</stp>
        <stp>(Vol(EP?1)when  (LocalYear(EP?1)=2015 AND LocalMonth(EP?1)=12 AND LocalDay(EP?1)=24 AND LocalHour(EP?1)=9 AND LocalMinute(EP?1)=30))</stp>
        <stp>Bar</stp>
        <stp/>
        <stp>Close</stp>
        <stp>5</stp>
        <stp>0</stp>
        <stp/>
        <stp/>
        <stp/>
        <stp>FALSE</stp>
        <stp>T</stp>
        <tr r="Z13" s="6"/>
      </tp>
      <tp>
        <v>24891</v>
        <stp/>
        <stp>StudyData</stp>
        <stp>(Vol(EP?1)when  (LocalYear(EP?1)=2015 AND LocalMonth(EP?1)=12 AND LocalDay(EP?1)=23 AND LocalHour(EP?1)=9 AND LocalMinute(EP?1)=30))</stp>
        <stp>Bar</stp>
        <stp/>
        <stp>Close</stp>
        <stp>5</stp>
        <stp>0</stp>
        <stp/>
        <stp/>
        <stp/>
        <stp>FALSE</stp>
        <stp>T</stp>
        <tr r="AA13" s="6"/>
      </tp>
      <tp>
        <v>17142</v>
        <stp/>
        <stp>StudyData</stp>
        <stp>(Vol(EP?1)when  (LocalYear(EP?1)=2015 AND LocalMonth(EP?1)=12 AND LocalDay(EP?1)=22 AND LocalHour(EP?1)=9 AND LocalMinute(EP?1)=30))</stp>
        <stp>Bar</stp>
        <stp/>
        <stp>Close</stp>
        <stp>5</stp>
        <stp>0</stp>
        <stp/>
        <stp/>
        <stp/>
        <stp>FALSE</stp>
        <stp>T</stp>
        <tr r="AB13" s="6"/>
      </tp>
      <tp>
        <v>23309</v>
        <stp/>
        <stp>StudyData</stp>
        <stp>(Vol(EP?1)when  (LocalYear(EP?1)=2015 AND LocalMonth(EP?1)=12 AND LocalDay(EP?1)=31 AND LocalHour(EP?1)=9 AND LocalMinute(EP?1)=30))</stp>
        <stp>Bar</stp>
        <stp/>
        <stp>Close</stp>
        <stp>5</stp>
        <stp>0</stp>
        <stp/>
        <stp/>
        <stp/>
        <stp>FALSE</stp>
        <stp>T</stp>
        <tr r="U13" s="6"/>
      </tp>
      <tp>
        <v>14330</v>
        <stp/>
        <stp>StudyData</stp>
        <stp>(Vol(EP?1)when  (LocalYear(EP?1)=2015 AND LocalMonth(EP?1)=12 AND LocalDay(EP?1)=30 AND LocalHour(EP?1)=9 AND LocalMinute(EP?1)=30))</stp>
        <stp>Bar</stp>
        <stp/>
        <stp>Close</stp>
        <stp>5</stp>
        <stp>0</stp>
        <stp/>
        <stp/>
        <stp/>
        <stp>FALSE</stp>
        <stp>T</stp>
        <tr r="V13" s="6"/>
      </tp>
      <tp>
        <v>11194</v>
        <stp/>
        <stp>StudyData</stp>
        <stp>(Vol(EP?1)when  (LocalYear(EP?1)=2015 AND LocalMonth(EP?1)=12 AND LocalDay(EP?1)=31 AND LocalHour(EP?1)=8 AND LocalMinute(EP?1)=35))</stp>
        <stp>Bar</stp>
        <stp/>
        <stp>Close</stp>
        <stp>5</stp>
        <stp>0</stp>
        <stp/>
        <stp/>
        <stp/>
        <stp>FALSE</stp>
        <stp>T</stp>
        <tr r="U2" s="6"/>
      </tp>
      <tp>
        <v>15487</v>
        <stp/>
        <stp>StudyData</stp>
        <stp>(Vol(EP?1)when  (LocalYear(EP?1)=2015 AND LocalMonth(EP?1)=12 AND LocalDay(EP?1)=31 AND LocalHour(EP?1)=9 AND LocalMinute(EP?1)=25))</stp>
        <stp>Bar</stp>
        <stp/>
        <stp>Close</stp>
        <stp>5</stp>
        <stp>0</stp>
        <stp/>
        <stp/>
        <stp/>
        <stp>FALSE</stp>
        <stp>T</stp>
        <tr r="U12" s="6"/>
      </tp>
      <tp>
        <v>16528</v>
        <stp/>
        <stp>StudyData</stp>
        <stp>(Vol(EP?1)when  (LocalYear(EP?1)=2015 AND LocalMonth(EP?1)=12 AND LocalDay(EP?1)=30 AND LocalHour(EP?1)=8 AND LocalMinute(EP?1)=35))</stp>
        <stp>Bar</stp>
        <stp/>
        <stp>Close</stp>
        <stp>5</stp>
        <stp>0</stp>
        <stp/>
        <stp/>
        <stp/>
        <stp>FALSE</stp>
        <stp>T</stp>
        <tr r="V2" s="6"/>
      </tp>
      <tp>
        <v>9791</v>
        <stp/>
        <stp>StudyData</stp>
        <stp>(Vol(EP?1)when  (LocalYear(EP?1)=2015 AND LocalMonth(EP?1)=12 AND LocalDay(EP?1)=30 AND LocalHour(EP?1)=9 AND LocalMinute(EP?1)=25))</stp>
        <stp>Bar</stp>
        <stp/>
        <stp>Close</stp>
        <stp>5</stp>
        <stp>0</stp>
        <stp/>
        <stp/>
        <stp/>
        <stp>FALSE</stp>
        <stp>T</stp>
        <tr r="V12" s="6"/>
      </tp>
      <tp>
        <v>27128</v>
        <stp/>
        <stp>StudyData</stp>
        <stp>(Vol(EP?1)when  (LocalYear(EP?1)=2015 AND LocalMonth(EP?1)=12 AND LocalDay(EP?1)=29 AND LocalHour(EP?1)=8 AND LocalMinute(EP?1)=35))</stp>
        <stp>Bar</stp>
        <stp/>
        <stp>Close</stp>
        <stp>5</stp>
        <stp>0</stp>
        <stp/>
        <stp/>
        <stp/>
        <stp>FALSE</stp>
        <stp>T</stp>
        <tr r="W2" s="6"/>
      </tp>
      <tp>
        <v>9318</v>
        <stp/>
        <stp>StudyData</stp>
        <stp>(Vol(EP?1)when  (LocalYear(EP?1)=2015 AND LocalMonth(EP?1)=12 AND LocalDay(EP?1)=29 AND LocalHour(EP?1)=9 AND LocalMinute(EP?1)=25))</stp>
        <stp>Bar</stp>
        <stp/>
        <stp>Close</stp>
        <stp>5</stp>
        <stp>0</stp>
        <stp/>
        <stp/>
        <stp/>
        <stp>FALSE</stp>
        <stp>T</stp>
        <tr r="W12" s="6"/>
      </tp>
      <tp>
        <v>14284</v>
        <stp/>
        <stp>StudyData</stp>
        <stp>(Vol(EP?1)when  (LocalYear(EP?1)=2015 AND LocalMonth(EP?1)=12 AND LocalDay(EP?1)=28 AND LocalHour(EP?1)=8 AND LocalMinute(EP?1)=35))</stp>
        <stp>Bar</stp>
        <stp/>
        <stp>Close</stp>
        <stp>5</stp>
        <stp>0</stp>
        <stp/>
        <stp/>
        <stp/>
        <stp>FALSE</stp>
        <stp>T</stp>
        <tr r="X2" s="6"/>
      </tp>
      <tp>
        <v>8116</v>
        <stp/>
        <stp>StudyData</stp>
        <stp>(Vol(EP?1)when  (LocalYear(EP?1)=2015 AND LocalMonth(EP?1)=12 AND LocalDay(EP?1)=28 AND LocalHour(EP?1)=9 AND LocalMinute(EP?1)=25))</stp>
        <stp>Bar</stp>
        <stp/>
        <stp>Close</stp>
        <stp>5</stp>
        <stp>0</stp>
        <stp/>
        <stp/>
        <stp/>
        <stp>FALSE</stp>
        <stp>T</stp>
        <tr r="X12" s="6"/>
      </tp>
      <tp t="s">
        <v/>
        <stp/>
        <stp>StudyData</stp>
        <stp>(Vol(EP?2)when  (LocalYear(EP?2)=2015 AND LocalMonth(EP?2)=12 AND LocalDay(EP?2)=25 AND LocalHour(EP?2)=8 AND LocalMinute(EP?2)=35))</stp>
        <stp>Bar</stp>
        <stp/>
        <stp>Close</stp>
        <stp>5</stp>
        <stp>0</stp>
        <stp/>
        <stp/>
        <stp/>
        <stp>FALSE</stp>
        <stp>T</stp>
        <tr r="Y2" s="6"/>
      </tp>
      <tp t="s">
        <v/>
        <stp/>
        <stp>StudyData</stp>
        <stp>(Vol(EP?2)when  (LocalYear(EP?2)=2015 AND LocalMonth(EP?2)=12 AND LocalDay(EP?2)=25 AND LocalHour(EP?2)=9 AND LocalMinute(EP?2)=25))</stp>
        <stp>Bar</stp>
        <stp/>
        <stp>Close</stp>
        <stp>5</stp>
        <stp>0</stp>
        <stp/>
        <stp/>
        <stp/>
        <stp>FALSE</stp>
        <stp>T</stp>
        <tr r="Y12" s="6"/>
      </tp>
      <tp>
        <v>9866</v>
        <stp/>
        <stp>StudyData</stp>
        <stp>(Vol(EP?1)when  (LocalYear(EP?1)=2015 AND LocalMonth(EP?1)=12 AND LocalDay(EP?1)=24 AND LocalHour(EP?1)=8 AND LocalMinute(EP?1)=35))</stp>
        <stp>Bar</stp>
        <stp/>
        <stp>Close</stp>
        <stp>5</stp>
        <stp>0</stp>
        <stp/>
        <stp/>
        <stp/>
        <stp>FALSE</stp>
        <stp>T</stp>
        <tr r="Z2" s="6"/>
      </tp>
      <tp>
        <v>6475</v>
        <stp/>
        <stp>StudyData</stp>
        <stp>(Vol(EP?1)when  (LocalYear(EP?1)=2015 AND LocalMonth(EP?1)=12 AND LocalDay(EP?1)=24 AND LocalHour(EP?1)=9 AND LocalMinute(EP?1)=25))</stp>
        <stp>Bar</stp>
        <stp/>
        <stp>Close</stp>
        <stp>5</stp>
        <stp>0</stp>
        <stp/>
        <stp/>
        <stp/>
        <stp>FALSE</stp>
        <stp>T</stp>
        <tr r="Z12" s="6"/>
      </tp>
      <tp>
        <v>27568</v>
        <stp/>
        <stp>StudyData</stp>
        <stp>(Vol(EP?1)when  (LocalYear(EP?1)=2015 AND LocalMonth(EP?1)=12 AND LocalDay(EP?1)=23 AND LocalHour(EP?1)=8 AND LocalMinute(EP?1)=35))</stp>
        <stp>Bar</stp>
        <stp/>
        <stp>Close</stp>
        <stp>5</stp>
        <stp>0</stp>
        <stp/>
        <stp/>
        <stp/>
        <stp>FALSE</stp>
        <stp>T</stp>
        <tr r="AA2" s="6"/>
      </tp>
      <tp>
        <v>7915</v>
        <stp/>
        <stp>StudyData</stp>
        <stp>(Vol(EP?1)when  (LocalYear(EP?1)=2015 AND LocalMonth(EP?1)=12 AND LocalDay(EP?1)=23 AND LocalHour(EP?1)=9 AND LocalMinute(EP?1)=25))</stp>
        <stp>Bar</stp>
        <stp/>
        <stp>Close</stp>
        <stp>5</stp>
        <stp>0</stp>
        <stp/>
        <stp/>
        <stp/>
        <stp>FALSE</stp>
        <stp>T</stp>
        <tr r="AA12" s="6"/>
      </tp>
      <tp>
        <v>32567</v>
        <stp/>
        <stp>StudyData</stp>
        <stp>(Vol(EP?1)when  (LocalYear(EP?1)=2015 AND LocalMonth(EP?1)=12 AND LocalDay(EP?1)=22 AND LocalHour(EP?1)=8 AND LocalMinute(EP?1)=35))</stp>
        <stp>Bar</stp>
        <stp/>
        <stp>Close</stp>
        <stp>5</stp>
        <stp>0</stp>
        <stp/>
        <stp/>
        <stp/>
        <stp>FALSE</stp>
        <stp>T</stp>
        <tr r="AB2" s="6"/>
      </tp>
      <tp>
        <v>11805</v>
        <stp/>
        <stp>StudyData</stp>
        <stp>(Vol(EP?1)when  (LocalYear(EP?1)=2015 AND LocalMonth(EP?1)=12 AND LocalDay(EP?1)=22 AND LocalHour(EP?1)=9 AND LocalMinute(EP?1)=25))</stp>
        <stp>Bar</stp>
        <stp/>
        <stp>Close</stp>
        <stp>5</stp>
        <stp>0</stp>
        <stp/>
        <stp/>
        <stp/>
        <stp>FALSE</stp>
        <stp>T</stp>
        <tr r="AB12" s="6"/>
      </tp>
      <tp>
        <v>27184</v>
        <stp/>
        <stp>StudyData</stp>
        <stp>(Vol(EP?1)when  (LocalYear(EP?1)=2015 AND LocalMonth(EP?1)=12 AND LocalDay(EP?1)=29 AND LocalHour(EP?1)=8 AND LocalMinute(EP?1)=30))</stp>
        <stp>Bar</stp>
        <stp/>
        <stp>Close</stp>
        <stp>5</stp>
        <stp>0</stp>
        <stp/>
        <stp/>
        <stp/>
        <stp>FALSE</stp>
        <stp>T</stp>
        <tr r="W1" s="6"/>
        <tr r="C17" s="6"/>
      </tp>
      <tp>
        <v>11929</v>
        <stp/>
        <stp>StudyData</stp>
        <stp>(Vol(EP?1)when  (LocalYear(EP?1)=2015 AND LocalMonth(EP?1)=12 AND LocalDay(EP?1)=29 AND LocalHour(EP?1)=9 AND LocalMinute(EP?1)=20))</stp>
        <stp>Bar</stp>
        <stp/>
        <stp>Close</stp>
        <stp>5</stp>
        <stp>0</stp>
        <stp/>
        <stp/>
        <stp/>
        <stp>FALSE</stp>
        <stp>T</stp>
        <tr r="W11" s="6"/>
      </tp>
      <tp>
        <v>40</v>
        <stp/>
        <stp>StudyData</stp>
        <stp>(Vol(EP?2)when  (LocalYear(EP?2)=2015 AND LocalMonth(EP?2)=12 AND LocalDay(EP?2)=29 AND LocalHour(EP?2)=8 AND LocalMinute(EP?2)=30))</stp>
        <stp>Bar</stp>
        <stp/>
        <stp>Close</stp>
        <stp>5</stp>
        <stp>0</stp>
        <stp/>
        <stp/>
        <stp/>
        <stp>FALSE</stp>
        <stp>T</stp>
        <tr r="D17" s="6"/>
      </tp>
      <tp>
        <v>19207</v>
        <stp/>
        <stp>StudyData</stp>
        <stp>(Vol(EP?1)when  (LocalYear(EP?1)=2015 AND LocalMonth(EP?1)=12 AND LocalDay(EP?1)=28 AND LocalHour(EP?1)=8 AND LocalMinute(EP?1)=30))</stp>
        <stp>Bar</stp>
        <stp/>
        <stp>Close</stp>
        <stp>5</stp>
        <stp>0</stp>
        <stp/>
        <stp/>
        <stp/>
        <stp>FALSE</stp>
        <stp>T</stp>
        <tr r="X1" s="6"/>
        <tr r="C18" s="6"/>
      </tp>
      <tp>
        <v>9507</v>
        <stp/>
        <stp>StudyData</stp>
        <stp>(Vol(EP?1)when  (LocalYear(EP?1)=2015 AND LocalMonth(EP?1)=12 AND LocalDay(EP?1)=28 AND LocalHour(EP?1)=9 AND LocalMinute(EP?1)=20))</stp>
        <stp>Bar</stp>
        <stp/>
        <stp>Close</stp>
        <stp>5</stp>
        <stp>0</stp>
        <stp/>
        <stp/>
        <stp/>
        <stp>FALSE</stp>
        <stp>T</stp>
        <tr r="X11" s="6"/>
      </tp>
      <tp>
        <v>15</v>
        <stp/>
        <stp>StudyData</stp>
        <stp>(Vol(EP?2)when  (LocalYear(EP?2)=2015 AND LocalMonth(EP?2)=12 AND LocalDay(EP?2)=28 AND LocalHour(EP?2)=8 AND LocalMinute(EP?2)=30))</stp>
        <stp>Bar</stp>
        <stp/>
        <stp>Close</stp>
        <stp>5</stp>
        <stp>0</stp>
        <stp/>
        <stp/>
        <stp/>
        <stp>FALSE</stp>
        <stp>T</stp>
        <tr r="D18" s="6"/>
      </tp>
      <tp t="s">
        <v/>
        <stp/>
        <stp>StudyData</stp>
        <stp>(Vol(EP?1)when  (LocalYear(EP?1)=2015 AND LocalMonth(EP?1)=12 AND LocalDay(EP?1)=25 AND LocalHour(EP?1)=8 AND LocalMinute(EP?1)=30))</stp>
        <stp>Bar</stp>
        <stp/>
        <stp>Close</stp>
        <stp>5</stp>
        <stp>0</stp>
        <stp/>
        <stp/>
        <stp/>
        <stp>FALSE</stp>
        <stp>T</stp>
        <tr r="C19" s="6"/>
      </tp>
      <tp t="s">
        <v/>
        <stp/>
        <stp>StudyData</stp>
        <stp>(Vol(EP?2)when  (LocalYear(EP?2)=2015 AND LocalMonth(EP?2)=12 AND LocalDay(EP?2)=25 AND LocalHour(EP?2)=8 AND LocalMinute(EP?2)=30))</stp>
        <stp>Bar</stp>
        <stp/>
        <stp>Close</stp>
        <stp>5</stp>
        <stp>0</stp>
        <stp/>
        <stp/>
        <stp/>
        <stp>FALSE</stp>
        <stp>T</stp>
        <tr r="Y1" s="6"/>
        <tr r="D19" s="6"/>
      </tp>
      <tp t="s">
        <v/>
        <stp/>
        <stp>StudyData</stp>
        <stp>(Vol(EP?2)when  (LocalYear(EP?2)=2015 AND LocalMonth(EP?2)=12 AND LocalDay(EP?2)=25 AND LocalHour(EP?2)=9 AND LocalMinute(EP?2)=20))</stp>
        <stp>Bar</stp>
        <stp/>
        <stp>Close</stp>
        <stp>5</stp>
        <stp>0</stp>
        <stp/>
        <stp/>
        <stp/>
        <stp>FALSE</stp>
        <stp>T</stp>
        <tr r="Y11" s="6"/>
      </tp>
      <tp>
        <v>18250</v>
        <stp/>
        <stp>StudyData</stp>
        <stp>(Vol(EP?1)when  (LocalYear(EP?1)=2015 AND LocalMonth(EP?1)=12 AND LocalDay(EP?1)=24 AND LocalHour(EP?1)=8 AND LocalMinute(EP?1)=30))</stp>
        <stp>Bar</stp>
        <stp/>
        <stp>Close</stp>
        <stp>5</stp>
        <stp>0</stp>
        <stp/>
        <stp/>
        <stp/>
        <stp>FALSE</stp>
        <stp>T</stp>
        <tr r="Z1" s="6"/>
        <tr r="C20" s="6"/>
      </tp>
      <tp>
        <v>5720</v>
        <stp/>
        <stp>StudyData</stp>
        <stp>(Vol(EP?1)when  (LocalYear(EP?1)=2015 AND LocalMonth(EP?1)=12 AND LocalDay(EP?1)=24 AND LocalHour(EP?1)=9 AND LocalMinute(EP?1)=20))</stp>
        <stp>Bar</stp>
        <stp/>
        <stp>Close</stp>
        <stp>5</stp>
        <stp>0</stp>
        <stp/>
        <stp/>
        <stp/>
        <stp>FALSE</stp>
        <stp>T</stp>
        <tr r="Z11" s="6"/>
      </tp>
      <tp>
        <v>11</v>
        <stp/>
        <stp>StudyData</stp>
        <stp>(Vol(EP?2)when  (LocalYear(EP?2)=2015 AND LocalMonth(EP?2)=12 AND LocalDay(EP?2)=24 AND LocalHour(EP?2)=8 AND LocalMinute(EP?2)=30))</stp>
        <stp>Bar</stp>
        <stp/>
        <stp>Close</stp>
        <stp>5</stp>
        <stp>0</stp>
        <stp/>
        <stp/>
        <stp/>
        <stp>FALSE</stp>
        <stp>T</stp>
        <tr r="D20" s="6"/>
      </tp>
      <tp>
        <v>29800</v>
        <stp/>
        <stp>StudyData</stp>
        <stp>(Vol(EP?1)when  (LocalYear(EP?1)=2015 AND LocalMonth(EP?1)=12 AND LocalDay(EP?1)=23 AND LocalHour(EP?1)=8 AND LocalMinute(EP?1)=30))</stp>
        <stp>Bar</stp>
        <stp/>
        <stp>Close</stp>
        <stp>5</stp>
        <stp>0</stp>
        <stp/>
        <stp/>
        <stp/>
        <stp>FALSE</stp>
        <stp>T</stp>
        <tr r="AA1" s="6"/>
        <tr r="C21" s="6"/>
      </tp>
      <tp>
        <v>10002</v>
        <stp/>
        <stp>StudyData</stp>
        <stp>(Vol(EP?1)when  (LocalYear(EP?1)=2015 AND LocalMonth(EP?1)=12 AND LocalDay(EP?1)=23 AND LocalHour(EP?1)=9 AND LocalMinute(EP?1)=20))</stp>
        <stp>Bar</stp>
        <stp/>
        <stp>Close</stp>
        <stp>5</stp>
        <stp>0</stp>
        <stp/>
        <stp/>
        <stp/>
        <stp>FALSE</stp>
        <stp>T</stp>
        <tr r="AA11" s="6"/>
      </tp>
      <tp>
        <v>42</v>
        <stp/>
        <stp>StudyData</stp>
        <stp>(Vol(EP?2)when  (LocalYear(EP?2)=2015 AND LocalMonth(EP?2)=12 AND LocalDay(EP?2)=23 AND LocalHour(EP?2)=8 AND LocalMinute(EP?2)=30))</stp>
        <stp>Bar</stp>
        <stp/>
        <stp>Close</stp>
        <stp>5</stp>
        <stp>0</stp>
        <stp/>
        <stp/>
        <stp/>
        <stp>FALSE</stp>
        <stp>T</stp>
        <tr r="D21" s="6"/>
      </tp>
      <tp>
        <v>37578</v>
        <stp/>
        <stp>StudyData</stp>
        <stp>(Vol(EP?1)when  (LocalYear(EP?1)=2015 AND LocalMonth(EP?1)=12 AND LocalDay(EP?1)=22 AND LocalHour(EP?1)=8 AND LocalMinute(EP?1)=30))</stp>
        <stp>Bar</stp>
        <stp/>
        <stp>Close</stp>
        <stp>5</stp>
        <stp>0</stp>
        <stp/>
        <stp/>
        <stp/>
        <stp>FALSE</stp>
        <stp>T</stp>
        <tr r="AB1" s="6"/>
      </tp>
      <tp>
        <v>19178</v>
        <stp/>
        <stp>StudyData</stp>
        <stp>(Vol(EP?1)when  (LocalYear(EP?1)=2015 AND LocalMonth(EP?1)=12 AND LocalDay(EP?1)=22 AND LocalHour(EP?1)=9 AND LocalMinute(EP?1)=20))</stp>
        <stp>Bar</stp>
        <stp/>
        <stp>Close</stp>
        <stp>5</stp>
        <stp>0</stp>
        <stp/>
        <stp/>
        <stp/>
        <stp>FALSE</stp>
        <stp>T</stp>
        <tr r="AB11" s="6"/>
      </tp>
      <tp>
        <v>32546</v>
        <stp/>
        <stp>StudyData</stp>
        <stp>(Vol(EP?1)when  (LocalYear(EP?1)=2015 AND LocalMonth(EP?1)=12 AND LocalDay(EP?1)=31 AND LocalHour(EP?1)=8 AND LocalMinute(EP?1)=30))</stp>
        <stp>Bar</stp>
        <stp/>
        <stp>Close</stp>
        <stp>5</stp>
        <stp>0</stp>
        <stp/>
        <stp/>
        <stp/>
        <stp>FALSE</stp>
        <stp>T</stp>
        <tr r="U1" s="6"/>
        <tr r="C15" s="6"/>
      </tp>
      <tp>
        <v>11640</v>
        <stp/>
        <stp>StudyData</stp>
        <stp>(Vol(EP?1)when  (LocalYear(EP?1)=2015 AND LocalMonth(EP?1)=12 AND LocalDay(EP?1)=31 AND LocalHour(EP?1)=9 AND LocalMinute(EP?1)=20))</stp>
        <stp>Bar</stp>
        <stp/>
        <stp>Close</stp>
        <stp>5</stp>
        <stp>0</stp>
        <stp/>
        <stp/>
        <stp/>
        <stp>FALSE</stp>
        <stp>T</stp>
        <tr r="U11" s="6"/>
      </tp>
      <tp>
        <v>39</v>
        <stp/>
        <stp>StudyData</stp>
        <stp>(Vol(EP?2)when  (LocalYear(EP?2)=2015 AND LocalMonth(EP?2)=12 AND LocalDay(EP?2)=31 AND LocalHour(EP?2)=8 AND LocalMinute(EP?2)=30))</stp>
        <stp>Bar</stp>
        <stp/>
        <stp>Close</stp>
        <stp>5</stp>
        <stp>0</stp>
        <stp/>
        <stp/>
        <stp/>
        <stp>FALSE</stp>
        <stp>T</stp>
        <tr r="D15" s="6"/>
      </tp>
      <tp>
        <v>28961</v>
        <stp/>
        <stp>StudyData</stp>
        <stp>(Vol(EP?1)when  (LocalYear(EP?1)=2015 AND LocalMonth(EP?1)=12 AND LocalDay(EP?1)=30 AND LocalHour(EP?1)=8 AND LocalMinute(EP?1)=30))</stp>
        <stp>Bar</stp>
        <stp/>
        <stp>Close</stp>
        <stp>5</stp>
        <stp>0</stp>
        <stp/>
        <stp/>
        <stp/>
        <stp>FALSE</stp>
        <stp>T</stp>
        <tr r="V1" s="6"/>
        <tr r="C16" s="6"/>
      </tp>
      <tp>
        <v>16878</v>
        <stp/>
        <stp>StudyData</stp>
        <stp>(Vol(EP?1)when  (LocalYear(EP?1)=2015 AND LocalMonth(EP?1)=12 AND LocalDay(EP?1)=30 AND LocalHour(EP?1)=9 AND LocalMinute(EP?1)=20))</stp>
        <stp>Bar</stp>
        <stp/>
        <stp>Close</stp>
        <stp>5</stp>
        <stp>0</stp>
        <stp/>
        <stp/>
        <stp/>
        <stp>FALSE</stp>
        <stp>T</stp>
        <tr r="V11" s="6"/>
      </tp>
      <tp>
        <v>14</v>
        <stp/>
        <stp>StudyData</stp>
        <stp>(Vol(EP?2)when  (LocalYear(EP?2)=2015 AND LocalMonth(EP?2)=12 AND LocalDay(EP?2)=30 AND LocalHour(EP?2)=8 AND LocalMinute(EP?2)=30))</stp>
        <stp>Bar</stp>
        <stp/>
        <stp>Close</stp>
        <stp>5</stp>
        <stp>0</stp>
        <stp/>
        <stp/>
        <stp/>
        <stp>FALSE</stp>
        <stp>T</stp>
        <tr r="D16" s="6"/>
      </tp>
      <tp>
        <v>13157</v>
        <stp/>
        <stp>StudyData</stp>
        <stp>(Vol(EP?1)when  (LocalYear(EP?1)=2015 AND LocalMonth(EP?1)=12 AND LocalDay(EP?1)=31 AND LocalHour(EP?1)=8 AND LocalMinute(EP?1)=45))</stp>
        <stp>Bar</stp>
        <stp/>
        <stp>Close</stp>
        <stp>5</stp>
        <stp>0</stp>
        <stp/>
        <stp/>
        <stp/>
        <stp>FALSE</stp>
        <stp>T</stp>
        <tr r="U4" s="6"/>
      </tp>
      <tp>
        <v>6766</v>
        <stp/>
        <stp>StudyData</stp>
        <stp>(Vol(EP?1)when  (LocalYear(EP?1)=2015 AND LocalMonth(EP?1)=12 AND LocalDay(EP?1)=31 AND LocalHour(EP?1)=9 AND LocalMinute(EP?1)=55))</stp>
        <stp>Bar</stp>
        <stp/>
        <stp>Close</stp>
        <stp>5</stp>
        <stp>0</stp>
        <stp/>
        <stp/>
        <stp/>
        <stp>FALSE</stp>
        <stp>T</stp>
        <tr r="U18" s="6"/>
      </tp>
      <tp>
        <v>11714</v>
        <stp/>
        <stp>StudyData</stp>
        <stp>(Vol(EP?1)when  (LocalYear(EP?1)=2015 AND LocalMonth(EP?1)=12 AND LocalDay(EP?1)=30 AND LocalHour(EP?1)=8 AND LocalMinute(EP?1)=45))</stp>
        <stp>Bar</stp>
        <stp/>
        <stp>Close</stp>
        <stp>5</stp>
        <stp>0</stp>
        <stp/>
        <stp/>
        <stp/>
        <stp>FALSE</stp>
        <stp>T</stp>
        <tr r="V4" s="6"/>
      </tp>
      <tp>
        <v>6040</v>
        <stp/>
        <stp>StudyData</stp>
        <stp>(Vol(EP?1)when  (LocalYear(EP?1)=2015 AND LocalMonth(EP?1)=12 AND LocalDay(EP?1)=30 AND LocalHour(EP?1)=9 AND LocalMinute(EP?1)=55))</stp>
        <stp>Bar</stp>
        <stp/>
        <stp>Close</stp>
        <stp>5</stp>
        <stp>0</stp>
        <stp/>
        <stp/>
        <stp/>
        <stp>FALSE</stp>
        <stp>T</stp>
        <tr r="V18" s="6"/>
      </tp>
      <tp>
        <v>18680</v>
        <stp/>
        <stp>StudyData</stp>
        <stp>(Vol(EP?1)when  (LocalYear(EP?1)=2015 AND LocalMonth(EP?1)=12 AND LocalDay(EP?1)=29 AND LocalHour(EP?1)=8 AND LocalMinute(EP?1)=45))</stp>
        <stp>Bar</stp>
        <stp/>
        <stp>Close</stp>
        <stp>5</stp>
        <stp>0</stp>
        <stp/>
        <stp/>
        <stp/>
        <stp>FALSE</stp>
        <stp>T</stp>
        <tr r="W4" s="6"/>
      </tp>
      <tp>
        <v>7720</v>
        <stp/>
        <stp>StudyData</stp>
        <stp>(Vol(EP?1)when  (LocalYear(EP?1)=2015 AND LocalMonth(EP?1)=12 AND LocalDay(EP?1)=29 AND LocalHour(EP?1)=9 AND LocalMinute(EP?1)=55))</stp>
        <stp>Bar</stp>
        <stp/>
        <stp>Close</stp>
        <stp>5</stp>
        <stp>0</stp>
        <stp/>
        <stp/>
        <stp/>
        <stp>FALSE</stp>
        <stp>T</stp>
        <tr r="W18" s="6"/>
      </tp>
      <tp>
        <v>11718</v>
        <stp/>
        <stp>StudyData</stp>
        <stp>(Vol(EP?1)when  (LocalYear(EP?1)=2015 AND LocalMonth(EP?1)=12 AND LocalDay(EP?1)=28 AND LocalHour(EP?1)=8 AND LocalMinute(EP?1)=45))</stp>
        <stp>Bar</stp>
        <stp/>
        <stp>Close</stp>
        <stp>5</stp>
        <stp>0</stp>
        <stp/>
        <stp/>
        <stp/>
        <stp>FALSE</stp>
        <stp>T</stp>
        <tr r="X4" s="6"/>
      </tp>
      <tp>
        <v>10183</v>
        <stp/>
        <stp>StudyData</stp>
        <stp>(Vol(EP?1)when  (LocalYear(EP?1)=2015 AND LocalMonth(EP?1)=12 AND LocalDay(EP?1)=28 AND LocalHour(EP?1)=9 AND LocalMinute(EP?1)=55))</stp>
        <stp>Bar</stp>
        <stp/>
        <stp>Close</stp>
        <stp>5</stp>
        <stp>0</stp>
        <stp/>
        <stp/>
        <stp/>
        <stp>FALSE</stp>
        <stp>T</stp>
        <tr r="X18" s="6"/>
      </tp>
      <tp t="s">
        <v/>
        <stp/>
        <stp>StudyData</stp>
        <stp>(Vol(EP?2)when  (LocalYear(EP?2)=2015 AND LocalMonth(EP?2)=12 AND LocalDay(EP?2)=25 AND LocalHour(EP?2)=8 AND LocalMinute(EP?2)=45))</stp>
        <stp>Bar</stp>
        <stp/>
        <stp>Close</stp>
        <stp>5</stp>
        <stp>0</stp>
        <stp/>
        <stp/>
        <stp/>
        <stp>FALSE</stp>
        <stp>T</stp>
        <tr r="Y4" s="6"/>
      </tp>
      <tp t="s">
        <v/>
        <stp/>
        <stp>StudyData</stp>
        <stp>(Vol(EP?2)when  (LocalYear(EP?2)=2015 AND LocalMonth(EP?2)=12 AND LocalDay(EP?2)=25 AND LocalHour(EP?2)=9 AND LocalMinute(EP?2)=55))</stp>
        <stp>Bar</stp>
        <stp/>
        <stp>Close</stp>
        <stp>5</stp>
        <stp>0</stp>
        <stp/>
        <stp/>
        <stp/>
        <stp>FALSE</stp>
        <stp>T</stp>
        <tr r="Y18" s="6"/>
      </tp>
      <tp>
        <v>6846</v>
        <stp/>
        <stp>StudyData</stp>
        <stp>(Vol(EP?1)when  (LocalYear(EP?1)=2015 AND LocalMonth(EP?1)=12 AND LocalDay(EP?1)=24 AND LocalHour(EP?1)=8 AND LocalMinute(EP?1)=45))</stp>
        <stp>Bar</stp>
        <stp/>
        <stp>Close</stp>
        <stp>5</stp>
        <stp>0</stp>
        <stp/>
        <stp/>
        <stp/>
        <stp>FALSE</stp>
        <stp>T</stp>
        <tr r="Z4" s="6"/>
      </tp>
      <tp>
        <v>4814</v>
        <stp/>
        <stp>StudyData</stp>
        <stp>(Vol(EP?1)when  (LocalYear(EP?1)=2015 AND LocalMonth(EP?1)=12 AND LocalDay(EP?1)=24 AND LocalHour(EP?1)=9 AND LocalMinute(EP?1)=55))</stp>
        <stp>Bar</stp>
        <stp/>
        <stp>Close</stp>
        <stp>5</stp>
        <stp>0</stp>
        <stp/>
        <stp/>
        <stp/>
        <stp>FALSE</stp>
        <stp>T</stp>
        <tr r="Z18" s="6"/>
      </tp>
      <tp>
        <v>15374</v>
        <stp/>
        <stp>StudyData</stp>
        <stp>(Vol(EP?1)when  (LocalYear(EP?1)=2015 AND LocalMonth(EP?1)=12 AND LocalDay(EP?1)=23 AND LocalHour(EP?1)=8 AND LocalMinute(EP?1)=45))</stp>
        <stp>Bar</stp>
        <stp/>
        <stp>Close</stp>
        <stp>5</stp>
        <stp>0</stp>
        <stp/>
        <stp/>
        <stp/>
        <stp>FALSE</stp>
        <stp>T</stp>
        <tr r="AA4" s="6"/>
      </tp>
      <tp>
        <v>15991</v>
        <stp/>
        <stp>StudyData</stp>
        <stp>(Vol(EP?1)when  (LocalYear(EP?1)=2015 AND LocalMonth(EP?1)=12 AND LocalDay(EP?1)=23 AND LocalHour(EP?1)=9 AND LocalMinute(EP?1)=55))</stp>
        <stp>Bar</stp>
        <stp/>
        <stp>Close</stp>
        <stp>5</stp>
        <stp>0</stp>
        <stp/>
        <stp/>
        <stp/>
        <stp>FALSE</stp>
        <stp>T</stp>
        <tr r="AA18" s="6"/>
      </tp>
      <tp>
        <v>17363</v>
        <stp/>
        <stp>StudyData</stp>
        <stp>(Vol(EP?1)when  (LocalYear(EP?1)=2015 AND LocalMonth(EP?1)=12 AND LocalDay(EP?1)=22 AND LocalHour(EP?1)=8 AND LocalMinute(EP?1)=45))</stp>
        <stp>Bar</stp>
        <stp/>
        <stp>Close</stp>
        <stp>5</stp>
        <stp>0</stp>
        <stp/>
        <stp/>
        <stp/>
        <stp>FALSE</stp>
        <stp>T</stp>
        <tr r="AB4" s="6"/>
      </tp>
      <tp>
        <v>8077</v>
        <stp/>
        <stp>StudyData</stp>
        <stp>(Vol(EP?1)when  (LocalYear(EP?1)=2015 AND LocalMonth(EP?1)=12 AND LocalDay(EP?1)=22 AND LocalHour(EP?1)=9 AND LocalMinute(EP?1)=55))</stp>
        <stp>Bar</stp>
        <stp/>
        <stp>Close</stp>
        <stp>5</stp>
        <stp>0</stp>
        <stp/>
        <stp/>
        <stp/>
        <stp>FALSE</stp>
        <stp>T</stp>
        <tr r="AB18" s="6"/>
      </tp>
      <tp>
        <v>18546</v>
        <stp/>
        <stp>StudyData</stp>
        <stp>(Vol(EP?1)when  (LocalYear(EP?1)=2015 AND LocalMonth(EP?1)=12 AND LocalDay(EP?1)=29 AND LocalHour(EP?1)=8 AND LocalMinute(EP?1)=40))</stp>
        <stp>Bar</stp>
        <stp/>
        <stp>Close</stp>
        <stp>5</stp>
        <stp>0</stp>
        <stp/>
        <stp/>
        <stp/>
        <stp>FALSE</stp>
        <stp>T</stp>
        <tr r="W3" s="6"/>
      </tp>
      <tp>
        <v>8372</v>
        <stp/>
        <stp>StudyData</stp>
        <stp>(Vol(EP?1)when  (LocalYear(EP?1)=2015 AND LocalMonth(EP?1)=12 AND LocalDay(EP?1)=29 AND LocalHour(EP?1)=9 AND LocalMinute(EP?1)=50))</stp>
        <stp>Bar</stp>
        <stp/>
        <stp>Close</stp>
        <stp>5</stp>
        <stp>0</stp>
        <stp/>
        <stp/>
        <stp/>
        <stp>FALSE</stp>
        <stp>T</stp>
        <tr r="W17" s="6"/>
      </tp>
      <tp>
        <v>13007</v>
        <stp/>
        <stp>StudyData</stp>
        <stp>(Vol(EP?1)when  (LocalYear(EP?1)=2015 AND LocalMonth(EP?1)=12 AND LocalDay(EP?1)=28 AND LocalHour(EP?1)=8 AND LocalMinute(EP?1)=40))</stp>
        <stp>Bar</stp>
        <stp/>
        <stp>Close</stp>
        <stp>5</stp>
        <stp>0</stp>
        <stp/>
        <stp/>
        <stp/>
        <stp>FALSE</stp>
        <stp>T</stp>
        <tr r="X3" s="6"/>
      </tp>
      <tp>
        <v>7815</v>
        <stp/>
        <stp>StudyData</stp>
        <stp>(Vol(EP?1)when  (LocalYear(EP?1)=2015 AND LocalMonth(EP?1)=12 AND LocalDay(EP?1)=28 AND LocalHour(EP?1)=9 AND LocalMinute(EP?1)=50))</stp>
        <stp>Bar</stp>
        <stp/>
        <stp>Close</stp>
        <stp>5</stp>
        <stp>0</stp>
        <stp/>
        <stp/>
        <stp/>
        <stp>FALSE</stp>
        <stp>T</stp>
        <tr r="X17" s="6"/>
      </tp>
      <tp t="s">
        <v/>
        <stp/>
        <stp>StudyData</stp>
        <stp>(Vol(EP?2)when  (LocalYear(EP?2)=2015 AND LocalMonth(EP?2)=12 AND LocalDay(EP?2)=25 AND LocalHour(EP?2)=8 AND LocalMinute(EP?2)=40))</stp>
        <stp>Bar</stp>
        <stp/>
        <stp>Close</stp>
        <stp>5</stp>
        <stp>0</stp>
        <stp/>
        <stp/>
        <stp/>
        <stp>FALSE</stp>
        <stp>T</stp>
        <tr r="Y3" s="6"/>
      </tp>
      <tp t="s">
        <v/>
        <stp/>
        <stp>StudyData</stp>
        <stp>(Vol(EP?2)when  (LocalYear(EP?2)=2015 AND LocalMonth(EP?2)=12 AND LocalDay(EP?2)=25 AND LocalHour(EP?2)=9 AND LocalMinute(EP?2)=50))</stp>
        <stp>Bar</stp>
        <stp/>
        <stp>Close</stp>
        <stp>5</stp>
        <stp>0</stp>
        <stp/>
        <stp/>
        <stp/>
        <stp>FALSE</stp>
        <stp>T</stp>
        <tr r="Y17" s="6"/>
      </tp>
      <tp>
        <v>8838</v>
        <stp/>
        <stp>StudyData</stp>
        <stp>(Vol(EP?1)when  (LocalYear(EP?1)=2015 AND LocalMonth(EP?1)=12 AND LocalDay(EP?1)=24 AND LocalHour(EP?1)=8 AND LocalMinute(EP?1)=40))</stp>
        <stp>Bar</stp>
        <stp/>
        <stp>Close</stp>
        <stp>5</stp>
        <stp>0</stp>
        <stp/>
        <stp/>
        <stp/>
        <stp>FALSE</stp>
        <stp>T</stp>
        <tr r="Z3" s="6"/>
      </tp>
      <tp>
        <v>4928</v>
        <stp/>
        <stp>StudyData</stp>
        <stp>(Vol(EP?1)when  (LocalYear(EP?1)=2015 AND LocalMonth(EP?1)=12 AND LocalDay(EP?1)=24 AND LocalHour(EP?1)=9 AND LocalMinute(EP?1)=50))</stp>
        <stp>Bar</stp>
        <stp/>
        <stp>Close</stp>
        <stp>5</stp>
        <stp>0</stp>
        <stp/>
        <stp/>
        <stp/>
        <stp>FALSE</stp>
        <stp>T</stp>
        <tr r="Z17" s="6"/>
      </tp>
      <tp>
        <v>24600</v>
        <stp/>
        <stp>StudyData</stp>
        <stp>(Vol(EP?1)when  (LocalYear(EP?1)=2015 AND LocalMonth(EP?1)=12 AND LocalDay(EP?1)=23 AND LocalHour(EP?1)=8 AND LocalMinute(EP?1)=40))</stp>
        <stp>Bar</stp>
        <stp/>
        <stp>Close</stp>
        <stp>5</stp>
        <stp>0</stp>
        <stp/>
        <stp/>
        <stp/>
        <stp>FALSE</stp>
        <stp>T</stp>
        <tr r="AA3" s="6"/>
      </tp>
      <tp>
        <v>8372</v>
        <stp/>
        <stp>StudyData</stp>
        <stp>(Vol(EP?1)when  (LocalYear(EP?1)=2015 AND LocalMonth(EP?1)=12 AND LocalDay(EP?1)=23 AND LocalHour(EP?1)=9 AND LocalMinute(EP?1)=50))</stp>
        <stp>Bar</stp>
        <stp/>
        <stp>Close</stp>
        <stp>5</stp>
        <stp>0</stp>
        <stp/>
        <stp/>
        <stp/>
        <stp>FALSE</stp>
        <stp>T</stp>
        <tr r="AA17" s="6"/>
      </tp>
      <tp>
        <v>28926</v>
        <stp/>
        <stp>StudyData</stp>
        <stp>(Vol(EP?1)when  (LocalYear(EP?1)=2015 AND LocalMonth(EP?1)=12 AND LocalDay(EP?1)=22 AND LocalHour(EP?1)=8 AND LocalMinute(EP?1)=40))</stp>
        <stp>Bar</stp>
        <stp/>
        <stp>Close</stp>
        <stp>5</stp>
        <stp>0</stp>
        <stp/>
        <stp/>
        <stp/>
        <stp>FALSE</stp>
        <stp>T</stp>
        <tr r="AB3" s="6"/>
      </tp>
      <tp>
        <v>10750</v>
        <stp/>
        <stp>StudyData</stp>
        <stp>(Vol(EP?1)when  (LocalYear(EP?1)=2015 AND LocalMonth(EP?1)=12 AND LocalDay(EP?1)=22 AND LocalHour(EP?1)=9 AND LocalMinute(EP?1)=50))</stp>
        <stp>Bar</stp>
        <stp/>
        <stp>Close</stp>
        <stp>5</stp>
        <stp>0</stp>
        <stp/>
        <stp/>
        <stp/>
        <stp>FALSE</stp>
        <stp>T</stp>
        <tr r="AB17" s="6"/>
      </tp>
      <tp>
        <v>15142</v>
        <stp/>
        <stp>StudyData</stp>
        <stp>(Vol(EP?1)when  (LocalYear(EP?1)=2015 AND LocalMonth(EP?1)=12 AND LocalDay(EP?1)=31 AND LocalHour(EP?1)=8 AND LocalMinute(EP?1)=40))</stp>
        <stp>Bar</stp>
        <stp/>
        <stp>Close</stp>
        <stp>5</stp>
        <stp>0</stp>
        <stp/>
        <stp/>
        <stp/>
        <stp>FALSE</stp>
        <stp>T</stp>
        <tr r="U3" s="6"/>
      </tp>
      <tp>
        <v>9427</v>
        <stp/>
        <stp>StudyData</stp>
        <stp>(Vol(EP?1)when  (LocalYear(EP?1)=2015 AND LocalMonth(EP?1)=12 AND LocalDay(EP?1)=31 AND LocalHour(EP?1)=9 AND LocalMinute(EP?1)=50))</stp>
        <stp>Bar</stp>
        <stp/>
        <stp>Close</stp>
        <stp>5</stp>
        <stp>0</stp>
        <stp/>
        <stp/>
        <stp/>
        <stp>FALSE</stp>
        <stp>T</stp>
        <tr r="U17" s="6"/>
      </tp>
      <tp>
        <v>15283</v>
        <stp/>
        <stp>StudyData</stp>
        <stp>(Vol(EP?1)when  (LocalYear(EP?1)=2015 AND LocalMonth(EP?1)=12 AND LocalDay(EP?1)=30 AND LocalHour(EP?1)=8 AND LocalMinute(EP?1)=40))</stp>
        <stp>Bar</stp>
        <stp/>
        <stp>Close</stp>
        <stp>5</stp>
        <stp>0</stp>
        <stp/>
        <stp/>
        <stp/>
        <stp>FALSE</stp>
        <stp>T</stp>
        <tr r="V3" s="6"/>
      </tp>
      <tp>
        <v>7011</v>
        <stp/>
        <stp>StudyData</stp>
        <stp>(Vol(EP?1)when  (LocalYear(EP?1)=2015 AND LocalMonth(EP?1)=12 AND LocalDay(EP?1)=30 AND LocalHour(EP?1)=9 AND LocalMinute(EP?1)=50))</stp>
        <stp>Bar</stp>
        <stp/>
        <stp>Close</stp>
        <stp>5</stp>
        <stp>0</stp>
        <stp/>
        <stp/>
        <stp/>
        <stp>FALSE</stp>
        <stp>T</stp>
        <tr r="V17" s="6"/>
      </tp>
      <tp>
        <v>11634</v>
        <stp/>
        <stp>StudyData</stp>
        <stp>(Vol(EP?1)when  (LocalYear(EP?1)=2015 AND LocalMonth(EP?1)=12 AND LocalDay(EP?1)=31 AND LocalHour(EP?1)=8 AND LocalMinute(EP?1)=55))</stp>
        <stp>Bar</stp>
        <stp/>
        <stp>Close</stp>
        <stp>5</stp>
        <stp>0</stp>
        <stp/>
        <stp/>
        <stp/>
        <stp>FALSE</stp>
        <stp>T</stp>
        <tr r="U6" s="6"/>
      </tp>
      <tp>
        <v>8789</v>
        <stp/>
        <stp>StudyData</stp>
        <stp>(Vol(EP?1)when  (LocalYear(EP?1)=2015 AND LocalMonth(EP?1)=12 AND LocalDay(EP?1)=31 AND LocalHour(EP?1)=9 AND LocalMinute(EP?1)=45))</stp>
        <stp>Bar</stp>
        <stp/>
        <stp>Close</stp>
        <stp>5</stp>
        <stp>0</stp>
        <stp/>
        <stp/>
        <stp/>
        <stp>FALSE</stp>
        <stp>T</stp>
        <tr r="U16" s="6"/>
      </tp>
      <tp>
        <v>4195</v>
        <stp/>
        <stp>StudyData</stp>
        <stp>(Vol(EP?1)when  (LocalYear(EP?1)=2015 AND LocalMonth(EP?1)=12 AND LocalDay(EP?1)=30 AND LocalHour(EP?1)=8 AND LocalMinute(EP?1)=55))</stp>
        <stp>Bar</stp>
        <stp/>
        <stp>Close</stp>
        <stp>5</stp>
        <stp>0</stp>
        <stp/>
        <stp/>
        <stp/>
        <stp>FALSE</stp>
        <stp>T</stp>
        <tr r="V6" s="6"/>
      </tp>
      <tp>
        <v>6577</v>
        <stp/>
        <stp>StudyData</stp>
        <stp>(Vol(EP?1)when  (LocalYear(EP?1)=2015 AND LocalMonth(EP?1)=12 AND LocalDay(EP?1)=30 AND LocalHour(EP?1)=9 AND LocalMinute(EP?1)=45))</stp>
        <stp>Bar</stp>
        <stp/>
        <stp>Close</stp>
        <stp>5</stp>
        <stp>0</stp>
        <stp/>
        <stp/>
        <stp/>
        <stp>FALSE</stp>
        <stp>T</stp>
        <tr r="V16" s="6"/>
      </tp>
      <tp>
        <v>8310</v>
        <stp/>
        <stp>StudyData</stp>
        <stp>(Vol(EP?1)when  (LocalYear(EP?1)=2015 AND LocalMonth(EP?1)=12 AND LocalDay(EP?1)=29 AND LocalHour(EP?1)=8 AND LocalMinute(EP?1)=55))</stp>
        <stp>Bar</stp>
        <stp/>
        <stp>Close</stp>
        <stp>5</stp>
        <stp>0</stp>
        <stp/>
        <stp/>
        <stp/>
        <stp>FALSE</stp>
        <stp>T</stp>
        <tr r="W6" s="6"/>
      </tp>
      <tp>
        <v>6270</v>
        <stp/>
        <stp>StudyData</stp>
        <stp>(Vol(EP?1)when  (LocalYear(EP?1)=2015 AND LocalMonth(EP?1)=12 AND LocalDay(EP?1)=29 AND LocalHour(EP?1)=9 AND LocalMinute(EP?1)=45))</stp>
        <stp>Bar</stp>
        <stp/>
        <stp>Close</stp>
        <stp>5</stp>
        <stp>0</stp>
        <stp/>
        <stp/>
        <stp/>
        <stp>FALSE</stp>
        <stp>T</stp>
        <tr r="W16" s="6"/>
      </tp>
      <tp>
        <v>9439</v>
        <stp/>
        <stp>StudyData</stp>
        <stp>(Vol(EP?1)when  (LocalYear(EP?1)=2015 AND LocalMonth(EP?1)=12 AND LocalDay(EP?1)=28 AND LocalHour(EP?1)=8 AND LocalMinute(EP?1)=55))</stp>
        <stp>Bar</stp>
        <stp/>
        <stp>Close</stp>
        <stp>5</stp>
        <stp>0</stp>
        <stp/>
        <stp/>
        <stp/>
        <stp>FALSE</stp>
        <stp>T</stp>
        <tr r="X6" s="6"/>
      </tp>
      <tp>
        <v>10798</v>
        <stp/>
        <stp>StudyData</stp>
        <stp>(Vol(EP?1)when  (LocalYear(EP?1)=2015 AND LocalMonth(EP?1)=12 AND LocalDay(EP?1)=28 AND LocalHour(EP?1)=9 AND LocalMinute(EP?1)=45))</stp>
        <stp>Bar</stp>
        <stp/>
        <stp>Close</stp>
        <stp>5</stp>
        <stp>0</stp>
        <stp/>
        <stp/>
        <stp/>
        <stp>FALSE</stp>
        <stp>T</stp>
        <tr r="X16" s="6"/>
      </tp>
      <tp t="s">
        <v/>
        <stp/>
        <stp>StudyData</stp>
        <stp>(Vol(EP?2)when  (LocalYear(EP?2)=2015 AND LocalMonth(EP?2)=12 AND LocalDay(EP?2)=25 AND LocalHour(EP?2)=8 AND LocalMinute(EP?2)=55))</stp>
        <stp>Bar</stp>
        <stp/>
        <stp>Close</stp>
        <stp>5</stp>
        <stp>0</stp>
        <stp/>
        <stp/>
        <stp/>
        <stp>FALSE</stp>
        <stp>T</stp>
        <tr r="Y6" s="6"/>
      </tp>
      <tp t="s">
        <v/>
        <stp/>
        <stp>StudyData</stp>
        <stp>(Vol(EP?2)when  (LocalYear(EP?2)=2015 AND LocalMonth(EP?2)=12 AND LocalDay(EP?2)=25 AND LocalHour(EP?2)=9 AND LocalMinute(EP?2)=45))</stp>
        <stp>Bar</stp>
        <stp/>
        <stp>Close</stp>
        <stp>5</stp>
        <stp>0</stp>
        <stp/>
        <stp/>
        <stp/>
        <stp>FALSE</stp>
        <stp>T</stp>
        <tr r="Y16" s="6"/>
      </tp>
      <tp>
        <v>6660</v>
        <stp/>
        <stp>StudyData</stp>
        <stp>(Vol(EP?1)when  (LocalYear(EP?1)=2015 AND LocalMonth(EP?1)=12 AND LocalDay(EP?1)=24 AND LocalHour(EP?1)=8 AND LocalMinute(EP?1)=55))</stp>
        <stp>Bar</stp>
        <stp/>
        <stp>Close</stp>
        <stp>5</stp>
        <stp>0</stp>
        <stp/>
        <stp/>
        <stp/>
        <stp>FALSE</stp>
        <stp>T</stp>
        <tr r="Z6" s="6"/>
      </tp>
      <tp>
        <v>2376</v>
        <stp/>
        <stp>StudyData</stp>
        <stp>(Vol(EP?1)when  (LocalYear(EP?1)=2015 AND LocalMonth(EP?1)=12 AND LocalDay(EP?1)=24 AND LocalHour(EP?1)=9 AND LocalMinute(EP?1)=45))</stp>
        <stp>Bar</stp>
        <stp/>
        <stp>Close</stp>
        <stp>5</stp>
        <stp>0</stp>
        <stp/>
        <stp/>
        <stp/>
        <stp>FALSE</stp>
        <stp>T</stp>
        <tr r="Z16" s="6"/>
      </tp>
      <tp>
        <v>8908</v>
        <stp/>
        <stp>StudyData</stp>
        <stp>(Vol(EP?1)when  (LocalYear(EP?1)=2015 AND LocalMonth(EP?1)=12 AND LocalDay(EP?1)=23 AND LocalHour(EP?1)=8 AND LocalMinute(EP?1)=55))</stp>
        <stp>Bar</stp>
        <stp/>
        <stp>Close</stp>
        <stp>5</stp>
        <stp>0</stp>
        <stp/>
        <stp/>
        <stp/>
        <stp>FALSE</stp>
        <stp>T</stp>
        <tr r="AA6" s="6"/>
      </tp>
      <tp>
        <v>10125</v>
        <stp/>
        <stp>StudyData</stp>
        <stp>(Vol(EP?1)when  (LocalYear(EP?1)=2015 AND LocalMonth(EP?1)=12 AND LocalDay(EP?1)=23 AND LocalHour(EP?1)=9 AND LocalMinute(EP?1)=45))</stp>
        <stp>Bar</stp>
        <stp/>
        <stp>Close</stp>
        <stp>5</stp>
        <stp>0</stp>
        <stp/>
        <stp/>
        <stp/>
        <stp>FALSE</stp>
        <stp>T</stp>
        <tr r="AA16" s="6"/>
      </tp>
      <tp>
        <v>10762</v>
        <stp/>
        <stp>StudyData</stp>
        <stp>(Vol(EP?1)when  (LocalYear(EP?1)=2015 AND LocalMonth(EP?1)=12 AND LocalDay(EP?1)=22 AND LocalHour(EP?1)=8 AND LocalMinute(EP?1)=55))</stp>
        <stp>Bar</stp>
        <stp/>
        <stp>Close</stp>
        <stp>5</stp>
        <stp>0</stp>
        <stp/>
        <stp/>
        <stp/>
        <stp>FALSE</stp>
        <stp>T</stp>
        <tr r="AB6" s="6"/>
      </tp>
      <tp>
        <v>7859</v>
        <stp/>
        <stp>StudyData</stp>
        <stp>(Vol(EP?1)when  (LocalYear(EP?1)=2015 AND LocalMonth(EP?1)=12 AND LocalDay(EP?1)=22 AND LocalHour(EP?1)=9 AND LocalMinute(EP?1)=45))</stp>
        <stp>Bar</stp>
        <stp/>
        <stp>Close</stp>
        <stp>5</stp>
        <stp>0</stp>
        <stp/>
        <stp/>
        <stp/>
        <stp>FALSE</stp>
        <stp>T</stp>
        <tr r="AB16" s="6"/>
      </tp>
      <tp>
        <v>13433</v>
        <stp/>
        <stp>StudyData</stp>
        <stp>(Vol(EP?1)when  (LocalYear(EP?1)=2015 AND LocalMonth(EP?1)=12 AND LocalDay(EP?1)=29 AND LocalHour(EP?1)=8 AND LocalMinute(EP?1)=50))</stp>
        <stp>Bar</stp>
        <stp/>
        <stp>Close</stp>
        <stp>5</stp>
        <stp>0</stp>
        <stp/>
        <stp/>
        <stp/>
        <stp>FALSE</stp>
        <stp>T</stp>
        <tr r="W5" s="6"/>
      </tp>
      <tp>
        <v>8906</v>
        <stp/>
        <stp>StudyData</stp>
        <stp>(Vol(EP?1)when  (LocalYear(EP?1)=2015 AND LocalMonth(EP?1)=12 AND LocalDay(EP?1)=29 AND LocalHour(EP?1)=9 AND LocalMinute(EP?1)=40))</stp>
        <stp>Bar</stp>
        <stp/>
        <stp>Close</stp>
        <stp>5</stp>
        <stp>0</stp>
        <stp/>
        <stp/>
        <stp/>
        <stp>FALSE</stp>
        <stp>T</stp>
        <tr r="W15" s="6"/>
      </tp>
      <tp>
        <v>7718</v>
        <stp/>
        <stp>StudyData</stp>
        <stp>(Vol(EP?1)when  (LocalYear(EP?1)=2015 AND LocalMonth(EP?1)=12 AND LocalDay(EP?1)=28 AND LocalHour(EP?1)=8 AND LocalMinute(EP?1)=50))</stp>
        <stp>Bar</stp>
        <stp/>
        <stp>Close</stp>
        <stp>5</stp>
        <stp>0</stp>
        <stp/>
        <stp/>
        <stp/>
        <stp>FALSE</stp>
        <stp>T</stp>
        <tr r="X5" s="6"/>
      </tp>
      <tp>
        <v>5108</v>
        <stp/>
        <stp>StudyData</stp>
        <stp>(Vol(EP?1)when  (LocalYear(EP?1)=2015 AND LocalMonth(EP?1)=12 AND LocalDay(EP?1)=28 AND LocalHour(EP?1)=9 AND LocalMinute(EP?1)=40))</stp>
        <stp>Bar</stp>
        <stp/>
        <stp>Close</stp>
        <stp>5</stp>
        <stp>0</stp>
        <stp/>
        <stp/>
        <stp/>
        <stp>FALSE</stp>
        <stp>T</stp>
        <tr r="X15" s="6"/>
      </tp>
      <tp t="s">
        <v/>
        <stp/>
        <stp>StudyData</stp>
        <stp>(Vol(EP?2)when  (LocalYear(EP?2)=2015 AND LocalMonth(EP?2)=12 AND LocalDay(EP?2)=25 AND LocalHour(EP?2)=8 AND LocalMinute(EP?2)=50))</stp>
        <stp>Bar</stp>
        <stp/>
        <stp>Close</stp>
        <stp>5</stp>
        <stp>0</stp>
        <stp/>
        <stp/>
        <stp/>
        <stp>FALSE</stp>
        <stp>T</stp>
        <tr r="Y5" s="6"/>
      </tp>
      <tp t="s">
        <v/>
        <stp/>
        <stp>StudyData</stp>
        <stp>(Vol(EP?2)when  (LocalYear(EP?2)=2015 AND LocalMonth(EP?2)=12 AND LocalDay(EP?2)=25 AND LocalHour(EP?2)=9 AND LocalMinute(EP?2)=40))</stp>
        <stp>Bar</stp>
        <stp/>
        <stp>Close</stp>
        <stp>5</stp>
        <stp>0</stp>
        <stp/>
        <stp/>
        <stp/>
        <stp>FALSE</stp>
        <stp>T</stp>
        <tr r="Y15" s="6"/>
      </tp>
      <tp>
        <v>4748</v>
        <stp/>
        <stp>StudyData</stp>
        <stp>(Vol(EP?1)when  (LocalYear(EP?1)=2015 AND LocalMonth(EP?1)=12 AND LocalDay(EP?1)=24 AND LocalHour(EP?1)=8 AND LocalMinute(EP?1)=50))</stp>
        <stp>Bar</stp>
        <stp/>
        <stp>Close</stp>
        <stp>5</stp>
        <stp>0</stp>
        <stp/>
        <stp/>
        <stp/>
        <stp>FALSE</stp>
        <stp>T</stp>
        <tr r="Z5" s="6"/>
      </tp>
      <tp>
        <v>3065</v>
        <stp/>
        <stp>StudyData</stp>
        <stp>(Vol(EP?1)when  (LocalYear(EP?1)=2015 AND LocalMonth(EP?1)=12 AND LocalDay(EP?1)=24 AND LocalHour(EP?1)=9 AND LocalMinute(EP?1)=40))</stp>
        <stp>Bar</stp>
        <stp/>
        <stp>Close</stp>
        <stp>5</stp>
        <stp>0</stp>
        <stp/>
        <stp/>
        <stp/>
        <stp>FALSE</stp>
        <stp>T</stp>
        <tr r="Z15" s="6"/>
      </tp>
      <tp>
        <v>14086</v>
        <stp/>
        <stp>StudyData</stp>
        <stp>(Vol(EP?1)when  (LocalYear(EP?1)=2015 AND LocalMonth(EP?1)=12 AND LocalDay(EP?1)=23 AND LocalHour(EP?1)=8 AND LocalMinute(EP?1)=50))</stp>
        <stp>Bar</stp>
        <stp/>
        <stp>Close</stp>
        <stp>5</stp>
        <stp>0</stp>
        <stp/>
        <stp/>
        <stp/>
        <stp>FALSE</stp>
        <stp>T</stp>
        <tr r="AA5" s="6"/>
      </tp>
      <tp>
        <v>13742</v>
        <stp/>
        <stp>StudyData</stp>
        <stp>(Vol(EP?1)when  (LocalYear(EP?1)=2015 AND LocalMonth(EP?1)=12 AND LocalDay(EP?1)=23 AND LocalHour(EP?1)=9 AND LocalMinute(EP?1)=40))</stp>
        <stp>Bar</stp>
        <stp/>
        <stp>Close</stp>
        <stp>5</stp>
        <stp>0</stp>
        <stp/>
        <stp/>
        <stp/>
        <stp>FALSE</stp>
        <stp>T</stp>
        <tr r="AA15" s="6"/>
      </tp>
      <tp>
        <v>16486</v>
        <stp/>
        <stp>StudyData</stp>
        <stp>(Vol(EP?1)when  (LocalYear(EP?1)=2015 AND LocalMonth(EP?1)=12 AND LocalDay(EP?1)=22 AND LocalHour(EP?1)=8 AND LocalMinute(EP?1)=50))</stp>
        <stp>Bar</stp>
        <stp/>
        <stp>Close</stp>
        <stp>5</stp>
        <stp>0</stp>
        <stp/>
        <stp/>
        <stp/>
        <stp>FALSE</stp>
        <stp>T</stp>
        <tr r="AB5" s="6"/>
      </tp>
      <tp>
        <v>10926</v>
        <stp/>
        <stp>StudyData</stp>
        <stp>(Vol(EP?1)when  (LocalYear(EP?1)=2015 AND LocalMonth(EP?1)=12 AND LocalDay(EP?1)=22 AND LocalHour(EP?1)=9 AND LocalMinute(EP?1)=40))</stp>
        <stp>Bar</stp>
        <stp/>
        <stp>Close</stp>
        <stp>5</stp>
        <stp>0</stp>
        <stp/>
        <stp/>
        <stp/>
        <stp>FALSE</stp>
        <stp>T</stp>
        <tr r="AB15" s="6"/>
      </tp>
      <tp>
        <v>13877</v>
        <stp/>
        <stp>StudyData</stp>
        <stp>(Vol(EP?1)when  (LocalYear(EP?1)=2015 AND LocalMonth(EP?1)=12 AND LocalDay(EP?1)=31 AND LocalHour(EP?1)=8 AND LocalMinute(EP?1)=50))</stp>
        <stp>Bar</stp>
        <stp/>
        <stp>Close</stp>
        <stp>5</stp>
        <stp>0</stp>
        <stp/>
        <stp/>
        <stp/>
        <stp>FALSE</stp>
        <stp>T</stp>
        <tr r="U5" s="6"/>
      </tp>
      <tp>
        <v>9080</v>
        <stp/>
        <stp>StudyData</stp>
        <stp>(Vol(EP?1)when  (LocalYear(EP?1)=2015 AND LocalMonth(EP?1)=12 AND LocalDay(EP?1)=31 AND LocalHour(EP?1)=9 AND LocalMinute(EP?1)=40))</stp>
        <stp>Bar</stp>
        <stp/>
        <stp>Close</stp>
        <stp>5</stp>
        <stp>0</stp>
        <stp/>
        <stp/>
        <stp/>
        <stp>FALSE</stp>
        <stp>T</stp>
        <tr r="U15" s="6"/>
      </tp>
      <tp>
        <v>14476</v>
        <stp/>
        <stp>StudyData</stp>
        <stp>(Vol(EP?1)when  (LocalYear(EP?1)=2015 AND LocalMonth(EP?1)=12 AND LocalDay(EP?1)=30 AND LocalHour(EP?1)=8 AND LocalMinute(EP?1)=50))</stp>
        <stp>Bar</stp>
        <stp/>
        <stp>Close</stp>
        <stp>5</stp>
        <stp>0</stp>
        <stp/>
        <stp/>
        <stp/>
        <stp>FALSE</stp>
        <stp>T</stp>
        <tr r="V5" s="6"/>
      </tp>
      <tp>
        <v>10756</v>
        <stp/>
        <stp>StudyData</stp>
        <stp>(Vol(EP?1)when  (LocalYear(EP?1)=2015 AND LocalMonth(EP?1)=12 AND LocalDay(EP?1)=30 AND LocalHour(EP?1)=9 AND LocalMinute(EP?1)=40))</stp>
        <stp>Bar</stp>
        <stp/>
        <stp>Close</stp>
        <stp>5</stp>
        <stp>0</stp>
        <stp/>
        <stp/>
        <stp/>
        <stp>FALSE</stp>
        <stp>T</stp>
        <tr r="V15" s="6"/>
      </tp>
      <tp t="s">
        <v/>
        <stp/>
        <stp>StudyData</stp>
        <stp>(Vol(CLE?2)when  (LocalYear(CLE?2)=2016 AND LocalMonth(CLE?2)=1 AND LocalDay(CLE?2)=1 AND LocalHour(CLE?2)=8 AND LocalMinute(CLE?2)=25))</stp>
        <stp>Bar</stp>
        <stp/>
        <stp>Close</stp>
        <stp>5</stp>
        <stp>0</stp>
        <stp/>
        <stp/>
        <stp/>
        <stp>FALSE</stp>
        <stp>T</stp>
        <tr r="T6" s="8"/>
      </tp>
      <tp t="s">
        <v/>
        <stp/>
        <stp>StudyData</stp>
        <stp>(Vol(CLE?2)when  (LocalYear(CLE?2)=2016 AND LocalMonth(CLE?2)=1 AND LocalDay(CLE?2)=1 AND LocalHour(CLE?2)=8 AND LocalMinute(CLE?2)=20))</stp>
        <stp>Bar</stp>
        <stp/>
        <stp>Close</stp>
        <stp>5</stp>
        <stp>0</stp>
        <stp/>
        <stp/>
        <stp/>
        <stp>FALSE</stp>
        <stp>T</stp>
        <tr r="T5" s="8"/>
      </tp>
      <tp t="s">
        <v/>
        <stp/>
        <stp>StudyData</stp>
        <stp>(Vol(CLE?2)when  (LocalYear(CLE?2)=2016 AND LocalMonth(CLE?2)=1 AND LocalDay(CLE?2)=1 AND LocalHour(CLE?2)=8 AND LocalMinute(CLE?2)=35))</stp>
        <stp>Bar</stp>
        <stp/>
        <stp>Close</stp>
        <stp>5</stp>
        <stp>0</stp>
        <stp/>
        <stp/>
        <stp/>
        <stp>FALSE</stp>
        <stp>T</stp>
        <tr r="T8" s="8"/>
      </tp>
      <tp t="s">
        <v/>
        <stp/>
        <stp>StudyData</stp>
        <stp>(Vol(CLE?2)when  (LocalYear(CLE?2)=2016 AND LocalMonth(CLE?2)=1 AND LocalDay(CLE?2)=1 AND LocalHour(CLE?2)=8 AND LocalMinute(CLE?2)=30))</stp>
        <stp>Bar</stp>
        <stp/>
        <stp>Close</stp>
        <stp>5</stp>
        <stp>0</stp>
        <stp/>
        <stp/>
        <stp/>
        <stp>FALSE</stp>
        <stp>T</stp>
        <tr r="T7" s="8"/>
      </tp>
      <tp t="s">
        <v/>
        <stp/>
        <stp>StudyData</stp>
        <stp>(Vol(CLE?2)when  (LocalYear(CLE?2)=2016 AND LocalMonth(CLE?2)=1 AND LocalDay(CLE?2)=1 AND LocalHour(CLE?2)=8 AND LocalMinute(CLE?2)=15))</stp>
        <stp>Bar</stp>
        <stp/>
        <stp>Close</stp>
        <stp>5</stp>
        <stp>0</stp>
        <stp/>
        <stp/>
        <stp/>
        <stp>FALSE</stp>
        <stp>T</stp>
        <tr r="T4" s="8"/>
      </tp>
      <tp t="s">
        <v/>
        <stp/>
        <stp>StudyData</stp>
        <stp>(Vol(CLE?2)when  (LocalYear(CLE?2)=2016 AND LocalMonth(CLE?2)=1 AND LocalDay(CLE?2)=1 AND LocalHour(CLE?2)=8 AND LocalMinute(CLE?2)=10))</stp>
        <stp>Bar</stp>
        <stp/>
        <stp>Close</stp>
        <stp>5</stp>
        <stp>0</stp>
        <stp/>
        <stp/>
        <stp/>
        <stp>FALSE</stp>
        <stp>T</stp>
        <tr r="T3" s="8"/>
      </tp>
      <tp t="s">
        <v/>
        <stp/>
        <stp>StudyData</stp>
        <stp>(Vol(CLE?2)when  (LocalYear(CLE?2)=2016 AND LocalMonth(CLE?2)=1 AND LocalDay(CLE?2)=1 AND LocalHour(CLE?2)=8 AND LocalMinute(CLE?2)=45))</stp>
        <stp>Bar</stp>
        <stp/>
        <stp>Close</stp>
        <stp>5</stp>
        <stp>0</stp>
        <stp/>
        <stp/>
        <stp/>
        <stp>FALSE</stp>
        <stp>T</stp>
        <tr r="T10" s="8"/>
      </tp>
      <tp t="s">
        <v/>
        <stp/>
        <stp>StudyData</stp>
        <stp>(Vol(CLE?2)when  (LocalYear(CLE?2)=2016 AND LocalMonth(CLE?2)=1 AND LocalDay(CLE?2)=1 AND LocalHour(CLE?2)=8 AND LocalMinute(CLE?2)=40))</stp>
        <stp>Bar</stp>
        <stp/>
        <stp>Close</stp>
        <stp>5</stp>
        <stp>0</stp>
        <stp/>
        <stp/>
        <stp/>
        <stp>FALSE</stp>
        <stp>T</stp>
        <tr r="T9" s="8"/>
      </tp>
      <tp t="s">
        <v/>
        <stp/>
        <stp>StudyData</stp>
        <stp>(Vol(CLE?2)when  (LocalYear(CLE?2)=2016 AND LocalMonth(CLE?2)=1 AND LocalDay(CLE?2)=1 AND LocalHour(CLE?2)=8 AND LocalMinute(CLE?2)=55))</stp>
        <stp>Bar</stp>
        <stp/>
        <stp>Close</stp>
        <stp>5</stp>
        <stp>0</stp>
        <stp/>
        <stp/>
        <stp/>
        <stp>FALSE</stp>
        <stp>T</stp>
        <tr r="T12" s="8"/>
      </tp>
      <tp t="s">
        <v/>
        <stp/>
        <stp>StudyData</stp>
        <stp>(Vol(CLE?2)when  (LocalYear(CLE?2)=2016 AND LocalMonth(CLE?2)=1 AND LocalDay(CLE?2)=1 AND LocalHour(CLE?2)=8 AND LocalMinute(CLE?2)=50))</stp>
        <stp>Bar</stp>
        <stp/>
        <stp>Close</stp>
        <stp>5</stp>
        <stp>0</stp>
        <stp/>
        <stp/>
        <stp/>
        <stp>FALSE</stp>
        <stp>T</stp>
        <tr r="T11" s="8"/>
      </tp>
      <tp t="s">
        <v/>
        <stp/>
        <stp>StudyData</stp>
        <stp>(Vol(CLE?2)when  (LocalYear(CLE?2)=2016 AND LocalMonth(CLE?2)=1 AND LocalDay(CLE?2)=1 AND LocalHour(CLE?2)=9 AND LocalMinute(CLE?2)=25))</stp>
        <stp>Bar</stp>
        <stp/>
        <stp>Close</stp>
        <stp>5</stp>
        <stp>0</stp>
        <stp/>
        <stp/>
        <stp/>
        <stp>FALSE</stp>
        <stp>T</stp>
        <tr r="T18" s="8"/>
      </tp>
      <tp t="s">
        <v/>
        <stp/>
        <stp>StudyData</stp>
        <stp>(Vol(CLE?2)when  (LocalYear(CLE?2)=2016 AND LocalMonth(CLE?2)=1 AND LocalDay(CLE?2)=1 AND LocalHour(CLE?2)=9 AND LocalMinute(CLE?2)=20))</stp>
        <stp>Bar</stp>
        <stp/>
        <stp>Close</stp>
        <stp>5</stp>
        <stp>0</stp>
        <stp/>
        <stp/>
        <stp/>
        <stp>FALSE</stp>
        <stp>T</stp>
        <tr r="T17" s="8"/>
      </tp>
      <tp t="s">
        <v/>
        <stp/>
        <stp>StudyData</stp>
        <stp>(Vol(CLE?2)when  (LocalYear(CLE?2)=2016 AND LocalMonth(CLE?2)=1 AND LocalDay(CLE?2)=1 AND LocalHour(CLE?2)=9 AND LocalMinute(CLE?2)=35))</stp>
        <stp>Bar</stp>
        <stp/>
        <stp>Close</stp>
        <stp>5</stp>
        <stp>0</stp>
        <stp/>
        <stp/>
        <stp/>
        <stp>FALSE</stp>
        <stp>T</stp>
        <tr r="T20" s="8"/>
      </tp>
      <tp t="s">
        <v/>
        <stp/>
        <stp>StudyData</stp>
        <stp>(Vol(CLE?2)when  (LocalYear(CLE?2)=2016 AND LocalMonth(CLE?2)=1 AND LocalDay(CLE?2)=1 AND LocalHour(CLE?2)=9 AND LocalMinute(CLE?2)=30))</stp>
        <stp>Bar</stp>
        <stp/>
        <stp>Close</stp>
        <stp>5</stp>
        <stp>0</stp>
        <stp/>
        <stp/>
        <stp/>
        <stp>FALSE</stp>
        <stp>T</stp>
        <tr r="T19" s="8"/>
      </tp>
      <tp t="s">
        <v/>
        <stp/>
        <stp>StudyData</stp>
        <stp>(Vol(CLE?2)when  (LocalYear(CLE?2)=2016 AND LocalMonth(CLE?2)=1 AND LocalDay(CLE?2)=1 AND LocalHour(CLE?2)=9 AND LocalMinute(CLE?2)=05))</stp>
        <stp>Bar</stp>
        <stp/>
        <stp>Close</stp>
        <stp>5</stp>
        <stp>0</stp>
        <stp/>
        <stp/>
        <stp/>
        <stp>FALSE</stp>
        <stp>T</stp>
        <tr r="T14" s="8"/>
      </tp>
      <tp t="s">
        <v/>
        <stp/>
        <stp>StudyData</stp>
        <stp>(Vol(CLE?2)when  (LocalYear(CLE?2)=2016 AND LocalMonth(CLE?2)=1 AND LocalDay(CLE?2)=1 AND LocalHour(CLE?2)=9 AND LocalMinute(CLE?2)=00))</stp>
        <stp>Bar</stp>
        <stp/>
        <stp>Close</stp>
        <stp>5</stp>
        <stp>0</stp>
        <stp/>
        <stp/>
        <stp/>
        <stp>FALSE</stp>
        <stp>T</stp>
        <tr r="T13" s="8"/>
      </tp>
      <tp t="s">
        <v/>
        <stp/>
        <stp>StudyData</stp>
        <stp>(Vol(CLE?2)when  (LocalYear(CLE?2)=2016 AND LocalMonth(CLE?2)=1 AND LocalDay(CLE?2)=1 AND LocalHour(CLE?2)=9 AND LocalMinute(CLE?2)=15))</stp>
        <stp>Bar</stp>
        <stp/>
        <stp>Close</stp>
        <stp>5</stp>
        <stp>0</stp>
        <stp/>
        <stp/>
        <stp/>
        <stp>FALSE</stp>
        <stp>T</stp>
        <tr r="T16" s="8"/>
      </tp>
      <tp t="s">
        <v/>
        <stp/>
        <stp>StudyData</stp>
        <stp>(Vol(CLE?2)when  (LocalYear(CLE?2)=2016 AND LocalMonth(CLE?2)=1 AND LocalDay(CLE?2)=1 AND LocalHour(CLE?2)=9 AND LocalMinute(CLE?2)=10))</stp>
        <stp>Bar</stp>
        <stp/>
        <stp>Close</stp>
        <stp>5</stp>
        <stp>0</stp>
        <stp/>
        <stp/>
        <stp/>
        <stp>FALSE</stp>
        <stp>T</stp>
        <tr r="T15" s="8"/>
      </tp>
      <tp t="s">
        <v/>
        <stp/>
        <stp>StudyData</stp>
        <stp>(Vol(CLE?2)when  (LocalYear(CLE?2)=2016 AND LocalMonth(CLE?2)=1 AND LocalDay(CLE?2)=1 AND LocalHour(CLE?2)=9 AND LocalMinute(CLE?2)=45))</stp>
        <stp>Bar</stp>
        <stp/>
        <stp>Close</stp>
        <stp>5</stp>
        <stp>0</stp>
        <stp/>
        <stp/>
        <stp/>
        <stp>FALSE</stp>
        <stp>T</stp>
        <tr r="T22" s="8"/>
      </tp>
      <tp t="s">
        <v/>
        <stp/>
        <stp>StudyData</stp>
        <stp>(Vol(CLE?2)when  (LocalYear(CLE?2)=2016 AND LocalMonth(CLE?2)=1 AND LocalDay(CLE?2)=1 AND LocalHour(CLE?2)=9 AND LocalMinute(CLE?2)=40))</stp>
        <stp>Bar</stp>
        <stp/>
        <stp>Close</stp>
        <stp>5</stp>
        <stp>0</stp>
        <stp/>
        <stp/>
        <stp/>
        <stp>FALSE</stp>
        <stp>T</stp>
        <tr r="T21" s="8"/>
      </tp>
      <tp t="s">
        <v/>
        <stp/>
        <stp>StudyData</stp>
        <stp>(Vol(CLE?2)when  (LocalYear(CLE?2)=2016 AND LocalMonth(CLE?2)=1 AND LocalDay(CLE?2)=1 AND LocalHour(CLE?2)=9 AND LocalMinute(CLE?2)=55))</stp>
        <stp>Bar</stp>
        <stp/>
        <stp>Close</stp>
        <stp>5</stp>
        <stp>0</stp>
        <stp/>
        <stp/>
        <stp/>
        <stp>FALSE</stp>
        <stp>T</stp>
        <tr r="T24" s="8"/>
      </tp>
      <tp t="s">
        <v/>
        <stp/>
        <stp>StudyData</stp>
        <stp>(Vol(CLE?2)when  (LocalYear(CLE?2)=2016 AND LocalMonth(CLE?2)=1 AND LocalDay(CLE?2)=1 AND LocalHour(CLE?2)=9 AND LocalMinute(CLE?2)=50))</stp>
        <stp>Bar</stp>
        <stp/>
        <stp>Close</stp>
        <stp>5</stp>
        <stp>0</stp>
        <stp/>
        <stp/>
        <stp/>
        <stp>FALSE</stp>
        <stp>T</stp>
        <tr r="T23" s="8"/>
      </tp>
      <tp>
        <v>7348</v>
        <stp/>
        <stp>StudyData</stp>
        <stp>(Vol(CLE?1)when  (LocalYear(CLE?1)=2016 AND LocalMonth(CLE?1)=1 AND LocalDay(CLE?1)=4 AND LocalHour(CLE?1)=9 AND LocalMinute(CLE?1)=55))</stp>
        <stp>Bar</stp>
        <stp/>
        <stp>Close</stp>
        <stp>5</stp>
        <stp>0</stp>
        <stp/>
        <stp/>
        <stp/>
        <stp>FALSE</stp>
        <stp>T</stp>
        <tr r="S24" s="8"/>
      </tp>
      <tp t="s">
        <v/>
        <stp/>
        <stp>StudyData</stp>
        <stp>(Vol(CLE?1)when  (LocalYear(CLE?1)=2016 AND LocalMonth(CLE?1)=1 AND LocalDay(CLE?1)=5 AND LocalHour(CLE?1)=9 AND LocalMinute(CLE?1)=45))</stp>
        <stp>Bar</stp>
        <stp/>
        <stp>Close</stp>
        <stp>5</stp>
        <stp>0</stp>
        <stp/>
        <stp/>
        <stp/>
        <stp>FALSE</stp>
        <stp>T</stp>
        <tr r="K22" s="8"/>
      </tp>
      <tp>
        <v>6462</v>
        <stp/>
        <stp>StudyData</stp>
        <stp>(Vol(CLE?1)when  (LocalYear(CLE?1)=2016 AND LocalMonth(CLE?1)=1 AND LocalDay(CLE?1)=4 AND LocalHour(CLE?1)=9 AND LocalMinute(CLE?1)=50))</stp>
        <stp>Bar</stp>
        <stp/>
        <stp>Close</stp>
        <stp>5</stp>
        <stp>0</stp>
        <stp/>
        <stp/>
        <stp/>
        <stp>FALSE</stp>
        <stp>T</stp>
        <tr r="S23" s="8"/>
      </tp>
      <tp t="s">
        <v/>
        <stp/>
        <stp>StudyData</stp>
        <stp>(Vol(CLE?1)when  (LocalYear(CLE?1)=2016 AND LocalMonth(CLE?1)=1 AND LocalDay(CLE?1)=5 AND LocalHour(CLE?1)=9 AND LocalMinute(CLE?1)=40))</stp>
        <stp>Bar</stp>
        <stp/>
        <stp>Close</stp>
        <stp>5</stp>
        <stp>0</stp>
        <stp/>
        <stp/>
        <stp/>
        <stp>FALSE</stp>
        <stp>T</stp>
        <tr r="K21" s="8"/>
      </tp>
      <tp>
        <v>5890</v>
        <stp/>
        <stp>StudyData</stp>
        <stp>(Vol(CLE?1)when  (LocalYear(CLE?1)=2016 AND LocalMonth(CLE?1)=1 AND LocalDay(CLE?1)=4 AND LocalHour(CLE?1)=9 AND LocalMinute(CLE?1)=45))</stp>
        <stp>Bar</stp>
        <stp/>
        <stp>Close</stp>
        <stp>5</stp>
        <stp>0</stp>
        <stp/>
        <stp/>
        <stp/>
        <stp>FALSE</stp>
        <stp>T</stp>
        <tr r="S22" s="8"/>
      </tp>
      <tp t="s">
        <v/>
        <stp/>
        <stp>StudyData</stp>
        <stp>(Vol(CLE?1)when  (LocalYear(CLE?1)=2016 AND LocalMonth(CLE?1)=1 AND LocalDay(CLE?1)=5 AND LocalHour(CLE?1)=9 AND LocalMinute(CLE?1)=55))</stp>
        <stp>Bar</stp>
        <stp/>
        <stp>Close</stp>
        <stp>5</stp>
        <stp>0</stp>
        <stp/>
        <stp/>
        <stp/>
        <stp>FALSE</stp>
        <stp>T</stp>
        <tr r="K24" s="8"/>
      </tp>
      <tp>
        <v>5779</v>
        <stp/>
        <stp>StudyData</stp>
        <stp>(Vol(CLE?1)when  (LocalYear(CLE?1)=2016 AND LocalMonth(CLE?1)=1 AND LocalDay(CLE?1)=4 AND LocalHour(CLE?1)=9 AND LocalMinute(CLE?1)=40))</stp>
        <stp>Bar</stp>
        <stp/>
        <stp>Close</stp>
        <stp>5</stp>
        <stp>0</stp>
        <stp/>
        <stp/>
        <stp/>
        <stp>FALSE</stp>
        <stp>T</stp>
        <tr r="S21" s="8"/>
      </tp>
      <tp t="s">
        <v/>
        <stp/>
        <stp>StudyData</stp>
        <stp>(Vol(CLE?1)when  (LocalYear(CLE?1)=2016 AND LocalMonth(CLE?1)=1 AND LocalDay(CLE?1)=5 AND LocalHour(CLE?1)=9 AND LocalMinute(CLE?1)=50))</stp>
        <stp>Bar</stp>
        <stp/>
        <stp>Close</stp>
        <stp>5</stp>
        <stp>0</stp>
        <stp/>
        <stp/>
        <stp/>
        <stp>FALSE</stp>
        <stp>T</stp>
        <tr r="K23" s="8"/>
      </tp>
      <tp>
        <v>2433</v>
        <stp/>
        <stp>StudyData</stp>
        <stp>(Vol(CLE?1)when  (LocalYear(CLE?1)=2016 AND LocalMonth(CLE?1)=1 AND LocalDay(CLE?1)=4 AND LocalHour(CLE?1)=9 AND LocalMinute(CLE?1)=35))</stp>
        <stp>Bar</stp>
        <stp/>
        <stp>Close</stp>
        <stp>5</stp>
        <stp>0</stp>
        <stp/>
        <stp/>
        <stp/>
        <stp>FALSE</stp>
        <stp>T</stp>
        <tr r="S20" s="8"/>
      </tp>
      <tp>
        <v>5252</v>
        <stp/>
        <stp>StudyData</stp>
        <stp>(Vol(CLE?1)when  (LocalYear(CLE?1)=2016 AND LocalMonth(CLE?1)=1 AND LocalDay(CLE?1)=5 AND LocalHour(CLE?1)=9 AND LocalMinute(CLE?1)=25))</stp>
        <stp>Bar</stp>
        <stp/>
        <stp>Close</stp>
        <stp>5</stp>
        <stp>0</stp>
        <stp/>
        <stp/>
        <stp/>
        <stp>FALSE</stp>
        <stp>T</stp>
        <tr r="L18" s="8"/>
        <tr r="K18" s="8"/>
      </tp>
      <tp>
        <v>4122</v>
        <stp/>
        <stp>StudyData</stp>
        <stp>(Vol(CLE?1)when  (LocalYear(CLE?1)=2016 AND LocalMonth(CLE?1)=1 AND LocalDay(CLE?1)=4 AND LocalHour(CLE?1)=9 AND LocalMinute(CLE?1)=30))</stp>
        <stp>Bar</stp>
        <stp/>
        <stp>Close</stp>
        <stp>5</stp>
        <stp>0</stp>
        <stp/>
        <stp/>
        <stp/>
        <stp>FALSE</stp>
        <stp>T</stp>
        <tr r="S19" s="8"/>
      </tp>
      <tp>
        <v>3900</v>
        <stp/>
        <stp>StudyData</stp>
        <stp>(Vol(CLE?1)when  (LocalYear(CLE?1)=2016 AND LocalMonth(CLE?1)=1 AND LocalDay(CLE?1)=5 AND LocalHour(CLE?1)=9 AND LocalMinute(CLE?1)=20))</stp>
        <stp>Bar</stp>
        <stp/>
        <stp>Close</stp>
        <stp>5</stp>
        <stp>0</stp>
        <stp/>
        <stp/>
        <stp/>
        <stp>FALSE</stp>
        <stp>T</stp>
        <tr r="L17" s="8"/>
        <tr r="K17" s="8"/>
      </tp>
      <tp>
        <v>5357</v>
        <stp/>
        <stp>StudyData</stp>
        <stp>(Vol(CLE?1)when  (LocalYear(CLE?1)=2016 AND LocalMonth(CLE?1)=1 AND LocalDay(CLE?1)=4 AND LocalHour(CLE?1)=9 AND LocalMinute(CLE?1)=25))</stp>
        <stp>Bar</stp>
        <stp/>
        <stp>Close</stp>
        <stp>5</stp>
        <stp>0</stp>
        <stp/>
        <stp/>
        <stp/>
        <stp>FALSE</stp>
        <stp>T</stp>
        <tr r="S18" s="8"/>
      </tp>
      <tp t="s">
        <v/>
        <stp/>
        <stp>StudyData</stp>
        <stp>(Vol(CLE?1)when  (LocalYear(CLE?1)=2016 AND LocalMonth(CLE?1)=1 AND LocalDay(CLE?1)=5 AND LocalHour(CLE?1)=9 AND LocalMinute(CLE?1)=35))</stp>
        <stp>Bar</stp>
        <stp/>
        <stp>Close</stp>
        <stp>5</stp>
        <stp>0</stp>
        <stp/>
        <stp/>
        <stp/>
        <stp>FALSE</stp>
        <stp>T</stp>
        <tr r="K20" s="8"/>
      </tp>
      <tp>
        <v>3872</v>
        <stp/>
        <stp>StudyData</stp>
        <stp>(Vol(CLE?1)when  (LocalYear(CLE?1)=2016 AND LocalMonth(CLE?1)=1 AND LocalDay(CLE?1)=4 AND LocalHour(CLE?1)=9 AND LocalMinute(CLE?1)=20))</stp>
        <stp>Bar</stp>
        <stp/>
        <stp>Close</stp>
        <stp>5</stp>
        <stp>0</stp>
        <stp/>
        <stp/>
        <stp/>
        <stp>FALSE</stp>
        <stp>T</stp>
        <tr r="S17" s="8"/>
      </tp>
      <tp>
        <v>1289</v>
        <stp/>
        <stp>StudyData</stp>
        <stp>(Vol(CLE?1)when  (LocalYear(CLE?1)=2016 AND LocalMonth(CLE?1)=1 AND LocalDay(CLE?1)=5 AND LocalHour(CLE?1)=9 AND LocalMinute(CLE?1)=30))</stp>
        <stp>Bar</stp>
        <stp/>
        <stp>Close</stp>
        <stp>5</stp>
        <stp>0</stp>
        <stp/>
        <stp/>
        <stp/>
        <stp>FALSE</stp>
        <stp>T</stp>
        <tr r="L19" s="8"/>
        <tr r="K19" s="8"/>
      </tp>
      <tp>
        <v>2981</v>
        <stp/>
        <stp>StudyData</stp>
        <stp>(Vol(CLE?1)when  (LocalYear(CLE?1)=2016 AND LocalMonth(CLE?1)=1 AND LocalDay(CLE?1)=4 AND LocalHour(CLE?1)=9 AND LocalMinute(CLE?1)=15))</stp>
        <stp>Bar</stp>
        <stp/>
        <stp>Close</stp>
        <stp>5</stp>
        <stp>0</stp>
        <stp/>
        <stp/>
        <stp/>
        <stp>FALSE</stp>
        <stp>T</stp>
        <tr r="S16" s="8"/>
      </tp>
      <tp>
        <v>3658</v>
        <stp/>
        <stp>StudyData</stp>
        <stp>(Vol(CLE?1)when  (LocalYear(CLE?1)=2016 AND LocalMonth(CLE?1)=1 AND LocalDay(CLE?1)=5 AND LocalHour(CLE?1)=9 AND LocalMinute(CLE?1)=05))</stp>
        <stp>Bar</stp>
        <stp/>
        <stp>Close</stp>
        <stp>5</stp>
        <stp>0</stp>
        <stp/>
        <stp/>
        <stp/>
        <stp>FALSE</stp>
        <stp>T</stp>
        <tr r="L14" s="8"/>
        <tr r="K14" s="8"/>
      </tp>
      <tp>
        <v>3065</v>
        <stp/>
        <stp>StudyData</stp>
        <stp>(Vol(CLE?1)when  (LocalYear(CLE?1)=2016 AND LocalMonth(CLE?1)=1 AND LocalDay(CLE?1)=4 AND LocalHour(CLE?1)=9 AND LocalMinute(CLE?1)=10))</stp>
        <stp>Bar</stp>
        <stp/>
        <stp>Close</stp>
        <stp>5</stp>
        <stp>0</stp>
        <stp/>
        <stp/>
        <stp/>
        <stp>FALSE</stp>
        <stp>T</stp>
        <tr r="S15" s="8"/>
      </tp>
      <tp>
        <v>6911</v>
        <stp/>
        <stp>StudyData</stp>
        <stp>(Vol(CLE?1)when  (LocalYear(CLE?1)=2016 AND LocalMonth(CLE?1)=1 AND LocalDay(CLE?1)=5 AND LocalHour(CLE?1)=9 AND LocalMinute(CLE?1)=00))</stp>
        <stp>Bar</stp>
        <stp/>
        <stp>Close</stp>
        <stp>5</stp>
        <stp>0</stp>
        <stp/>
        <stp/>
        <stp/>
        <stp>FALSE</stp>
        <stp>T</stp>
        <tr r="L13" s="8"/>
        <tr r="K13" s="8"/>
      </tp>
      <tp>
        <v>4420</v>
        <stp/>
        <stp>StudyData</stp>
        <stp>(Vol(CLE?1)when  (LocalYear(CLE?1)=2016 AND LocalMonth(CLE?1)=1 AND LocalDay(CLE?1)=4 AND LocalHour(CLE?1)=9 AND LocalMinute(CLE?1)=05))</stp>
        <stp>Bar</stp>
        <stp/>
        <stp>Close</stp>
        <stp>5</stp>
        <stp>0</stp>
        <stp/>
        <stp/>
        <stp/>
        <stp>FALSE</stp>
        <stp>T</stp>
        <tr r="S14" s="8"/>
      </tp>
      <tp>
        <v>1733</v>
        <stp/>
        <stp>StudyData</stp>
        <stp>(Vol(CLE?1)when  (LocalYear(CLE?1)=2016 AND LocalMonth(CLE?1)=1 AND LocalDay(CLE?1)=5 AND LocalHour(CLE?1)=9 AND LocalMinute(CLE?1)=15))</stp>
        <stp>Bar</stp>
        <stp/>
        <stp>Close</stp>
        <stp>5</stp>
        <stp>0</stp>
        <stp/>
        <stp/>
        <stp/>
        <stp>FALSE</stp>
        <stp>T</stp>
        <tr r="L16" s="8"/>
        <tr r="K16" s="8"/>
      </tp>
      <tp>
        <v>6393</v>
        <stp/>
        <stp>StudyData</stp>
        <stp>(Vol(CLE?1)when  (LocalYear(CLE?1)=2016 AND LocalMonth(CLE?1)=1 AND LocalDay(CLE?1)=4 AND LocalHour(CLE?1)=9 AND LocalMinute(CLE?1)=00))</stp>
        <stp>Bar</stp>
        <stp/>
        <stp>Close</stp>
        <stp>5</stp>
        <stp>0</stp>
        <stp/>
        <stp/>
        <stp/>
        <stp>FALSE</stp>
        <stp>T</stp>
        <tr r="S13" s="8"/>
      </tp>
      <tp>
        <v>3656</v>
        <stp/>
        <stp>StudyData</stp>
        <stp>(Vol(CLE?1)when  (LocalYear(CLE?1)=2016 AND LocalMonth(CLE?1)=1 AND LocalDay(CLE?1)=5 AND LocalHour(CLE?1)=9 AND LocalMinute(CLE?1)=10))</stp>
        <stp>Bar</stp>
        <stp/>
        <stp>Close</stp>
        <stp>5</stp>
        <stp>0</stp>
        <stp/>
        <stp/>
        <stp/>
        <stp>FALSE</stp>
        <stp>T</stp>
        <tr r="L15" s="8"/>
        <tr r="K15" s="8"/>
      </tp>
      <tp>
        <v>3015</v>
        <stp/>
        <stp>StudyData</stp>
        <stp>(Vol(CLE?1)when  (LocalYear(CLE?1)=2016 AND LocalMonth(CLE?1)=1 AND LocalDay(CLE?1)=4 AND LocalHour(CLE?1)=8 AND LocalMinute(CLE?1)=55))</stp>
        <stp>Bar</stp>
        <stp/>
        <stp>Close</stp>
        <stp>5</stp>
        <stp>0</stp>
        <stp/>
        <stp/>
        <stp/>
        <stp>FALSE</stp>
        <stp>T</stp>
        <tr r="S12" s="8"/>
      </tp>
      <tp>
        <v>2492</v>
        <stp/>
        <stp>StudyData</stp>
        <stp>(Vol(CLE?1)when  (LocalYear(CLE?1)=2016 AND LocalMonth(CLE?1)=1 AND LocalDay(CLE?1)=5 AND LocalHour(CLE?1)=8 AND LocalMinute(CLE?1)=45))</stp>
        <stp>Bar</stp>
        <stp/>
        <stp>Close</stp>
        <stp>5</stp>
        <stp>0</stp>
        <stp/>
        <stp/>
        <stp/>
        <stp>FALSE</stp>
        <stp>T</stp>
        <tr r="L10" s="8"/>
        <tr r="K10" s="8"/>
      </tp>
      <tp>
        <v>10178</v>
        <stp/>
        <stp>StudyData</stp>
        <stp>(Vol(CLE?1)when  (LocalYear(CLE?1)=2016 AND LocalMonth(CLE?1)=1 AND LocalDay(CLE?1)=4 AND LocalHour(CLE?1)=8 AND LocalMinute(CLE?1)=50))</stp>
        <stp>Bar</stp>
        <stp/>
        <stp>Close</stp>
        <stp>5</stp>
        <stp>0</stp>
        <stp/>
        <stp/>
        <stp/>
        <stp>FALSE</stp>
        <stp>T</stp>
        <tr r="S11" s="8"/>
      </tp>
      <tp>
        <v>2235</v>
        <stp/>
        <stp>StudyData</stp>
        <stp>(Vol(CLE?1)when  (LocalYear(CLE?1)=2016 AND LocalMonth(CLE?1)=1 AND LocalDay(CLE?1)=5 AND LocalHour(CLE?1)=8 AND LocalMinute(CLE?1)=40))</stp>
        <stp>Bar</stp>
        <stp/>
        <stp>Close</stp>
        <stp>5</stp>
        <stp>0</stp>
        <stp/>
        <stp/>
        <stp/>
        <stp>FALSE</stp>
        <stp>T</stp>
        <tr r="L9" s="8"/>
        <tr r="K9" s="8"/>
      </tp>
      <tp>
        <v>7857</v>
        <stp/>
        <stp>StudyData</stp>
        <stp>(Vol(CLE?1)when  (LocalYear(CLE?1)=2016 AND LocalMonth(CLE?1)=1 AND LocalDay(CLE?1)=4 AND LocalHour(CLE?1)=8 AND LocalMinute(CLE?1)=45))</stp>
        <stp>Bar</stp>
        <stp/>
        <stp>Close</stp>
        <stp>5</stp>
        <stp>0</stp>
        <stp/>
        <stp/>
        <stp/>
        <stp>FALSE</stp>
        <stp>T</stp>
        <tr r="S10" s="8"/>
      </tp>
      <tp>
        <v>4485</v>
        <stp/>
        <stp>StudyData</stp>
        <stp>(Vol(CLE?1)when  (LocalYear(CLE?1)=2016 AND LocalMonth(CLE?1)=1 AND LocalDay(CLE?1)=5 AND LocalHour(CLE?1)=8 AND LocalMinute(CLE?1)=55))</stp>
        <stp>Bar</stp>
        <stp/>
        <stp>Close</stp>
        <stp>5</stp>
        <stp>0</stp>
        <stp/>
        <stp/>
        <stp/>
        <stp>FALSE</stp>
        <stp>T</stp>
        <tr r="L12" s="8"/>
        <tr r="K12" s="8"/>
      </tp>
      <tp>
        <v>2874</v>
        <stp/>
        <stp>StudyData</stp>
        <stp>(Vol(CLE?1)when  (LocalYear(CLE?1)=2016 AND LocalMonth(CLE?1)=1 AND LocalDay(CLE?1)=4 AND LocalHour(CLE?1)=8 AND LocalMinute(CLE?1)=40))</stp>
        <stp>Bar</stp>
        <stp/>
        <stp>Close</stp>
        <stp>5</stp>
        <stp>0</stp>
        <stp/>
        <stp/>
        <stp/>
        <stp>FALSE</stp>
        <stp>T</stp>
        <tr r="S9" s="8"/>
      </tp>
      <tp>
        <v>3320</v>
        <stp/>
        <stp>StudyData</stp>
        <stp>(Vol(CLE?1)when  (LocalYear(CLE?1)=2016 AND LocalMonth(CLE?1)=1 AND LocalDay(CLE?1)=5 AND LocalHour(CLE?1)=8 AND LocalMinute(CLE?1)=50))</stp>
        <stp>Bar</stp>
        <stp/>
        <stp>Close</stp>
        <stp>5</stp>
        <stp>0</stp>
        <stp/>
        <stp/>
        <stp/>
        <stp>FALSE</stp>
        <stp>T</stp>
        <tr r="L11" s="8"/>
        <tr r="K11" s="8"/>
      </tp>
      <tp>
        <v>6854</v>
        <stp/>
        <stp>StudyData</stp>
        <stp>(Vol(CLE?1)when  (LocalYear(CLE?1)=2016 AND LocalMonth(CLE?1)=1 AND LocalDay(CLE?1)=4 AND LocalHour(CLE?1)=8 AND LocalMinute(CLE?1)=35))</stp>
        <stp>Bar</stp>
        <stp/>
        <stp>Close</stp>
        <stp>5</stp>
        <stp>0</stp>
        <stp/>
        <stp/>
        <stp/>
        <stp>FALSE</stp>
        <stp>T</stp>
        <tr r="S8" s="8"/>
      </tp>
      <tp>
        <v>2724</v>
        <stp/>
        <stp>StudyData</stp>
        <stp>(Vol(CLE?1)when  (LocalYear(CLE?1)=2016 AND LocalMonth(CLE?1)=1 AND LocalDay(CLE?1)=5 AND LocalHour(CLE?1)=8 AND LocalMinute(CLE?1)=25))</stp>
        <stp>Bar</stp>
        <stp/>
        <stp>Close</stp>
        <stp>5</stp>
        <stp>0</stp>
        <stp/>
        <stp/>
        <stp/>
        <stp>FALSE</stp>
        <stp>T</stp>
        <tr r="L6" s="8"/>
        <tr r="K6" s="8"/>
      </tp>
      <tp>
        <v>3865</v>
        <stp/>
        <stp>StudyData</stp>
        <stp>(Vol(CLE?1)when  (LocalYear(CLE?1)=2016 AND LocalMonth(CLE?1)=1 AND LocalDay(CLE?1)=4 AND LocalHour(CLE?1)=8 AND LocalMinute(CLE?1)=30))</stp>
        <stp>Bar</stp>
        <stp/>
        <stp>Close</stp>
        <stp>5</stp>
        <stp>0</stp>
        <stp/>
        <stp/>
        <stp/>
        <stp>FALSE</stp>
        <stp>T</stp>
        <tr r="S7" s="8"/>
      </tp>
      <tp>
        <v>3840</v>
        <stp/>
        <stp>StudyData</stp>
        <stp>(Vol(CLE?1)when  (LocalYear(CLE?1)=2016 AND LocalMonth(CLE?1)=1 AND LocalDay(CLE?1)=5 AND LocalHour(CLE?1)=8 AND LocalMinute(CLE?1)=20))</stp>
        <stp>Bar</stp>
        <stp/>
        <stp>Close</stp>
        <stp>5</stp>
        <stp>0</stp>
        <stp/>
        <stp/>
        <stp/>
        <stp>FALSE</stp>
        <stp>T</stp>
        <tr r="L5" s="8"/>
        <tr r="K5" s="8"/>
      </tp>
      <tp>
        <v>1840</v>
        <stp/>
        <stp>StudyData</stp>
        <stp>(Vol(CLE?1)when  (LocalYear(CLE?1)=2016 AND LocalMonth(CLE?1)=1 AND LocalDay(CLE?1)=4 AND LocalHour(CLE?1)=8 AND LocalMinute(CLE?1)=25))</stp>
        <stp>Bar</stp>
        <stp/>
        <stp>Close</stp>
        <stp>5</stp>
        <stp>0</stp>
        <stp/>
        <stp/>
        <stp/>
        <stp>FALSE</stp>
        <stp>T</stp>
        <tr r="S6" s="8"/>
      </tp>
      <tp>
        <v>2625</v>
        <stp/>
        <stp>StudyData</stp>
        <stp>(Vol(CLE?1)when  (LocalYear(CLE?1)=2016 AND LocalMonth(CLE?1)=1 AND LocalDay(CLE?1)=5 AND LocalHour(CLE?1)=8 AND LocalMinute(CLE?1)=35))</stp>
        <stp>Bar</stp>
        <stp/>
        <stp>Close</stp>
        <stp>5</stp>
        <stp>0</stp>
        <stp/>
        <stp/>
        <stp/>
        <stp>FALSE</stp>
        <stp>T</stp>
        <tr r="L8" s="8"/>
        <tr r="K8" s="8"/>
      </tp>
      <tp>
        <v>4762</v>
        <stp/>
        <stp>StudyData</stp>
        <stp>(Vol(CLE?1)when  (LocalYear(CLE?1)=2016 AND LocalMonth(CLE?1)=1 AND LocalDay(CLE?1)=4 AND LocalHour(CLE?1)=8 AND LocalMinute(CLE?1)=20))</stp>
        <stp>Bar</stp>
        <stp/>
        <stp>Close</stp>
        <stp>5</stp>
        <stp>0</stp>
        <stp/>
        <stp/>
        <stp/>
        <stp>FALSE</stp>
        <stp>T</stp>
        <tr r="S5" s="8"/>
      </tp>
      <tp>
        <v>6643</v>
        <stp/>
        <stp>StudyData</stp>
        <stp>(Vol(CLE?1)when  (LocalYear(CLE?1)=2016 AND LocalMonth(CLE?1)=1 AND LocalDay(CLE?1)=5 AND LocalHour(CLE?1)=8 AND LocalMinute(CLE?1)=30))</stp>
        <stp>Bar</stp>
        <stp/>
        <stp>Close</stp>
        <stp>5</stp>
        <stp>0</stp>
        <stp/>
        <stp/>
        <stp/>
        <stp>FALSE</stp>
        <stp>T</stp>
        <tr r="L7" s="8"/>
        <tr r="K7" s="8"/>
      </tp>
      <tp>
        <v>2253</v>
        <stp/>
        <stp>StudyData</stp>
        <stp>(Vol(CLE?1)when  (LocalYear(CLE?1)=2016 AND LocalMonth(CLE?1)=1 AND LocalDay(CLE?1)=4 AND LocalHour(CLE?1)=8 AND LocalMinute(CLE?1)=15))</stp>
        <stp>Bar</stp>
        <stp/>
        <stp>Close</stp>
        <stp>5</stp>
        <stp>0</stp>
        <stp/>
        <stp/>
        <stp/>
        <stp>FALSE</stp>
        <stp>T</stp>
        <tr r="S4" s="8"/>
      </tp>
      <tp>
        <v>1329</v>
        <stp/>
        <stp>StudyData</stp>
        <stp>(Vol(CLE?1)when  (LocalYear(CLE?1)=2016 AND LocalMonth(CLE?1)=1 AND LocalDay(CLE?1)=4 AND LocalHour(CLE?1)=8 AND LocalMinute(CLE?1)=10))</stp>
        <stp>Bar</stp>
        <stp/>
        <stp>Close</stp>
        <stp>5</stp>
        <stp>0</stp>
        <stp/>
        <stp/>
        <stp/>
        <stp>FALSE</stp>
        <stp>T</stp>
        <tr r="S3" s="8"/>
      </tp>
      <tp>
        <v>8179</v>
        <stp/>
        <stp>StudyData</stp>
        <stp>(Vol(CLE?1)when  (LocalYear(CLE?1)=2016 AND LocalMonth(CLE?1)=1 AND LocalDay(CLE?1)=5 AND LocalHour(CLE?1)=8 AND LocalMinute(CLE?1)=15))</stp>
        <stp>Bar</stp>
        <stp/>
        <stp>Close</stp>
        <stp>5</stp>
        <stp>0</stp>
        <stp/>
        <stp/>
        <stp/>
        <stp>FALSE</stp>
        <stp>T</stp>
        <tr r="L4" s="8"/>
        <tr r="K4" s="8"/>
      </tp>
      <tp>
        <v>3652</v>
        <stp/>
        <stp>StudyData</stp>
        <stp>(Vol(CLE?1)when  (LocalYear(CLE?1)=2016 AND LocalMonth(CLE?1)=1 AND LocalDay(CLE?1)=5 AND LocalHour(CLE?1)=8 AND LocalMinute(CLE?1)=10))</stp>
        <stp>Bar</stp>
        <stp/>
        <stp>Close</stp>
        <stp>5</stp>
        <stp>0</stp>
        <stp/>
        <stp/>
        <stp/>
        <stp>FALSE</stp>
        <stp>T</stp>
        <tr r="L3" s="8"/>
        <tr r="K3" s="8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28313728136511E-2"/>
          <c:y val="8.4207566159493236E-2"/>
          <c:w val="0.80977425766789302"/>
          <c:h val="0.7511723083583624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Ranking!$S$3:$S$33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Ranking!$O$3:$O$33</c:f>
              <c:numCache>
                <c:formatCode>General</c:formatCode>
                <c:ptCount val="31"/>
                <c:pt idx="0">
                  <c:v>1999.25</c:v>
                </c:pt>
                <c:pt idx="1">
                  <c:v>2001</c:v>
                </c:pt>
                <c:pt idx="2">
                  <c:v>2003.25</c:v>
                </c:pt>
                <c:pt idx="3">
                  <c:v>2003.75</c:v>
                </c:pt>
                <c:pt idx="4">
                  <c:v>2001.5</c:v>
                </c:pt>
                <c:pt idx="5">
                  <c:v>2002.5</c:v>
                </c:pt>
                <c:pt idx="6">
                  <c:v>2003.75</c:v>
                </c:pt>
                <c:pt idx="7">
                  <c:v>2005.5</c:v>
                </c:pt>
                <c:pt idx="8">
                  <c:v>2008.5</c:v>
                </c:pt>
                <c:pt idx="9">
                  <c:v>2011.5</c:v>
                </c:pt>
                <c:pt idx="10">
                  <c:v>2007.75</c:v>
                </c:pt>
                <c:pt idx="11">
                  <c:v>2009.25</c:v>
                </c:pt>
                <c:pt idx="12">
                  <c:v>2009</c:v>
                </c:pt>
                <c:pt idx="13">
                  <c:v>2008.5</c:v>
                </c:pt>
                <c:pt idx="14">
                  <c:v>2006.75</c:v>
                </c:pt>
                <c:pt idx="15">
                  <c:v>2006.25</c:v>
                </c:pt>
                <c:pt idx="16">
                  <c:v>2006</c:v>
                </c:pt>
                <c:pt idx="17">
                  <c:v>2005.5</c:v>
                </c:pt>
                <c:pt idx="18">
                  <c:v>2007.75</c:v>
                </c:pt>
                <c:pt idx="19">
                  <c:v>2008.5</c:v>
                </c:pt>
                <c:pt idx="20">
                  <c:v>2005.25</c:v>
                </c:pt>
                <c:pt idx="21">
                  <c:v>2005.75</c:v>
                </c:pt>
                <c:pt idx="22">
                  <c:v>2005.5</c:v>
                </c:pt>
                <c:pt idx="23">
                  <c:v>2004.75</c:v>
                </c:pt>
                <c:pt idx="24">
                  <c:v>2004.75</c:v>
                </c:pt>
                <c:pt idx="25">
                  <c:v>2005.5</c:v>
                </c:pt>
                <c:pt idx="26">
                  <c:v>2005.25</c:v>
                </c:pt>
                <c:pt idx="27">
                  <c:v>2003</c:v>
                </c:pt>
                <c:pt idx="28">
                  <c:v>2003.5</c:v>
                </c:pt>
                <c:pt idx="29">
                  <c:v>2002</c:v>
                </c:pt>
                <c:pt idx="30">
                  <c:v>1999.25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53-4238-A22D-AED6774D393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Ranking!$S$3:$S$33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Ranking!$P$3:$P$33</c:f>
              <c:numCache>
                <c:formatCode>General</c:formatCode>
                <c:ptCount val="31"/>
                <c:pt idx="0">
                  <c:v>2000.25</c:v>
                </c:pt>
                <c:pt idx="1">
                  <c:v>2001.75</c:v>
                </c:pt>
                <c:pt idx="2">
                  <c:v>2003.5</c:v>
                </c:pt>
                <c:pt idx="3">
                  <c:v>2004.75</c:v>
                </c:pt>
                <c:pt idx="4">
                  <c:v>2004.5</c:v>
                </c:pt>
                <c:pt idx="5">
                  <c:v>2004</c:v>
                </c:pt>
                <c:pt idx="6">
                  <c:v>2005</c:v>
                </c:pt>
                <c:pt idx="7">
                  <c:v>2006.25</c:v>
                </c:pt>
                <c:pt idx="8">
                  <c:v>2009.25</c:v>
                </c:pt>
                <c:pt idx="9">
                  <c:v>2012.25</c:v>
                </c:pt>
                <c:pt idx="10">
                  <c:v>2012.5</c:v>
                </c:pt>
                <c:pt idx="11">
                  <c:v>2010.75</c:v>
                </c:pt>
                <c:pt idx="12">
                  <c:v>2013</c:v>
                </c:pt>
                <c:pt idx="13">
                  <c:v>2009.5</c:v>
                </c:pt>
                <c:pt idx="14">
                  <c:v>2008.75</c:v>
                </c:pt>
                <c:pt idx="15">
                  <c:v>2007.25</c:v>
                </c:pt>
                <c:pt idx="16">
                  <c:v>2007.25</c:v>
                </c:pt>
                <c:pt idx="17">
                  <c:v>2006.5</c:v>
                </c:pt>
                <c:pt idx="18">
                  <c:v>2007.75</c:v>
                </c:pt>
                <c:pt idx="19">
                  <c:v>2009.5</c:v>
                </c:pt>
                <c:pt idx="20">
                  <c:v>2009</c:v>
                </c:pt>
                <c:pt idx="21">
                  <c:v>2006</c:v>
                </c:pt>
                <c:pt idx="22">
                  <c:v>2006.25</c:v>
                </c:pt>
                <c:pt idx="23">
                  <c:v>2005.5</c:v>
                </c:pt>
                <c:pt idx="24">
                  <c:v>2005</c:v>
                </c:pt>
                <c:pt idx="25">
                  <c:v>2006</c:v>
                </c:pt>
                <c:pt idx="26">
                  <c:v>2006.75</c:v>
                </c:pt>
                <c:pt idx="27">
                  <c:v>2005.5</c:v>
                </c:pt>
                <c:pt idx="28">
                  <c:v>2003.5</c:v>
                </c:pt>
                <c:pt idx="29">
                  <c:v>2003.75</c:v>
                </c:pt>
                <c:pt idx="30">
                  <c:v>2002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53-4238-A22D-AED6774D393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Ranking!$S$3:$S$33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Ranking!$Q$3:$Q$33</c:f>
              <c:numCache>
                <c:formatCode>General</c:formatCode>
                <c:ptCount val="31"/>
                <c:pt idx="0">
                  <c:v>1998.25</c:v>
                </c:pt>
                <c:pt idx="1">
                  <c:v>1999.25</c:v>
                </c:pt>
                <c:pt idx="2">
                  <c:v>1999.5</c:v>
                </c:pt>
                <c:pt idx="3">
                  <c:v>2001.75</c:v>
                </c:pt>
                <c:pt idx="4">
                  <c:v>2001.25</c:v>
                </c:pt>
                <c:pt idx="5">
                  <c:v>2001</c:v>
                </c:pt>
                <c:pt idx="6">
                  <c:v>2001.75</c:v>
                </c:pt>
                <c:pt idx="7">
                  <c:v>2003.5</c:v>
                </c:pt>
                <c:pt idx="8">
                  <c:v>2005.25</c:v>
                </c:pt>
                <c:pt idx="9">
                  <c:v>2008</c:v>
                </c:pt>
                <c:pt idx="10">
                  <c:v>2006.75</c:v>
                </c:pt>
                <c:pt idx="11">
                  <c:v>2007.25</c:v>
                </c:pt>
                <c:pt idx="12">
                  <c:v>2007</c:v>
                </c:pt>
                <c:pt idx="13">
                  <c:v>2007.75</c:v>
                </c:pt>
                <c:pt idx="14">
                  <c:v>2005.75</c:v>
                </c:pt>
                <c:pt idx="15">
                  <c:v>2006</c:v>
                </c:pt>
                <c:pt idx="16">
                  <c:v>2005.75</c:v>
                </c:pt>
                <c:pt idx="17">
                  <c:v>2005</c:v>
                </c:pt>
                <c:pt idx="18">
                  <c:v>2004.75</c:v>
                </c:pt>
                <c:pt idx="19">
                  <c:v>2007.5</c:v>
                </c:pt>
                <c:pt idx="20">
                  <c:v>2004.75</c:v>
                </c:pt>
                <c:pt idx="21">
                  <c:v>2005</c:v>
                </c:pt>
                <c:pt idx="22">
                  <c:v>2005.25</c:v>
                </c:pt>
                <c:pt idx="23">
                  <c:v>2003.5</c:v>
                </c:pt>
                <c:pt idx="24">
                  <c:v>2004</c:v>
                </c:pt>
                <c:pt idx="25">
                  <c:v>2004.25</c:v>
                </c:pt>
                <c:pt idx="26">
                  <c:v>2005</c:v>
                </c:pt>
                <c:pt idx="27">
                  <c:v>2002.5</c:v>
                </c:pt>
                <c:pt idx="28">
                  <c:v>2002.25</c:v>
                </c:pt>
                <c:pt idx="29">
                  <c:v>2001.25</c:v>
                </c:pt>
                <c:pt idx="30">
                  <c:v>1998.5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F53-4238-A22D-AED6774D3938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Ranking!$S$3:$S$33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Ranking!$R$3:$R$33</c:f>
              <c:numCache>
                <c:formatCode>General</c:formatCode>
                <c:ptCount val="31"/>
                <c:pt idx="0">
                  <c:v>1998.75</c:v>
                </c:pt>
                <c:pt idx="1">
                  <c:v>1999.5</c:v>
                </c:pt>
                <c:pt idx="2">
                  <c:v>2001</c:v>
                </c:pt>
                <c:pt idx="3">
                  <c:v>2003.25</c:v>
                </c:pt>
                <c:pt idx="4">
                  <c:v>2004</c:v>
                </c:pt>
                <c:pt idx="5">
                  <c:v>2001.25</c:v>
                </c:pt>
                <c:pt idx="6">
                  <c:v>2002.5</c:v>
                </c:pt>
                <c:pt idx="7">
                  <c:v>2004</c:v>
                </c:pt>
                <c:pt idx="8">
                  <c:v>2005.25</c:v>
                </c:pt>
                <c:pt idx="9">
                  <c:v>2008.5</c:v>
                </c:pt>
                <c:pt idx="10">
                  <c:v>2011.5</c:v>
                </c:pt>
                <c:pt idx="11">
                  <c:v>2007.5</c:v>
                </c:pt>
                <c:pt idx="12">
                  <c:v>2009.25</c:v>
                </c:pt>
                <c:pt idx="13">
                  <c:v>2008.75</c:v>
                </c:pt>
                <c:pt idx="14">
                  <c:v>2008.25</c:v>
                </c:pt>
                <c:pt idx="15">
                  <c:v>2006.5</c:v>
                </c:pt>
                <c:pt idx="16">
                  <c:v>2006.25</c:v>
                </c:pt>
                <c:pt idx="17">
                  <c:v>2005.75</c:v>
                </c:pt>
                <c:pt idx="18">
                  <c:v>2005.25</c:v>
                </c:pt>
                <c:pt idx="19">
                  <c:v>2007.5</c:v>
                </c:pt>
                <c:pt idx="20">
                  <c:v>2008.5</c:v>
                </c:pt>
                <c:pt idx="21">
                  <c:v>2005.25</c:v>
                </c:pt>
                <c:pt idx="22">
                  <c:v>2005.5</c:v>
                </c:pt>
                <c:pt idx="23">
                  <c:v>2005.5</c:v>
                </c:pt>
                <c:pt idx="24">
                  <c:v>2004.75</c:v>
                </c:pt>
                <c:pt idx="25">
                  <c:v>2004.5</c:v>
                </c:pt>
                <c:pt idx="26">
                  <c:v>2005.75</c:v>
                </c:pt>
                <c:pt idx="27">
                  <c:v>2005</c:v>
                </c:pt>
                <c:pt idx="28">
                  <c:v>2003</c:v>
                </c:pt>
                <c:pt idx="29">
                  <c:v>2003.25</c:v>
                </c:pt>
                <c:pt idx="30">
                  <c:v>2002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F53-4238-A22D-AED6774D3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69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366635264"/>
        <c:axId val="1366696864"/>
      </c:stockChart>
      <c:catAx>
        <c:axId val="1366635264"/>
        <c:scaling>
          <c:orientation val="maxMin"/>
        </c:scaling>
        <c:delete val="0"/>
        <c:axPos val="b"/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96864"/>
        <c:crosses val="autoZero"/>
        <c:auto val="0"/>
        <c:lblAlgn val="ctr"/>
        <c:lblOffset val="100"/>
        <c:tickLblSkip val="12"/>
        <c:noMultiLvlLbl val="0"/>
      </c:catAx>
      <c:valAx>
        <c:axId val="13666968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3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009515301352504E-2"/>
          <c:y val="6.3472658023010275E-2"/>
          <c:w val="0.83102261849814807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Sheet1!$A$16:$A$26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Sheet1!$AD$289:$AN$289</c:f>
              <c:numCache>
                <c:formatCode>General</c:formatCode>
                <c:ptCount val="11"/>
                <c:pt idx="1">
                  <c:v>498337</c:v>
                </c:pt>
                <c:pt idx="2">
                  <c:v>0</c:v>
                </c:pt>
                <c:pt idx="3">
                  <c:v>188949</c:v>
                </c:pt>
                <c:pt idx="4">
                  <c:v>172770</c:v>
                </c:pt>
                <c:pt idx="5">
                  <c:v>197029</c:v>
                </c:pt>
                <c:pt idx="6">
                  <c:v>163050</c:v>
                </c:pt>
                <c:pt idx="7">
                  <c:v>0</c:v>
                </c:pt>
                <c:pt idx="8">
                  <c:v>97678</c:v>
                </c:pt>
                <c:pt idx="9">
                  <c:v>215938</c:v>
                </c:pt>
                <c:pt idx="10">
                  <c:v>257780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E9-4669-9A1C-EFA98C9B8C24}"/>
            </c:ext>
          </c:extLst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Sheet1!$A$16:$A$26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Sheet1!$AD$290:$AN$290</c:f>
              <c:numCache>
                <c:formatCode>General</c:formatCode>
                <c:ptCount val="11"/>
                <c:pt idx="0">
                  <c:v>351288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E9-4669-9A1C-EFA98C9B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1366700224"/>
        <c:axId val="1366700784"/>
      </c:barChart>
      <c:catAx>
        <c:axId val="1366700224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00784"/>
        <c:crosses val="autoZero"/>
        <c:auto val="0"/>
        <c:lblAlgn val="ctr"/>
        <c:lblOffset val="100"/>
        <c:noMultiLvlLbl val="0"/>
      </c:catAx>
      <c:valAx>
        <c:axId val="13667007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0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08503834996969E-2"/>
          <c:y val="6.3395049736746423E-2"/>
          <c:w val="0.82319630354989681"/>
          <c:h val="0.7637960320188089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Sheet2!$C$14:$C$24</c:f>
              <c:numCache>
                <c:formatCode>General</c:formatCode>
                <c:ptCount val="11"/>
                <c:pt idx="1">
                  <c:v>20078</c:v>
                </c:pt>
                <c:pt idx="2">
                  <c:v>0</c:v>
                </c:pt>
                <c:pt idx="3">
                  <c:v>23309</c:v>
                </c:pt>
                <c:pt idx="4">
                  <c:v>14330</c:v>
                </c:pt>
                <c:pt idx="5">
                  <c:v>11716</c:v>
                </c:pt>
                <c:pt idx="6">
                  <c:v>7903</c:v>
                </c:pt>
                <c:pt idx="7">
                  <c:v>0</c:v>
                </c:pt>
                <c:pt idx="8">
                  <c:v>6056</c:v>
                </c:pt>
                <c:pt idx="9">
                  <c:v>24891</c:v>
                </c:pt>
                <c:pt idx="10">
                  <c:v>17142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72-4327-A73B-E3E9374CA4CB}"/>
            </c:ext>
          </c:extLst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Sheet2!$B$14:$B$24</c:f>
              <c:numCache>
                <c:formatCode>General</c:formatCode>
                <c:ptCount val="11"/>
                <c:pt idx="0">
                  <c:v>11358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72-4327-A73B-E3E9374C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1366703584"/>
        <c:axId val="1366704144"/>
      </c:barChart>
      <c:catAx>
        <c:axId val="1366703584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04144"/>
        <c:crosses val="autoZero"/>
        <c:auto val="0"/>
        <c:lblAlgn val="ctr"/>
        <c:lblOffset val="100"/>
        <c:noMultiLvlLbl val="0"/>
      </c:catAx>
      <c:valAx>
        <c:axId val="13667041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786961153665316"/>
          <c:y val="3.0749432562187901E-2"/>
          <c:w val="0.4839992948642613"/>
          <c:h val="0.9478215910569122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31000">
                  <a:srgbClr val="0064FF"/>
                </a:gs>
                <a:gs pos="51000">
                  <a:srgbClr val="00FFFF"/>
                </a:gs>
                <a:gs pos="100000">
                  <a:schemeClr val="bg1"/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640290E-E994-4DC4-981D-196C7B3F39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878-4F95-8E59-7BB3E45DA78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CD70CD0-87F6-4F78-907D-41A927D5D2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5B6BF74-D009-4807-AFAB-DB08148D65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3FBD12E-02E8-4801-81AF-62476330E0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5D49360-0E5E-4A60-A1FF-53C73FEF55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23746CE-7F3A-48D9-A3C8-3775D76A41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68E5CD9-FF27-4D86-B26D-5F01FBBAB0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5F5E7C4-8A0E-4E7B-AC6A-EAF274A3AE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9D43F19-CEEE-4770-B93A-BBFE2FCB19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7C62332-1DC4-4E62-AD39-08F8380B52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D5E186F2-AAE1-4E6B-B91B-3F96CA2B6B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EFB76F9-62C6-4500-BB9D-683058ABEE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CE72B6D0-F0E7-4E9D-B367-C85BEF5A48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C9617EBF-D2E0-48E6-A93F-3643417A44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04850DDD-71E3-4300-A6DB-C88C8E4A26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1CDAE0CD-462E-48B7-BBCB-2F79D59DD4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F1695645-203F-4EE8-BA84-D4F7B16294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488E83C5-690A-4353-A6AE-97FABC763E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61C76C8C-1BDD-4CA1-8428-E81582F47E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0080FEE4-F6EC-469C-BD47-64FC37C4DA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05C136B9-5BCB-4678-9063-002C4BABAF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5119952E-ED9C-4BAB-9009-D2003923C1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CCD1C1F7-34E0-4ACF-9663-7765676B30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66C74C31-8885-48C9-87BE-116C8AEDC8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B3F48D4B-C8D4-4180-82FF-F97AF38B1D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C543BE86-1800-4224-BAA7-36DFD622E6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63DBD4A1-5A16-480B-8D98-99CEE90DBD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1B10EDE8-7DF8-443D-8BD2-26297B12BC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2A40E7CA-66B3-47B2-8662-15E1B21E26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8FE38704-3DA3-42E0-A487-52EF563127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601CB4CE-998E-4929-9ADB-1843AB6E27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3BDFA063-1488-4A42-A4F7-781A74D008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029E8753-24DD-4ADB-AD71-61EAFAD5BD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E0FF6048-3E66-4DBD-BFC5-D4B1CBC337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Ranking!$H$3:$H$36</c:f>
              <c:strCache>
                <c:ptCount val="34"/>
                <c:pt idx="0">
                  <c:v>Silver (Globex), Mar 16</c:v>
                </c:pt>
                <c:pt idx="1">
                  <c:v>OMX Stockholm 30 Index, Jan 16</c:v>
                </c:pt>
                <c:pt idx="2">
                  <c:v>Dollar Index (ICE), Mar 16</c:v>
                </c:pt>
                <c:pt idx="3">
                  <c:v>Platinum (Globex), Apr 16</c:v>
                </c:pt>
                <c:pt idx="4">
                  <c:v>Japanese Yen (Globex), Mar 16</c:v>
                </c:pt>
                <c:pt idx="5">
                  <c:v>Euro Buxl (30yr), Mar 16</c:v>
                </c:pt>
                <c:pt idx="6">
                  <c:v>Gold (Globex), Feb 16</c:v>
                </c:pt>
                <c:pt idx="7">
                  <c:v>Euro Bund (10yr), Mar 16</c:v>
                </c:pt>
                <c:pt idx="8">
                  <c:v>Euro BOBL (5yr), Mar 16</c:v>
                </c:pt>
                <c:pt idx="9">
                  <c:v>Euro STOXX 50, Mar 16</c:v>
                </c:pt>
                <c:pt idx="10">
                  <c:v>10yr US Treasury Notes (Globex), Mar 16</c:v>
                </c:pt>
                <c:pt idx="11">
                  <c:v>Long Gilt (CONNECT), Mar 16</c:v>
                </c:pt>
                <c:pt idx="12">
                  <c:v>5 Year US Treasury Notes (Globex), Mar 16</c:v>
                </c:pt>
                <c:pt idx="13">
                  <c:v>DAX Index, Mar 16</c:v>
                </c:pt>
                <c:pt idx="14">
                  <c:v>Canadian Dollar (Globex), Mar 16</c:v>
                </c:pt>
                <c:pt idx="15">
                  <c:v>Mexican Peso (Globex), Mar 16</c:v>
                </c:pt>
                <c:pt idx="16">
                  <c:v>30yr US Treasury Bonds (Globex), Mar 16</c:v>
                </c:pt>
                <c:pt idx="17">
                  <c:v>NY Harbor ULSD, Feb 16</c:v>
                </c:pt>
                <c:pt idx="18">
                  <c:v>FTSE 100 - Stnd Index, Mar 16</c:v>
                </c:pt>
                <c:pt idx="19">
                  <c:v>Russell 2000 Index Mini, Mar 16</c:v>
                </c:pt>
                <c:pt idx="20">
                  <c:v>British Pound (Globex), Mar 16</c:v>
                </c:pt>
                <c:pt idx="21">
                  <c:v>Nikkei 225 (Osaka), Mar 16</c:v>
                </c:pt>
                <c:pt idx="22">
                  <c:v>E-Mini S&amp;P 500, Mar 16</c:v>
                </c:pt>
                <c:pt idx="23">
                  <c:v>Euro/British Pound (Globex), Mar 16</c:v>
                </c:pt>
                <c:pt idx="24">
                  <c:v>Australian Dollar (Globex), Jun 16</c:v>
                </c:pt>
                <c:pt idx="25">
                  <c:v>E-mini NASDAQ-100, Mar 16</c:v>
                </c:pt>
                <c:pt idx="26">
                  <c:v>E-mini Dow ($5), Mar 16</c:v>
                </c:pt>
                <c:pt idx="27">
                  <c:v>CAC40, Jan 16</c:v>
                </c:pt>
                <c:pt idx="28">
                  <c:v>Swiss Franc (Globex), Mar 16</c:v>
                </c:pt>
                <c:pt idx="29">
                  <c:v>New Zealand Dollar (Globex), Mar 16</c:v>
                </c:pt>
                <c:pt idx="30">
                  <c:v>Euro FX (Globex), Mar 16</c:v>
                </c:pt>
                <c:pt idx="31">
                  <c:v>Crude Light (Globex), Feb 16</c:v>
                </c:pt>
                <c:pt idx="32">
                  <c:v>Natural Gas (Globex), Feb 16</c:v>
                </c:pt>
                <c:pt idx="33">
                  <c:v>RBOB Gasoline (Globex), Feb 16</c:v>
                </c:pt>
              </c:strCache>
            </c:strRef>
          </c:cat>
          <c:val>
            <c:numRef>
              <c:f>Ranking!$J$3:$J$36</c:f>
              <c:numCache>
                <c:formatCode>0.00%</c:formatCode>
                <c:ptCount val="34"/>
                <c:pt idx="0">
                  <c:v>9.3201358283361031E-3</c:v>
                </c:pt>
                <c:pt idx="1">
                  <c:v>7.0131271354073009E-3</c:v>
                </c:pt>
                <c:pt idx="2">
                  <c:v>6.7900735591302245E-3</c:v>
                </c:pt>
                <c:pt idx="3">
                  <c:v>5.6529112492933863E-3</c:v>
                </c:pt>
                <c:pt idx="4">
                  <c:v>2.7997855483409785E-3</c:v>
                </c:pt>
                <c:pt idx="5">
                  <c:v>2.7501309586170767E-3</c:v>
                </c:pt>
                <c:pt idx="6">
                  <c:v>2.5111607142857145E-3</c:v>
                </c:pt>
                <c:pt idx="7">
                  <c:v>2.0782165123748348E-3</c:v>
                </c:pt>
                <c:pt idx="8">
                  <c:v>1.9104386367109888E-3</c:v>
                </c:pt>
                <c:pt idx="9">
                  <c:v>1.5867978419549351E-3</c:v>
                </c:pt>
                <c:pt idx="10">
                  <c:v>1.1146891255883083E-3</c:v>
                </c:pt>
                <c:pt idx="11">
                  <c:v>1.0217983651226157E-3</c:v>
                </c:pt>
                <c:pt idx="12">
                  <c:v>9.8918491163281453E-4</c:v>
                </c:pt>
                <c:pt idx="13">
                  <c:v>6.8199532346063904E-4</c:v>
                </c:pt>
                <c:pt idx="14">
                  <c:v>1.1162271522254779E-3</c:v>
                </c:pt>
                <c:pt idx="15">
                  <c:v>1.3937282229965157E-3</c:v>
                </c:pt>
                <c:pt idx="16">
                  <c:v>1.8233387358184765E-3</c:v>
                </c:pt>
                <c:pt idx="17">
                  <c:v>2.663352272727273E-3</c:v>
                </c:pt>
                <c:pt idx="18">
                  <c:v>3.5324077877269366E-3</c:v>
                </c:pt>
                <c:pt idx="19">
                  <c:v>4.5207956600361665E-3</c:v>
                </c:pt>
                <c:pt idx="20">
                  <c:v>4.6217630666757284E-3</c:v>
                </c:pt>
                <c:pt idx="21">
                  <c:v>4.9019607843137254E-3</c:v>
                </c:pt>
                <c:pt idx="22">
                  <c:v>5.1020408163265311E-3</c:v>
                </c:pt>
                <c:pt idx="23">
                  <c:v>5.2228176083565078E-3</c:v>
                </c:pt>
                <c:pt idx="24">
                  <c:v>5.7511572450554072E-3</c:v>
                </c:pt>
                <c:pt idx="25">
                  <c:v>5.8275058275058279E-3</c:v>
                </c:pt>
                <c:pt idx="26">
                  <c:v>6.0286801287679249E-3</c:v>
                </c:pt>
                <c:pt idx="27">
                  <c:v>9.2085069063801792E-3</c:v>
                </c:pt>
                <c:pt idx="28">
                  <c:v>9.2925659472422057E-3</c:v>
                </c:pt>
                <c:pt idx="29">
                  <c:v>9.6726190476190479E-3</c:v>
                </c:pt>
                <c:pt idx="30">
                  <c:v>9.6809883828139418E-3</c:v>
                </c:pt>
                <c:pt idx="31">
                  <c:v>1.7682263329706203E-2</c:v>
                </c:pt>
                <c:pt idx="32">
                  <c:v>2.3136246786632394E-2</c:v>
                </c:pt>
                <c:pt idx="33">
                  <c:v>2.5335089486325249E-2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3878-4F95-8E59-7BB3E45DA780}"/>
            </c:ext>
            <c:ext xmlns:c15="http://schemas.microsoft.com/office/drawing/2012/chart" uri="{02D57815-91ED-43cb-92C2-25804820EDAC}">
              <c15:datalabelsRange>
                <c15:f>Ranking!$L$3:$L$36</c15:f>
                <c15:dlblRangeCache>
                  <c:ptCount val="34"/>
                  <c:pt idx="0">
                    <c:v>0.93%</c:v>
                  </c:pt>
                  <c:pt idx="1">
                    <c:v>0.70%</c:v>
                  </c:pt>
                  <c:pt idx="2">
                    <c:v>0.68%</c:v>
                  </c:pt>
                  <c:pt idx="3">
                    <c:v>0.57%</c:v>
                  </c:pt>
                  <c:pt idx="4">
                    <c:v>0.28%</c:v>
                  </c:pt>
                  <c:pt idx="5">
                    <c:v>0.28%</c:v>
                  </c:pt>
                  <c:pt idx="6">
                    <c:v>0.25%</c:v>
                  </c:pt>
                  <c:pt idx="7">
                    <c:v>0.21%</c:v>
                  </c:pt>
                  <c:pt idx="8">
                    <c:v>0.19%</c:v>
                  </c:pt>
                  <c:pt idx="9">
                    <c:v>0.16%</c:v>
                  </c:pt>
                  <c:pt idx="10">
                    <c:v>0.11%</c:v>
                  </c:pt>
                  <c:pt idx="11">
                    <c:v>0.10%</c:v>
                  </c:pt>
                  <c:pt idx="12">
                    <c:v>0.10%</c:v>
                  </c:pt>
                  <c:pt idx="13">
                    <c:v>0.07%</c:v>
                  </c:pt>
                  <c:pt idx="14">
                    <c:v>-0.11%</c:v>
                  </c:pt>
                  <c:pt idx="15">
                    <c:v>-0.14%</c:v>
                  </c:pt>
                  <c:pt idx="16">
                    <c:v>-0.18%</c:v>
                  </c:pt>
                  <c:pt idx="17">
                    <c:v>-0.27%</c:v>
                  </c:pt>
                  <c:pt idx="18">
                    <c:v>-0.35%</c:v>
                  </c:pt>
                  <c:pt idx="19">
                    <c:v>-0.45%</c:v>
                  </c:pt>
                  <c:pt idx="20">
                    <c:v>-0.46%</c:v>
                  </c:pt>
                  <c:pt idx="21">
                    <c:v>-0.49%</c:v>
                  </c:pt>
                  <c:pt idx="22">
                    <c:v>-0.51%</c:v>
                  </c:pt>
                  <c:pt idx="23">
                    <c:v>-0.52%</c:v>
                  </c:pt>
                  <c:pt idx="24">
                    <c:v>-0.58%</c:v>
                  </c:pt>
                  <c:pt idx="25">
                    <c:v>-0.58%</c:v>
                  </c:pt>
                  <c:pt idx="26">
                    <c:v>-0.60%</c:v>
                  </c:pt>
                  <c:pt idx="27">
                    <c:v>-0.92%</c:v>
                  </c:pt>
                  <c:pt idx="28">
                    <c:v>-0.93%</c:v>
                  </c:pt>
                  <c:pt idx="29">
                    <c:v>-0.97%</c:v>
                  </c:pt>
                  <c:pt idx="30">
                    <c:v>-0.97%</c:v>
                  </c:pt>
                  <c:pt idx="31">
                    <c:v>-1.77%</c:v>
                  </c:pt>
                  <c:pt idx="32">
                    <c:v>-2.31%</c:v>
                  </c:pt>
                  <c:pt idx="33">
                    <c:v>-2.53%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002060"/>
                </a:gs>
                <a:gs pos="44000">
                  <a:srgbClr val="002060"/>
                </a:gs>
                <a:gs pos="100000">
                  <a:schemeClr val="bg1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cat>
            <c:strRef>
              <c:f>Ranking!$H$3:$H$36</c:f>
              <c:strCache>
                <c:ptCount val="34"/>
                <c:pt idx="0">
                  <c:v>Silver (Globex), Mar 16</c:v>
                </c:pt>
                <c:pt idx="1">
                  <c:v>OMX Stockholm 30 Index, Jan 16</c:v>
                </c:pt>
                <c:pt idx="2">
                  <c:v>Dollar Index (ICE), Mar 16</c:v>
                </c:pt>
                <c:pt idx="3">
                  <c:v>Platinum (Globex), Apr 16</c:v>
                </c:pt>
                <c:pt idx="4">
                  <c:v>Japanese Yen (Globex), Mar 16</c:v>
                </c:pt>
                <c:pt idx="5">
                  <c:v>Euro Buxl (30yr), Mar 16</c:v>
                </c:pt>
                <c:pt idx="6">
                  <c:v>Gold (Globex), Feb 16</c:v>
                </c:pt>
                <c:pt idx="7">
                  <c:v>Euro Bund (10yr), Mar 16</c:v>
                </c:pt>
                <c:pt idx="8">
                  <c:v>Euro BOBL (5yr), Mar 16</c:v>
                </c:pt>
                <c:pt idx="9">
                  <c:v>Euro STOXX 50, Mar 16</c:v>
                </c:pt>
                <c:pt idx="10">
                  <c:v>10yr US Treasury Notes (Globex), Mar 16</c:v>
                </c:pt>
                <c:pt idx="11">
                  <c:v>Long Gilt (CONNECT), Mar 16</c:v>
                </c:pt>
                <c:pt idx="12">
                  <c:v>5 Year US Treasury Notes (Globex), Mar 16</c:v>
                </c:pt>
                <c:pt idx="13">
                  <c:v>DAX Index, Mar 16</c:v>
                </c:pt>
                <c:pt idx="14">
                  <c:v>Canadian Dollar (Globex), Mar 16</c:v>
                </c:pt>
                <c:pt idx="15">
                  <c:v>Mexican Peso (Globex), Mar 16</c:v>
                </c:pt>
                <c:pt idx="16">
                  <c:v>30yr US Treasury Bonds (Globex), Mar 16</c:v>
                </c:pt>
                <c:pt idx="17">
                  <c:v>NY Harbor ULSD, Feb 16</c:v>
                </c:pt>
                <c:pt idx="18">
                  <c:v>FTSE 100 - Stnd Index, Mar 16</c:v>
                </c:pt>
                <c:pt idx="19">
                  <c:v>Russell 2000 Index Mini, Mar 16</c:v>
                </c:pt>
                <c:pt idx="20">
                  <c:v>British Pound (Globex), Mar 16</c:v>
                </c:pt>
                <c:pt idx="21">
                  <c:v>Nikkei 225 (Osaka), Mar 16</c:v>
                </c:pt>
                <c:pt idx="22">
                  <c:v>E-Mini S&amp;P 500, Mar 16</c:v>
                </c:pt>
                <c:pt idx="23">
                  <c:v>Euro/British Pound (Globex), Mar 16</c:v>
                </c:pt>
                <c:pt idx="24">
                  <c:v>Australian Dollar (Globex), Jun 16</c:v>
                </c:pt>
                <c:pt idx="25">
                  <c:v>E-mini NASDAQ-100, Mar 16</c:v>
                </c:pt>
                <c:pt idx="26">
                  <c:v>E-mini Dow ($5), Mar 16</c:v>
                </c:pt>
                <c:pt idx="27">
                  <c:v>CAC40, Jan 16</c:v>
                </c:pt>
                <c:pt idx="28">
                  <c:v>Swiss Franc (Globex), Mar 16</c:v>
                </c:pt>
                <c:pt idx="29">
                  <c:v>New Zealand Dollar (Globex), Mar 16</c:v>
                </c:pt>
                <c:pt idx="30">
                  <c:v>Euro FX (Globex), Mar 16</c:v>
                </c:pt>
                <c:pt idx="31">
                  <c:v>Crude Light (Globex), Feb 16</c:v>
                </c:pt>
                <c:pt idx="32">
                  <c:v>Natural Gas (Globex), Feb 16</c:v>
                </c:pt>
                <c:pt idx="33">
                  <c:v>RBOB Gasoline (Globex), Feb 16</c:v>
                </c:pt>
              </c:strCache>
            </c:strRef>
          </c:cat>
          <c:val>
            <c:numRef>
              <c:f>Ranking!$K$3:$K$36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1.1162271522254779E-3</c:v>
                </c:pt>
                <c:pt idx="15">
                  <c:v>1.3937282229965157E-3</c:v>
                </c:pt>
                <c:pt idx="16">
                  <c:v>1.8233387358184765E-3</c:v>
                </c:pt>
                <c:pt idx="17">
                  <c:v>2.663352272727273E-3</c:v>
                </c:pt>
                <c:pt idx="18">
                  <c:v>3.5324077877269366E-3</c:v>
                </c:pt>
                <c:pt idx="19">
                  <c:v>4.5207956600361665E-3</c:v>
                </c:pt>
                <c:pt idx="20">
                  <c:v>4.6217630666757284E-3</c:v>
                </c:pt>
                <c:pt idx="21">
                  <c:v>4.9019607843137254E-3</c:v>
                </c:pt>
                <c:pt idx="22">
                  <c:v>5.1020408163265311E-3</c:v>
                </c:pt>
                <c:pt idx="23">
                  <c:v>5.2228176083565078E-3</c:v>
                </c:pt>
                <c:pt idx="24">
                  <c:v>5.7511572450554072E-3</c:v>
                </c:pt>
                <c:pt idx="25">
                  <c:v>5.8275058275058279E-3</c:v>
                </c:pt>
                <c:pt idx="26">
                  <c:v>6.0286801287679249E-3</c:v>
                </c:pt>
                <c:pt idx="27">
                  <c:v>9.2085069063801792E-3</c:v>
                </c:pt>
                <c:pt idx="28">
                  <c:v>9.2925659472422057E-3</c:v>
                </c:pt>
                <c:pt idx="29">
                  <c:v>9.6726190476190479E-3</c:v>
                </c:pt>
                <c:pt idx="30">
                  <c:v>9.6809883828139418E-3</c:v>
                </c:pt>
                <c:pt idx="31">
                  <c:v>1.7682263329706203E-2</c:v>
                </c:pt>
                <c:pt idx="32">
                  <c:v>2.3136246786632394E-2</c:v>
                </c:pt>
                <c:pt idx="33">
                  <c:v>2.5335089486325249E-2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3878-4F95-8E59-7BB3E45D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6708064"/>
        <c:axId val="1366708624"/>
      </c:barChart>
      <c:catAx>
        <c:axId val="1366708064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08624"/>
        <c:crosses val="autoZero"/>
        <c:auto val="0"/>
        <c:lblAlgn val="ctr"/>
        <c:lblOffset val="100"/>
        <c:noMultiLvlLbl val="0"/>
      </c:catAx>
      <c:valAx>
        <c:axId val="13667086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366708064"/>
        <c:crosses val="autoZero"/>
        <c:crossBetween val="between"/>
      </c:valAx>
      <c:spPr>
        <a:solidFill>
          <a:srgbClr val="00000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28313728136511E-2"/>
          <c:y val="8.4207566159493236E-2"/>
          <c:w val="0.80977425766789302"/>
          <c:h val="0.7511723083583624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Ranking!$Z$3:$Z$33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Ranking!$V$3:$V$33</c:f>
              <c:numCache>
                <c:formatCode>General</c:formatCode>
                <c:ptCount val="31"/>
                <c:pt idx="0">
                  <c:v>46.45</c:v>
                </c:pt>
                <c:pt idx="1">
                  <c:v>46.54</c:v>
                </c:pt>
                <c:pt idx="2">
                  <c:v>46.55</c:v>
                </c:pt>
                <c:pt idx="3">
                  <c:v>46.53</c:v>
                </c:pt>
                <c:pt idx="4">
                  <c:v>46.58</c:v>
                </c:pt>
                <c:pt idx="5">
                  <c:v>46.67</c:v>
                </c:pt>
                <c:pt idx="6">
                  <c:v>46.73</c:v>
                </c:pt>
                <c:pt idx="7">
                  <c:v>46.46</c:v>
                </c:pt>
                <c:pt idx="8">
                  <c:v>46.43</c:v>
                </c:pt>
                <c:pt idx="9">
                  <c:v>46.46</c:v>
                </c:pt>
                <c:pt idx="10">
                  <c:v>46.52</c:v>
                </c:pt>
                <c:pt idx="11">
                  <c:v>46.58</c:v>
                </c:pt>
                <c:pt idx="12">
                  <c:v>46.59</c:v>
                </c:pt>
                <c:pt idx="13">
                  <c:v>46.6</c:v>
                </c:pt>
                <c:pt idx="14">
                  <c:v>46.55</c:v>
                </c:pt>
                <c:pt idx="15">
                  <c:v>46.56</c:v>
                </c:pt>
                <c:pt idx="16">
                  <c:v>46.62</c:v>
                </c:pt>
                <c:pt idx="17">
                  <c:v>46.58</c:v>
                </c:pt>
                <c:pt idx="18">
                  <c:v>46.55</c:v>
                </c:pt>
                <c:pt idx="19">
                  <c:v>46.83</c:v>
                </c:pt>
                <c:pt idx="20">
                  <c:v>46.76</c:v>
                </c:pt>
                <c:pt idx="21">
                  <c:v>46.81</c:v>
                </c:pt>
                <c:pt idx="22">
                  <c:v>46.73</c:v>
                </c:pt>
                <c:pt idx="23">
                  <c:v>46.67</c:v>
                </c:pt>
                <c:pt idx="24">
                  <c:v>46.6</c:v>
                </c:pt>
                <c:pt idx="25">
                  <c:v>46.58</c:v>
                </c:pt>
                <c:pt idx="26">
                  <c:v>46.65</c:v>
                </c:pt>
                <c:pt idx="27">
                  <c:v>46.72</c:v>
                </c:pt>
                <c:pt idx="28">
                  <c:v>46.6</c:v>
                </c:pt>
                <c:pt idx="29">
                  <c:v>46.64</c:v>
                </c:pt>
                <c:pt idx="30">
                  <c:v>46.73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95-49A8-94D9-55551876B46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Ranking!$Z$3:$Z$33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Ranking!$W$3:$W$33</c:f>
              <c:numCache>
                <c:formatCode>General</c:formatCode>
                <c:ptCount val="31"/>
                <c:pt idx="0">
                  <c:v>46.49</c:v>
                </c:pt>
                <c:pt idx="1">
                  <c:v>46.56</c:v>
                </c:pt>
                <c:pt idx="2">
                  <c:v>46.58</c:v>
                </c:pt>
                <c:pt idx="3">
                  <c:v>46.59</c:v>
                </c:pt>
                <c:pt idx="4">
                  <c:v>46.6</c:v>
                </c:pt>
                <c:pt idx="5">
                  <c:v>46.69</c:v>
                </c:pt>
                <c:pt idx="6">
                  <c:v>46.75</c:v>
                </c:pt>
                <c:pt idx="7">
                  <c:v>46.79</c:v>
                </c:pt>
                <c:pt idx="8">
                  <c:v>46.49</c:v>
                </c:pt>
                <c:pt idx="9">
                  <c:v>46.54</c:v>
                </c:pt>
                <c:pt idx="10">
                  <c:v>46.55</c:v>
                </c:pt>
                <c:pt idx="11">
                  <c:v>46.6</c:v>
                </c:pt>
                <c:pt idx="12">
                  <c:v>46.62</c:v>
                </c:pt>
                <c:pt idx="13">
                  <c:v>46.64</c:v>
                </c:pt>
                <c:pt idx="14">
                  <c:v>46.61</c:v>
                </c:pt>
                <c:pt idx="15">
                  <c:v>46.59</c:v>
                </c:pt>
                <c:pt idx="16">
                  <c:v>46.63</c:v>
                </c:pt>
                <c:pt idx="17">
                  <c:v>46.64</c:v>
                </c:pt>
                <c:pt idx="18">
                  <c:v>46.65</c:v>
                </c:pt>
                <c:pt idx="19">
                  <c:v>46.85</c:v>
                </c:pt>
                <c:pt idx="20">
                  <c:v>46.91</c:v>
                </c:pt>
                <c:pt idx="21">
                  <c:v>46.83</c:v>
                </c:pt>
                <c:pt idx="22">
                  <c:v>46.88</c:v>
                </c:pt>
                <c:pt idx="23">
                  <c:v>46.78</c:v>
                </c:pt>
                <c:pt idx="24">
                  <c:v>46.71</c:v>
                </c:pt>
                <c:pt idx="25">
                  <c:v>46.64</c:v>
                </c:pt>
                <c:pt idx="26">
                  <c:v>46.69</c:v>
                </c:pt>
                <c:pt idx="27">
                  <c:v>46.82</c:v>
                </c:pt>
                <c:pt idx="28">
                  <c:v>46.74</c:v>
                </c:pt>
                <c:pt idx="29">
                  <c:v>46.67</c:v>
                </c:pt>
                <c:pt idx="30">
                  <c:v>46.73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95-49A8-94D9-55551876B46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Ranking!$Z$3:$Z$33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Ranking!$X$3:$X$33</c:f>
              <c:numCache>
                <c:formatCode>General</c:formatCode>
                <c:ptCount val="31"/>
                <c:pt idx="0">
                  <c:v>46.44</c:v>
                </c:pt>
                <c:pt idx="1">
                  <c:v>46.42</c:v>
                </c:pt>
                <c:pt idx="2">
                  <c:v>46.53</c:v>
                </c:pt>
                <c:pt idx="3">
                  <c:v>46.53</c:v>
                </c:pt>
                <c:pt idx="4">
                  <c:v>46.52</c:v>
                </c:pt>
                <c:pt idx="5">
                  <c:v>46.55</c:v>
                </c:pt>
                <c:pt idx="6">
                  <c:v>46.66</c:v>
                </c:pt>
                <c:pt idx="7">
                  <c:v>46.45</c:v>
                </c:pt>
                <c:pt idx="8">
                  <c:v>46.42</c:v>
                </c:pt>
                <c:pt idx="9">
                  <c:v>46.42</c:v>
                </c:pt>
                <c:pt idx="10">
                  <c:v>46.44</c:v>
                </c:pt>
                <c:pt idx="11">
                  <c:v>46.49</c:v>
                </c:pt>
                <c:pt idx="12">
                  <c:v>46.51</c:v>
                </c:pt>
                <c:pt idx="13">
                  <c:v>46.57</c:v>
                </c:pt>
                <c:pt idx="14">
                  <c:v>46.48</c:v>
                </c:pt>
                <c:pt idx="15">
                  <c:v>46.44</c:v>
                </c:pt>
                <c:pt idx="16">
                  <c:v>46.51</c:v>
                </c:pt>
                <c:pt idx="17">
                  <c:v>46.47</c:v>
                </c:pt>
                <c:pt idx="18">
                  <c:v>46.5</c:v>
                </c:pt>
                <c:pt idx="19">
                  <c:v>46.52</c:v>
                </c:pt>
                <c:pt idx="20">
                  <c:v>46.71</c:v>
                </c:pt>
                <c:pt idx="21">
                  <c:v>46.7</c:v>
                </c:pt>
                <c:pt idx="22">
                  <c:v>46.71</c:v>
                </c:pt>
                <c:pt idx="23">
                  <c:v>46.6</c:v>
                </c:pt>
                <c:pt idx="24">
                  <c:v>46.54</c:v>
                </c:pt>
                <c:pt idx="25">
                  <c:v>46.55</c:v>
                </c:pt>
                <c:pt idx="26">
                  <c:v>46.54</c:v>
                </c:pt>
                <c:pt idx="27">
                  <c:v>46.63</c:v>
                </c:pt>
                <c:pt idx="28">
                  <c:v>46.57</c:v>
                </c:pt>
                <c:pt idx="29">
                  <c:v>46.52</c:v>
                </c:pt>
                <c:pt idx="30">
                  <c:v>46.57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95-49A8-94D9-55551876B46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Ranking!$Z$3:$Z$33</c:f>
              <c:numCache>
                <c:formatCode>[$-F400]h:mm:ss\ AM/PM</c:formatCode>
                <c:ptCount val="31"/>
                <c:pt idx="0">
                  <c:v>42374.395833333336</c:v>
                </c:pt>
                <c:pt idx="1">
                  <c:v>42374.392361111109</c:v>
                </c:pt>
                <c:pt idx="2">
                  <c:v>42374.388888888891</c:v>
                </c:pt>
                <c:pt idx="3">
                  <c:v>42374.385416666664</c:v>
                </c:pt>
                <c:pt idx="4">
                  <c:v>42374.381944444445</c:v>
                </c:pt>
                <c:pt idx="5">
                  <c:v>42374.378472222219</c:v>
                </c:pt>
                <c:pt idx="6">
                  <c:v>42374.375</c:v>
                </c:pt>
                <c:pt idx="7">
                  <c:v>42374.371527777781</c:v>
                </c:pt>
                <c:pt idx="8">
                  <c:v>42374.368055555555</c:v>
                </c:pt>
                <c:pt idx="9">
                  <c:v>42374.364583333336</c:v>
                </c:pt>
                <c:pt idx="10">
                  <c:v>42374.361111111109</c:v>
                </c:pt>
                <c:pt idx="11">
                  <c:v>42374.357638888891</c:v>
                </c:pt>
                <c:pt idx="12">
                  <c:v>42374.354166666664</c:v>
                </c:pt>
                <c:pt idx="13">
                  <c:v>42374.350694444445</c:v>
                </c:pt>
                <c:pt idx="14">
                  <c:v>42374.347222222219</c:v>
                </c:pt>
                <c:pt idx="15">
                  <c:v>42374.34375</c:v>
                </c:pt>
                <c:pt idx="16">
                  <c:v>42374.340277777781</c:v>
                </c:pt>
                <c:pt idx="17">
                  <c:v>42374.336805555555</c:v>
                </c:pt>
                <c:pt idx="18">
                  <c:v>42374.333333333336</c:v>
                </c:pt>
                <c:pt idx="19">
                  <c:v>42374.329861111109</c:v>
                </c:pt>
                <c:pt idx="20">
                  <c:v>42374.326388888891</c:v>
                </c:pt>
                <c:pt idx="21">
                  <c:v>42374.322916666664</c:v>
                </c:pt>
                <c:pt idx="22">
                  <c:v>42374.319444444445</c:v>
                </c:pt>
                <c:pt idx="23">
                  <c:v>42374.315972222219</c:v>
                </c:pt>
                <c:pt idx="24">
                  <c:v>42374.3125</c:v>
                </c:pt>
                <c:pt idx="25">
                  <c:v>42374.309027777781</c:v>
                </c:pt>
                <c:pt idx="26">
                  <c:v>42374.305555555555</c:v>
                </c:pt>
                <c:pt idx="27">
                  <c:v>42374.302083333336</c:v>
                </c:pt>
                <c:pt idx="28">
                  <c:v>42374.298611111109</c:v>
                </c:pt>
                <c:pt idx="29">
                  <c:v>42374.295138888891</c:v>
                </c:pt>
                <c:pt idx="30">
                  <c:v>42374.291666666664</c:v>
                </c:pt>
              </c:numCache>
            </c:numRef>
          </c:cat>
          <c:val>
            <c:numRef>
              <c:f>Ranking!$Y$3:$Y$33</c:f>
              <c:numCache>
                <c:formatCode>General</c:formatCode>
                <c:ptCount val="31"/>
                <c:pt idx="0">
                  <c:v>46.48</c:v>
                </c:pt>
                <c:pt idx="1">
                  <c:v>46.45</c:v>
                </c:pt>
                <c:pt idx="2">
                  <c:v>46.55</c:v>
                </c:pt>
                <c:pt idx="3">
                  <c:v>46.55</c:v>
                </c:pt>
                <c:pt idx="4">
                  <c:v>46.52</c:v>
                </c:pt>
                <c:pt idx="5">
                  <c:v>46.58</c:v>
                </c:pt>
                <c:pt idx="6">
                  <c:v>46.67</c:v>
                </c:pt>
                <c:pt idx="7">
                  <c:v>46.73</c:v>
                </c:pt>
                <c:pt idx="8">
                  <c:v>46.46</c:v>
                </c:pt>
                <c:pt idx="9">
                  <c:v>46.44</c:v>
                </c:pt>
                <c:pt idx="10">
                  <c:v>46.46</c:v>
                </c:pt>
                <c:pt idx="11">
                  <c:v>46.52</c:v>
                </c:pt>
                <c:pt idx="12">
                  <c:v>46.58</c:v>
                </c:pt>
                <c:pt idx="13">
                  <c:v>46.6</c:v>
                </c:pt>
                <c:pt idx="14">
                  <c:v>46.6</c:v>
                </c:pt>
                <c:pt idx="15">
                  <c:v>46.55</c:v>
                </c:pt>
                <c:pt idx="16">
                  <c:v>46.56</c:v>
                </c:pt>
                <c:pt idx="17">
                  <c:v>46.62</c:v>
                </c:pt>
                <c:pt idx="18">
                  <c:v>46.58</c:v>
                </c:pt>
                <c:pt idx="19">
                  <c:v>46.55</c:v>
                </c:pt>
                <c:pt idx="20">
                  <c:v>46.83</c:v>
                </c:pt>
                <c:pt idx="21">
                  <c:v>46.75</c:v>
                </c:pt>
                <c:pt idx="22">
                  <c:v>46.81</c:v>
                </c:pt>
                <c:pt idx="23">
                  <c:v>46.72</c:v>
                </c:pt>
                <c:pt idx="24">
                  <c:v>46.68</c:v>
                </c:pt>
                <c:pt idx="25">
                  <c:v>46.6</c:v>
                </c:pt>
                <c:pt idx="26">
                  <c:v>46.58</c:v>
                </c:pt>
                <c:pt idx="27">
                  <c:v>46.64</c:v>
                </c:pt>
                <c:pt idx="28">
                  <c:v>46.73</c:v>
                </c:pt>
                <c:pt idx="29">
                  <c:v>46.61</c:v>
                </c:pt>
                <c:pt idx="30">
                  <c:v>46.63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695-49A8-94D9-55551876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69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366712544"/>
        <c:axId val="1366713104"/>
      </c:stockChart>
      <c:catAx>
        <c:axId val="1366712544"/>
        <c:scaling>
          <c:orientation val="maxMin"/>
        </c:scaling>
        <c:delete val="0"/>
        <c:axPos val="b"/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13104"/>
        <c:crosses val="autoZero"/>
        <c:auto val="1"/>
        <c:lblAlgn val="ctr"/>
        <c:lblOffset val="100"/>
        <c:tickLblSkip val="12"/>
        <c:noMultiLvlLbl val="0"/>
      </c:catAx>
      <c:valAx>
        <c:axId val="13667131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1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817417444912413E-2"/>
          <c:y val="0.19509671736238449"/>
          <c:w val="0.8424649877794107"/>
          <c:h val="0.6213910761154856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Sheet3!$A$16:$A$26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Sheet3!$AD$289:$AN$289</c:f>
              <c:numCache>
                <c:formatCode>General</c:formatCode>
                <c:ptCount val="11"/>
                <c:pt idx="1">
                  <c:v>82601</c:v>
                </c:pt>
                <c:pt idx="2">
                  <c:v>0</c:v>
                </c:pt>
                <c:pt idx="3">
                  <c:v>36271</c:v>
                </c:pt>
                <c:pt idx="4">
                  <c:v>51779</c:v>
                </c:pt>
                <c:pt idx="5">
                  <c:v>53066</c:v>
                </c:pt>
                <c:pt idx="6">
                  <c:v>44802</c:v>
                </c:pt>
                <c:pt idx="7">
                  <c:v>0</c:v>
                </c:pt>
                <c:pt idx="8">
                  <c:v>44537</c:v>
                </c:pt>
                <c:pt idx="9">
                  <c:v>73323</c:v>
                </c:pt>
                <c:pt idx="10">
                  <c:v>59872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26-467A-8D0D-45EFADB017BF}"/>
            </c:ext>
          </c:extLst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Sheet3!$A$16:$A$26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Sheet3!$AD$290:$AN$290</c:f>
              <c:numCache>
                <c:formatCode>General</c:formatCode>
                <c:ptCount val="11"/>
                <c:pt idx="0">
                  <c:v>82936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26-467A-8D0D-45EFADB0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1366716464"/>
        <c:axId val="1366717024"/>
      </c:barChart>
      <c:catAx>
        <c:axId val="1366716464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17024"/>
        <c:crosses val="autoZero"/>
        <c:auto val="0"/>
        <c:lblAlgn val="ctr"/>
        <c:lblOffset val="100"/>
        <c:noMultiLvlLbl val="0"/>
      </c:catAx>
      <c:valAx>
        <c:axId val="13667170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498201613687177E-2"/>
          <c:y val="0.13048098522271145"/>
          <c:w val="0.81040807399075121"/>
          <c:h val="0.6969850964548184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Sheet4!$C$14:$C$24</c:f>
              <c:numCache>
                <c:formatCode>General</c:formatCode>
                <c:ptCount val="11"/>
                <c:pt idx="1">
                  <c:v>4122</c:v>
                </c:pt>
                <c:pt idx="2">
                  <c:v>0</c:v>
                </c:pt>
                <c:pt idx="3">
                  <c:v>1367</c:v>
                </c:pt>
                <c:pt idx="4">
                  <c:v>13486</c:v>
                </c:pt>
                <c:pt idx="5">
                  <c:v>3859</c:v>
                </c:pt>
                <c:pt idx="6">
                  <c:v>1484</c:v>
                </c:pt>
                <c:pt idx="7">
                  <c:v>0</c:v>
                </c:pt>
                <c:pt idx="8">
                  <c:v>3517</c:v>
                </c:pt>
                <c:pt idx="9">
                  <c:v>18799</c:v>
                </c:pt>
                <c:pt idx="10">
                  <c:v>3134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6B-4653-8B43-6D03131A2FA3}"/>
            </c:ext>
          </c:extLst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42374.356003472225</c:v>
                </c:pt>
                <c:pt idx="1">
                  <c:v>42373.356003472225</c:v>
                </c:pt>
                <c:pt idx="2">
                  <c:v>42370.356003472225</c:v>
                </c:pt>
                <c:pt idx="3">
                  <c:v>42369.356003472225</c:v>
                </c:pt>
                <c:pt idx="4">
                  <c:v>42368.356003472225</c:v>
                </c:pt>
                <c:pt idx="5">
                  <c:v>42367.356003472225</c:v>
                </c:pt>
                <c:pt idx="6">
                  <c:v>42366.356003472225</c:v>
                </c:pt>
                <c:pt idx="7">
                  <c:v>42363.356003472225</c:v>
                </c:pt>
                <c:pt idx="8">
                  <c:v>42362.356003472225</c:v>
                </c:pt>
                <c:pt idx="9">
                  <c:v>42361.356003472225</c:v>
                </c:pt>
                <c:pt idx="10">
                  <c:v>42360.356003472225</c:v>
                </c:pt>
              </c:numCache>
            </c:numRef>
          </c:cat>
          <c:val>
            <c:numRef>
              <c:f>Sheet4!$B$14:$B$24</c:f>
              <c:numCache>
                <c:formatCode>General</c:formatCode>
                <c:ptCount val="11"/>
                <c:pt idx="0">
                  <c:v>1289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6B-4653-8B43-6D03131A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1366719824"/>
        <c:axId val="1366720384"/>
      </c:barChart>
      <c:catAx>
        <c:axId val="1366719824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20384"/>
        <c:crosses val="autoZero"/>
        <c:auto val="0"/>
        <c:lblAlgn val="ctr"/>
        <c:lblOffset val="100"/>
        <c:noMultiLvlLbl val="0"/>
      </c:catAx>
      <c:valAx>
        <c:axId val="1366720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7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22860</xdr:colOff>
      <xdr:row>1</xdr:row>
      <xdr:rowOff>45720</xdr:rowOff>
    </xdr:from>
    <xdr:to>
      <xdr:col>30</xdr:col>
      <xdr:colOff>45635</xdr:colOff>
      <xdr:row>2</xdr:row>
      <xdr:rowOff>108555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9720" y="106680"/>
          <a:ext cx="676190" cy="2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1</xdr:row>
      <xdr:rowOff>53340</xdr:rowOff>
    </xdr:from>
    <xdr:to>
      <xdr:col>3</xdr:col>
      <xdr:colOff>53255</xdr:colOff>
      <xdr:row>2</xdr:row>
      <xdr:rowOff>116175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114300"/>
          <a:ext cx="676190" cy="238095"/>
        </a:xfrm>
        <a:prstGeom prst="rect">
          <a:avLst/>
        </a:prstGeom>
      </xdr:spPr>
    </xdr:pic>
    <xdr:clientData/>
  </xdr:twoCellAnchor>
  <xdr:twoCellAnchor>
    <xdr:from>
      <xdr:col>12</xdr:col>
      <xdr:colOff>99060</xdr:colOff>
      <xdr:row>11</xdr:row>
      <xdr:rowOff>106680</xdr:rowOff>
    </xdr:from>
    <xdr:to>
      <xdr:col>21</xdr:col>
      <xdr:colOff>236220</xdr:colOff>
      <xdr:row>24</xdr:row>
      <xdr:rowOff>205740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333375</xdr:colOff>
      <xdr:row>13</xdr:row>
      <xdr:rowOff>43815</xdr:rowOff>
    </xdr:from>
    <xdr:to>
      <xdr:col>27</xdr:col>
      <xdr:colOff>600076</xdr:colOff>
      <xdr:row>19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236220</xdr:colOff>
      <xdr:row>19</xdr:row>
      <xdr:rowOff>63015</xdr:rowOff>
    </xdr:from>
    <xdr:to>
      <xdr:col>27</xdr:col>
      <xdr:colOff>571499</xdr:colOff>
      <xdr:row>24</xdr:row>
      <xdr:rowOff>205740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</xdr:colOff>
      <xdr:row>8</xdr:row>
      <xdr:rowOff>60960</xdr:rowOff>
    </xdr:from>
    <xdr:to>
      <xdr:col>11</xdr:col>
      <xdr:colOff>464820</xdr:colOff>
      <xdr:row>41</xdr:row>
      <xdr:rowOff>162097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175260</xdr:colOff>
      <xdr:row>11</xdr:row>
      <xdr:rowOff>53340</xdr:rowOff>
    </xdr:from>
    <xdr:to>
      <xdr:col>12</xdr:col>
      <xdr:colOff>613410</xdr:colOff>
      <xdr:row>13</xdr:row>
      <xdr:rowOff>17682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7340" y="1844040"/>
          <a:ext cx="434340" cy="152937"/>
        </a:xfrm>
        <a:prstGeom prst="rect">
          <a:avLst/>
        </a:prstGeom>
      </xdr:spPr>
    </xdr:pic>
    <xdr:clientData/>
  </xdr:twoCellAnchor>
  <xdr:twoCellAnchor>
    <xdr:from>
      <xdr:col>23</xdr:col>
      <xdr:colOff>99060</xdr:colOff>
      <xdr:row>11</xdr:row>
      <xdr:rowOff>74295</xdr:rowOff>
    </xdr:from>
    <xdr:to>
      <xdr:col>26</xdr:col>
      <xdr:colOff>535333</xdr:colOff>
      <xdr:row>13</xdr:row>
      <xdr:rowOff>106780</xdr:rowOff>
    </xdr:to>
    <xdr:sp macro="" textlink="">
      <xdr:nvSpPr>
        <xdr:cNvPr id="10" name="TextBox 9"/>
        <xdr:cNvSpPr txBox="1"/>
      </xdr:nvSpPr>
      <xdr:spPr>
        <a:xfrm>
          <a:off x="12405360" y="2379345"/>
          <a:ext cx="2112673" cy="22298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oneCellAnchor>
    <xdr:from>
      <xdr:col>14</xdr:col>
      <xdr:colOff>167640</xdr:colOff>
      <xdr:row>31</xdr:row>
      <xdr:rowOff>144780</xdr:rowOff>
    </xdr:from>
    <xdr:ext cx="434340" cy="152937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5044440"/>
          <a:ext cx="434340" cy="152937"/>
        </a:xfrm>
        <a:prstGeom prst="rect">
          <a:avLst/>
        </a:prstGeom>
      </xdr:spPr>
    </xdr:pic>
    <xdr:clientData/>
  </xdr:oneCellAnchor>
  <xdr:twoCellAnchor>
    <xdr:from>
      <xdr:col>12</xdr:col>
      <xdr:colOff>91440</xdr:colOff>
      <xdr:row>29</xdr:row>
      <xdr:rowOff>160020</xdr:rowOff>
    </xdr:from>
    <xdr:to>
      <xdr:col>21</xdr:col>
      <xdr:colOff>205740</xdr:colOff>
      <xdr:row>41</xdr:row>
      <xdr:rowOff>106680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502920</xdr:colOff>
      <xdr:row>47</xdr:row>
      <xdr:rowOff>22860</xdr:rowOff>
    </xdr:from>
    <xdr:to>
      <xdr:col>4</xdr:col>
      <xdr:colOff>287655</xdr:colOff>
      <xdr:row>48</xdr:row>
      <xdr:rowOff>537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340" y="7543800"/>
          <a:ext cx="434340" cy="152937"/>
        </a:xfrm>
        <a:prstGeom prst="rect">
          <a:avLst/>
        </a:prstGeom>
      </xdr:spPr>
    </xdr:pic>
    <xdr:clientData/>
  </xdr:twoCellAnchor>
  <xdr:twoCellAnchor>
    <xdr:from>
      <xdr:col>21</xdr:col>
      <xdr:colOff>205739</xdr:colOff>
      <xdr:row>29</xdr:row>
      <xdr:rowOff>160020</xdr:rowOff>
    </xdr:from>
    <xdr:to>
      <xdr:col>27</xdr:col>
      <xdr:colOff>619124</xdr:colOff>
      <xdr:row>35</xdr:row>
      <xdr:rowOff>152400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144779</xdr:colOff>
      <xdr:row>35</xdr:row>
      <xdr:rowOff>144780</xdr:rowOff>
    </xdr:from>
    <xdr:to>
      <xdr:col>27</xdr:col>
      <xdr:colOff>561974</xdr:colOff>
      <xdr:row>41</xdr:row>
      <xdr:rowOff>97005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26671</xdr:colOff>
      <xdr:row>29</xdr:row>
      <xdr:rowOff>220981</xdr:rowOff>
    </xdr:from>
    <xdr:to>
      <xdr:col>26</xdr:col>
      <xdr:colOff>304801</xdr:colOff>
      <xdr:row>30</xdr:row>
      <xdr:rowOff>0</xdr:rowOff>
    </xdr:to>
    <xdr:sp macro="" textlink="">
      <xdr:nvSpPr>
        <xdr:cNvPr id="17" name="TextBox 16"/>
        <xdr:cNvSpPr txBox="1"/>
      </xdr:nvSpPr>
      <xdr:spPr>
        <a:xfrm>
          <a:off x="12332971" y="5964556"/>
          <a:ext cx="1954530" cy="160019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twoCellAnchor editAs="oneCell">
    <xdr:from>
      <xdr:col>12</xdr:col>
      <xdr:colOff>106680</xdr:colOff>
      <xdr:row>29</xdr:row>
      <xdr:rowOff>198120</xdr:rowOff>
    </xdr:from>
    <xdr:to>
      <xdr:col>12</xdr:col>
      <xdr:colOff>544830</xdr:colOff>
      <xdr:row>29</xdr:row>
      <xdr:rowOff>358677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8760" y="4632960"/>
          <a:ext cx="434340" cy="152937"/>
        </a:xfrm>
        <a:prstGeom prst="rect">
          <a:avLst/>
        </a:prstGeom>
      </xdr:spPr>
    </xdr:pic>
    <xdr:clientData/>
  </xdr:twoCellAnchor>
  <xdr:twoCellAnchor>
    <xdr:from>
      <xdr:col>23</xdr:col>
      <xdr:colOff>321945</xdr:colOff>
      <xdr:row>18</xdr:row>
      <xdr:rowOff>179070</xdr:rowOff>
    </xdr:from>
    <xdr:to>
      <xdr:col>27</xdr:col>
      <xdr:colOff>97183</xdr:colOff>
      <xdr:row>19</xdr:row>
      <xdr:rowOff>148590</xdr:rowOff>
    </xdr:to>
    <xdr:sp macro="" textlink="$AG$19">
      <xdr:nvSpPr>
        <xdr:cNvPr id="22" name="TextBox 21"/>
        <xdr:cNvSpPr txBox="1"/>
      </xdr:nvSpPr>
      <xdr:spPr>
        <a:xfrm>
          <a:off x="12628245" y="3684270"/>
          <a:ext cx="2108863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A7CD021A-7E4A-41CD-BC8A-7B4B4694C7CA}" type="TxLink">
            <a:rPr lang="en-US" sz="900" b="0" i="0" u="none" strike="noStrike">
              <a:solidFill>
                <a:srgbClr val="5B9BD5"/>
              </a:solidFill>
              <a:latin typeface="Century Gothic"/>
              <a:cs typeface="Arial"/>
            </a:rPr>
            <a:pPr/>
            <a:t>9:30 5-Minute Bar</a:t>
          </a:fld>
          <a:endParaRPr lang="en-US" sz="1000" b="0" i="0" u="none" strike="noStrike">
            <a:solidFill>
              <a:schemeClr val="accent1"/>
            </a:solidFill>
            <a:latin typeface="Century Gothic"/>
          </a:endParaRPr>
        </a:p>
      </xdr:txBody>
    </xdr:sp>
    <xdr:clientData/>
  </xdr:twoCellAnchor>
  <xdr:twoCellAnchor>
    <xdr:from>
      <xdr:col>23</xdr:col>
      <xdr:colOff>312420</xdr:colOff>
      <xdr:row>35</xdr:row>
      <xdr:rowOff>100965</xdr:rowOff>
    </xdr:from>
    <xdr:to>
      <xdr:col>27</xdr:col>
      <xdr:colOff>91468</xdr:colOff>
      <xdr:row>36</xdr:row>
      <xdr:rowOff>78105</xdr:rowOff>
    </xdr:to>
    <xdr:sp macro="" textlink="$AG$20">
      <xdr:nvSpPr>
        <xdr:cNvPr id="26" name="TextBox 25"/>
        <xdr:cNvSpPr txBox="1"/>
      </xdr:nvSpPr>
      <xdr:spPr>
        <a:xfrm>
          <a:off x="12618720" y="7235190"/>
          <a:ext cx="2112673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C60DE362-0F32-445D-AB6C-175CF7B9894E}" type="TxLink">
            <a:rPr lang="en-US" sz="1000" b="0" i="0" u="none" strike="noStrike">
              <a:solidFill>
                <a:srgbClr val="5B9BD5"/>
              </a:solidFill>
              <a:latin typeface="Calibri Light"/>
              <a:cs typeface="Arial"/>
            </a:rPr>
            <a:pPr/>
            <a:t>9:30 5-Minute Bar</a:t>
          </a:fld>
          <a:endParaRPr lang="en-US" sz="1000" b="0" i="0" u="none" strike="noStrike">
            <a:solidFill>
              <a:schemeClr val="accent1"/>
            </a:solidFill>
            <a:latin typeface="Century Gothi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H49"/>
  <sheetViews>
    <sheetView showGridLines="0" showRowColHeaders="0" tabSelected="1" zoomScaleNormal="100" workbookViewId="0">
      <selection activeCell="P9" sqref="P9"/>
    </sheetView>
  </sheetViews>
  <sheetFormatPr defaultColWidth="8.75" defaultRowHeight="16.5" x14ac:dyDescent="0.3"/>
  <cols>
    <col min="1" max="1" width="2.75" style="1" customWidth="1"/>
    <col min="2" max="2" width="4.75" style="1" customWidth="1"/>
    <col min="3" max="4" width="8.625" style="1" customWidth="1"/>
    <col min="5" max="5" width="4.75" style="1" customWidth="1"/>
    <col min="6" max="7" width="8.625" style="1" customWidth="1"/>
    <col min="8" max="8" width="4.75" style="1" customWidth="1"/>
    <col min="9" max="10" width="8.625" style="1" customWidth="1"/>
    <col min="11" max="11" width="4.75" style="1" customWidth="1"/>
    <col min="12" max="13" width="8.625" style="1" customWidth="1"/>
    <col min="14" max="14" width="4.75" style="1" customWidth="1"/>
    <col min="15" max="16" width="8.625" style="1" customWidth="1"/>
    <col min="17" max="17" width="4.75" style="1" customWidth="1"/>
    <col min="18" max="19" width="8.625" style="1" customWidth="1"/>
    <col min="20" max="20" width="4.75" style="1" customWidth="1"/>
    <col min="21" max="22" width="8.625" style="1" customWidth="1"/>
    <col min="23" max="23" width="4.75" style="1" customWidth="1"/>
    <col min="24" max="25" width="8.625" style="1" customWidth="1"/>
    <col min="26" max="26" width="4.75" style="1" customWidth="1"/>
    <col min="27" max="28" width="8.625" style="1" customWidth="1"/>
    <col min="29" max="29" width="4.75" style="1" customWidth="1"/>
    <col min="30" max="31" width="8.625" style="1" customWidth="1"/>
    <col min="32" max="16384" width="8.75" style="1"/>
  </cols>
  <sheetData>
    <row r="1" spans="2:33" ht="4.9000000000000004" customHeight="1" x14ac:dyDescent="0.3"/>
    <row r="2" spans="2:33" x14ac:dyDescent="0.3">
      <c r="B2" s="140" t="s">
        <v>17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2"/>
    </row>
    <row r="3" spans="2:33" x14ac:dyDescent="0.3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5"/>
    </row>
    <row r="4" spans="2:33" ht="20.100000000000001" customHeight="1" x14ac:dyDescent="0.3">
      <c r="B4" s="114" t="str">
        <f>Data!B5</f>
        <v>E-mini Dow ($5), Mar 16</v>
      </c>
      <c r="C4" s="114"/>
      <c r="D4" s="114"/>
      <c r="E4" s="114" t="str">
        <f>Data!E5</f>
        <v>E-Mini S&amp;P 500, Mar 16</v>
      </c>
      <c r="F4" s="114"/>
      <c r="G4" s="114"/>
      <c r="H4" s="114" t="str">
        <f>Data!H5</f>
        <v>E-mini NASDAQ-100, Mar 16</v>
      </c>
      <c r="I4" s="114"/>
      <c r="J4" s="114"/>
      <c r="K4" s="114" t="str">
        <f>Data!K5</f>
        <v>Russell 2000 Index Mini, Mar 16</v>
      </c>
      <c r="L4" s="114"/>
      <c r="M4" s="114"/>
      <c r="N4" s="114" t="str">
        <f>Data!N5</f>
        <v>DAX Index, Mar 16</v>
      </c>
      <c r="O4" s="114"/>
      <c r="P4" s="114"/>
      <c r="Q4" s="114" t="str">
        <f>Data!Q5</f>
        <v>Euro STOXX 50, Mar 16</v>
      </c>
      <c r="R4" s="114"/>
      <c r="S4" s="114"/>
      <c r="T4" s="114" t="str">
        <f>Data!T5</f>
        <v>FTSE 100 - Stnd Index, Mar 16</v>
      </c>
      <c r="U4" s="114"/>
      <c r="V4" s="114"/>
      <c r="W4" s="114" t="str">
        <f>Data!W5</f>
        <v>CAC40, Jan 16</v>
      </c>
      <c r="X4" s="114"/>
      <c r="Y4" s="114"/>
      <c r="Z4" s="114" t="str">
        <f>Data!Z5</f>
        <v>OMX Stockholm 30 Index, Jan 16</v>
      </c>
      <c r="AA4" s="114"/>
      <c r="AB4" s="114"/>
      <c r="AC4" s="114" t="str">
        <f>Data!AC5</f>
        <v>Nikkei 225 (Osaka), Mar 16</v>
      </c>
      <c r="AD4" s="114"/>
      <c r="AE4" s="114"/>
    </row>
    <row r="5" spans="2:33" s="88" customFormat="1" ht="30" customHeight="1" x14ac:dyDescent="0.3">
      <c r="B5" s="148" t="str">
        <f>Data!B6</f>
        <v>16983</v>
      </c>
      <c r="C5" s="148"/>
      <c r="D5" s="148"/>
      <c r="E5" s="121" t="str">
        <f>Data!E6</f>
        <v>1998.75</v>
      </c>
      <c r="F5" s="121"/>
      <c r="G5" s="121"/>
      <c r="H5" s="121" t="str">
        <f>Data!H6</f>
        <v>4478.25</v>
      </c>
      <c r="I5" s="121"/>
      <c r="J5" s="121"/>
      <c r="K5" s="121" t="str">
        <f>Data!K6</f>
        <v>1101.00</v>
      </c>
      <c r="L5" s="121"/>
      <c r="M5" s="121"/>
      <c r="N5" s="121" t="str">
        <f>Data!N6</f>
        <v>10270.50</v>
      </c>
      <c r="O5" s="121"/>
      <c r="P5" s="121"/>
      <c r="Q5" s="121" t="str">
        <f>Data!Q6</f>
        <v>3156</v>
      </c>
      <c r="R5" s="121"/>
      <c r="S5" s="121"/>
      <c r="T5" s="121" t="str">
        <f>Data!T6</f>
        <v>6065.00</v>
      </c>
      <c r="U5" s="121"/>
      <c r="V5" s="121"/>
      <c r="W5" s="121" t="str">
        <f>Data!W6</f>
        <v>4519.00</v>
      </c>
      <c r="X5" s="121"/>
      <c r="Y5" s="121"/>
      <c r="Z5" s="121" t="str">
        <f>Data!Z6</f>
        <v>1400.00</v>
      </c>
      <c r="AA5" s="121"/>
      <c r="AB5" s="121"/>
      <c r="AC5" s="115" t="str">
        <f>Data!AC6</f>
        <v>18270</v>
      </c>
      <c r="AD5" s="115"/>
      <c r="AE5" s="115"/>
    </row>
    <row r="6" spans="2:33" s="2" customFormat="1" ht="15" customHeight="1" x14ac:dyDescent="0.25">
      <c r="B6" s="20" t="s">
        <v>4</v>
      </c>
      <c r="C6" s="21" t="str">
        <f>Data!B7</f>
        <v>17153</v>
      </c>
      <c r="D6" s="22" t="str">
        <f>Data!C7</f>
        <v>-102</v>
      </c>
      <c r="E6" s="23" t="s">
        <v>4</v>
      </c>
      <c r="F6" s="24" t="str">
        <f>Data!E7</f>
        <v>2017.00</v>
      </c>
      <c r="G6" s="19" t="str">
        <f>Data!F7</f>
        <v>-10.25</v>
      </c>
      <c r="H6" s="23" t="s">
        <v>4</v>
      </c>
      <c r="I6" s="24" t="str">
        <f>Data!H7</f>
        <v>4523.00</v>
      </c>
      <c r="J6" s="19" t="str">
        <f>Data!I7</f>
        <v>-26.25</v>
      </c>
      <c r="K6" s="23" t="s">
        <v>4</v>
      </c>
      <c r="L6" s="24" t="str">
        <f>Data!K7</f>
        <v>1111.80</v>
      </c>
      <c r="M6" s="19" t="str">
        <f>Data!L7</f>
        <v>-5.00</v>
      </c>
      <c r="N6" s="23" t="s">
        <v>4</v>
      </c>
      <c r="O6" s="24" t="str">
        <f>Data!N7</f>
        <v>10403.50</v>
      </c>
      <c r="P6" s="19" t="str">
        <f>Data!O7</f>
        <v>6.50</v>
      </c>
      <c r="Q6" s="23" t="s">
        <v>4</v>
      </c>
      <c r="R6" s="24" t="str">
        <f>Data!Q7</f>
        <v>3195</v>
      </c>
      <c r="S6" s="19" t="str">
        <f>Data!R7</f>
        <v>5</v>
      </c>
      <c r="T6" s="23" t="s">
        <v>4</v>
      </c>
      <c r="U6" s="24" t="str">
        <f>Data!T7</f>
        <v>6118.00</v>
      </c>
      <c r="V6" s="19" t="str">
        <f>Data!U7</f>
        <v>-21.50</v>
      </c>
      <c r="W6" s="25" t="s">
        <v>4</v>
      </c>
      <c r="X6" s="24" t="str">
        <f>Data!W7</f>
        <v>4582.50</v>
      </c>
      <c r="Y6" s="19" t="str">
        <f>Data!X7</f>
        <v>-42.00</v>
      </c>
      <c r="Z6" s="25" t="s">
        <v>4</v>
      </c>
      <c r="AA6" s="24" t="str">
        <f>Data!Z7</f>
        <v>1409.25</v>
      </c>
      <c r="AB6" s="19" t="str">
        <f>Data!AA7</f>
        <v>9.75</v>
      </c>
      <c r="AC6" s="25" t="s">
        <v>4</v>
      </c>
      <c r="AD6" s="26" t="str">
        <f>Data!AC7</f>
        <v>18440</v>
      </c>
      <c r="AE6" s="27" t="str">
        <f>Data!AD7</f>
        <v>-90</v>
      </c>
    </row>
    <row r="7" spans="2:33" s="2" customFormat="1" ht="15" customHeight="1" x14ac:dyDescent="0.25">
      <c r="B7" s="20" t="s">
        <v>5</v>
      </c>
      <c r="C7" s="21" t="str">
        <f>Data!B8</f>
        <v>16946</v>
      </c>
      <c r="D7" s="28">
        <f>Data!C8</f>
        <v>-6.0286801287679249E-3</v>
      </c>
      <c r="E7" s="23" t="s">
        <v>5</v>
      </c>
      <c r="F7" s="24" t="str">
        <f>Data!E8</f>
        <v>1992.25</v>
      </c>
      <c r="G7" s="29">
        <f>Data!F8</f>
        <v>-5.1020408163265311E-3</v>
      </c>
      <c r="H7" s="23" t="s">
        <v>5</v>
      </c>
      <c r="I7" s="24" t="str">
        <f>Data!H8</f>
        <v>4466.00</v>
      </c>
      <c r="J7" s="29">
        <f>Data!I8</f>
        <v>-5.8275058275058279E-3</v>
      </c>
      <c r="K7" s="23" t="s">
        <v>5</v>
      </c>
      <c r="L7" s="24" t="str">
        <f>Data!K8</f>
        <v>1099.10</v>
      </c>
      <c r="M7" s="29">
        <f>Data!L8</f>
        <v>-4.5207956600361665E-3</v>
      </c>
      <c r="N7" s="23" t="s">
        <v>5</v>
      </c>
      <c r="O7" s="24" t="str">
        <f>Data!N8</f>
        <v>10172.00</v>
      </c>
      <c r="P7" s="29">
        <f>Data!O8</f>
        <v>6.8199532346063904E-4</v>
      </c>
      <c r="Q7" s="23" t="s">
        <v>5</v>
      </c>
      <c r="R7" s="24" t="str">
        <f>Data!Q8</f>
        <v>3127</v>
      </c>
      <c r="S7" s="29">
        <f>Data!R8</f>
        <v>1.5867978419549351E-3</v>
      </c>
      <c r="T7" s="23" t="s">
        <v>5</v>
      </c>
      <c r="U7" s="24" t="str">
        <f>Data!T8</f>
        <v>6026.50</v>
      </c>
      <c r="V7" s="29">
        <f>Data!U8</f>
        <v>-3.5324077877269366E-3</v>
      </c>
      <c r="W7" s="23" t="s">
        <v>5</v>
      </c>
      <c r="X7" s="24" t="str">
        <f>Data!W8</f>
        <v>4480.00</v>
      </c>
      <c r="Y7" s="29">
        <f>Data!X8</f>
        <v>-9.2085069063801792E-3</v>
      </c>
      <c r="Z7" s="23" t="s">
        <v>5</v>
      </c>
      <c r="AA7" s="24" t="str">
        <f>Data!Z8</f>
        <v>1382.75</v>
      </c>
      <c r="AB7" s="29">
        <f>Data!AA8</f>
        <v>7.0131271354073009E-3</v>
      </c>
      <c r="AC7" s="23" t="s">
        <v>5</v>
      </c>
      <c r="AD7" s="26" t="str">
        <f>Data!AC8</f>
        <v>18130</v>
      </c>
      <c r="AE7" s="29">
        <f>Data!AD8</f>
        <v>-4.9019607843137254E-3</v>
      </c>
    </row>
    <row r="8" spans="2:33" hidden="1" x14ac:dyDescent="0.3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3"/>
      <c r="AA8" s="3"/>
      <c r="AB8" s="3"/>
      <c r="AC8" s="3"/>
      <c r="AD8" s="3"/>
      <c r="AE8" s="17"/>
    </row>
    <row r="9" spans="2:33" ht="20.100000000000001" customHeight="1" x14ac:dyDescent="0.3">
      <c r="B9" s="114" t="str">
        <f>Data!B11</f>
        <v>Gold (Globex), Feb 16</v>
      </c>
      <c r="C9" s="114"/>
      <c r="D9" s="114"/>
      <c r="E9" s="41"/>
      <c r="F9" s="41"/>
      <c r="G9" s="41"/>
      <c r="H9" s="41"/>
      <c r="I9" s="41"/>
      <c r="J9" s="41"/>
      <c r="K9" s="41"/>
      <c r="L9" s="41"/>
      <c r="M9" s="133" t="s">
        <v>1</v>
      </c>
      <c r="N9" s="133"/>
      <c r="O9" s="53" t="s">
        <v>42</v>
      </c>
      <c r="P9" s="56">
        <v>2</v>
      </c>
      <c r="Q9" s="54" t="s">
        <v>44</v>
      </c>
      <c r="R9" s="57">
        <v>5</v>
      </c>
      <c r="S9" s="125" t="s">
        <v>39</v>
      </c>
      <c r="T9" s="125"/>
      <c r="U9" s="126" t="s">
        <v>40</v>
      </c>
      <c r="V9" s="126"/>
      <c r="W9" s="124" t="str">
        <f>RTD("cqg.rtd", ,"ContractData",M9, "LongDescription",, "T")</f>
        <v>E-Mini S&amp;P 500, Mar 16</v>
      </c>
      <c r="X9" s="124"/>
      <c r="Y9" s="124"/>
      <c r="Z9" s="124"/>
      <c r="AA9" s="124"/>
      <c r="AB9" s="124"/>
      <c r="AC9" s="114" t="str">
        <f>Data!AC11</f>
        <v>5 Year US Treasury Notes (Globex), Mar 16</v>
      </c>
      <c r="AD9" s="114"/>
      <c r="AE9" s="114"/>
      <c r="AF9" s="55" t="str">
        <f>IF(P9=0,0,IF(P9=1,"#.0",IF(P9=2,"#.00",IF(P9=3,"#.000",IF(P9=4,"#.0000",IF(P9=5,"#.00000",IF(P9=6,"#.000000")))))))</f>
        <v>#.00</v>
      </c>
    </row>
    <row r="10" spans="2:33" s="89" customFormat="1" ht="30" customHeight="1" x14ac:dyDescent="0.3">
      <c r="B10" s="121" t="str">
        <f>Data!B12</f>
        <v>1077.90</v>
      </c>
      <c r="C10" s="121"/>
      <c r="D10" s="121"/>
      <c r="E10" s="38"/>
      <c r="F10" s="38"/>
      <c r="G10" s="38"/>
      <c r="H10" s="39"/>
      <c r="I10" s="39"/>
      <c r="J10" s="39"/>
      <c r="K10" s="40"/>
      <c r="L10" s="40"/>
      <c r="M10" s="104" t="str">
        <f>IF($AF$9=0,RTD("cqg.rtd",,"DOMData",$M$9,"Price","-4","D"),TEXT(RTD("cqg.rtd",,"DOMData",$M$9,"Price","-4","T"),$AF$9))</f>
        <v>1998.00</v>
      </c>
      <c r="N10" s="105"/>
      <c r="O10" s="106" t="str">
        <f>IF($AF$9=0,RTD("cqg.rtd",,"DOMData",$M$9,"Price","-3","D"),TEXT(RTD("cqg.rtd",,"DOMData",$M$9,"Price","-3","T"),$AF$9))</f>
        <v>1998.25</v>
      </c>
      <c r="P10" s="106"/>
      <c r="Q10" s="107" t="str">
        <f>IF($AF$9=0,RTD("cqg.rtd",,"DOMData",$M$9,"Price","-2","D"),TEXT(RTD("cqg.rtd",,"DOMData",$M$9,"Price","-2","T"),$AF$9))</f>
        <v>1998.50</v>
      </c>
      <c r="R10" s="107"/>
      <c r="S10" s="108" t="str">
        <f>IF($AF$9=0,RTD("cqg.rtd",,"DOMData",$M$9,"Price","-1","D"),TEXT(RTD("cqg.rtd",,"DOMData",$M$9,"Price","-1","T"),$AF$9))</f>
        <v>1998.75</v>
      </c>
      <c r="T10" s="108"/>
      <c r="U10" s="109" t="str">
        <f>IF($AF$9=0,RTD("cqg.rtd",,"DOMData",$M$9,"Price","1","D"),TEXT(RTD("cqg.rtd",,"DOMData",$M$9,"Price","1","T"),$AF$9))</f>
        <v>1999.00</v>
      </c>
      <c r="V10" s="109"/>
      <c r="W10" s="110" t="str">
        <f>IF($AF$9=0,RTD("cqg.rtd",,"DOMData",$M$9,"Price","2","D"),TEXT(RTD("cqg.rtd",,"DOMData",$M$9,"Price","2","T"),$AF$9))</f>
        <v>1999.25</v>
      </c>
      <c r="X10" s="110"/>
      <c r="Y10" s="111" t="str">
        <f>IF($AF$9=0,RTD("cqg.rtd",,"DOMData",$M$9,"Price","3","D"),TEXT(RTD("cqg.rtd",,"DOMData",$M$9,"Price","3","T"),$AF$9))</f>
        <v>1999.50</v>
      </c>
      <c r="Z10" s="111"/>
      <c r="AA10" s="112" t="str">
        <f>IF($AF$9=0,RTD("cqg.rtd",,"DOMData",$M$9,"Price","4","D"),TEXT(RTD("cqg.rtd",,"DOMData",$M$9,"Price","4","T"),$AF$9))</f>
        <v>1999.75</v>
      </c>
      <c r="AB10" s="112"/>
      <c r="AC10" s="119" t="str">
        <f>Data!AC12</f>
        <v>118'18.75</v>
      </c>
      <c r="AD10" s="119"/>
      <c r="AE10" s="119"/>
    </row>
    <row r="11" spans="2:33" s="2" customFormat="1" ht="15" customHeight="1" x14ac:dyDescent="0.25">
      <c r="B11" s="23" t="s">
        <v>4</v>
      </c>
      <c r="C11" s="24" t="str">
        <f>Data!B13</f>
        <v>1081.50</v>
      </c>
      <c r="D11" s="19" t="str">
        <f>Data!C13</f>
        <v>2.70</v>
      </c>
      <c r="E11" s="5"/>
      <c r="F11" s="6"/>
      <c r="G11" s="7"/>
      <c r="H11" s="5"/>
      <c r="I11" s="8"/>
      <c r="J11" s="9"/>
      <c r="K11" s="5"/>
      <c r="L11" s="10"/>
      <c r="M11" s="118">
        <f>RTD("cqg.rtd",,"DOMData",$M$9,"Volume","-4",AE48)</f>
        <v>515</v>
      </c>
      <c r="N11" s="102"/>
      <c r="O11" s="102">
        <f>RTD("cqg.rtd",,"DOMData",$M$9,"Volume","-3",AE48)</f>
        <v>394</v>
      </c>
      <c r="P11" s="102"/>
      <c r="Q11" s="102">
        <f>RTD("cqg.rtd",,"DOMData",$M$9,"Volume","-2",AE48)</f>
        <v>275</v>
      </c>
      <c r="R11" s="102"/>
      <c r="S11" s="102">
        <f>RTD("cqg.rtd",,"DOMData",$M$9,"Volume","-1",AE48)</f>
        <v>162</v>
      </c>
      <c r="T11" s="102"/>
      <c r="U11" s="102">
        <f>RTD("cqg.rtd",,"DOMData",$M$9,"Volume","1",AE48)</f>
        <v>163</v>
      </c>
      <c r="V11" s="102"/>
      <c r="W11" s="102">
        <f>RTD("cqg.rtd",,"DOMData",$M$9,"Volume","2",AE48)</f>
        <v>233</v>
      </c>
      <c r="X11" s="102"/>
      <c r="Y11" s="102">
        <f>RTD("cqg.rtd",,"DOMData",$M$9,"Volume","3",AE48)</f>
        <v>300</v>
      </c>
      <c r="Z11" s="102"/>
      <c r="AA11" s="102">
        <f>RTD("cqg.rtd",,"DOMData",$M$9,"Volume","4",AE48)</f>
        <v>297</v>
      </c>
      <c r="AB11" s="103"/>
      <c r="AC11" s="23" t="s">
        <v>4</v>
      </c>
      <c r="AD11" s="30" t="str">
        <f>Data!AC13</f>
        <v>118'20.00</v>
      </c>
      <c r="AE11" s="18" t="str">
        <f>Data!AD13</f>
        <v>+0'03.75</v>
      </c>
    </row>
    <row r="12" spans="2:33" s="2" customFormat="1" ht="15" customHeight="1" x14ac:dyDescent="0.25">
      <c r="B12" s="23" t="s">
        <v>5</v>
      </c>
      <c r="C12" s="24" t="str">
        <f>Data!B14</f>
        <v>1071.90</v>
      </c>
      <c r="D12" s="29">
        <f>Data!C14</f>
        <v>2.5111607142857145E-3</v>
      </c>
      <c r="E12" s="5"/>
      <c r="F12" s="6"/>
      <c r="G12" s="13"/>
      <c r="H12" s="5"/>
      <c r="I12" s="8"/>
      <c r="J12" s="13"/>
      <c r="K12" s="5"/>
      <c r="L12" s="10"/>
      <c r="M12" s="49"/>
      <c r="N12" s="5"/>
      <c r="O12" s="8"/>
      <c r="P12" s="13"/>
      <c r="Q12" s="5"/>
      <c r="R12" s="8"/>
      <c r="S12" s="13"/>
      <c r="T12" s="5"/>
      <c r="U12" s="6"/>
      <c r="V12" s="13"/>
      <c r="W12" s="5"/>
      <c r="X12" s="10"/>
      <c r="Y12" s="13"/>
      <c r="Z12" s="12"/>
      <c r="AA12" s="12"/>
      <c r="AB12" s="12"/>
      <c r="AC12" s="23" t="s">
        <v>5</v>
      </c>
      <c r="AD12" s="30" t="str">
        <f>Data!AC14</f>
        <v>118'12.25</v>
      </c>
      <c r="AE12" s="29">
        <f>Data!AD14</f>
        <v>9.8918491163281453E-4</v>
      </c>
    </row>
    <row r="13" spans="2:33" ht="13.9" hidden="1" customHeight="1" x14ac:dyDescent="0.3">
      <c r="B13" s="31"/>
      <c r="C13" s="31"/>
      <c r="D13" s="31"/>
      <c r="E13" s="14"/>
      <c r="F13" s="14"/>
      <c r="G13" s="14"/>
      <c r="H13" s="14"/>
      <c r="I13" s="14"/>
      <c r="J13" s="14"/>
      <c r="K13" s="14"/>
      <c r="L13" s="14"/>
      <c r="M13" s="45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3"/>
      <c r="AA13" s="3"/>
      <c r="AB13" s="3"/>
      <c r="AC13" s="31"/>
      <c r="AD13" s="31"/>
      <c r="AE13" s="31"/>
    </row>
    <row r="14" spans="2:33" ht="20.100000000000001" customHeight="1" x14ac:dyDescent="0.3">
      <c r="B14" s="114" t="str">
        <f>Data!B17</f>
        <v>Silver (Globex), Mar 16</v>
      </c>
      <c r="C14" s="114"/>
      <c r="D14" s="114"/>
      <c r="E14" s="41"/>
      <c r="F14" s="41"/>
      <c r="G14" s="41"/>
      <c r="H14" s="41"/>
      <c r="I14" s="41"/>
      <c r="J14" s="41"/>
      <c r="K14" s="41"/>
      <c r="L14" s="41"/>
      <c r="M14" s="47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"/>
      <c r="AA14" s="3"/>
      <c r="AB14" s="3"/>
      <c r="AC14" s="114" t="str">
        <f>Data!AC17</f>
        <v>10yr US Treasury Notes (Globex), Mar 16</v>
      </c>
      <c r="AD14" s="114"/>
      <c r="AE14" s="114"/>
      <c r="AG14" s="58"/>
    </row>
    <row r="15" spans="2:33" s="89" customFormat="1" ht="30" customHeight="1" x14ac:dyDescent="0.3">
      <c r="B15" s="121" t="str">
        <f>Data!B18</f>
        <v>13.970</v>
      </c>
      <c r="C15" s="121"/>
      <c r="D15" s="121"/>
      <c r="E15" s="39"/>
      <c r="F15" s="39"/>
      <c r="G15" s="39"/>
      <c r="H15" s="39"/>
      <c r="I15" s="39"/>
      <c r="J15" s="39"/>
      <c r="K15" s="39"/>
      <c r="L15" s="39"/>
      <c r="M15" s="90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91"/>
      <c r="AA15" s="91"/>
      <c r="AB15" s="91"/>
      <c r="AC15" s="121" t="str">
        <f>Data!AC18</f>
        <v>126'09.5</v>
      </c>
      <c r="AD15" s="121"/>
      <c r="AE15" s="121"/>
    </row>
    <row r="16" spans="2:33" s="2" customFormat="1" ht="15" customHeight="1" x14ac:dyDescent="0.25">
      <c r="B16" s="23" t="s">
        <v>4</v>
      </c>
      <c r="C16" s="24" t="str">
        <f>Data!B19</f>
        <v>14.065</v>
      </c>
      <c r="D16" s="19" t="str">
        <f>Data!C19</f>
        <v>.129</v>
      </c>
      <c r="E16" s="5"/>
      <c r="F16" s="8"/>
      <c r="G16" s="9"/>
      <c r="H16" s="5"/>
      <c r="I16" s="8"/>
      <c r="J16" s="9"/>
      <c r="K16" s="5"/>
      <c r="L16" s="8"/>
      <c r="M16" s="50"/>
      <c r="N16" s="5"/>
      <c r="O16" s="8"/>
      <c r="P16" s="9"/>
      <c r="Q16" s="5"/>
      <c r="R16" s="8"/>
      <c r="S16" s="9"/>
      <c r="T16" s="5"/>
      <c r="U16" s="8"/>
      <c r="V16" s="9"/>
      <c r="W16" s="5"/>
      <c r="X16" s="8"/>
      <c r="Y16" s="9"/>
      <c r="Z16" s="12"/>
      <c r="AA16" s="12"/>
      <c r="AB16" s="12"/>
      <c r="AC16" s="23" t="s">
        <v>4</v>
      </c>
      <c r="AD16" s="24" t="str">
        <f>Data!AC19</f>
        <v>126'12.0</v>
      </c>
      <c r="AE16" s="19" t="str">
        <f>Data!AD19</f>
        <v>+0'04.5</v>
      </c>
    </row>
    <row r="17" spans="2:34" s="2" customFormat="1" ht="15" customHeight="1" x14ac:dyDescent="0.25">
      <c r="B17" s="23" t="s">
        <v>5</v>
      </c>
      <c r="C17" s="24" t="str">
        <f>Data!B20</f>
        <v>13.845</v>
      </c>
      <c r="D17" s="29">
        <f>Data!C20</f>
        <v>9.3201358283361031E-3</v>
      </c>
      <c r="E17" s="5"/>
      <c r="F17" s="8"/>
      <c r="G17" s="13"/>
      <c r="H17" s="5"/>
      <c r="I17" s="8"/>
      <c r="J17" s="13"/>
      <c r="K17" s="5"/>
      <c r="L17" s="8"/>
      <c r="M17" s="49"/>
      <c r="N17" s="5"/>
      <c r="O17" s="8"/>
      <c r="P17" s="13"/>
      <c r="Q17" s="5"/>
      <c r="R17" s="8"/>
      <c r="S17" s="13"/>
      <c r="T17" s="5"/>
      <c r="U17" s="8"/>
      <c r="V17" s="13"/>
      <c r="W17" s="5"/>
      <c r="X17" s="8"/>
      <c r="Y17" s="13"/>
      <c r="Z17" s="12"/>
      <c r="AA17" s="12"/>
      <c r="AB17" s="12"/>
      <c r="AC17" s="23" t="s">
        <v>5</v>
      </c>
      <c r="AD17" s="24" t="str">
        <f>Data!AC20</f>
        <v>126'00.5</v>
      </c>
      <c r="AE17" s="29">
        <f>Data!AD20</f>
        <v>1.1146891255883083E-3</v>
      </c>
      <c r="AF17" s="85"/>
      <c r="AG17" s="85"/>
      <c r="AH17" s="85"/>
    </row>
    <row r="18" spans="2:34" ht="13.9" hidden="1" customHeight="1" x14ac:dyDescent="0.3">
      <c r="B18" s="31"/>
      <c r="C18" s="31"/>
      <c r="D18" s="31"/>
      <c r="E18" s="14"/>
      <c r="F18" s="14"/>
      <c r="G18" s="14"/>
      <c r="H18" s="14"/>
      <c r="I18" s="14"/>
      <c r="J18" s="14"/>
      <c r="K18" s="14"/>
      <c r="L18" s="14"/>
      <c r="M18" s="45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3"/>
      <c r="AA18" s="3"/>
      <c r="AB18" s="3"/>
      <c r="AC18" s="31"/>
      <c r="AD18" s="31"/>
      <c r="AE18" s="31"/>
      <c r="AF18" s="86"/>
      <c r="AG18" s="86"/>
      <c r="AH18" s="86"/>
    </row>
    <row r="19" spans="2:34" ht="20.100000000000001" customHeight="1" x14ac:dyDescent="0.3">
      <c r="B19" s="114" t="str">
        <f>Data!B23</f>
        <v>Platinum (Globex), Apr 16</v>
      </c>
      <c r="C19" s="114"/>
      <c r="D19" s="114"/>
      <c r="E19" s="41"/>
      <c r="F19" s="41"/>
      <c r="G19" s="41"/>
      <c r="H19" s="41"/>
      <c r="I19" s="41"/>
      <c r="J19" s="41"/>
      <c r="K19" s="41"/>
      <c r="L19" s="41"/>
      <c r="M19" s="47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3"/>
      <c r="AA19" s="3"/>
      <c r="AB19" s="3"/>
      <c r="AC19" s="114" t="str">
        <f>Data!AC23</f>
        <v>30yr US Treasury Bonds (Globex), Mar 16</v>
      </c>
      <c r="AD19" s="114"/>
      <c r="AE19" s="114"/>
      <c r="AF19" s="86"/>
      <c r="AG19" s="87" t="str">
        <f ca="1">Sheet2!O24</f>
        <v>9:30 5-Minute Bar</v>
      </c>
      <c r="AH19" s="86"/>
    </row>
    <row r="20" spans="2:34" s="89" customFormat="1" ht="30" customHeight="1" x14ac:dyDescent="0.3">
      <c r="B20" s="115" t="str">
        <f>Data!B24</f>
        <v>889.20</v>
      </c>
      <c r="C20" s="115"/>
      <c r="D20" s="115"/>
      <c r="E20" s="39"/>
      <c r="F20" s="39"/>
      <c r="G20" s="39"/>
      <c r="H20" s="39"/>
      <c r="I20" s="39"/>
      <c r="J20" s="39"/>
      <c r="K20" s="39"/>
      <c r="L20" s="39"/>
      <c r="M20" s="90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91"/>
      <c r="AA20" s="91"/>
      <c r="AB20" s="91"/>
      <c r="AC20" s="121" t="str">
        <f>Data!AC24</f>
        <v>153'31.0</v>
      </c>
      <c r="AD20" s="121"/>
      <c r="AE20" s="121"/>
      <c r="AF20" s="92"/>
      <c r="AG20" s="93" t="str">
        <f ca="1">Sheet4!O24</f>
        <v>9:30 5-Minute Bar</v>
      </c>
      <c r="AH20" s="92"/>
    </row>
    <row r="21" spans="2:34" s="2" customFormat="1" ht="15" customHeight="1" x14ac:dyDescent="0.25">
      <c r="B21" s="23" t="s">
        <v>4</v>
      </c>
      <c r="C21" s="26" t="str">
        <f>Data!B25</f>
        <v>899.10</v>
      </c>
      <c r="D21" s="27" t="str">
        <f>Data!C25</f>
        <v>4.70</v>
      </c>
      <c r="E21" s="5"/>
      <c r="F21" s="8"/>
      <c r="G21" s="9"/>
      <c r="H21" s="5"/>
      <c r="I21" s="8"/>
      <c r="J21" s="9"/>
      <c r="K21" s="5"/>
      <c r="L21" s="8"/>
      <c r="M21" s="50"/>
      <c r="N21" s="5"/>
      <c r="O21" s="8"/>
      <c r="P21" s="9"/>
      <c r="Q21" s="5"/>
      <c r="R21" s="8"/>
      <c r="S21" s="9"/>
      <c r="T21" s="5"/>
      <c r="U21" s="8"/>
      <c r="V21" s="9"/>
      <c r="W21" s="5"/>
      <c r="X21" s="8"/>
      <c r="Y21" s="9"/>
      <c r="Z21" s="12"/>
      <c r="AA21" s="12"/>
      <c r="AB21" s="12"/>
      <c r="AC21" s="23" t="s">
        <v>4</v>
      </c>
      <c r="AD21" s="24" t="str">
        <f>Data!AC25</f>
        <v>154'19.0</v>
      </c>
      <c r="AE21" s="19" t="str">
        <f>Data!AD25</f>
        <v>-0'09.0</v>
      </c>
      <c r="AF21" s="85"/>
      <c r="AG21" s="85"/>
      <c r="AH21" s="85"/>
    </row>
    <row r="22" spans="2:34" s="2" customFormat="1" ht="15" customHeight="1" x14ac:dyDescent="0.35">
      <c r="B22" s="23" t="s">
        <v>5</v>
      </c>
      <c r="C22" s="26" t="str">
        <f>Data!B26</f>
        <v>880.70</v>
      </c>
      <c r="D22" s="29">
        <f>Data!C26</f>
        <v>5.6529112492933863E-3</v>
      </c>
      <c r="E22" s="5"/>
      <c r="F22" s="8"/>
      <c r="G22" s="13"/>
      <c r="H22" s="5"/>
      <c r="I22" s="8"/>
      <c r="J22" s="13"/>
      <c r="K22" s="5"/>
      <c r="L22" s="8"/>
      <c r="M22" s="48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"/>
      <c r="AA22" s="4"/>
      <c r="AB22" s="4"/>
      <c r="AC22" s="23" t="s">
        <v>5</v>
      </c>
      <c r="AD22" s="24" t="str">
        <f>Data!AC26</f>
        <v>153'17.0</v>
      </c>
      <c r="AE22" s="29">
        <f>Data!AD26</f>
        <v>-1.8233387358184765E-3</v>
      </c>
    </row>
    <row r="23" spans="2:34" ht="13.9" hidden="1" customHeight="1" x14ac:dyDescent="0.3">
      <c r="B23" s="31"/>
      <c r="C23" s="33"/>
      <c r="D23" s="31"/>
      <c r="E23" s="14"/>
      <c r="F23" s="14"/>
      <c r="G23" s="14"/>
      <c r="H23" s="14"/>
      <c r="I23" s="14"/>
      <c r="J23" s="14"/>
      <c r="K23" s="14"/>
      <c r="L23" s="14"/>
      <c r="M23" s="50"/>
      <c r="N23" s="5"/>
      <c r="O23" s="8"/>
      <c r="P23" s="9"/>
      <c r="Q23" s="5"/>
      <c r="R23" s="8"/>
      <c r="S23" s="9"/>
      <c r="T23" s="5"/>
      <c r="U23" s="8"/>
      <c r="V23" s="9"/>
      <c r="W23" s="5"/>
      <c r="X23" s="8"/>
      <c r="Y23" s="9"/>
      <c r="Z23" s="12"/>
      <c r="AA23" s="12"/>
      <c r="AB23" s="12"/>
      <c r="AC23" s="31"/>
      <c r="AD23" s="31"/>
      <c r="AE23" s="31"/>
    </row>
    <row r="24" spans="2:34" ht="20.100000000000001" customHeight="1" x14ac:dyDescent="0.3">
      <c r="B24" s="114" t="str">
        <f>Data!B29</f>
        <v>Crude Light (Globex), Feb 16</v>
      </c>
      <c r="C24" s="114"/>
      <c r="D24" s="114"/>
      <c r="E24" s="41"/>
      <c r="F24" s="41"/>
      <c r="G24" s="41"/>
      <c r="H24" s="41"/>
      <c r="I24" s="41"/>
      <c r="J24" s="41"/>
      <c r="K24" s="41"/>
      <c r="L24" s="41"/>
      <c r="M24" s="116"/>
      <c r="N24" s="117"/>
      <c r="O24" s="41"/>
      <c r="P24" s="41"/>
      <c r="Q24" s="42"/>
      <c r="R24" s="42"/>
      <c r="S24" s="42"/>
      <c r="T24" s="42"/>
      <c r="U24" s="42"/>
      <c r="V24" s="42"/>
      <c r="W24" s="41"/>
      <c r="X24" s="41"/>
      <c r="Y24" s="41"/>
      <c r="Z24" s="3"/>
      <c r="AA24" s="3"/>
      <c r="AB24" s="3"/>
      <c r="AC24" s="114" t="str">
        <f>Data!AC29</f>
        <v>Euro Bund (10yr), Mar 16</v>
      </c>
      <c r="AD24" s="114"/>
      <c r="AE24" s="114"/>
    </row>
    <row r="25" spans="2:34" s="89" customFormat="1" ht="30" customHeight="1" x14ac:dyDescent="0.3">
      <c r="B25" s="121" t="str">
        <f>Data!B30</f>
        <v>36.11</v>
      </c>
      <c r="C25" s="121"/>
      <c r="D25" s="121"/>
      <c r="E25" s="40"/>
      <c r="F25" s="40"/>
      <c r="G25" s="40"/>
      <c r="H25" s="94"/>
      <c r="I25" s="94"/>
      <c r="J25" s="94"/>
      <c r="K25" s="40"/>
      <c r="L25" s="40"/>
      <c r="M25" s="127"/>
      <c r="N25" s="128"/>
      <c r="O25" s="129"/>
      <c r="P25" s="129"/>
      <c r="Q25" s="130"/>
      <c r="R25" s="130"/>
      <c r="S25" s="131"/>
      <c r="T25" s="131"/>
      <c r="U25" s="131"/>
      <c r="V25" s="131"/>
      <c r="W25" s="130"/>
      <c r="X25" s="130"/>
      <c r="Y25" s="129"/>
      <c r="Z25" s="129"/>
      <c r="AA25" s="128"/>
      <c r="AB25" s="132"/>
      <c r="AC25" s="119" t="str">
        <f>Data!AC30</f>
        <v>159.12</v>
      </c>
      <c r="AD25" s="119"/>
      <c r="AE25" s="119"/>
    </row>
    <row r="26" spans="2:34" s="2" customFormat="1" ht="15" customHeight="1" x14ac:dyDescent="0.3">
      <c r="B26" s="23" t="s">
        <v>4</v>
      </c>
      <c r="C26" s="24" t="str">
        <f>Data!B31</f>
        <v>37.10</v>
      </c>
      <c r="D26" s="19" t="str">
        <f>Data!C31</f>
        <v>-.65</v>
      </c>
      <c r="E26" s="5"/>
      <c r="F26" s="10"/>
      <c r="G26" s="11"/>
      <c r="H26" s="5"/>
      <c r="I26" s="15"/>
      <c r="J26" s="16"/>
      <c r="K26" s="5"/>
      <c r="L26" s="10"/>
      <c r="M26" s="133" t="s">
        <v>8</v>
      </c>
      <c r="N26" s="133"/>
      <c r="O26" s="53" t="s">
        <v>42</v>
      </c>
      <c r="P26" s="56">
        <v>2</v>
      </c>
      <c r="Q26" s="54" t="s">
        <v>44</v>
      </c>
      <c r="R26" s="57">
        <v>5</v>
      </c>
      <c r="S26" s="125" t="s">
        <v>39</v>
      </c>
      <c r="T26" s="125"/>
      <c r="U26" s="126" t="s">
        <v>40</v>
      </c>
      <c r="V26" s="126"/>
      <c r="W26" s="124" t="str">
        <f>RTD("cqg.rtd", ,"ContractData",M26, "LongDescription",, "T")</f>
        <v>Crude Light (Globex), Feb 16</v>
      </c>
      <c r="X26" s="124"/>
      <c r="Y26" s="124"/>
      <c r="Z26" s="124"/>
      <c r="AA26" s="124"/>
      <c r="AB26" s="124"/>
      <c r="AC26" s="23" t="s">
        <v>4</v>
      </c>
      <c r="AD26" s="30" t="str">
        <f>Data!AC31</f>
        <v>159.19</v>
      </c>
      <c r="AE26" s="18" t="str">
        <f>Data!AD31</f>
        <v>.33</v>
      </c>
      <c r="AF26" s="55" t="str">
        <f>IF(P26=0,0,IF(P26=1,"#.0",IF(P26=2,"#.00",IF(P26=3,"#.000",IF(P26=4,"#.0000",IF(P26=5,"#.00000",IF(P26=6,"#.000000")))))))</f>
        <v>#.00</v>
      </c>
    </row>
    <row r="27" spans="2:34" s="2" customFormat="1" ht="13.35" customHeight="1" x14ac:dyDescent="0.25">
      <c r="B27" s="23" t="s">
        <v>5</v>
      </c>
      <c r="C27" s="24" t="str">
        <f>Data!B32</f>
        <v>36.08</v>
      </c>
      <c r="D27" s="29">
        <f>Data!C32</f>
        <v>-1.7682263329706203E-2</v>
      </c>
      <c r="E27" s="5"/>
      <c r="F27" s="10"/>
      <c r="G27" s="13"/>
      <c r="H27" s="5"/>
      <c r="I27" s="15"/>
      <c r="J27" s="13"/>
      <c r="K27" s="5"/>
      <c r="L27" s="10"/>
      <c r="M27" s="104" t="str">
        <f>IF($AF$26=0,RTD("cqg.rtd",,"DOMData",$M$26,"Price","-4","D"),TEXT(RTD("cqg.rtd",,"DOMData",$M$26,"Price","-4","T"),$AF$26))</f>
        <v>36.07</v>
      </c>
      <c r="N27" s="105"/>
      <c r="O27" s="106" t="str">
        <f>IF($AF$26=0,RTD("cqg.rtd",,"DOMData",$M$26,"Price","-3","D"),TEXT(RTD("cqg.rtd",,"DOMData",$M$26,"Price","-3","T"),$AF$26))</f>
        <v>36.08</v>
      </c>
      <c r="P27" s="106"/>
      <c r="Q27" s="107" t="str">
        <f>IF($AF$26=0,RTD("cqg.rtd",,"DOMData",$M$26,"Price","-2","D"),TEXT(RTD("cqg.rtd",,"DOMData",$M$26,"Price","-2","T"),$AF$26))</f>
        <v>36.09</v>
      </c>
      <c r="R27" s="107"/>
      <c r="S27" s="108" t="str">
        <f>IF($AF$26=0,RTD("cqg.rtd",,"DOMData",$M$26,"Price","-1","D"),TEXT(RTD("cqg.rtd",,"DOMData",$M$26,"Price","-1","T"),$AF$26))</f>
        <v>36.10</v>
      </c>
      <c r="T27" s="108"/>
      <c r="U27" s="109" t="str">
        <f>IF($AF$26=0,RTD("cqg.rtd",,"DOMData",$M$26,"Price","1","D"),TEXT(RTD("cqg.rtd",,"DOMData",$M$26,"Price","1","T"),$AF$26))</f>
        <v>36.11</v>
      </c>
      <c r="V27" s="109"/>
      <c r="W27" s="110" t="str">
        <f>IF($AF$26=0,RTD("cqg.rtd",,"DOMData",$M$26,"Price","2","D"),TEXT(RTD("cqg.rtd",,"DOMData",$M$26,"Price","2","T"),$AF$26))</f>
        <v>36.12</v>
      </c>
      <c r="X27" s="110"/>
      <c r="Y27" s="111" t="str">
        <f>IF($AF$26=0,RTD("cqg.rtd",,"DOMData",$M$26,"Price","3","D"),TEXT(RTD("cqg.rtd",,"DOMData",$M$26,"Price","3","T"),$AF$26))</f>
        <v>36.13</v>
      </c>
      <c r="Z27" s="111"/>
      <c r="AA27" s="112" t="str">
        <f>IF($AF$26=0,RTD("cqg.rtd",,"DOMData",$M$26,"Price","4","D"),TEXT(RTD("cqg.rtd",,"DOMData",$M$26,"Price","4","T"),$AF$26))</f>
        <v>36.14</v>
      </c>
      <c r="AB27" s="113"/>
      <c r="AC27" s="23" t="s">
        <v>5</v>
      </c>
      <c r="AD27" s="30" t="str">
        <f>Data!AC32</f>
        <v>158.45</v>
      </c>
      <c r="AE27" s="29">
        <f>Data!AD32</f>
        <v>2.0782165123748348E-3</v>
      </c>
    </row>
    <row r="28" spans="2:34" ht="13.35" hidden="1" customHeight="1" x14ac:dyDescent="0.3">
      <c r="B28" s="32"/>
      <c r="C28" s="32"/>
      <c r="D28" s="32"/>
      <c r="E28" s="3"/>
      <c r="F28" s="3"/>
      <c r="G28" s="3"/>
      <c r="H28" s="3"/>
      <c r="I28" s="3"/>
      <c r="J28" s="3"/>
      <c r="K28" s="3"/>
      <c r="L28" s="3"/>
      <c r="M28" s="104"/>
      <c r="N28" s="105"/>
      <c r="O28" s="106"/>
      <c r="P28" s="106"/>
      <c r="Q28" s="107"/>
      <c r="R28" s="107"/>
      <c r="S28" s="108"/>
      <c r="T28" s="108"/>
      <c r="U28" s="109"/>
      <c r="V28" s="109"/>
      <c r="W28" s="110"/>
      <c r="X28" s="110"/>
      <c r="Y28" s="111"/>
      <c r="Z28" s="111"/>
      <c r="AA28" s="112"/>
      <c r="AB28" s="113"/>
      <c r="AC28" s="32"/>
      <c r="AD28" s="32"/>
      <c r="AE28" s="32"/>
    </row>
    <row r="29" spans="2:34" ht="20.100000000000001" customHeight="1" x14ac:dyDescent="0.3">
      <c r="B29" s="114" t="str">
        <f>Data!B35</f>
        <v>NY Harbor ULSD, Feb 16</v>
      </c>
      <c r="C29" s="114"/>
      <c r="D29" s="114"/>
      <c r="E29" s="3"/>
      <c r="F29" s="3"/>
      <c r="G29" s="3"/>
      <c r="H29" s="3"/>
      <c r="I29" s="3"/>
      <c r="J29" s="3"/>
      <c r="K29" s="3"/>
      <c r="L29" s="3"/>
      <c r="M29" s="104"/>
      <c r="N29" s="105"/>
      <c r="O29" s="106"/>
      <c r="P29" s="106"/>
      <c r="Q29" s="107"/>
      <c r="R29" s="107"/>
      <c r="S29" s="108"/>
      <c r="T29" s="108"/>
      <c r="U29" s="109"/>
      <c r="V29" s="109"/>
      <c r="W29" s="110"/>
      <c r="X29" s="110"/>
      <c r="Y29" s="111"/>
      <c r="Z29" s="111"/>
      <c r="AA29" s="112"/>
      <c r="AB29" s="113"/>
      <c r="AC29" s="114" t="str">
        <f>Data!AC35</f>
        <v>Euro Buxl (30yr), Mar 16</v>
      </c>
      <c r="AD29" s="114"/>
      <c r="AE29" s="114"/>
    </row>
    <row r="30" spans="2:34" s="88" customFormat="1" ht="30" customHeight="1" x14ac:dyDescent="0.3">
      <c r="B30" s="120" t="str">
        <f>Data!B36</f>
        <v>1.1231</v>
      </c>
      <c r="C30" s="120"/>
      <c r="D30" s="120"/>
      <c r="E30" s="95"/>
      <c r="F30" s="95"/>
      <c r="G30" s="95"/>
      <c r="H30" s="95"/>
      <c r="I30" s="95"/>
      <c r="J30" s="95"/>
      <c r="K30" s="95"/>
      <c r="L30" s="95"/>
      <c r="M30" s="122">
        <f>RTD("cqg.rtd",,"DOMData",$M$26,"Volume","-4",AE48)</f>
        <v>150</v>
      </c>
      <c r="N30" s="123"/>
      <c r="O30" s="123">
        <f>RTD("cqg.rtd",,"DOMData",$M$26,"Volume","-3",AE48)</f>
        <v>56</v>
      </c>
      <c r="P30" s="123"/>
      <c r="Q30" s="123">
        <f>RTD("cqg.rtd",,"DOMData",$M$26,"Volume","-2",AE48)</f>
        <v>104</v>
      </c>
      <c r="R30" s="123"/>
      <c r="S30" s="123">
        <f>RTD("cqg.rtd",,"DOMData",$M$26,"Volume","-1",AE48)</f>
        <v>13</v>
      </c>
      <c r="T30" s="123"/>
      <c r="U30" s="123">
        <f>RTD("cqg.rtd",,"DOMData",$M$26,"Volume","1",AE48)</f>
        <v>48</v>
      </c>
      <c r="V30" s="123"/>
      <c r="W30" s="123">
        <f>RTD("cqg.rtd",,"DOMData",$M$26,"Volume","2",AE48)</f>
        <v>55</v>
      </c>
      <c r="X30" s="123"/>
      <c r="Y30" s="123">
        <f>RTD("cqg.rtd",,"DOMData",$M$26,"Volume","3",AE48)</f>
        <v>39</v>
      </c>
      <c r="Z30" s="123"/>
      <c r="AA30" s="123">
        <f>RTD("cqg.rtd",,"DOMData",$M$26,"Volume","4",AE48)</f>
        <v>38</v>
      </c>
      <c r="AB30" s="134"/>
      <c r="AC30" s="119" t="str">
        <f>Data!AC36</f>
        <v>153.16</v>
      </c>
      <c r="AD30" s="119"/>
      <c r="AE30" s="119"/>
      <c r="AG30" s="96"/>
    </row>
    <row r="31" spans="2:34" ht="15" customHeight="1" x14ac:dyDescent="0.3">
      <c r="B31" s="23" t="s">
        <v>4</v>
      </c>
      <c r="C31" s="34" t="str">
        <f>Data!B37</f>
        <v>1.1481</v>
      </c>
      <c r="D31" s="35" t="str">
        <f>Data!C37</f>
        <v>-.0033</v>
      </c>
      <c r="E31" s="3"/>
      <c r="F31" s="3"/>
      <c r="G31" s="3"/>
      <c r="H31" s="3"/>
      <c r="I31" s="3"/>
      <c r="J31" s="3"/>
      <c r="K31" s="3"/>
      <c r="L31" s="3"/>
      <c r="M31" s="4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23" t="s">
        <v>4</v>
      </c>
      <c r="AD31" s="30" t="str">
        <f>Data!AC37</f>
        <v>153.34</v>
      </c>
      <c r="AE31" s="18" t="str">
        <f>Data!AD37</f>
        <v>.44</v>
      </c>
    </row>
    <row r="32" spans="2:34" ht="15" customHeight="1" x14ac:dyDescent="0.3">
      <c r="B32" s="23" t="s">
        <v>5</v>
      </c>
      <c r="C32" s="34" t="str">
        <f>Data!B38</f>
        <v>1.1191</v>
      </c>
      <c r="D32" s="29">
        <f>Data!C38</f>
        <v>-2.663352272727273E-3</v>
      </c>
      <c r="E32" s="3"/>
      <c r="F32" s="3"/>
      <c r="G32" s="3"/>
      <c r="H32" s="3"/>
      <c r="I32" s="3"/>
      <c r="J32" s="3"/>
      <c r="K32" s="3"/>
      <c r="L32" s="3"/>
      <c r="M32" s="46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23" t="s">
        <v>5</v>
      </c>
      <c r="AD32" s="30" t="str">
        <f>Data!AC38</f>
        <v>152.18</v>
      </c>
      <c r="AE32" s="29">
        <f>Data!AD38</f>
        <v>2.7501309586170767E-3</v>
      </c>
      <c r="AG32" s="58"/>
    </row>
    <row r="33" spans="2:33" ht="13.9" hidden="1" customHeight="1" x14ac:dyDescent="0.3">
      <c r="B33" s="32"/>
      <c r="C33" s="32"/>
      <c r="D33" s="32"/>
      <c r="E33" s="3"/>
      <c r="F33" s="3"/>
      <c r="G33" s="3"/>
      <c r="H33" s="3"/>
      <c r="I33" s="3"/>
      <c r="J33" s="3"/>
      <c r="K33" s="3"/>
      <c r="L33" s="3"/>
      <c r="M33" s="46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1"/>
      <c r="AD33" s="31"/>
      <c r="AE33" s="31"/>
    </row>
    <row r="34" spans="2:33" ht="20.100000000000001" customHeight="1" x14ac:dyDescent="0.3">
      <c r="B34" s="114" t="str">
        <f>Data!B41</f>
        <v>RBOB Gasoline (Globex), Feb 16</v>
      </c>
      <c r="C34" s="114"/>
      <c r="D34" s="114"/>
      <c r="E34" s="3"/>
      <c r="F34" s="3"/>
      <c r="G34" s="3"/>
      <c r="H34" s="3"/>
      <c r="I34" s="3"/>
      <c r="J34" s="3"/>
      <c r="K34" s="3"/>
      <c r="L34" s="3"/>
      <c r="M34" s="46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114" t="str">
        <f>Data!AC41</f>
        <v>Long Gilt (CONNECT), Mar 16</v>
      </c>
      <c r="AD34" s="114"/>
      <c r="AE34" s="114"/>
      <c r="AG34" s="58"/>
    </row>
    <row r="35" spans="2:33" s="88" customFormat="1" ht="30" customHeight="1" x14ac:dyDescent="0.3">
      <c r="B35" s="135" t="str">
        <f>Data!B42</f>
        <v>1.257</v>
      </c>
      <c r="C35" s="136"/>
      <c r="D35" s="137"/>
      <c r="E35" s="95"/>
      <c r="F35" s="95"/>
      <c r="G35" s="95"/>
      <c r="H35" s="95"/>
      <c r="I35" s="95"/>
      <c r="J35" s="95"/>
      <c r="K35" s="95"/>
      <c r="L35" s="95"/>
      <c r="M35" s="97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121" t="str">
        <f>Data!AC42</f>
        <v>117.56</v>
      </c>
      <c r="AD35" s="121"/>
      <c r="AE35" s="121"/>
    </row>
    <row r="36" spans="2:33" ht="15" customHeight="1" x14ac:dyDescent="0.3">
      <c r="B36" s="23" t="s">
        <v>4</v>
      </c>
      <c r="C36" s="34" t="str">
        <f>Data!B43</f>
        <v>1.304</v>
      </c>
      <c r="D36" s="35" t="str">
        <f>Data!C43</f>
        <v>-.033</v>
      </c>
      <c r="E36" s="3"/>
      <c r="F36" s="3"/>
      <c r="G36" s="3"/>
      <c r="H36" s="3"/>
      <c r="I36" s="3"/>
      <c r="J36" s="3"/>
      <c r="K36" s="3"/>
      <c r="L36" s="3"/>
      <c r="M36" s="4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23" t="s">
        <v>4</v>
      </c>
      <c r="AD36" s="24" t="str">
        <f>Data!AC43</f>
        <v>117.61</v>
      </c>
      <c r="AE36" s="19" t="str">
        <f>Data!AD43</f>
        <v>.12</v>
      </c>
    </row>
    <row r="37" spans="2:33" ht="15" customHeight="1" x14ac:dyDescent="0.3">
      <c r="B37" s="23" t="s">
        <v>5</v>
      </c>
      <c r="C37" s="34" t="str">
        <f>Data!B44</f>
        <v>1.256</v>
      </c>
      <c r="D37" s="29">
        <f>Data!C44</f>
        <v>-2.5335089486325249E-2</v>
      </c>
      <c r="E37" s="3"/>
      <c r="F37" s="3"/>
      <c r="G37" s="3"/>
      <c r="H37" s="3"/>
      <c r="I37" s="3"/>
      <c r="J37" s="3"/>
      <c r="K37" s="3"/>
      <c r="L37" s="3"/>
      <c r="M37" s="46"/>
      <c r="N37" s="3"/>
      <c r="O37" s="3"/>
      <c r="P37" s="3"/>
      <c r="Q37" s="3"/>
      <c r="R37" s="3"/>
      <c r="S37" s="3"/>
      <c r="T37" s="44"/>
      <c r="U37" s="44"/>
      <c r="V37" s="3"/>
      <c r="W37" s="3"/>
      <c r="X37" s="3"/>
      <c r="Y37" s="3"/>
      <c r="Z37" s="3"/>
      <c r="AA37" s="3"/>
      <c r="AB37" s="3"/>
      <c r="AC37" s="23" t="s">
        <v>5</v>
      </c>
      <c r="AD37" s="24" t="str">
        <f>Data!AC44</f>
        <v>117.22</v>
      </c>
      <c r="AE37" s="29">
        <f>Data!AD44</f>
        <v>1.0217983651226157E-3</v>
      </c>
    </row>
    <row r="38" spans="2:33" ht="13.9" hidden="1" customHeight="1" x14ac:dyDescent="0.3">
      <c r="B38" s="32"/>
      <c r="C38" s="32"/>
      <c r="D38" s="32"/>
      <c r="E38" s="3"/>
      <c r="F38" s="3"/>
      <c r="G38" s="3"/>
      <c r="H38" s="3"/>
      <c r="I38" s="3"/>
      <c r="J38" s="3"/>
      <c r="K38" s="3"/>
      <c r="L38" s="3"/>
      <c r="M38" s="46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1"/>
      <c r="AD38" s="31"/>
      <c r="AE38" s="31"/>
    </row>
    <row r="39" spans="2:33" ht="20.100000000000001" customHeight="1" x14ac:dyDescent="0.3">
      <c r="B39" s="114" t="str">
        <f>Data!B47</f>
        <v>Natural Gas (Globex), Feb 16</v>
      </c>
      <c r="C39" s="114"/>
      <c r="D39" s="114"/>
      <c r="E39" s="3"/>
      <c r="F39" s="3"/>
      <c r="G39" s="3"/>
      <c r="H39" s="3"/>
      <c r="I39" s="3"/>
      <c r="J39" s="3"/>
      <c r="K39" s="3"/>
      <c r="L39" s="3"/>
      <c r="M39" s="4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114" t="str">
        <f>Data!AC47</f>
        <v>Euro BOBL (5yr), Mar 16</v>
      </c>
      <c r="AD39" s="114"/>
      <c r="AE39" s="114"/>
    </row>
    <row r="40" spans="2:33" s="88" customFormat="1" ht="30" customHeight="1" x14ac:dyDescent="0.3">
      <c r="B40" s="120" t="str">
        <f>Data!B48</f>
        <v>2.280</v>
      </c>
      <c r="C40" s="120"/>
      <c r="D40" s="120"/>
      <c r="E40" s="95"/>
      <c r="F40" s="95"/>
      <c r="G40" s="95"/>
      <c r="H40" s="95"/>
      <c r="I40" s="95"/>
      <c r="J40" s="95"/>
      <c r="K40" s="95"/>
      <c r="L40" s="95"/>
      <c r="M40" s="97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121" t="str">
        <f>Data!AC48</f>
        <v>131.11</v>
      </c>
      <c r="AD40" s="121"/>
      <c r="AE40" s="121"/>
    </row>
    <row r="41" spans="2:33" ht="15" customHeight="1" x14ac:dyDescent="0.3">
      <c r="B41" s="23" t="s">
        <v>4</v>
      </c>
      <c r="C41" s="34" t="str">
        <f>Data!B49</f>
        <v>2.315</v>
      </c>
      <c r="D41" s="35" t="str">
        <f>Data!C49</f>
        <v>-.054</v>
      </c>
      <c r="E41" s="3"/>
      <c r="F41" s="3"/>
      <c r="G41" s="3"/>
      <c r="H41" s="3"/>
      <c r="I41" s="3"/>
      <c r="J41" s="3"/>
      <c r="K41" s="3"/>
      <c r="L41" s="3"/>
      <c r="M41" s="4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23" t="s">
        <v>4</v>
      </c>
      <c r="AD41" s="24" t="str">
        <f>Data!AC49</f>
        <v>131.12</v>
      </c>
      <c r="AE41" s="19" t="str">
        <f>Data!AD49</f>
        <v>.25</v>
      </c>
    </row>
    <row r="42" spans="2:33" ht="15" customHeight="1" x14ac:dyDescent="0.3">
      <c r="B42" s="23" t="s">
        <v>5</v>
      </c>
      <c r="C42" s="34" t="str">
        <f>Data!B50</f>
        <v>2.255</v>
      </c>
      <c r="D42" s="29">
        <f>Data!C50</f>
        <v>-2.3136246786632394E-2</v>
      </c>
      <c r="E42" s="3"/>
      <c r="F42" s="3"/>
      <c r="G42" s="3"/>
      <c r="H42" s="3"/>
      <c r="I42" s="3"/>
      <c r="J42" s="3"/>
      <c r="K42" s="3"/>
      <c r="L42" s="3"/>
      <c r="M42" s="4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23" t="s">
        <v>5</v>
      </c>
      <c r="AD42" s="24" t="str">
        <f>Data!AC50</f>
        <v>130.76</v>
      </c>
      <c r="AE42" s="29">
        <f>Data!AD50</f>
        <v>1.9104386367109888E-3</v>
      </c>
    </row>
    <row r="43" spans="2:33" hidden="1" x14ac:dyDescent="0.3">
      <c r="B43" s="36"/>
      <c r="C43" s="36"/>
      <c r="D43" s="3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7"/>
      <c r="AD43" s="37"/>
      <c r="AE43" s="37"/>
    </row>
    <row r="44" spans="2:33" ht="20.100000000000001" customHeight="1" x14ac:dyDescent="0.3">
      <c r="B44" s="114" t="str">
        <f>Data!B53</f>
        <v>Dollar Index (ICE), Mar 16</v>
      </c>
      <c r="C44" s="114"/>
      <c r="D44" s="114"/>
      <c r="E44" s="114" t="str">
        <f>Data!E53</f>
        <v>Euro FX (Globex), Mar 16</v>
      </c>
      <c r="F44" s="114"/>
      <c r="G44" s="114"/>
      <c r="H44" s="114" t="str">
        <f>Data!H53</f>
        <v>Japanese Yen (Globex), Mar 16</v>
      </c>
      <c r="I44" s="114"/>
      <c r="J44" s="114"/>
      <c r="K44" s="114" t="str">
        <f>Data!K53</f>
        <v>British Pound (Globex), Mar 16</v>
      </c>
      <c r="L44" s="114"/>
      <c r="M44" s="114"/>
      <c r="N44" s="114" t="str">
        <f>Data!N53</f>
        <v>Canadian Dollar (Globex), Mar 16</v>
      </c>
      <c r="O44" s="114"/>
      <c r="P44" s="114"/>
      <c r="Q44" s="114" t="str">
        <f>Data!Q53</f>
        <v>Swiss Franc (Globex), Mar 16</v>
      </c>
      <c r="R44" s="114"/>
      <c r="S44" s="114"/>
      <c r="T44" s="114" t="str">
        <f>Data!T53</f>
        <v>Australian Dollar (Globex), Jun 16</v>
      </c>
      <c r="U44" s="114"/>
      <c r="V44" s="114"/>
      <c r="W44" s="114" t="str">
        <f>Data!W53</f>
        <v>New Zealand Dollar (Globex), Mar 16</v>
      </c>
      <c r="X44" s="114"/>
      <c r="Y44" s="114"/>
      <c r="Z44" s="114" t="str">
        <f>Data!Z53</f>
        <v>Mexican Peso (Globex), Mar 16</v>
      </c>
      <c r="AA44" s="114"/>
      <c r="AB44" s="114"/>
      <c r="AC44" s="114" t="str">
        <f>Data!AC53</f>
        <v>Euro/British Pound (Globex), Mar 16</v>
      </c>
      <c r="AD44" s="114"/>
      <c r="AE44" s="114"/>
    </row>
    <row r="45" spans="2:33" s="88" customFormat="1" ht="30" customHeight="1" x14ac:dyDescent="0.3">
      <c r="B45" s="120" t="str">
        <f>Data!B54</f>
        <v>99.640</v>
      </c>
      <c r="C45" s="120"/>
      <c r="D45" s="120"/>
      <c r="E45" s="120" t="str">
        <f>Data!E54</f>
        <v>1.0741</v>
      </c>
      <c r="F45" s="120"/>
      <c r="G45" s="120"/>
      <c r="H45" s="120" t="str">
        <f>Data!H54</f>
        <v>.008417</v>
      </c>
      <c r="I45" s="120"/>
      <c r="J45" s="120"/>
      <c r="K45" s="120" t="str">
        <f>Data!K54</f>
        <v>1.4645</v>
      </c>
      <c r="L45" s="120"/>
      <c r="M45" s="120"/>
      <c r="N45" s="120" t="str">
        <f>Data!N54</f>
        <v>.7159</v>
      </c>
      <c r="O45" s="120"/>
      <c r="P45" s="120"/>
      <c r="Q45" s="120" t="str">
        <f>Data!Q54</f>
        <v>.9915</v>
      </c>
      <c r="R45" s="120"/>
      <c r="S45" s="120"/>
      <c r="T45" s="120" t="str">
        <f>Data!T54</f>
        <v>.7088</v>
      </c>
      <c r="U45" s="120"/>
      <c r="V45" s="120"/>
      <c r="W45" s="120" t="str">
        <f>Data!W54</f>
        <v>.6655</v>
      </c>
      <c r="X45" s="120"/>
      <c r="Y45" s="120"/>
      <c r="Z45" s="120" t="str">
        <f>Data!Z54</f>
        <v>.057320</v>
      </c>
      <c r="AA45" s="120"/>
      <c r="AB45" s="120"/>
      <c r="AC45" s="119" t="str">
        <f>Data!AC54</f>
        <v>.73340</v>
      </c>
      <c r="AD45" s="119"/>
      <c r="AE45" s="119"/>
    </row>
    <row r="46" spans="2:33" ht="15" customHeight="1" x14ac:dyDescent="0.3">
      <c r="B46" s="23" t="s">
        <v>4</v>
      </c>
      <c r="C46" s="34" t="str">
        <f>Data!B55</f>
        <v>99.670</v>
      </c>
      <c r="D46" s="35" t="str">
        <f>Data!C55</f>
        <v>.672</v>
      </c>
      <c r="E46" s="23" t="s">
        <v>4</v>
      </c>
      <c r="F46" s="34" t="str">
        <f>Data!E55</f>
        <v>1.0857</v>
      </c>
      <c r="G46" s="35" t="str">
        <f>Data!F55</f>
        <v>-.0105</v>
      </c>
      <c r="H46" s="23" t="s">
        <v>4</v>
      </c>
      <c r="I46" s="34" t="str">
        <f>Data!H55</f>
        <v>.008429</v>
      </c>
      <c r="J46" s="35" t="str">
        <f>Data!I55</f>
        <v>.000023</v>
      </c>
      <c r="K46" s="23" t="s">
        <v>4</v>
      </c>
      <c r="L46" s="34" t="str">
        <f>Data!K55</f>
        <v>1.4727</v>
      </c>
      <c r="M46" s="35" t="str">
        <f>Data!L55</f>
        <v>-.0068</v>
      </c>
      <c r="N46" s="23" t="s">
        <v>4</v>
      </c>
      <c r="O46" s="34" t="str">
        <f>Data!N55</f>
        <v>.7195</v>
      </c>
      <c r="P46" s="35" t="str">
        <f>Data!O55</f>
        <v>-.0008</v>
      </c>
      <c r="Q46" s="23" t="s">
        <v>4</v>
      </c>
      <c r="R46" s="34" t="str">
        <f>Data!Q55</f>
        <v>1.0023</v>
      </c>
      <c r="S46" s="35" t="str">
        <f>Data!R55</f>
        <v>-.0093</v>
      </c>
      <c r="T46" s="23" t="s">
        <v>4</v>
      </c>
      <c r="U46" s="34" t="str">
        <f>Data!T55</f>
        <v>.7155</v>
      </c>
      <c r="V46" s="35" t="str">
        <f>Data!U55</f>
        <v>-.0041</v>
      </c>
      <c r="W46" s="23" t="s">
        <v>4</v>
      </c>
      <c r="X46" s="34" t="str">
        <f>Data!W55</f>
        <v>.6730</v>
      </c>
      <c r="Y46" s="35" t="str">
        <f>Data!X55</f>
        <v>-.0065</v>
      </c>
      <c r="Z46" s="23" t="s">
        <v>4</v>
      </c>
      <c r="AA46" s="34" t="str">
        <f>Data!Z55</f>
        <v>.057650</v>
      </c>
      <c r="AB46" s="35" t="str">
        <f>Data!AA55</f>
        <v>-.000080</v>
      </c>
      <c r="AC46" s="23" t="s">
        <v>4</v>
      </c>
      <c r="AD46" s="30" t="str">
        <f>Data!AC55</f>
        <v>.73760</v>
      </c>
      <c r="AE46" s="18" t="str">
        <f>Data!AD55</f>
        <v>-.00375</v>
      </c>
    </row>
    <row r="47" spans="2:33" ht="15" customHeight="1" x14ac:dyDescent="0.3">
      <c r="B47" s="23" t="s">
        <v>5</v>
      </c>
      <c r="C47" s="34" t="str">
        <f>Data!B56</f>
        <v>98.855</v>
      </c>
      <c r="D47" s="29">
        <f>Data!C56</f>
        <v>6.7900735591302245E-3</v>
      </c>
      <c r="E47" s="23" t="s">
        <v>5</v>
      </c>
      <c r="F47" s="34" t="str">
        <f>Data!E56</f>
        <v>1.0737</v>
      </c>
      <c r="G47" s="29">
        <f>Data!F56</f>
        <v>-9.6809883828139418E-3</v>
      </c>
      <c r="H47" s="23" t="s">
        <v>5</v>
      </c>
      <c r="I47" s="34" t="str">
        <f>Data!H56</f>
        <v>.008365</v>
      </c>
      <c r="J47" s="29">
        <f>Data!I56</f>
        <v>2.7997855483409785E-3</v>
      </c>
      <c r="K47" s="23" t="s">
        <v>5</v>
      </c>
      <c r="L47" s="34" t="str">
        <f>Data!K56</f>
        <v>1.4643</v>
      </c>
      <c r="M47" s="29">
        <f>Data!L56</f>
        <v>-4.6217630666757284E-3</v>
      </c>
      <c r="N47" s="23" t="s">
        <v>5</v>
      </c>
      <c r="O47" s="34" t="str">
        <f>Data!N56</f>
        <v>.7155</v>
      </c>
      <c r="P47" s="29">
        <f>Data!O56</f>
        <v>-1.1162271522254779E-3</v>
      </c>
      <c r="Q47" s="23" t="s">
        <v>5</v>
      </c>
      <c r="R47" s="34" t="str">
        <f>Data!Q56</f>
        <v>.9913</v>
      </c>
      <c r="S47" s="29">
        <f>Data!R56</f>
        <v>-9.2925659472422057E-3</v>
      </c>
      <c r="T47" s="23" t="s">
        <v>5</v>
      </c>
      <c r="U47" s="34" t="str">
        <f>Data!T56</f>
        <v>.7088</v>
      </c>
      <c r="V47" s="29">
        <f>Data!U56</f>
        <v>-5.7511572450554072E-3</v>
      </c>
      <c r="W47" s="23" t="s">
        <v>5</v>
      </c>
      <c r="X47" s="34" t="str">
        <f>Data!W56</f>
        <v>.6649</v>
      </c>
      <c r="Y47" s="29">
        <f>Data!X56</f>
        <v>-9.6726190476190479E-3</v>
      </c>
      <c r="Z47" s="23" t="s">
        <v>5</v>
      </c>
      <c r="AA47" s="34" t="str">
        <f>Data!Z56</f>
        <v>.057270</v>
      </c>
      <c r="AB47" s="29">
        <f>Data!AA56</f>
        <v>-1.3937282229965157E-3</v>
      </c>
      <c r="AC47" s="23" t="s">
        <v>5</v>
      </c>
      <c r="AD47" s="30" t="str">
        <f>Data!AC56</f>
        <v>.73255</v>
      </c>
      <c r="AE47" s="29">
        <f>Data!AD56</f>
        <v>-5.2228176083565078E-3</v>
      </c>
      <c r="AF47" s="55">
        <f>IF(OR(LEFT(M11,1)="{",LEFT(O11,1)="{",LEFT(Q11,1)="{",LEFT(S11,1)="{",LEFT(U11,1)="{",LEFT(W11,1)="{",LEFT(Y11,1)="{",LEFT(AA11,1)="{")=TRUE,1,0)</f>
        <v>0</v>
      </c>
    </row>
    <row r="48" spans="2:33" x14ac:dyDescent="0.3">
      <c r="B48" s="98" t="s">
        <v>58</v>
      </c>
      <c r="C48" s="99"/>
      <c r="D48" s="99"/>
      <c r="E48" s="99"/>
      <c r="F48" s="100" t="s">
        <v>37</v>
      </c>
      <c r="G48" s="100"/>
      <c r="H48" s="100"/>
      <c r="I48" s="100"/>
      <c r="J48" s="52"/>
      <c r="K48" s="100" t="s">
        <v>38</v>
      </c>
      <c r="L48" s="100"/>
      <c r="M48" s="101">
        <f>RTD("cqg.rtd", ,"SystemInfo", "Linetime")</f>
        <v>42374.397604166668</v>
      </c>
      <c r="N48" s="101"/>
      <c r="O48" s="52"/>
      <c r="P48" s="52"/>
      <c r="Q48" s="52"/>
      <c r="R48" s="52"/>
      <c r="S48" s="52"/>
      <c r="T48" s="52"/>
      <c r="U48" s="52"/>
      <c r="V48" s="52"/>
      <c r="W48" s="52" t="str">
        <f>IF(OR(AF47=1,AF48=1),"Please change from T to D or D to T","")</f>
        <v/>
      </c>
      <c r="X48" s="52"/>
      <c r="Y48" s="52"/>
      <c r="Z48" s="52"/>
      <c r="AA48" s="52"/>
      <c r="AB48" s="52"/>
      <c r="AC48" s="138" t="s">
        <v>43</v>
      </c>
      <c r="AD48" s="139"/>
      <c r="AE48" s="80" t="s">
        <v>57</v>
      </c>
      <c r="AF48" s="55">
        <f>IF(OR(LEFT(M30,1)="{",LEFT(O30,1)="{",LEFT(Q30,1)="{",LEFT(S30,1)="{",LEFT(U30,1)="{",LEFT(W30,1)="{",LEFT(Y30,1)="{",LEFT(AA30,1)="{")=TRUE,1,0)</f>
        <v>0</v>
      </c>
    </row>
    <row r="49" spans="7:8" x14ac:dyDescent="0.3">
      <c r="G49" s="51"/>
      <c r="H49" s="51"/>
    </row>
  </sheetData>
  <sheetProtection algorithmName="SHA-512" hashValue="SLtCMjDUSSE4vRcE1Yy+mZ7bO8TenVJCkGzSEsgQoNrjaH8/4YPZyCAttAyvQYW4IV/BLlA/Dwtaq+spDXgC7Q==" saltValue="/TgA32DAU2m151T8ch+DPw==" spinCount="100000" sheet="1" objects="1" scenarios="1" selectLockedCells="1"/>
  <mergeCells count="125">
    <mergeCell ref="AC48:AD48"/>
    <mergeCell ref="B2:AE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10:D10"/>
    <mergeCell ref="AC5:AE5"/>
    <mergeCell ref="B8:P8"/>
    <mergeCell ref="Q8:Y8"/>
    <mergeCell ref="B9:D9"/>
    <mergeCell ref="AC9:AE9"/>
    <mergeCell ref="AC10:AE10"/>
    <mergeCell ref="B5:D5"/>
    <mergeCell ref="E5:G5"/>
    <mergeCell ref="H5:J5"/>
    <mergeCell ref="U10:V10"/>
    <mergeCell ref="W10:X10"/>
    <mergeCell ref="Y10:Z10"/>
    <mergeCell ref="AA10:AB10"/>
    <mergeCell ref="S10:T10"/>
    <mergeCell ref="Z5:AB5"/>
    <mergeCell ref="K5:M5"/>
    <mergeCell ref="N5:P5"/>
    <mergeCell ref="Q5:S5"/>
    <mergeCell ref="T5:V5"/>
    <mergeCell ref="W5:Y5"/>
    <mergeCell ref="Q10:R10"/>
    <mergeCell ref="O10:P10"/>
    <mergeCell ref="M10:N10"/>
    <mergeCell ref="M9:N9"/>
    <mergeCell ref="W9:AB9"/>
    <mergeCell ref="S9:T9"/>
    <mergeCell ref="U9:V9"/>
    <mergeCell ref="AC14:AE14"/>
    <mergeCell ref="AC15:AE15"/>
    <mergeCell ref="AC19:AE19"/>
    <mergeCell ref="AC20:AE20"/>
    <mergeCell ref="AC24:AE24"/>
    <mergeCell ref="Q45:S45"/>
    <mergeCell ref="B39:D39"/>
    <mergeCell ref="B40:D40"/>
    <mergeCell ref="B44:D44"/>
    <mergeCell ref="E44:G44"/>
    <mergeCell ref="H44:J44"/>
    <mergeCell ref="K44:M44"/>
    <mergeCell ref="B45:D45"/>
    <mergeCell ref="E45:G45"/>
    <mergeCell ref="H45:J45"/>
    <mergeCell ref="K45:M45"/>
    <mergeCell ref="N45:P45"/>
    <mergeCell ref="B30:D30"/>
    <mergeCell ref="B34:D34"/>
    <mergeCell ref="B35:D35"/>
    <mergeCell ref="B25:D25"/>
    <mergeCell ref="B24:D24"/>
    <mergeCell ref="B15:D15"/>
    <mergeCell ref="B14:D14"/>
    <mergeCell ref="AC44:AE44"/>
    <mergeCell ref="M25:N25"/>
    <mergeCell ref="O25:P25"/>
    <mergeCell ref="Q25:R25"/>
    <mergeCell ref="S25:T25"/>
    <mergeCell ref="U25:V25"/>
    <mergeCell ref="W25:X25"/>
    <mergeCell ref="Y25:Z25"/>
    <mergeCell ref="AA25:AB25"/>
    <mergeCell ref="M26:N26"/>
    <mergeCell ref="W30:X30"/>
    <mergeCell ref="Y30:Z30"/>
    <mergeCell ref="AA30:AB30"/>
    <mergeCell ref="M24:N24"/>
    <mergeCell ref="M11:N11"/>
    <mergeCell ref="O11:P11"/>
    <mergeCell ref="Q11:R11"/>
    <mergeCell ref="AC45:AE45"/>
    <mergeCell ref="Z44:AB44"/>
    <mergeCell ref="Z45:AB45"/>
    <mergeCell ref="AC29:AE29"/>
    <mergeCell ref="AC30:AE30"/>
    <mergeCell ref="AC34:AE34"/>
    <mergeCell ref="AC35:AE35"/>
    <mergeCell ref="AC39:AE39"/>
    <mergeCell ref="AC40:AE40"/>
    <mergeCell ref="T45:V45"/>
    <mergeCell ref="W45:Y45"/>
    <mergeCell ref="M30:N30"/>
    <mergeCell ref="O30:P30"/>
    <mergeCell ref="Q30:R30"/>
    <mergeCell ref="S30:T30"/>
    <mergeCell ref="AC25:AE25"/>
    <mergeCell ref="W26:AB26"/>
    <mergeCell ref="S26:T26"/>
    <mergeCell ref="U26:V26"/>
    <mergeCell ref="U30:V30"/>
    <mergeCell ref="B48:E48"/>
    <mergeCell ref="F48:I48"/>
    <mergeCell ref="K48:L48"/>
    <mergeCell ref="M48:N48"/>
    <mergeCell ref="S11:T11"/>
    <mergeCell ref="U11:V11"/>
    <mergeCell ref="W11:X11"/>
    <mergeCell ref="Y11:Z11"/>
    <mergeCell ref="AA11:AB11"/>
    <mergeCell ref="M27:N29"/>
    <mergeCell ref="O27:P29"/>
    <mergeCell ref="Q27:R29"/>
    <mergeCell ref="S27:T29"/>
    <mergeCell ref="U27:V29"/>
    <mergeCell ref="W27:X29"/>
    <mergeCell ref="Y27:Z29"/>
    <mergeCell ref="AA27:AB29"/>
    <mergeCell ref="N44:P44"/>
    <mergeCell ref="Q44:S44"/>
    <mergeCell ref="T44:V44"/>
    <mergeCell ref="W44:Y44"/>
    <mergeCell ref="B20:D20"/>
    <mergeCell ref="B19:D19"/>
    <mergeCell ref="B29:D29"/>
  </mergeCells>
  <conditionalFormatting sqref="AE48">
    <cfRule type="expression" dxfId="368" priority="358">
      <formula>$AF$47=1</formula>
    </cfRule>
    <cfRule type="expression" dxfId="367" priority="357">
      <formula>$AF$48=1</formula>
    </cfRule>
  </conditionalFormatting>
  <conditionalFormatting sqref="S11:T11">
    <cfRule type="expression" dxfId="366" priority="4">
      <formula>$S$11&gt;$U$11</formula>
    </cfRule>
  </conditionalFormatting>
  <conditionalFormatting sqref="U11:V11">
    <cfRule type="expression" dxfId="365" priority="3">
      <formula>$U$11&gt;$S$11</formula>
    </cfRule>
  </conditionalFormatting>
  <conditionalFormatting sqref="S30:T30">
    <cfRule type="expression" dxfId="364" priority="2">
      <formula>$S$30&gt;$U$30</formula>
    </cfRule>
  </conditionalFormatting>
  <conditionalFormatting sqref="U30:V30">
    <cfRule type="expression" dxfId="363" priority="1">
      <formula>$U$30&gt;$S$30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6" id="{7715856A-ABB4-40E2-BFAD-0FA6864E6B63}">
            <xm:f>Data!C46=11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7" id="{7D579EEA-61D8-4963-929F-241038211423}">
            <xm:f>Data!C46=10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8" id="{776B4837-CD38-4A3E-AFD9-F3CC13089F84}">
            <xm:f>Data!C46=9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9" id="{B36E22B6-006F-4AD2-B06E-77347B5A100A}">
            <xm:f>Data!C46=8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0" id="{E4DF7E34-7509-4F6F-B8A8-466B7089F22B}">
            <xm:f>Data!C46=7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1" id="{3DF08F57-118F-4955-B6FA-8DF041E66F3A}">
            <xm:f>Data!C46=6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2" id="{BE05809D-ED42-41F7-B151-E9807DE26A4F}">
            <xm:f>Data!C46=5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3" id="{31B7D9E7-8736-479B-85F8-BDFBC8AE45F5}">
            <xm:f>Data!C46=4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4" id="{79BB5CCC-2C70-4265-B725-EC1C1B674B17}">
            <xm:f>Data!C46=3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5" id="{DC1991DE-D60D-49EF-A76F-CA84F2C184D2}">
            <xm:f>Data!C46=2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6" id="{A1904E41-4EAF-4A6B-9C5F-31BFC16F0159}">
            <xm:f>Data!C46=1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B39:D39 AC39:AE39</xm:sqref>
        </x14:conditionalFormatting>
        <x14:conditionalFormatting xmlns:xm="http://schemas.microsoft.com/office/excel/2006/main">
          <x14:cfRule type="expression" priority="346" id="{0BE0A701-3E7D-4A4D-AC20-47D69CE52CEE}">
            <xm:f>Data!C40=11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7" id="{DB3E5EFC-5E0E-4041-9D87-D2F3FC7BFFC2}">
            <xm:f>Data!C40=10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8" id="{37CD5867-B78F-4D65-ADD5-B06A4EBF2CA5}">
            <xm:f>Data!C40=9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9" id="{952F6E93-4E80-4B5D-931D-A7E1E7C2F0BA}">
            <xm:f>Data!C40=8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0" id="{06CBE380-E1F5-4F99-978B-8DE84689192E}">
            <xm:f>Data!C40=7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1" id="{EFD7B554-0A66-48BA-8515-69BB221F5FD5}">
            <xm:f>Data!C40=6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2" id="{CBED1426-0FA6-461D-AC95-31E9B981B294}">
            <xm:f>Data!C40=5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3" id="{CB328E2F-7894-43DF-A8B0-95038F0CCA0F}">
            <xm:f>Data!C40=4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4" id="{BA77FBAD-2EED-4A06-864A-3B79A5B50514}">
            <xm:f>Data!C40=3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5" id="{17F207DA-992A-4A57-B214-A9B1988114EE}">
            <xm:f>Data!C40=2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6" id="{3CA84788-6AFB-480D-931C-C12EE2B5CDBF}">
            <xm:f>Data!C40=1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B34:D34</xm:sqref>
        </x14:conditionalFormatting>
        <x14:conditionalFormatting xmlns:xm="http://schemas.microsoft.com/office/excel/2006/main">
          <x14:cfRule type="expression" priority="335" id="{B6BFC849-D2F4-40BA-8A5A-DA0A77D39B81}">
            <xm:f>Data!C34=11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6" id="{DDB308F2-DA7D-450F-8B9E-C409EB727DF5}">
            <xm:f>Data!C34=10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7" id="{B09C5D80-9937-4DC2-8C9E-EF5B45E819EE}">
            <xm:f>Data!C34=9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8" id="{6E157F39-0DB1-4227-BBBB-A20E41E2F694}">
            <xm:f>Data!C34=8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9" id="{9AE9350D-EA1B-4D69-86C6-5A27FA5380F4}">
            <xm:f>Data!C34=7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0" id="{8FD30891-0B02-4B09-80EB-05C3CE1CF30A}">
            <xm:f>Data!C34=6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1" id="{12BBDE76-6AF7-44DE-97BA-5CDE0C517F8F}">
            <xm:f>Data!C34=5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2" id="{600A4A20-BD35-41FB-AB88-9012AAC33F22}">
            <xm:f>Data!C34=4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3" id="{F5A30B55-2C03-4B9A-B4A2-9BF752F1C3A9}">
            <xm:f>Data!C34=3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4" id="{D9E59DD8-1C39-426B-822B-D307F334C626}">
            <xm:f>Data!C34=2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5" id="{11C9FDFD-269D-44A2-BFF2-C4ECA9C2F6CA}">
            <xm:f>Data!C34=1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B29:D29</xm:sqref>
        </x14:conditionalFormatting>
        <x14:conditionalFormatting xmlns:xm="http://schemas.microsoft.com/office/excel/2006/main">
          <x14:cfRule type="expression" priority="324" id="{1CE42961-8F47-4986-8FA9-7D91B1B49489}">
            <xm:f>Data!C28=11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5" id="{23631A41-7B9D-4ACC-A560-625CB7BC73AA}">
            <xm:f>Data!C28=10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6" id="{5BBE3078-35EE-4AF2-8AC6-8D0D68B239CB}">
            <xm:f>Data!C28=9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7" id="{0CE920B1-89EF-475C-BEC2-A5E59355AE7D}">
            <xm:f>Data!C28=8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8" id="{108C5102-33B3-4033-A3CE-5A7170BFB485}">
            <xm:f>Data!C28=7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9" id="{84D7C47B-4A54-482F-B4A1-D535E9010FFE}">
            <xm:f>Data!C28=6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0" id="{9D13EE32-04A3-4DB2-B9D2-5C0EC1CEDC0C}">
            <xm:f>Data!C28=5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1" id="{53A41C7D-1479-44DA-B18B-B8424DBDE48C}">
            <xm:f>Data!C28=4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2" id="{B6ED05AB-EFED-4266-8586-7C427F951F9B}">
            <xm:f>Data!C28=3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3" id="{E84263DC-93B9-4B02-A9A5-F96E67C4BEBE}">
            <xm:f>Data!C28=2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4" id="{532B7DB5-E0E2-474D-AC9C-9C635869191B}">
            <xm:f>Data!C28=1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B24:D24</xm:sqref>
        </x14:conditionalFormatting>
        <x14:conditionalFormatting xmlns:xm="http://schemas.microsoft.com/office/excel/2006/main">
          <x14:cfRule type="expression" priority="313" id="{84F9CEE0-2BED-486A-B7F9-E8DFB7891B55}">
            <xm:f>Data!C52=11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4" id="{011609CC-4033-4E9C-A8E6-BDF45F5EAB01}">
            <xm:f>Data!C52=10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5" id="{206923EF-FD64-46BD-8F0D-CAE99D331B7E}">
            <xm:f>Data!C52=9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6" id="{EB54EE2B-D144-42C4-ADF9-E4FCB3B68B67}">
            <xm:f>Data!C52=8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7" id="{82FC5577-46E9-435B-A08C-EE74474D84AF}">
            <xm:f>Data!C52=7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8" id="{A0118C36-D645-4B46-A1B2-E74AFFC06DFA}">
            <xm:f>Data!C52=6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9" id="{FA1D0779-738C-4E24-A1C1-05135039DDAA}">
            <xm:f>Data!C52=5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0" id="{C732D37E-E000-4C9B-905B-562DE3735544}">
            <xm:f>Data!C52=4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1" id="{266884EA-71AE-4D36-924B-A1706E6947A8}">
            <xm:f>Data!C52=3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2" id="{BF07C4D5-A3F0-4C85-A2EA-3B7DFEAF2854}">
            <xm:f>Data!C52=2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3" id="{DFEEA225-7A15-4F21-B3FB-7DB771A0323C}">
            <xm:f>Data!C52=1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B44:D44</xm:sqref>
        </x14:conditionalFormatting>
        <x14:conditionalFormatting xmlns:xm="http://schemas.microsoft.com/office/excel/2006/main">
          <x14:cfRule type="expression" priority="302" id="{820CB198-054E-4FE7-952D-282047493472}">
            <xm:f>Data!F52=11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3" id="{2A652ADF-476D-49E9-81C1-505275D12CAA}">
            <xm:f>Data!F52=10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4" id="{575D9FD5-F483-468E-B700-BF1EBB1FE482}">
            <xm:f>Data!F52=9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5" id="{448704C2-498A-4028-9D7A-314A1983570E}">
            <xm:f>Data!F52=8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6" id="{A469F0E2-205A-4B3A-B081-94F56437127C}">
            <xm:f>Data!F52=7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7" id="{4F15EFAD-D283-4BC7-99F3-7D3D3D920AB4}">
            <xm:f>Data!F52=6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8" id="{5B5CA873-24E9-4FC3-937B-9991C2D2CC6B}">
            <xm:f>Data!F52=5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9" id="{2D12C240-BF9F-4020-974C-7D52370528ED}">
            <xm:f>Data!F52=4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0" id="{1944089F-70E5-4259-A6F6-A26B55F860C2}">
            <xm:f>Data!F52=3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1" id="{7700403B-BF48-44AA-AC65-18BE73975352}">
            <xm:f>Data!F52=2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2" id="{C10B5190-9DEE-49B0-851C-998591CC5BDE}">
            <xm:f>Data!F52=1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E44:G44</xm:sqref>
        </x14:conditionalFormatting>
        <x14:conditionalFormatting xmlns:xm="http://schemas.microsoft.com/office/excel/2006/main">
          <x14:cfRule type="expression" priority="291" id="{1FB9D82F-2586-407E-9536-BCC07119B3C9}">
            <xm:f>Data!I52=11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2" id="{A96AFFD1-0B10-4CF6-9361-690765E6882D}">
            <xm:f>Data!I52=10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3" id="{F0358AB6-925E-4E89-8655-8E682E0FD56D}">
            <xm:f>Data!I52=9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4" id="{AC482BA4-387A-44D4-BAC4-21B624D4AC5A}">
            <xm:f>Data!I52=8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5" id="{BD515668-9F83-4162-B666-464A3B5E36D3}">
            <xm:f>Data!I52=7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6" id="{2FDC12EC-E0A3-4F32-9A8A-D527FE5BA69B}">
            <xm:f>Data!I52=6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7" id="{6567136A-8A35-4BB7-881E-67F1B6E554DA}">
            <xm:f>Data!I52=5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8" id="{FFEA296F-B6CA-4150-B422-CDA40025C26D}">
            <xm:f>Data!I52=4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9" id="{77965672-816F-4B77-B9C8-3203B89E2718}">
            <xm:f>Data!I52=3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0" id="{90B20B44-FDC8-405D-923B-45D28B5D3DFB}">
            <xm:f>Data!I52=2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1" id="{D4948ABC-3C86-4BF8-8C8B-0C8FFEA3F7CA}">
            <xm:f>Data!I52=1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H44:J44</xm:sqref>
        </x14:conditionalFormatting>
        <x14:conditionalFormatting xmlns:xm="http://schemas.microsoft.com/office/excel/2006/main">
          <x14:cfRule type="expression" priority="280" id="{DCE06E32-9C96-4C5F-BDBA-E1E71CCB7B55}">
            <xm:f>Data!L52=11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1" id="{F8E22425-FB74-40EE-BBC1-3251D54C66BC}">
            <xm:f>Data!L52=10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2" id="{86D3D301-BA27-4CE8-A4AE-7D3AEF3DA6BB}">
            <xm:f>Data!L52=9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3" id="{FA527291-99A8-422E-AFD1-52AC9C6DBF89}">
            <xm:f>Data!L52=8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4" id="{FA3F464C-C181-4317-8593-AEA5620D8BBB}">
            <xm:f>Data!L52=7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5" id="{800C3ACB-3AFF-4D9E-8751-8BA5644129DE}">
            <xm:f>Data!L52=6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6" id="{727A72C6-4C8D-45C6-8EFD-EF7D11C5F43D}">
            <xm:f>Data!L52=5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7" id="{D0359936-DFC0-4884-B904-066AF199FC8F}">
            <xm:f>Data!L52=4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8" id="{AA400288-5154-49CA-AC63-D9C191C007A4}">
            <xm:f>Data!L52=3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9" id="{686AE156-3126-4EA5-BB5C-0C52F540C1AC}">
            <xm:f>Data!L52=2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0" id="{7EBA43AD-B06E-4564-B8F7-9AFF07039E4E}">
            <xm:f>Data!L52=1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K44:M44</xm:sqref>
        </x14:conditionalFormatting>
        <x14:conditionalFormatting xmlns:xm="http://schemas.microsoft.com/office/excel/2006/main">
          <x14:cfRule type="expression" priority="269" id="{C5CF62D3-CE52-4914-88F6-DAFE55690FED}">
            <xm:f>Data!O52=11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0" id="{CAF57C2C-D215-4FEB-A12A-3E8A6D4F6B3C}">
            <xm:f>Data!O52=10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1" id="{CC4ADBF0-1474-4740-BF07-6393F5B7E567}">
            <xm:f>Data!O52=9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2" id="{3D1F0954-2F7E-4BC1-BB40-FC122A9E1E00}">
            <xm:f>Data!O52=8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3" id="{0B04FAB6-37FB-4470-BA76-181F2426CB16}">
            <xm:f>Data!O52=7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4" id="{0673D830-B073-48A0-A6A2-7A476BE28E9D}">
            <xm:f>Data!O52=6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5" id="{E039271B-4C7E-4F3A-B4FE-5C294B514134}">
            <xm:f>Data!O52=5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6" id="{BE3FE171-9B7E-443C-9E5A-28EFD40C199F}">
            <xm:f>Data!O52=4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7" id="{D1F3968F-1B42-49FC-814B-489A86190C33}">
            <xm:f>Data!O52=3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8" id="{89922C98-983C-4DAE-A67E-7BA83CA383E0}">
            <xm:f>Data!O52=2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79" id="{288697D7-3F3D-40C2-A887-09BCFB53DD01}">
            <xm:f>Data!O52=1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N44:P44</xm:sqref>
        </x14:conditionalFormatting>
        <x14:conditionalFormatting xmlns:xm="http://schemas.microsoft.com/office/excel/2006/main">
          <x14:cfRule type="expression" priority="258" id="{FC77DCE2-6061-4F7A-82E7-606833C201C4}">
            <xm:f>Data!R52=11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9" id="{FF5130C7-1161-4B0A-B9F0-D0383ECA9406}">
            <xm:f>Data!R52=10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0" id="{AD733580-7B57-4745-A637-E4E786241207}">
            <xm:f>Data!R52=9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1" id="{65743664-D38A-4E16-AFEE-7FD338CAEE31}">
            <xm:f>Data!R52=8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2" id="{87BFCC51-1D5B-46C3-BB0C-17431E6F149D}">
            <xm:f>Data!R52=7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3" id="{340F1B94-A29A-4BAD-952E-BC861B3EF6B8}">
            <xm:f>Data!R52=6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4" id="{1F2C1228-431E-4C84-9A4D-8B10F9D71E72}">
            <xm:f>Data!R52=5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5" id="{022E1906-556A-4379-9F80-19D5CD1E2101}">
            <xm:f>Data!R52=4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6" id="{E708A513-31E2-49CE-B18D-4C8D4FA5C547}">
            <xm:f>Data!R52=3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7" id="{E40184D9-F8A4-4435-8417-C534A90AB629}">
            <xm:f>Data!R52=2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8" id="{717EF653-5C8B-4ED7-9537-6634EA749F98}">
            <xm:f>Data!R52=1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Q44:S44</xm:sqref>
        </x14:conditionalFormatting>
        <x14:conditionalFormatting xmlns:xm="http://schemas.microsoft.com/office/excel/2006/main">
          <x14:cfRule type="expression" priority="247" id="{5588E0D8-FD53-451E-9565-0FA8C775B4B4}">
            <xm:f>Data!U52=11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8" id="{9E6B1718-8BDA-4682-A600-B161DCE27AB0}">
            <xm:f>Data!U52=10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9" id="{2621A532-A0AC-4E7F-B0EE-F8CB98E2787D}">
            <xm:f>Data!U52=9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0" id="{AF6184F5-F8A8-4672-B690-8D9D5B5EC1CD}">
            <xm:f>Data!U52=8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1" id="{A44E5764-942F-4D86-A758-A4C83D356D44}">
            <xm:f>Data!U52=7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2" id="{B40BD912-FC29-42D9-94B4-67861832765E}">
            <xm:f>Data!U52=6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3" id="{FEE8AEF7-7649-465B-B878-560F87BC57F4}">
            <xm:f>Data!U52=5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4" id="{DB54E78D-7E97-43FD-8E15-319F44815501}">
            <xm:f>Data!U52=4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5" id="{8C19EF0D-F98D-4C25-AC5A-848FA295C22F}">
            <xm:f>Data!U52=3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6" id="{92F586A6-79D7-4D15-BF60-0B8B1B7B478E}">
            <xm:f>Data!U52=2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7" id="{4A7102B8-4D50-47FA-97E1-3B2A9282AE52}">
            <xm:f>Data!U52=1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T44:V44</xm:sqref>
        </x14:conditionalFormatting>
        <x14:conditionalFormatting xmlns:xm="http://schemas.microsoft.com/office/excel/2006/main">
          <x14:cfRule type="expression" priority="236" id="{30068DAC-2A27-4BCA-A0CB-3F5E7E3DE1CD}">
            <xm:f>Data!X52=11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7" id="{95579FAB-1EBA-446C-B2A4-A7865A972E51}">
            <xm:f>Data!X52=10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8" id="{56C59640-1899-4066-91E6-3F6C03727252}">
            <xm:f>Data!X52=9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9" id="{0A0FEB1B-738B-4ED0-8C01-FD702FE26AC7}">
            <xm:f>Data!X52=8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0" id="{CFA16C58-C984-4207-8276-85C388D5C2F1}">
            <xm:f>Data!X52=7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1" id="{548B4E05-AF79-4815-B07C-4B88AD831C08}">
            <xm:f>Data!X52=6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2" id="{66908461-87D9-4208-A720-4F09E2365586}">
            <xm:f>Data!X52=5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3" id="{037C8934-EB78-4BDD-BC0D-8AF7F2CF534C}">
            <xm:f>Data!X52=4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4" id="{17A851D6-3191-4625-A2F3-07A19DAC0DEC}">
            <xm:f>Data!X52=3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5" id="{D620B353-D974-4D76-9EC4-7D3FB8EB07BB}">
            <xm:f>Data!X52=2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6" id="{3A019CAB-5551-495C-8D5D-AD459A8A029C}">
            <xm:f>Data!X52=1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W44:Y44</xm:sqref>
        </x14:conditionalFormatting>
        <x14:conditionalFormatting xmlns:xm="http://schemas.microsoft.com/office/excel/2006/main">
          <x14:cfRule type="expression" priority="225" id="{C7A2170D-2D73-4BA7-B981-3CE26D7537F1}">
            <xm:f>Data!AA52=11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6" id="{85376FA0-3D23-43EA-978B-A8C515B52F10}">
            <xm:f>Data!AA52=10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7" id="{60A4CA4D-4892-45C3-BB59-2ECA13AD91C8}">
            <xm:f>Data!AA52=9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8" id="{F94E3340-EE5C-4021-8541-4CC4C28E152D}">
            <xm:f>Data!AA52=8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9" id="{C41928C6-FC5A-404E-BE5B-3FC78BC4E2DD}">
            <xm:f>Data!AA52=7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0" id="{6CE440C5-3B9B-4C88-B2AD-4E0FE5A515F6}">
            <xm:f>Data!AA52=6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1" id="{E1ADEE42-E46F-4387-B852-BDFB144042BE}">
            <xm:f>Data!AA52=5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2" id="{DADE64A5-5573-4822-BD94-8F54A589C9D2}">
            <xm:f>Data!AA52=4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3" id="{8F1F58C9-E603-4989-A3DB-8314B625800B}">
            <xm:f>Data!AA52=3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4" id="{EEEAFADE-A4CF-400C-B421-DD720871BE91}">
            <xm:f>Data!AA52=2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5" id="{17694C74-11BE-4E8B-93EC-6823733F90AB}">
            <xm:f>Data!AA52=1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Z44:AB44</xm:sqref>
        </x14:conditionalFormatting>
        <x14:conditionalFormatting xmlns:xm="http://schemas.microsoft.com/office/excel/2006/main">
          <x14:cfRule type="expression" priority="214" id="{0BA64903-E081-4642-AA31-61E048A2C8FF}">
            <xm:f>Data!AD52=11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5" id="{A632D7AE-6E46-4EB4-B2A9-B264D04F0BC4}">
            <xm:f>Data!AD52=10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6" id="{33DB6DF2-5F6B-4438-8C53-9C497AF1BBF0}">
            <xm:f>Data!AD52=9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7" id="{F4E64077-EDC7-4506-B6D7-5A82B1AE91E6}">
            <xm:f>Data!AD52=8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8" id="{43A7318D-D155-43BC-A43F-AA8A0ADD9E4F}">
            <xm:f>Data!AD52=7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9" id="{DBA775E3-A5E5-471A-A86B-09BBA612459E}">
            <xm:f>Data!AD52=6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0" id="{E2F72485-94B4-48F6-9502-9682F0BA82BA}">
            <xm:f>Data!AD52=5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1" id="{FBB07618-275F-42F0-985F-5DAB435BD1EA}">
            <xm:f>Data!AD52=4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2" id="{51D092B1-6AC4-4D1E-A77B-4D990F79B780}">
            <xm:f>Data!AD52=3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3" id="{51385748-2A4F-4CAF-814E-1ED9F0BEA087}">
            <xm:f>Data!AD52=2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4" id="{A742EBC1-3C0E-48FD-85FD-4A35D93A0490}">
            <xm:f>Data!AD52=1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AC44:AE44</xm:sqref>
        </x14:conditionalFormatting>
        <x14:conditionalFormatting xmlns:xm="http://schemas.microsoft.com/office/excel/2006/main">
          <x14:cfRule type="expression" priority="203" id="{C197466F-3149-46C8-B297-0597746829A0}">
            <xm:f>Data!C22=11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4" id="{58E40D62-D316-40C4-984D-201A0C95EC33}">
            <xm:f>Data!C22=10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5" id="{313B34C9-FA5D-47BB-AB58-B6C6D4EA3BEE}">
            <xm:f>Data!C22=9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6" id="{925EA848-E7E8-4DBC-9776-BD356BE7BACB}">
            <xm:f>Data!C22=8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7" id="{476BC33B-6F2A-4C9E-B2A8-B2FA04CDA413}">
            <xm:f>Data!C22=7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8" id="{3A30CCF5-4495-4A8F-B618-134C27ACBB49}">
            <xm:f>Data!C22=6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9" id="{C12349FE-84EE-4C4E-AB53-8CC2CF9D81D1}">
            <xm:f>Data!C22=5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0" id="{0E27C1F4-B053-4350-ABAD-262525909EFB}">
            <xm:f>Data!C22=4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1" id="{F54FC22E-2738-4574-930F-14A084405734}">
            <xm:f>Data!C22=3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2" id="{5BD22ED8-3E14-48B4-92B2-3C9658871D75}">
            <xm:f>Data!C22=2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3" id="{575DE893-E94C-4602-84E0-A32715C9D506}">
            <xm:f>Data!C22=1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B19:D19</xm:sqref>
        </x14:conditionalFormatting>
        <x14:conditionalFormatting xmlns:xm="http://schemas.microsoft.com/office/excel/2006/main">
          <x14:cfRule type="expression" priority="192" id="{DBF146B8-8239-4D8D-AF03-5D5B7E9EB0FB}">
            <xm:f>Data!C16=11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3" id="{58981745-6250-4714-806E-E5CB71BCBC69}">
            <xm:f>Data!C16=10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4" id="{7D2B8351-0B2C-431C-B15A-7F85347C08BF}">
            <xm:f>Data!C16=9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5" id="{A9DD424C-4DFD-480F-A99E-065AA90D1EC9}">
            <xm:f>Data!C16=8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6" id="{807C39B5-305F-4FF4-A94A-0151EB67CA36}">
            <xm:f>Data!C16=7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7" id="{3208CD9A-C843-44FD-868D-9407E00A0E1D}">
            <xm:f>Data!C16=6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8" id="{FD3C3D99-C52A-4E1F-AD19-5E166C6FE9F6}">
            <xm:f>Data!C16=5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9" id="{0649C1A8-C234-4F20-9A01-2A912AC2DEDC}">
            <xm:f>Data!C16=4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0" id="{8E1E3931-4DBE-4057-9F04-A38E62B9B41E}">
            <xm:f>Data!C16=3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1" id="{F140B8B8-48C3-4838-804C-84FB5C7F4042}">
            <xm:f>Data!C16=2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2" id="{90119BF2-FA1E-4C11-8EAB-1E78FA82A200}">
            <xm:f>Data!C16=1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B14:D14</xm:sqref>
        </x14:conditionalFormatting>
        <x14:conditionalFormatting xmlns:xm="http://schemas.microsoft.com/office/excel/2006/main">
          <x14:cfRule type="expression" priority="181" id="{5C2BE8CD-5303-4FB8-A29C-F33EF303636E}">
            <xm:f>Data!C10=11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2" id="{40579CF9-B2F8-4BF5-AEA1-806116C65C6F}">
            <xm:f>Data!C10=10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3" id="{55859BEE-B5DD-4A47-A576-804DCC7981DD}">
            <xm:f>Data!C10=9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4" id="{DB869B5C-CF9B-4BA9-B839-905666B45640}">
            <xm:f>Data!C10=8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5" id="{C288AAA0-F140-4539-B23F-DBA268DE36B1}">
            <xm:f>Data!C10=7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6" id="{44CC7A10-A405-4142-9EAE-63D2AB9B70BF}">
            <xm:f>Data!C10=6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7" id="{7C7F22E3-65C6-4DAF-BBCE-910328C0D65F}">
            <xm:f>Data!C10=5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8" id="{C46368A3-1EFB-4F06-9A8D-0C1E4A852C33}">
            <xm:f>Data!C10=4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9" id="{1A0BF6C0-C8AD-4014-896F-9180E9DAFA7D}">
            <xm:f>Data!C10=3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0" id="{5BFE2599-248C-4312-A2F8-74E7D610C0B7}">
            <xm:f>Data!C10=2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1" id="{099E7BDF-A522-4FE2-BD5E-2F91CFD10AD7}">
            <xm:f>Data!C10=1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B9:D9</xm:sqref>
        </x14:conditionalFormatting>
        <x14:conditionalFormatting xmlns:xm="http://schemas.microsoft.com/office/excel/2006/main">
          <x14:cfRule type="expression" priority="170" id="{61AAD731-3408-4A27-86A2-FA536CFE4CA8}">
            <xm:f>Data!C4=11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1" id="{1741C298-5F8E-4444-BABF-28992E9A888C}">
            <xm:f>Data!C4=10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2" id="{718B4556-ACFC-49FF-83A6-6D1C31E2DFF9}">
            <xm:f>Data!C4=9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3" id="{19A63B36-48D5-461F-8C76-DE80D35A666E}">
            <xm:f>Data!C4=8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4" id="{30FD6744-5179-4E07-BD1D-C500CB32B656}">
            <xm:f>Data!C4=7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5" id="{04B4D152-9D60-43EF-8EA9-5C5723046118}">
            <xm:f>Data!C4=6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6" id="{29CD9046-3B9D-45F5-8FA4-8AE586D92439}">
            <xm:f>Data!C4=5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7" id="{6273EFE0-E56E-49A7-9A3D-097C50898F12}">
            <xm:f>Data!C4=4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8" id="{C902CA92-3DD1-4A17-8DF6-315F72A4E523}">
            <xm:f>Data!C4=3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9" id="{FA12795F-D1FF-448B-BF8F-6165ECA93234}">
            <xm:f>Data!C4=2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0" id="{B2ED6EA6-F8B0-4A4F-8ADD-85235D9E602A}">
            <xm:f>Data!C4=1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B4:D4</xm:sqref>
        </x14:conditionalFormatting>
        <x14:conditionalFormatting xmlns:xm="http://schemas.microsoft.com/office/excel/2006/main">
          <x14:cfRule type="expression" priority="159" id="{7235895C-A0F6-46F8-BE2D-51F927C144DE}">
            <xm:f>Data!F4=11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0" id="{026D3FEC-F5C3-4E19-9E41-419009533EA8}">
            <xm:f>Data!F4=10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1" id="{10C855E7-C689-497A-98F3-9FD68D1B0BA8}">
            <xm:f>Data!F4=9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2" id="{B81C250D-81CE-40E9-98DF-13CEE0D3BF7C}">
            <xm:f>Data!F4=8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3" id="{1C683FA7-9D90-41DA-9E87-C1D894FCBF4B}">
            <xm:f>Data!F4=7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4" id="{56D66D35-6296-40FE-ADFF-DB1200B0915C}">
            <xm:f>Data!F4=6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5" id="{AD8260CA-57A0-46D5-BABF-1B9A8E24DD17}">
            <xm:f>Data!F4=5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6" id="{77EBEBA2-AE9F-4F15-8D5F-EAC197394F2A}">
            <xm:f>Data!F4=4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7" id="{3BA2246E-673E-4C40-B952-E7D20079831A}">
            <xm:f>Data!F4=3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8" id="{454FC473-94AF-4B9F-8CEA-7DB8C83AB389}">
            <xm:f>Data!F4=2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69" id="{C56B80AE-FB25-4D99-A634-8B45D7802493}">
            <xm:f>Data!F4=1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E4:G4</xm:sqref>
        </x14:conditionalFormatting>
        <x14:conditionalFormatting xmlns:xm="http://schemas.microsoft.com/office/excel/2006/main">
          <x14:cfRule type="expression" priority="148" id="{18ECE7F6-933A-4B33-AA47-2DCD91248071}">
            <xm:f>Data!I4=11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9" id="{6B092F65-AAF5-49C5-BECB-46E46C9987AE}">
            <xm:f>Data!I4=10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0" id="{53FEB9FB-B57A-4290-AFC0-8995D2111445}">
            <xm:f>Data!I4=9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1" id="{D570A51E-6584-4231-8838-2464DD7AB145}">
            <xm:f>Data!I4=8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2" id="{B03E7CF8-D8C7-4614-84A6-834DCC84C161}">
            <xm:f>Data!I4=7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3" id="{B2EDABAF-926C-4CA4-BBBD-514140FECF7B}">
            <xm:f>Data!I4=6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4" id="{B43C1566-ECBF-45BB-B208-2142FCED1DB0}">
            <xm:f>Data!I4=5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5" id="{C7A8A9B9-5BAD-4805-91C1-D37DACD1BD9A}">
            <xm:f>Data!I4=4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6" id="{DE250DD8-1A00-413A-8797-4DEA449C3FE5}">
            <xm:f>Data!I4=3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7" id="{6E17231A-ADD1-4889-ACAD-EAB724174EC7}">
            <xm:f>Data!I4=2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8" id="{427E062F-E865-4D89-A57B-574BC32A65AB}">
            <xm:f>Data!I4=1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H4:J4</xm:sqref>
        </x14:conditionalFormatting>
        <x14:conditionalFormatting xmlns:xm="http://schemas.microsoft.com/office/excel/2006/main">
          <x14:cfRule type="expression" priority="137" id="{B9D83B11-25CB-4B27-A37C-64C889167F70}">
            <xm:f>Data!L4=11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8" id="{498B9049-C14C-4BAC-8BF1-FA5188CAE45A}">
            <xm:f>Data!L4=10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9" id="{DB7E0456-63B3-441C-9063-9B98FAA39316}">
            <xm:f>Data!L4=9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0" id="{D541FD9B-92A9-427E-A952-F19152A78DDB}">
            <xm:f>Data!L4=8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1" id="{23F31020-F434-4A2F-94E6-2A009918CCE6}">
            <xm:f>Data!L4=7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2" id="{BBC142BA-DB03-412F-9478-3E5672CA151F}">
            <xm:f>Data!L4=6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3" id="{6E52399A-6001-4EB2-A285-4AE1A4B2D0CF}">
            <xm:f>Data!L4=5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4" id="{3A0CC2CE-7A71-4B5B-B9FD-933C94AEB58D}">
            <xm:f>Data!L4=4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5" id="{960BAD9C-65F4-4973-B318-B2B53864EDA0}">
            <xm:f>Data!L4=3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6" id="{D6782710-5A3E-430F-904E-5816EE5AB40C}">
            <xm:f>Data!L4=2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7" id="{7E08325D-F7F5-4A83-87BC-725EE460CC4E}">
            <xm:f>Data!L4=1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K4:M4</xm:sqref>
        </x14:conditionalFormatting>
        <x14:conditionalFormatting xmlns:xm="http://schemas.microsoft.com/office/excel/2006/main">
          <x14:cfRule type="expression" priority="126" id="{7E199A17-2B03-44B2-81CC-A72C2124D4E3}">
            <xm:f>Data!O4=11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7" id="{1606C77C-D887-44FD-BE21-EEBFBB61393D}">
            <xm:f>Data!O4=10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8" id="{E29F275F-074D-4124-B382-A46EDF8C7239}">
            <xm:f>Data!O4=9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9" id="{F774B281-5C78-4D8E-A1F3-5AE5621725A6}">
            <xm:f>Data!O4=8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0" id="{A456CEAD-F6DF-4121-97AD-B53586A4DAF9}">
            <xm:f>Data!O4=7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1" id="{A3E35A20-DE77-4E95-BAD4-89C0830DB4A8}">
            <xm:f>Data!O4=6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2" id="{579A8E5E-24B8-473B-B101-4C3DF627163A}">
            <xm:f>Data!O4=5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3" id="{8EDC0CF0-7033-4191-94BA-47A10042AC5E}">
            <xm:f>Data!O4=4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4" id="{F21ED66A-99CA-41F1-849C-13A0D5E418BA}">
            <xm:f>Data!O4=3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5" id="{5E51AC1F-4E5A-429E-A6DD-CD32FFEDD5BD}">
            <xm:f>Data!O4=2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6" id="{E8CAF128-507B-4798-98F0-D306667A7F5A}">
            <xm:f>Data!O4=1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N4:P4</xm:sqref>
        </x14:conditionalFormatting>
        <x14:conditionalFormatting xmlns:xm="http://schemas.microsoft.com/office/excel/2006/main">
          <x14:cfRule type="expression" priority="115" id="{4E8EB7BB-D924-4123-83E1-FA7A11B5976E}">
            <xm:f>Data!R4=11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6" id="{124A2760-115A-439B-A76D-12CF0BB6A5E2}">
            <xm:f>Data!R4=10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7" id="{B8A69D1E-F3FF-4DC3-AC18-17514F736C05}">
            <xm:f>Data!R4=9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8" id="{84F88484-B696-4268-8912-2BE3FFE561B4}">
            <xm:f>Data!R4=8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9" id="{F5165D4F-1028-4CA9-91AD-275AF3D29C1B}">
            <xm:f>Data!R4=7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0" id="{45221FB9-5A0E-4EDA-B33E-103BA742697C}">
            <xm:f>Data!R4=6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1" id="{61CDADC2-12DB-4F4D-AFCF-8F833C53D0C5}">
            <xm:f>Data!R4=5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2" id="{606F9868-90A7-4BEF-8C15-16959FA0DFD2}">
            <xm:f>Data!R4=4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3" id="{AA782415-6632-432F-8D65-1A2B5026729D}">
            <xm:f>Data!R4=3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4" id="{ABB7E3AE-DC7F-4520-89B9-C5B4A67D8D35}">
            <xm:f>Data!R4=2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5" id="{2FC2BA90-5D51-4096-9E97-9957A97B4E0C}">
            <xm:f>Data!R4=1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Q4:S4</xm:sqref>
        </x14:conditionalFormatting>
        <x14:conditionalFormatting xmlns:xm="http://schemas.microsoft.com/office/excel/2006/main">
          <x14:cfRule type="expression" priority="104" id="{B8EAD044-21E3-4347-8716-C16612974E5B}">
            <xm:f>Data!U4=11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5" id="{4B7BE83E-3D7A-47E4-A8B5-D390D598AEC5}">
            <xm:f>Data!U4=10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6" id="{3786C694-29FB-481F-B965-48897D14344E}">
            <xm:f>Data!U4=9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7" id="{C45D3046-BB2D-4660-AC97-EC1B7FB8E3E3}">
            <xm:f>Data!U4=8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8" id="{05142703-D435-427C-BC18-BE2E7C643FC1}">
            <xm:f>Data!U4=7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9" id="{52525C85-2D7D-4861-82E5-464FFB354989}">
            <xm:f>Data!U4=6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0" id="{A4042C61-3145-450F-AF25-AC79A7E1FE5B}">
            <xm:f>Data!U4=5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1" id="{52AB5F9C-008B-4320-AF6A-8DC71CF51351}">
            <xm:f>Data!U4=4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2" id="{8F4BF0EB-A89C-4747-8A67-FA4501FD88C0}">
            <xm:f>Data!U4=3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3" id="{2692A2EA-718A-4BB7-981E-45A36A6595D9}">
            <xm:f>Data!U4=2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4" id="{42150515-6662-419B-8797-E8B8B515D0F6}">
            <xm:f>Data!U4=1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T4:V4</xm:sqref>
        </x14:conditionalFormatting>
        <x14:conditionalFormatting xmlns:xm="http://schemas.microsoft.com/office/excel/2006/main">
          <x14:cfRule type="expression" priority="93" id="{8B84C8CD-C293-45C5-BAF3-5736C3EAA81F}">
            <xm:f>Data!X4=11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4" id="{FA8A55B4-1FDD-4C7E-8F83-C7BC2F5085E9}">
            <xm:f>Data!X4=10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5" id="{255330B7-DA65-4EAB-8265-01EA7FEBCD97}">
            <xm:f>Data!X4=9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6" id="{57EDAD5E-6572-4E14-AB86-23080CBB0803}">
            <xm:f>Data!X4=8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7" id="{F798ED27-BFEE-4FE8-8ECB-A98073954B35}">
            <xm:f>Data!X4=7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8" id="{565380FB-7186-43D3-BE06-B00900963A39}">
            <xm:f>Data!X4=6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9" id="{898A8F07-F908-4668-8EFA-9C7D188687B5}">
            <xm:f>Data!X4=5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0" id="{9711B720-5DFB-40B5-A1E4-FF01E16F2FA4}">
            <xm:f>Data!X4=4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1" id="{4FFCC39A-C470-4682-A3C3-7A145D0FA3A8}">
            <xm:f>Data!X4=3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2" id="{C311AD44-A7AB-4815-8303-5C3BF87F16A5}">
            <xm:f>Data!X4=2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3" id="{79BB79C6-5C37-4014-BFC2-FD91206ACA1A}">
            <xm:f>Data!X4=1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W4:Y4</xm:sqref>
        </x14:conditionalFormatting>
        <x14:conditionalFormatting xmlns:xm="http://schemas.microsoft.com/office/excel/2006/main">
          <x14:cfRule type="expression" priority="82" id="{E6433533-4196-4DA2-BBC7-1A0F58BEB2CA}">
            <xm:f>Data!AA4=11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3" id="{83A6D0A6-8A8C-437B-8578-7A6268A897D0}">
            <xm:f>Data!AA4=10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4" id="{743C32AB-C28A-46C9-B924-26453C48A1FD}">
            <xm:f>Data!AA4=9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5" id="{DFC1D698-466E-4AFF-A3A0-82DF2AEFEBD8}">
            <xm:f>Data!AA4=8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6" id="{C51FFF32-B806-4C56-8340-DC4451C4E166}">
            <xm:f>Data!AA4=7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7" id="{F75081B5-F613-4A8D-B767-23079C98324A}">
            <xm:f>Data!AA4=6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8" id="{D8B2C7F2-5196-4FD7-B548-55E5B941B95A}">
            <xm:f>Data!AA4=5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9" id="{AA7745F3-79C3-4A88-97CB-A30C6C257FA8}">
            <xm:f>Data!AA4=4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0" id="{9369D829-5577-4A0B-8A2A-95B2553840FE}">
            <xm:f>Data!AA4=3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1" id="{21913A60-0BF1-4022-9127-036DDAA324DC}">
            <xm:f>Data!AA4=2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2" id="{497B439C-C5D1-4EF0-8D29-8F663D350C1F}">
            <xm:f>Data!AA4=1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Z4:AB4</xm:sqref>
        </x14:conditionalFormatting>
        <x14:conditionalFormatting xmlns:xm="http://schemas.microsoft.com/office/excel/2006/main">
          <x14:cfRule type="expression" priority="71" id="{2B4509A1-4D82-49AB-B982-6E09AC30DFE9}">
            <xm:f>Data!AD4=11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2" id="{D61B4553-653C-49FF-8FBC-D430D5EA0BA3}">
            <xm:f>Data!AD4=10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3" id="{6384811E-0311-4EF8-AC07-0C7293C0E8DB}">
            <xm:f>Data!AD4=9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4" id="{C8967DAD-DE81-4B3B-A02F-8BCB723BDBDF}">
            <xm:f>Data!AD4=8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5" id="{9E9EB2E2-4E56-4700-A0BB-56A1B51E9B10}">
            <xm:f>Data!AD4=7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6" id="{91A9DB4A-469E-4845-B907-CD8845E7D954}">
            <xm:f>Data!AD4=6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7" id="{9D041DDA-A15B-444D-93EB-E1C041F00DE7}">
            <xm:f>Data!AD4=5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8" id="{9AE41D14-44C0-4017-A74E-C480ECAEB257}">
            <xm:f>Data!AD4=4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9" id="{FDBBBAD9-C79B-4F3B-ACFB-3217AAE9E2DE}">
            <xm:f>Data!AD4=3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0" id="{9AEC23E8-0DF0-4E2C-8BEE-F1EE2DBB2911}">
            <xm:f>Data!AD4=2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1" id="{EEC52A02-34F1-4AE0-BCB9-BD030A03D4CB}">
            <xm:f>Data!AD4=1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AC4:AE4</xm:sqref>
        </x14:conditionalFormatting>
        <x14:conditionalFormatting xmlns:xm="http://schemas.microsoft.com/office/excel/2006/main">
          <x14:cfRule type="expression" priority="60" id="{BC563EF1-F1D6-4916-B340-D4187AE84AB7}">
            <xm:f>Data!AD10=11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1" id="{2A5F259F-49A5-4AC7-8ADA-D33804A7872F}">
            <xm:f>Data!AD10=10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2" id="{0166990F-6D69-4EB7-B384-297492730BA4}">
            <xm:f>Data!AD10=9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3" id="{4BA396CD-C8AA-47EE-8DD3-CF2662C94AD2}">
            <xm:f>Data!AD10=8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4" id="{6A8B1F65-5A44-4169-A737-477A7BCD46BD}">
            <xm:f>Data!AD10=7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5" id="{620FA888-1629-460B-ACD6-9B774D66BE8B}">
            <xm:f>Data!AD10=6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6" id="{E71956F9-AC9A-40A5-AC14-431DDC9A15DC}">
            <xm:f>Data!AD10=5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7" id="{21E55D9E-4E2E-4F9D-9BAE-A7A9CDF04525}">
            <xm:f>Data!AD10=4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8" id="{3CAEFE72-8079-46EA-A204-CA917E13764E}">
            <xm:f>Data!AD10=3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9" id="{8DD76361-AFE1-4888-B9D3-528286A3A1EE}">
            <xm:f>Data!AD10=2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0" id="{EACD2E31-B2FC-4809-A142-A310C8410084}">
            <xm:f>Data!AD10=1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AC9:AE9</xm:sqref>
        </x14:conditionalFormatting>
        <x14:conditionalFormatting xmlns:xm="http://schemas.microsoft.com/office/excel/2006/main">
          <x14:cfRule type="expression" priority="49" id="{0C4B6F80-63B3-45D3-83EB-38B2C399F365}">
            <xm:f>Data!AD16=11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0" id="{D2017F34-7D8B-488A-B536-7765EE05545A}">
            <xm:f>Data!AD16=10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1" id="{B6408724-446D-4932-8A37-6300CEB281E1}">
            <xm:f>Data!AD16=9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2" id="{9515AEFF-91B5-4313-82CB-2CCCDCB056F8}">
            <xm:f>Data!AD16=8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3" id="{9E9D5911-DCE1-470F-8DD6-8D750CCC62AD}">
            <xm:f>Data!AD16=7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" id="{A44CB99D-8A1D-4BF6-A891-62E2F41FF4C7}">
            <xm:f>Data!AD16=6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" id="{946E27C0-0063-46B9-AD7F-5EED05F7D2A6}">
            <xm:f>Data!AD16=5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6" id="{546DB613-DF41-4C62-A07E-B326BC9F2C7B}">
            <xm:f>Data!AD16=4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7" id="{CACB15F6-0F54-4FC7-AE81-5C37D152B47D}">
            <xm:f>Data!AD16=3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8" id="{681E68DF-CDF0-42A4-8238-CAA24EE41BE6}">
            <xm:f>Data!AD16=2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9" id="{D77C27D1-8E41-4EDB-8780-4EC1EA4058F3}">
            <xm:f>Data!AD16=1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AC14:AE14</xm:sqref>
        </x14:conditionalFormatting>
        <x14:conditionalFormatting xmlns:xm="http://schemas.microsoft.com/office/excel/2006/main">
          <x14:cfRule type="expression" priority="38" id="{02A98086-EF4F-4AC8-923D-648DF17F961D}">
            <xm:f>Data!AD22=11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9" id="{553B86CC-FD5E-4440-8B58-611044D4ABFF}">
            <xm:f>Data!AD22=10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0" id="{AAD77832-72F9-48D9-993A-5B480D3070AB}">
            <xm:f>Data!AD22=9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1" id="{C70F38EF-3748-451D-9248-7F48942DA994}">
            <xm:f>Data!AD22=8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2" id="{A70AD8A4-0389-45D7-ACA8-038CE15FBE46}">
            <xm:f>Data!AD22=7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3" id="{6061A057-2297-4B6C-A88A-CB55D6A2A25F}">
            <xm:f>Data!AD22=6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4" id="{B1BE98B5-D58C-4DF6-A7D4-8BA6B48005DD}">
            <xm:f>Data!AD22=5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5" id="{0686BAB0-7484-44E1-BC23-99B0AB331673}">
            <xm:f>Data!AD22=4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6" id="{EEA3E7A5-24AA-41DE-87EB-70408B1EF057}">
            <xm:f>Data!AD22=3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7" id="{D5B4C2D9-4152-4038-B5D1-5389E9804257}">
            <xm:f>Data!AD22=2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48" id="{9257E672-74CF-4411-9ECF-7B5CBB515876}">
            <xm:f>Data!AD22=1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AC19:AE19</xm:sqref>
        </x14:conditionalFormatting>
        <x14:conditionalFormatting xmlns:xm="http://schemas.microsoft.com/office/excel/2006/main">
          <x14:cfRule type="expression" priority="27" id="{00696DE5-11AB-4C29-BB42-74BC99EABAD8}">
            <xm:f>Data!AD28=11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" id="{F42C8ECE-EB2B-4853-B07A-5E1F6D141E3E}">
            <xm:f>Data!AD28=10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9" id="{50B3B5C9-E91D-47D2-9591-0AAD2C51E44A}">
            <xm:f>Data!AD28=9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0" id="{52AD26D1-CCAD-41AC-8BC7-E1AAF28D21DD}">
            <xm:f>Data!AD28=8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" id="{51A149D2-F62E-4E9B-91CD-8051B99E8445}">
            <xm:f>Data!AD28=7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" id="{F3BEE276-78BA-4745-886A-A55AAECE966B}">
            <xm:f>Data!AD28=6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" id="{2BD236D6-BFB2-4759-84C9-803CD30F07FC}">
            <xm:f>Data!AD28=5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" id="{EDE8E128-1D83-41B9-AFE3-B59381334A22}">
            <xm:f>Data!AD28=4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" id="{7A578161-0D28-4AE8-A36F-EF9DD92EB8DC}">
            <xm:f>Data!AD28=3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6" id="{B97E5E41-B877-45BE-82E5-792B07E2376E}">
            <xm:f>Data!AD28=2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7" id="{592F50E6-301F-45F1-9809-AE6D2CE6ADFD}">
            <xm:f>Data!AD28=1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AC24:AE24</xm:sqref>
        </x14:conditionalFormatting>
        <x14:conditionalFormatting xmlns:xm="http://schemas.microsoft.com/office/excel/2006/main">
          <x14:cfRule type="expression" priority="16" id="{0A42AD3B-3951-451C-A5C1-B6D1CEA554C2}">
            <xm:f>Data!AD34=11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" id="{3BE1C78E-B5E4-4136-A870-4577C8DD3576}">
            <xm:f>Data!AD34=10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" id="{9C745629-87C1-4183-8249-E552D3D31FDA}">
            <xm:f>Data!AD34=9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" id="{C23DDE9B-4684-496D-B916-7972DD80B5DF}">
            <xm:f>Data!AD34=8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" id="{C39F36A0-DE0E-4A8B-8989-19465960489E}">
            <xm:f>Data!AD34=7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" id="{5A2D9F5C-3E1D-4722-B892-4053F4C0CE57}">
            <xm:f>Data!AD34=6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2" id="{915379C0-8E1A-48DF-A890-7708EA200018}">
            <xm:f>Data!AD34=5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3" id="{5B306F1A-CA55-4556-939B-D047BEB2AD1E}">
            <xm:f>Data!AD34=4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4" id="{F87F3160-CDA8-426C-AB32-CE06895B23C1}">
            <xm:f>Data!AD34=3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5" id="{269018F0-0148-47B2-8765-82FDF0186EE2}">
            <xm:f>Data!AD34=2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6" id="{A56D1D17-C8A0-4091-8DE3-9FB84503E475}">
            <xm:f>Data!AD34=1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AC29:AE29</xm:sqref>
        </x14:conditionalFormatting>
        <x14:conditionalFormatting xmlns:xm="http://schemas.microsoft.com/office/excel/2006/main">
          <x14:cfRule type="expression" priority="5" id="{ECD0559A-61E6-4EDC-8A37-192C4F03C1DA}">
            <xm:f>Data!AD40=11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6" id="{0C1A8A24-52E4-4599-966E-62AA713CA0A3}">
            <xm:f>Data!AD40=10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7" id="{4F098EB9-C6FB-497E-9065-A9AF3E92EAC1}">
            <xm:f>Data!AD40=9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8" id="{E027513C-F2EB-421D-93B1-A438496B684E}">
            <xm:f>Data!AD40=8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" id="{354CD234-E047-44E9-ABD1-793F173FE420}">
            <xm:f>Data!AD40=7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" id="{A0181488-888B-48AE-9EC9-C86D9FAFAE88}">
            <xm:f>Data!AD40=6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" id="{B35ED80B-5042-45D2-ACD6-987379308BD5}">
            <xm:f>Data!AD40=5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2" id="{66B485F6-06C6-4A12-8C9D-BB45387296C6}">
            <xm:f>Data!AD40=4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" id="{744879B7-FA91-4F0C-901C-F43593873042}">
            <xm:f>Data!AD40=3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4" id="{EC87959C-3BA4-4D00-8B2B-874EB1D0A5AB}">
            <xm:f>Data!AD40=2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5" id="{9F6B7F2B-745F-4E5C-8982-98064EC7A165}">
            <xm:f>Data!AD40=1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AC34:AE34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43"/>
  <sheetViews>
    <sheetView showRowColHeaders="0" workbookViewId="0"/>
  </sheetViews>
  <sheetFormatPr defaultColWidth="8.75" defaultRowHeight="16.5" x14ac:dyDescent="0.3"/>
  <cols>
    <col min="1" max="1" width="8.75" style="59"/>
    <col min="2" max="2" width="8.75" style="61"/>
    <col min="3" max="7" width="8.75" style="59"/>
    <col min="8" max="8" width="32.625" style="59" customWidth="1"/>
    <col min="9" max="18" width="8.75" style="59"/>
    <col min="19" max="19" width="11.625" style="59" customWidth="1"/>
    <col min="20" max="25" width="8.75" style="59"/>
    <col min="26" max="26" width="13.25" style="59" customWidth="1"/>
    <col min="27" max="16384" width="8.75" style="59"/>
  </cols>
  <sheetData>
    <row r="1" spans="1:26" x14ac:dyDescent="0.3">
      <c r="N1" s="59">
        <f>IF(O1="",-1,0)</f>
        <v>0</v>
      </c>
      <c r="O1" s="59">
        <f>RTD("cqg.rtd",,"StudyData",$N$2,"Bar",,"Open",$P$2,"0",,,,,"T")</f>
        <v>1999.25</v>
      </c>
      <c r="Q1" s="62" t="str">
        <f>"SUBMINUTE("&amp;N2&amp;","&amp;P2&amp;",Regular)"</f>
        <v>SUBMINUTE(EP,5,Regular)</v>
      </c>
      <c r="U1" s="59">
        <f>IF(V1="",-1,0)</f>
        <v>0</v>
      </c>
      <c r="V1" s="59">
        <f>RTD("cqg.rtd",,"StudyData",$U$2,"Bar",,"Open",$W$2,"0",,,,,"T")</f>
        <v>46.45</v>
      </c>
    </row>
    <row r="2" spans="1:26" x14ac:dyDescent="0.3">
      <c r="A2" s="59" t="s">
        <v>29</v>
      </c>
      <c r="B2" s="61" t="s">
        <v>30</v>
      </c>
      <c r="C2" s="59" t="s">
        <v>31</v>
      </c>
      <c r="N2" s="59" t="str">
        <f>Display!M9</f>
        <v>EP</v>
      </c>
      <c r="O2" s="59">
        <f>IF(Display!P9="B","Bar",0)</f>
        <v>0</v>
      </c>
      <c r="P2" s="59">
        <f>Display!R9</f>
        <v>5</v>
      </c>
      <c r="U2" s="59" t="str">
        <f>Display!M26</f>
        <v>CLE</v>
      </c>
      <c r="V2" s="59" t="s">
        <v>36</v>
      </c>
      <c r="W2" s="59">
        <f>Display!R26</f>
        <v>5</v>
      </c>
    </row>
    <row r="3" spans="1:26" x14ac:dyDescent="0.3">
      <c r="A3" s="59" t="str">
        <f>Symbols!B2</f>
        <v>YM</v>
      </c>
      <c r="B3" s="61">
        <f>IFERROR(RTD("cqg.rtd", ,"ContractData",A3, "PerCentNetLastQuote",, "T")/100,"")</f>
        <v>-6.0286801287679249E-3</v>
      </c>
      <c r="C3" s="78">
        <f>IF(B3="","",RANK(B3,$B$3:$B$36,0)+COUNTIF($B$3:B3,B3)-1)</f>
        <v>27</v>
      </c>
      <c r="D3" s="61" t="str">
        <f>A3</f>
        <v>YM</v>
      </c>
      <c r="E3" s="59">
        <v>1</v>
      </c>
      <c r="F3" s="59" t="str">
        <f>IFERROR(VLOOKUP(E3,$C$3:$D$36,2,FALSE),"")</f>
        <v>SIE</v>
      </c>
      <c r="G3" s="61">
        <f>IFERROR(RTD("cqg.rtd", ,"ContractData",F3, "PerCentNetLastQuote",, "T")/100,"")</f>
        <v>9.3201358283361031E-3</v>
      </c>
      <c r="H3" s="59" t="str">
        <f>IF(F3="","",RTD("cqg.rtd", ,"ContractData",F3,"LongDescription",, "T"))</f>
        <v>Silver (Globex), Mar 16</v>
      </c>
      <c r="J3" s="61">
        <f>IF(G3&gt;0,G3,G3*-1)</f>
        <v>9.3201358283361031E-3</v>
      </c>
      <c r="K3" s="61" t="str">
        <f>IF(G3&lt;0,G3*-1,"")</f>
        <v/>
      </c>
      <c r="L3" s="61">
        <f>IF(K3="",J3,-1*K3)</f>
        <v>9.3201358283361031E-3</v>
      </c>
      <c r="N3" s="59">
        <f>N1</f>
        <v>0</v>
      </c>
      <c r="O3" s="59">
        <f>RTD("cqg.rtd",,"StudyData",$N$2,"Bar",,"Open",$P$2,N3,,,,,"T")</f>
        <v>1999.25</v>
      </c>
      <c r="P3" s="59">
        <f>RTD("cqg.rtd",,"StudyData",$N$2,"Bar",,"High",$P$2,N3,,,,,"T")</f>
        <v>2000.25</v>
      </c>
      <c r="Q3" s="59">
        <f>RTD("cqg.rtd",,"StudyData",$N$2,"Bar",,"Low",$P$2,N3,,,,,"T")</f>
        <v>1998.25</v>
      </c>
      <c r="R3" s="59">
        <f>RTD("cqg.rtd",,"StudyData",$N$2,"Bar",,"Close",$P$2,N3,,,,,"T")</f>
        <v>1998.75</v>
      </c>
      <c r="S3" s="79">
        <f>RTD("cqg.rtd",,"StudyData",$N$2,"Bar",,"Time",$P$2,N3,,,,,"T")</f>
        <v>42374.395833333336</v>
      </c>
      <c r="U3" s="59">
        <f>U1</f>
        <v>0</v>
      </c>
      <c r="V3" s="59">
        <f>RTD("cqg.rtd",,"StudyData",$U$2,"Bar",,"Open",$W$2,U3,,,,,"T")</f>
        <v>46.45</v>
      </c>
      <c r="W3" s="59">
        <f>RTD("cqg.rtd",,"StudyData",$U$2,"Bar",,"High",$W$2,U3,,,,,"T")</f>
        <v>46.49</v>
      </c>
      <c r="X3" s="59">
        <f>RTD("cqg.rtd",,"StudyData",$U$2,"Bar",,"Low",$W$2,U3,,,,,"T")</f>
        <v>46.44</v>
      </c>
      <c r="Y3" s="59">
        <f>RTD("cqg.rtd",,"StudyData",$U$2,"Bar",,"Close",$W$2,U3,,,,,"T")</f>
        <v>46.48</v>
      </c>
      <c r="Z3" s="79">
        <f>RTD("cqg.rtd",,"StudyData",$U$2,"Bar",,"Time",$P$2,U3,,,,,"T")</f>
        <v>42374.395833333336</v>
      </c>
    </row>
    <row r="4" spans="1:26" x14ac:dyDescent="0.3">
      <c r="A4" s="59" t="str">
        <f>Symbols!C2</f>
        <v>EP</v>
      </c>
      <c r="B4" s="61">
        <f>IFERROR(RTD("cqg.rtd", ,"ContractData",A4, "PerCentNetLastQuote",, "T")/100,"")</f>
        <v>-5.1020408163265311E-3</v>
      </c>
      <c r="C4" s="78">
        <f>IF(B4="","",RANK(B4,$B$3:$B$36,0)+COUNTIF($B$3:B4,B4)-1)</f>
        <v>23</v>
      </c>
      <c r="D4" s="61" t="str">
        <f t="shared" ref="D4:D36" si="0">A4</f>
        <v>EP</v>
      </c>
      <c r="E4" s="59">
        <f>E3+1</f>
        <v>2</v>
      </c>
      <c r="F4" s="59" t="str">
        <f t="shared" ref="F4:F36" si="1">IFERROR(VLOOKUP(E4,$C$3:$D$36,2,FALSE),"")</f>
        <v>X30</v>
      </c>
      <c r="G4" s="61">
        <f>IFERROR(RTD("cqg.rtd", ,"ContractData",F4, "PerCentNetLastQuote",, "T")/100,"")</f>
        <v>7.0131271354073009E-3</v>
      </c>
      <c r="H4" s="59" t="str">
        <f>IF(F4="","",RTD("cqg.rtd", ,"ContractData",F4,"LongDescription",, "T"))</f>
        <v>OMX Stockholm 30 Index, Jan 16</v>
      </c>
      <c r="J4" s="61">
        <f t="shared" ref="J4:J36" si="2">IF(G4&gt;0,G4,G4*-1)</f>
        <v>7.0131271354073009E-3</v>
      </c>
      <c r="K4" s="61" t="str">
        <f t="shared" ref="K4:K36" si="3">IF(G4&lt;0,G4*-1,"")</f>
        <v/>
      </c>
      <c r="L4" s="61">
        <f t="shared" ref="L4:L36" si="4">IF(K4="",J4,-1*K4)</f>
        <v>7.0131271354073009E-3</v>
      </c>
      <c r="N4" s="59">
        <f>N3-1</f>
        <v>-1</v>
      </c>
      <c r="O4" s="59">
        <f>RTD("cqg.rtd",,"StudyData",$N$2,"Bar",,"Open",$P$2,N4,,,,,"T")</f>
        <v>2001</v>
      </c>
      <c r="P4" s="59">
        <f>RTD("cqg.rtd",,"StudyData",$N$2,"Bar",,"High",$P$2,N4,,,,,"T")</f>
        <v>2001.75</v>
      </c>
      <c r="Q4" s="59">
        <f>RTD("cqg.rtd",,"StudyData",$N$2,"Bar",,"Low",$P$2,N4,,,,,"T")</f>
        <v>1999.25</v>
      </c>
      <c r="R4" s="59">
        <f>RTD("cqg.rtd",,"StudyData",$N$2,"Bar",,"Close",$P$2,N4,,,,,"T")</f>
        <v>1999.5</v>
      </c>
      <c r="S4" s="79">
        <f>RTD("cqg.rtd",,"StudyData",$N$2,"Bar",,"Time",$P$2,N4,,,,,"T")</f>
        <v>42374.392361111109</v>
      </c>
      <c r="U4" s="59">
        <f>U3-1</f>
        <v>-1</v>
      </c>
      <c r="V4" s="59">
        <f>RTD("cqg.rtd",,"StudyData",$U$2,"Bar",,"Open",$W$2,U4,,,,,"T")</f>
        <v>46.54</v>
      </c>
      <c r="W4" s="59">
        <f>RTD("cqg.rtd",,"StudyData",$U$2,"Bar",,"High",$W$2,U4,,,,,"T")</f>
        <v>46.56</v>
      </c>
      <c r="X4" s="59">
        <f>RTD("cqg.rtd",,"StudyData",$U$2,"Bar",,"Low",$W$2,U4,,,,,"T")</f>
        <v>46.42</v>
      </c>
      <c r="Y4" s="59">
        <f>RTD("cqg.rtd",,"StudyData",$U$2,"Bar",,"Close",$W$2,U4,,,,,"T")</f>
        <v>46.45</v>
      </c>
      <c r="Z4" s="79">
        <f>RTD("cqg.rtd",,"StudyData",$U$2,"Bar",,"Time",$P$2,U4,,,,,"T")</f>
        <v>42374.392361111109</v>
      </c>
    </row>
    <row r="5" spans="1:26" x14ac:dyDescent="0.3">
      <c r="A5" s="59" t="str">
        <f>Symbols!D2</f>
        <v>ENQ</v>
      </c>
      <c r="B5" s="61">
        <f>IFERROR(RTD("cqg.rtd", ,"ContractData",A5, "PerCentNetLastQuote",, "T")/100,"")</f>
        <v>-5.8275058275058279E-3</v>
      </c>
      <c r="C5" s="78">
        <f>IF(B5="","",RANK(B5,$B$3:$B$36,0)+COUNTIF($B$3:B5,B5)-1)</f>
        <v>26</v>
      </c>
      <c r="D5" s="61" t="str">
        <f t="shared" si="0"/>
        <v>ENQ</v>
      </c>
      <c r="E5" s="59">
        <f t="shared" ref="E5:E36" si="5">E4+1</f>
        <v>3</v>
      </c>
      <c r="F5" s="59" t="str">
        <f t="shared" si="1"/>
        <v>DXE</v>
      </c>
      <c r="G5" s="61">
        <f>IFERROR(RTD("cqg.rtd", ,"ContractData",F5, "PerCentNetLastQuote",, "T")/100,"")</f>
        <v>6.7900735591302245E-3</v>
      </c>
      <c r="H5" s="59" t="str">
        <f>IF(F5="","",RTD("cqg.rtd", ,"ContractData",F5,"LongDescription",, "T"))</f>
        <v>Dollar Index (ICE), Mar 16</v>
      </c>
      <c r="J5" s="61">
        <f t="shared" si="2"/>
        <v>6.7900735591302245E-3</v>
      </c>
      <c r="K5" s="61" t="str">
        <f t="shared" si="3"/>
        <v/>
      </c>
      <c r="L5" s="61">
        <f t="shared" si="4"/>
        <v>6.7900735591302245E-3</v>
      </c>
      <c r="N5" s="59">
        <f t="shared" ref="N5:N33" si="6">N4-1</f>
        <v>-2</v>
      </c>
      <c r="O5" s="59">
        <f>RTD("cqg.rtd",,"StudyData",$N$2,"Bar",,"Open",$P$2,N5,,,,,"T")</f>
        <v>2003.25</v>
      </c>
      <c r="P5" s="59">
        <f>RTD("cqg.rtd",,"StudyData",$N$2,"Bar",,"High",$P$2,N5,,,,,"T")</f>
        <v>2003.5</v>
      </c>
      <c r="Q5" s="59">
        <f>RTD("cqg.rtd",,"StudyData",$N$2,"Bar",,"Low",$P$2,N5,,,,,"T")</f>
        <v>1999.5</v>
      </c>
      <c r="R5" s="59">
        <f>RTD("cqg.rtd",,"StudyData",$N$2,"Bar",,"Close",$P$2,N5,,,,,"T")</f>
        <v>2001</v>
      </c>
      <c r="S5" s="79">
        <f>RTD("cqg.rtd",,"StudyData",$N$2,"Bar",,"Time",$P$2,N5,,,,,"T")</f>
        <v>42374.388888888891</v>
      </c>
      <c r="U5" s="59">
        <f t="shared" ref="U5:U33" si="7">U4-1</f>
        <v>-2</v>
      </c>
      <c r="V5" s="59">
        <f>RTD("cqg.rtd",,"StudyData",$U$2,"Bar",,"Open",$W$2,U5,,,,,"T")</f>
        <v>46.55</v>
      </c>
      <c r="W5" s="59">
        <f>RTD("cqg.rtd",,"StudyData",$U$2,"Bar",,"High",$W$2,U5,,,,,"T")</f>
        <v>46.58</v>
      </c>
      <c r="X5" s="59">
        <f>RTD("cqg.rtd",,"StudyData",$U$2,"Bar",,"Low",$W$2,U5,,,,,"T")</f>
        <v>46.53</v>
      </c>
      <c r="Y5" s="59">
        <f>RTD("cqg.rtd",,"StudyData",$U$2,"Bar",,"Close",$W$2,U5,,,,,"T")</f>
        <v>46.55</v>
      </c>
      <c r="Z5" s="79">
        <f>RTD("cqg.rtd",,"StudyData",$U$2,"Bar",,"Time",$P$2,U5,,,,,"T")</f>
        <v>42374.388888888891</v>
      </c>
    </row>
    <row r="6" spans="1:26" x14ac:dyDescent="0.3">
      <c r="A6" s="59" t="str">
        <f>Symbols!E2</f>
        <v>TFE</v>
      </c>
      <c r="B6" s="61">
        <f>IFERROR(RTD("cqg.rtd", ,"ContractData",A6, "PerCentNetLastQuote",, "T")/100,"")</f>
        <v>-4.5207956600361665E-3</v>
      </c>
      <c r="C6" s="78">
        <f>IF(B6="","",RANK(B6,$B$3:$B$36,0)+COUNTIF($B$3:B6,B6)-1)</f>
        <v>20</v>
      </c>
      <c r="D6" s="61" t="str">
        <f t="shared" si="0"/>
        <v>TFE</v>
      </c>
      <c r="E6" s="59">
        <f t="shared" si="5"/>
        <v>4</v>
      </c>
      <c r="F6" s="59" t="str">
        <f t="shared" si="1"/>
        <v>PLE</v>
      </c>
      <c r="G6" s="61">
        <f>IFERROR(RTD("cqg.rtd", ,"ContractData",F6, "PerCentNetLastQuote",, "T")/100,"")</f>
        <v>5.6529112492933863E-3</v>
      </c>
      <c r="H6" s="59" t="str">
        <f>IF(F6="","",RTD("cqg.rtd", ,"ContractData",F6,"LongDescription",, "T"))</f>
        <v>Platinum (Globex), Apr 16</v>
      </c>
      <c r="J6" s="61">
        <f t="shared" si="2"/>
        <v>5.6529112492933863E-3</v>
      </c>
      <c r="K6" s="61" t="str">
        <f t="shared" si="3"/>
        <v/>
      </c>
      <c r="L6" s="61">
        <f t="shared" si="4"/>
        <v>5.6529112492933863E-3</v>
      </c>
      <c r="N6" s="59">
        <f t="shared" si="6"/>
        <v>-3</v>
      </c>
      <c r="O6" s="59">
        <f>RTD("cqg.rtd",,"StudyData",$N$2,"Bar",,"Open",$P$2,N6,,,,,"T")</f>
        <v>2003.75</v>
      </c>
      <c r="P6" s="59">
        <f>RTD("cqg.rtd",,"StudyData",$N$2,"Bar",,"High",$P$2,N6,,,,,"T")</f>
        <v>2004.75</v>
      </c>
      <c r="Q6" s="59">
        <f>RTD("cqg.rtd",,"StudyData",$N$2,"Bar",,"Low",$P$2,N6,,,,,"T")</f>
        <v>2001.75</v>
      </c>
      <c r="R6" s="59">
        <f>RTD("cqg.rtd",,"StudyData",$N$2,"Bar",,"Close",$P$2,N6,,,,,"T")</f>
        <v>2003.25</v>
      </c>
      <c r="S6" s="79">
        <f>RTD("cqg.rtd",,"StudyData",$N$2,"Bar",,"Time",$P$2,N6,,,,,"T")</f>
        <v>42374.385416666664</v>
      </c>
      <c r="U6" s="59">
        <f t="shared" si="7"/>
        <v>-3</v>
      </c>
      <c r="V6" s="59">
        <f>RTD("cqg.rtd",,"StudyData",$U$2,"Bar",,"Open",$W$2,U6,,,,,"T")</f>
        <v>46.53</v>
      </c>
      <c r="W6" s="59">
        <f>RTD("cqg.rtd",,"StudyData",$U$2,"Bar",,"High",$W$2,U6,,,,,"T")</f>
        <v>46.59</v>
      </c>
      <c r="X6" s="59">
        <f>RTD("cqg.rtd",,"StudyData",$U$2,"Bar",,"Low",$W$2,U6,,,,,"T")</f>
        <v>46.53</v>
      </c>
      <c r="Y6" s="59">
        <f>RTD("cqg.rtd",,"StudyData",$U$2,"Bar",,"Close",$W$2,U6,,,,,"T")</f>
        <v>46.55</v>
      </c>
      <c r="Z6" s="79">
        <f>RTD("cqg.rtd",,"StudyData",$U$2,"Bar",,"Time",$P$2,U6,,,,,"T")</f>
        <v>42374.385416666664</v>
      </c>
    </row>
    <row r="7" spans="1:26" x14ac:dyDescent="0.3">
      <c r="A7" s="59" t="str">
        <f>Symbols!F2</f>
        <v>DD</v>
      </c>
      <c r="B7" s="61">
        <f>IFERROR(RTD("cqg.rtd", ,"ContractData",A7, "PerCentNetLastQuote",, "T")/100,"")</f>
        <v>6.8199532346063904E-4</v>
      </c>
      <c r="C7" s="78">
        <f>IF(B7="","",RANK(B7,$B$3:$B$36,0)+COUNTIF($B$3:B7,B7)-1)</f>
        <v>14</v>
      </c>
      <c r="D7" s="61" t="str">
        <f t="shared" si="0"/>
        <v>DD</v>
      </c>
      <c r="E7" s="59">
        <f t="shared" si="5"/>
        <v>5</v>
      </c>
      <c r="F7" s="59" t="str">
        <f t="shared" si="1"/>
        <v>JY6</v>
      </c>
      <c r="G7" s="61">
        <f>IFERROR(RTD("cqg.rtd", ,"ContractData",F7, "PerCentNetLastQuote",, "T")/100,"")</f>
        <v>2.7997855483409785E-3</v>
      </c>
      <c r="H7" s="59" t="str">
        <f>IF(F7="","",RTD("cqg.rtd", ,"ContractData",F7,"LongDescription",, "T"))</f>
        <v>Japanese Yen (Globex), Mar 16</v>
      </c>
      <c r="J7" s="61">
        <f t="shared" si="2"/>
        <v>2.7997855483409785E-3</v>
      </c>
      <c r="K7" s="61" t="str">
        <f t="shared" si="3"/>
        <v/>
      </c>
      <c r="L7" s="61">
        <f t="shared" si="4"/>
        <v>2.7997855483409785E-3</v>
      </c>
      <c r="N7" s="59">
        <f t="shared" si="6"/>
        <v>-4</v>
      </c>
      <c r="O7" s="59">
        <f>RTD("cqg.rtd",,"StudyData",$N$2,"Bar",,"Open",$P$2,N7,,,,,"T")</f>
        <v>2001.5</v>
      </c>
      <c r="P7" s="59">
        <f>RTD("cqg.rtd",,"StudyData",$N$2,"Bar",,"High",$P$2,N7,,,,,"T")</f>
        <v>2004.5</v>
      </c>
      <c r="Q7" s="59">
        <f>RTD("cqg.rtd",,"StudyData",$N$2,"Bar",,"Low",$P$2,N7,,,,,"T")</f>
        <v>2001.25</v>
      </c>
      <c r="R7" s="59">
        <f>RTD("cqg.rtd",,"StudyData",$N$2,"Bar",,"Close",$P$2,N7,,,,,"T")</f>
        <v>2004</v>
      </c>
      <c r="S7" s="79">
        <f>RTD("cqg.rtd",,"StudyData",$N$2,"Bar",,"Time",$P$2,N7,,,,,"T")</f>
        <v>42374.381944444445</v>
      </c>
      <c r="U7" s="59">
        <f t="shared" si="7"/>
        <v>-4</v>
      </c>
      <c r="V7" s="59">
        <f>RTD("cqg.rtd",,"StudyData",$U$2,"Bar",,"Open",$W$2,U7,,,,,"T")</f>
        <v>46.58</v>
      </c>
      <c r="W7" s="59">
        <f>RTD("cqg.rtd",,"StudyData",$U$2,"Bar",,"High",$W$2,U7,,,,,"T")</f>
        <v>46.6</v>
      </c>
      <c r="X7" s="59">
        <f>RTD("cqg.rtd",,"StudyData",$U$2,"Bar",,"Low",$W$2,U7,,,,,"T")</f>
        <v>46.52</v>
      </c>
      <c r="Y7" s="59">
        <f>RTD("cqg.rtd",,"StudyData",$U$2,"Bar",,"Close",$W$2,U7,,,,,"T")</f>
        <v>46.52</v>
      </c>
      <c r="Z7" s="79">
        <f>RTD("cqg.rtd",,"StudyData",$U$2,"Bar",,"Time",$P$2,U7,,,,,"T")</f>
        <v>42374.381944444445</v>
      </c>
    </row>
    <row r="8" spans="1:26" x14ac:dyDescent="0.3">
      <c r="A8" s="59" t="str">
        <f>Symbols!G2</f>
        <v>DSX</v>
      </c>
      <c r="B8" s="61">
        <f>IFERROR(RTD("cqg.rtd", ,"ContractData",A8, "PerCentNetLastQuote",, "T")/100,"")</f>
        <v>1.5867978419549351E-3</v>
      </c>
      <c r="C8" s="78">
        <f>IF(B8="","",RANK(B8,$B$3:$B$36,0)+COUNTIF($B$3:B8,B8)-1)</f>
        <v>10</v>
      </c>
      <c r="D8" s="61" t="str">
        <f t="shared" si="0"/>
        <v>DSX</v>
      </c>
      <c r="E8" s="59">
        <f t="shared" si="5"/>
        <v>6</v>
      </c>
      <c r="F8" s="59" t="str">
        <f t="shared" si="1"/>
        <v>FGBX</v>
      </c>
      <c r="G8" s="61">
        <f>IFERROR(RTD("cqg.rtd", ,"ContractData",F8, "PerCentNetLastQuote",, "T")/100,"")</f>
        <v>2.7501309586170767E-3</v>
      </c>
      <c r="H8" s="59" t="str">
        <f>IF(F8="","",RTD("cqg.rtd", ,"ContractData",F8,"LongDescription",, "T"))</f>
        <v>Euro Buxl (30yr), Mar 16</v>
      </c>
      <c r="J8" s="61">
        <f t="shared" si="2"/>
        <v>2.7501309586170767E-3</v>
      </c>
      <c r="K8" s="61" t="str">
        <f t="shared" si="3"/>
        <v/>
      </c>
      <c r="L8" s="61">
        <f t="shared" si="4"/>
        <v>2.7501309586170767E-3</v>
      </c>
      <c r="N8" s="59">
        <f t="shared" si="6"/>
        <v>-5</v>
      </c>
      <c r="O8" s="59">
        <f>RTD("cqg.rtd",,"StudyData",$N$2,"Bar",,"Open",$P$2,N8,,,,,"T")</f>
        <v>2002.5</v>
      </c>
      <c r="P8" s="59">
        <f>RTD("cqg.rtd",,"StudyData",$N$2,"Bar",,"High",$P$2,N8,,,,,"T")</f>
        <v>2004</v>
      </c>
      <c r="Q8" s="59">
        <f>RTD("cqg.rtd",,"StudyData",$N$2,"Bar",,"Low",$P$2,N8,,,,,"T")</f>
        <v>2001</v>
      </c>
      <c r="R8" s="59">
        <f>RTD("cqg.rtd",,"StudyData",$N$2,"Bar",,"Close",$P$2,N8,,,,,"T")</f>
        <v>2001.25</v>
      </c>
      <c r="S8" s="79">
        <f>RTD("cqg.rtd",,"StudyData",$N$2,"Bar",,"Time",$P$2,N8,,,,,"T")</f>
        <v>42374.378472222219</v>
      </c>
      <c r="U8" s="59">
        <f t="shared" si="7"/>
        <v>-5</v>
      </c>
      <c r="V8" s="59">
        <f>RTD("cqg.rtd",,"StudyData",$U$2,"Bar",,"Open",$W$2,U8,,,,,"T")</f>
        <v>46.67</v>
      </c>
      <c r="W8" s="59">
        <f>RTD("cqg.rtd",,"StudyData",$U$2,"Bar",,"High",$W$2,U8,,,,,"T")</f>
        <v>46.69</v>
      </c>
      <c r="X8" s="59">
        <f>RTD("cqg.rtd",,"StudyData",$U$2,"Bar",,"Low",$W$2,U8,,,,,"T")</f>
        <v>46.55</v>
      </c>
      <c r="Y8" s="59">
        <f>RTD("cqg.rtd",,"StudyData",$U$2,"Bar",,"Close",$W$2,U8,,,,,"T")</f>
        <v>46.58</v>
      </c>
      <c r="Z8" s="79">
        <f>RTD("cqg.rtd",,"StudyData",$U$2,"Bar",,"Time",$P$2,U8,,,,,"T")</f>
        <v>42374.378472222219</v>
      </c>
    </row>
    <row r="9" spans="1:26" x14ac:dyDescent="0.3">
      <c r="A9" s="59" t="str">
        <f>Symbols!H2</f>
        <v>QFA</v>
      </c>
      <c r="B9" s="61">
        <f>IFERROR(RTD("cqg.rtd", ,"ContractData",A9, "PerCentNetLastQuote",, "T")/100,"")</f>
        <v>-3.5324077877269366E-3</v>
      </c>
      <c r="C9" s="78">
        <f>IF(B9="","",RANK(B9,$B$3:$B$36,0)+COUNTIF($B$3:B9,B9)-1)</f>
        <v>19</v>
      </c>
      <c r="D9" s="61" t="str">
        <f t="shared" si="0"/>
        <v>QFA</v>
      </c>
      <c r="E9" s="59">
        <f t="shared" si="5"/>
        <v>7</v>
      </c>
      <c r="F9" s="59" t="str">
        <f t="shared" si="1"/>
        <v>GCE?1</v>
      </c>
      <c r="G9" s="61">
        <f>IFERROR(RTD("cqg.rtd", ,"ContractData",F9, "PerCentNetLastQuote",, "T")/100,"")</f>
        <v>2.5111607142857145E-3</v>
      </c>
      <c r="H9" s="59" t="str">
        <f>IF(F9="","",RTD("cqg.rtd", ,"ContractData",F9,"LongDescription",, "T"))</f>
        <v>Gold (Globex), Feb 16</v>
      </c>
      <c r="J9" s="61">
        <f t="shared" si="2"/>
        <v>2.5111607142857145E-3</v>
      </c>
      <c r="K9" s="61" t="str">
        <f t="shared" si="3"/>
        <v/>
      </c>
      <c r="L9" s="61">
        <f t="shared" si="4"/>
        <v>2.5111607142857145E-3</v>
      </c>
      <c r="N9" s="59">
        <f t="shared" si="6"/>
        <v>-6</v>
      </c>
      <c r="O9" s="59">
        <f>RTD("cqg.rtd",,"StudyData",$N$2,"Bar",,"Open",$P$2,N9,,,,,"T")</f>
        <v>2003.75</v>
      </c>
      <c r="P9" s="59">
        <f>RTD("cqg.rtd",,"StudyData",$N$2,"Bar",,"High",$P$2,N9,,,,,"T")</f>
        <v>2005</v>
      </c>
      <c r="Q9" s="59">
        <f>RTD("cqg.rtd",,"StudyData",$N$2,"Bar",,"Low",$P$2,N9,,,,,"T")</f>
        <v>2001.75</v>
      </c>
      <c r="R9" s="59">
        <f>RTD("cqg.rtd",,"StudyData",$N$2,"Bar",,"Close",$P$2,N9,,,,,"T")</f>
        <v>2002.5</v>
      </c>
      <c r="S9" s="79">
        <f>RTD("cqg.rtd",,"StudyData",$N$2,"Bar",,"Time",$P$2,N9,,,,,"T")</f>
        <v>42374.375</v>
      </c>
      <c r="U9" s="59">
        <f t="shared" si="7"/>
        <v>-6</v>
      </c>
      <c r="V9" s="59">
        <f>RTD("cqg.rtd",,"StudyData",$U$2,"Bar",,"Open",$W$2,U9,,,,,"T")</f>
        <v>46.73</v>
      </c>
      <c r="W9" s="59">
        <f>RTD("cqg.rtd",,"StudyData",$U$2,"Bar",,"High",$W$2,U9,,,,,"T")</f>
        <v>46.75</v>
      </c>
      <c r="X9" s="59">
        <f>RTD("cqg.rtd",,"StudyData",$U$2,"Bar",,"Low",$W$2,U9,,,,,"T")</f>
        <v>46.66</v>
      </c>
      <c r="Y9" s="59">
        <f>RTD("cqg.rtd",,"StudyData",$U$2,"Bar",,"Close",$W$2,U9,,,,,"T")</f>
        <v>46.67</v>
      </c>
      <c r="Z9" s="79">
        <f>RTD("cqg.rtd",,"StudyData",$U$2,"Bar",,"Time",$P$2,U9,,,,,"T")</f>
        <v>42374.375</v>
      </c>
    </row>
    <row r="10" spans="1:26" x14ac:dyDescent="0.3">
      <c r="A10" s="59" t="str">
        <f>Symbols!I2</f>
        <v>PIL</v>
      </c>
      <c r="B10" s="61">
        <f>IFERROR(RTD("cqg.rtd", ,"ContractData",A10, "PerCentNetLastQuote",, "T")/100,"")</f>
        <v>-9.2085069063801792E-3</v>
      </c>
      <c r="C10" s="78">
        <f>IF(B10="","",RANK(B10,$B$3:$B$36,0)+COUNTIF($B$3:B10,B10)-1)</f>
        <v>28</v>
      </c>
      <c r="D10" s="61" t="str">
        <f t="shared" si="0"/>
        <v>PIL</v>
      </c>
      <c r="E10" s="59">
        <f t="shared" si="5"/>
        <v>8</v>
      </c>
      <c r="F10" s="59" t="str">
        <f t="shared" si="1"/>
        <v>DB</v>
      </c>
      <c r="G10" s="61">
        <f>IFERROR(RTD("cqg.rtd", ,"ContractData",F10, "PerCentNetLastQuote",, "T")/100,"")</f>
        <v>2.0782165123748348E-3</v>
      </c>
      <c r="H10" s="59" t="str">
        <f>IF(F10="","",RTD("cqg.rtd", ,"ContractData",F10,"LongDescription",, "T"))</f>
        <v>Euro Bund (10yr), Mar 16</v>
      </c>
      <c r="J10" s="61">
        <f t="shared" si="2"/>
        <v>2.0782165123748348E-3</v>
      </c>
      <c r="K10" s="61" t="str">
        <f>IF(G10&lt;0,G10*-1,"")</f>
        <v/>
      </c>
      <c r="L10" s="61">
        <f>IF(K10="",J10,-1*K10)</f>
        <v>2.0782165123748348E-3</v>
      </c>
      <c r="N10" s="59">
        <f t="shared" si="6"/>
        <v>-7</v>
      </c>
      <c r="O10" s="59">
        <f>RTD("cqg.rtd",,"StudyData",$N$2,"Bar",,"Open",$P$2,N10,,,,,"T")</f>
        <v>2005.5</v>
      </c>
      <c r="P10" s="59">
        <f>RTD("cqg.rtd",,"StudyData",$N$2,"Bar",,"High",$P$2,N10,,,,,"T")</f>
        <v>2006.25</v>
      </c>
      <c r="Q10" s="59">
        <f>RTD("cqg.rtd",,"StudyData",$N$2,"Bar",,"Low",$P$2,N10,,,,,"T")</f>
        <v>2003.5</v>
      </c>
      <c r="R10" s="59">
        <f>RTD("cqg.rtd",,"StudyData",$N$2,"Bar",,"Close",$P$2,N10,,,,,"T")</f>
        <v>2004</v>
      </c>
      <c r="S10" s="79">
        <f>RTD("cqg.rtd",,"StudyData",$N$2,"Bar",,"Time",$P$2,N10,,,,,"T")</f>
        <v>42374.371527777781</v>
      </c>
      <c r="U10" s="59">
        <f t="shared" si="7"/>
        <v>-7</v>
      </c>
      <c r="V10" s="59">
        <f>RTD("cqg.rtd",,"StudyData",$U$2,"Bar",,"Open",$W$2,U10,,,,,"T")</f>
        <v>46.46</v>
      </c>
      <c r="W10" s="59">
        <f>RTD("cqg.rtd",,"StudyData",$U$2,"Bar",,"High",$W$2,U10,,,,,"T")</f>
        <v>46.79</v>
      </c>
      <c r="X10" s="59">
        <f>RTD("cqg.rtd",,"StudyData",$U$2,"Bar",,"Low",$W$2,U10,,,,,"T")</f>
        <v>46.45</v>
      </c>
      <c r="Y10" s="59">
        <f>RTD("cqg.rtd",,"StudyData",$U$2,"Bar",,"Close",$W$2,U10,,,,,"T")</f>
        <v>46.73</v>
      </c>
      <c r="Z10" s="79">
        <f>RTD("cqg.rtd",,"StudyData",$U$2,"Bar",,"Time",$P$2,U10,,,,,"T")</f>
        <v>42374.371527777781</v>
      </c>
    </row>
    <row r="11" spans="1:26" x14ac:dyDescent="0.3">
      <c r="A11" s="59" t="str">
        <f>Symbols!J2</f>
        <v>X30</v>
      </c>
      <c r="B11" s="61">
        <f>IFERROR(RTD("cqg.rtd", ,"ContractData",A11, "PerCentNetLastQuote",, "T")/100,"")</f>
        <v>7.0131271354073009E-3</v>
      </c>
      <c r="C11" s="78">
        <f>IF(B11="","",RANK(B11,$B$3:$B$36,0)+COUNTIF($B$3:B11,B11)-1)</f>
        <v>2</v>
      </c>
      <c r="D11" s="61" t="str">
        <f t="shared" si="0"/>
        <v>X30</v>
      </c>
      <c r="E11" s="59">
        <f t="shared" si="5"/>
        <v>9</v>
      </c>
      <c r="F11" s="59" t="str">
        <f t="shared" si="1"/>
        <v>DL</v>
      </c>
      <c r="G11" s="61">
        <f>IFERROR(RTD("cqg.rtd", ,"ContractData",F11, "PerCentNetLastQuote",, "T")/100,"")</f>
        <v>1.9104386367109888E-3</v>
      </c>
      <c r="H11" s="59" t="str">
        <f>IF(F11="","",RTD("cqg.rtd", ,"ContractData",F11,"LongDescription",, "T"))</f>
        <v>Euro BOBL (5yr), Mar 16</v>
      </c>
      <c r="J11" s="61">
        <f t="shared" si="2"/>
        <v>1.9104386367109888E-3</v>
      </c>
      <c r="K11" s="61" t="str">
        <f t="shared" si="3"/>
        <v/>
      </c>
      <c r="L11" s="61">
        <f t="shared" si="4"/>
        <v>1.9104386367109888E-3</v>
      </c>
      <c r="N11" s="59">
        <f t="shared" si="6"/>
        <v>-8</v>
      </c>
      <c r="O11" s="59">
        <f>RTD("cqg.rtd",,"StudyData",$N$2,"Bar",,"Open",$P$2,N11,,,,,"T")</f>
        <v>2008.5</v>
      </c>
      <c r="P11" s="59">
        <f>RTD("cqg.rtd",,"StudyData",$N$2,"Bar",,"High",$P$2,N11,,,,,"T")</f>
        <v>2009.25</v>
      </c>
      <c r="Q11" s="59">
        <f>RTD("cqg.rtd",,"StudyData",$N$2,"Bar",,"Low",$P$2,N11,,,,,"T")</f>
        <v>2005.25</v>
      </c>
      <c r="R11" s="59">
        <f>RTD("cqg.rtd",,"StudyData",$N$2,"Bar",,"Close",$P$2,N11,,,,,"T")</f>
        <v>2005.25</v>
      </c>
      <c r="S11" s="79">
        <f>RTD("cqg.rtd",,"StudyData",$N$2,"Bar",,"Time",$P$2,N11,,,,,"T")</f>
        <v>42374.368055555555</v>
      </c>
      <c r="U11" s="59">
        <f t="shared" si="7"/>
        <v>-8</v>
      </c>
      <c r="V11" s="59">
        <f>RTD("cqg.rtd",,"StudyData",$U$2,"Bar",,"Open",$W$2,U11,,,,,"T")</f>
        <v>46.43</v>
      </c>
      <c r="W11" s="59">
        <f>RTD("cqg.rtd",,"StudyData",$U$2,"Bar",,"High",$W$2,U11,,,,,"T")</f>
        <v>46.49</v>
      </c>
      <c r="X11" s="59">
        <f>RTD("cqg.rtd",,"StudyData",$U$2,"Bar",,"Low",$W$2,U11,,,,,"T")</f>
        <v>46.42</v>
      </c>
      <c r="Y11" s="59">
        <f>RTD("cqg.rtd",,"StudyData",$U$2,"Bar",,"Close",$W$2,U11,,,,,"T")</f>
        <v>46.46</v>
      </c>
      <c r="Z11" s="79">
        <f>RTD("cqg.rtd",,"StudyData",$U$2,"Bar",,"Time",$P$2,U11,,,,,"T")</f>
        <v>42374.368055555555</v>
      </c>
    </row>
    <row r="12" spans="1:26" x14ac:dyDescent="0.3">
      <c r="A12" s="59" t="str">
        <f>Symbols!K2</f>
        <v>JNK</v>
      </c>
      <c r="B12" s="61">
        <f>IFERROR(RTD("cqg.rtd", ,"ContractData",A12, "PerCentNetLastQuote",, "T")/100,"")</f>
        <v>-4.9019607843137254E-3</v>
      </c>
      <c r="C12" s="78">
        <f>IF(B12="","",RANK(B12,$B$3:$B$36,0)+COUNTIF($B$3:B12,B12)-1)</f>
        <v>22</v>
      </c>
      <c r="D12" s="61" t="str">
        <f t="shared" si="0"/>
        <v>JNK</v>
      </c>
      <c r="E12" s="59">
        <f t="shared" si="5"/>
        <v>10</v>
      </c>
      <c r="F12" s="59" t="str">
        <f t="shared" si="1"/>
        <v>DSX</v>
      </c>
      <c r="G12" s="61">
        <f>IFERROR(RTD("cqg.rtd", ,"ContractData",F12, "PerCentNetLastQuote",, "T")/100,"")</f>
        <v>1.5867978419549351E-3</v>
      </c>
      <c r="H12" s="59" t="str">
        <f>IF(F12="","",RTD("cqg.rtd", ,"ContractData",F12,"LongDescription",, "T"))</f>
        <v>Euro STOXX 50, Mar 16</v>
      </c>
      <c r="J12" s="61">
        <f t="shared" si="2"/>
        <v>1.5867978419549351E-3</v>
      </c>
      <c r="K12" s="61" t="str">
        <f t="shared" si="3"/>
        <v/>
      </c>
      <c r="L12" s="61">
        <f t="shared" si="4"/>
        <v>1.5867978419549351E-3</v>
      </c>
      <c r="N12" s="59">
        <f t="shared" si="6"/>
        <v>-9</v>
      </c>
      <c r="O12" s="59">
        <f>RTD("cqg.rtd",,"StudyData",$N$2,"Bar",,"Open",$P$2,N12,,,,,"T")</f>
        <v>2011.5</v>
      </c>
      <c r="P12" s="59">
        <f>RTD("cqg.rtd",,"StudyData",$N$2,"Bar",,"High",$P$2,N12,,,,,"T")</f>
        <v>2012.25</v>
      </c>
      <c r="Q12" s="59">
        <f>RTD("cqg.rtd",,"StudyData",$N$2,"Bar",,"Low",$P$2,N12,,,,,"T")</f>
        <v>2008</v>
      </c>
      <c r="R12" s="59">
        <f>RTD("cqg.rtd",,"StudyData",$N$2,"Bar",,"Close",$P$2,N12,,,,,"T")</f>
        <v>2008.5</v>
      </c>
      <c r="S12" s="79">
        <f>RTD("cqg.rtd",,"StudyData",$N$2,"Bar",,"Time",$P$2,N12,,,,,"T")</f>
        <v>42374.364583333336</v>
      </c>
      <c r="U12" s="59">
        <f t="shared" si="7"/>
        <v>-9</v>
      </c>
      <c r="V12" s="59">
        <f>RTD("cqg.rtd",,"StudyData",$U$2,"Bar",,"Open",$W$2,U12,,,,,"T")</f>
        <v>46.46</v>
      </c>
      <c r="W12" s="59">
        <f>RTD("cqg.rtd",,"StudyData",$U$2,"Bar",,"High",$W$2,U12,,,,,"T")</f>
        <v>46.54</v>
      </c>
      <c r="X12" s="59">
        <f>RTD("cqg.rtd",,"StudyData",$U$2,"Bar",,"Low",$W$2,U12,,,,,"T")</f>
        <v>46.42</v>
      </c>
      <c r="Y12" s="59">
        <f>RTD("cqg.rtd",,"StudyData",$U$2,"Bar",,"Close",$W$2,U12,,,,,"T")</f>
        <v>46.44</v>
      </c>
      <c r="Z12" s="79">
        <f>RTD("cqg.rtd",,"StudyData",$U$2,"Bar",,"Time",$P$2,U12,,,,,"T")</f>
        <v>42374.364583333336</v>
      </c>
    </row>
    <row r="13" spans="1:26" x14ac:dyDescent="0.3">
      <c r="A13" s="59" t="str">
        <f>Symbols!B5</f>
        <v>DXE</v>
      </c>
      <c r="B13" s="61">
        <f>IFERROR(RTD("cqg.rtd", ,"ContractData",A13, "PerCentNetLastQuote",, "T")/100,"")</f>
        <v>6.7900735591302245E-3</v>
      </c>
      <c r="C13" s="78">
        <f>IF(B13="","",RANK(B13,$B$3:$B$36,0)+COUNTIF($B$3:B13,B13)-1)</f>
        <v>3</v>
      </c>
      <c r="D13" s="61" t="str">
        <f t="shared" si="0"/>
        <v>DXE</v>
      </c>
      <c r="E13" s="59">
        <f t="shared" si="5"/>
        <v>11</v>
      </c>
      <c r="F13" s="59" t="str">
        <f t="shared" si="1"/>
        <v>TYA?1</v>
      </c>
      <c r="G13" s="61">
        <f>IFERROR(RTD("cqg.rtd", ,"ContractData",F13, "PerCentNetLastQuote",, "T")/100,"")</f>
        <v>1.1146891255883083E-3</v>
      </c>
      <c r="H13" s="59" t="str">
        <f>IF(F13="","",RTD("cqg.rtd", ,"ContractData",F13,"LongDescription",, "T"))</f>
        <v>10yr US Treasury Notes (Globex), Mar 16</v>
      </c>
      <c r="J13" s="61">
        <f t="shared" si="2"/>
        <v>1.1146891255883083E-3</v>
      </c>
      <c r="K13" s="61" t="str">
        <f t="shared" si="3"/>
        <v/>
      </c>
      <c r="L13" s="61">
        <f t="shared" si="4"/>
        <v>1.1146891255883083E-3</v>
      </c>
      <c r="N13" s="59">
        <f t="shared" si="6"/>
        <v>-10</v>
      </c>
      <c r="O13" s="59">
        <f>RTD("cqg.rtd",,"StudyData",$N$2,"Bar",,"Open",$P$2,N13,,,,,"T")</f>
        <v>2007.75</v>
      </c>
      <c r="P13" s="59">
        <f>RTD("cqg.rtd",,"StudyData",$N$2,"Bar",,"High",$P$2,N13,,,,,"T")</f>
        <v>2012.5</v>
      </c>
      <c r="Q13" s="59">
        <f>RTD("cqg.rtd",,"StudyData",$N$2,"Bar",,"Low",$P$2,N13,,,,,"T")</f>
        <v>2006.75</v>
      </c>
      <c r="R13" s="59">
        <f>RTD("cqg.rtd",,"StudyData",$N$2,"Bar",,"Close",$P$2,N13,,,,,"T")</f>
        <v>2011.5</v>
      </c>
      <c r="S13" s="79">
        <f>RTD("cqg.rtd",,"StudyData",$N$2,"Bar",,"Time",$P$2,N13,,,,,"T")</f>
        <v>42374.361111111109</v>
      </c>
      <c r="U13" s="59">
        <f t="shared" si="7"/>
        <v>-10</v>
      </c>
      <c r="V13" s="59">
        <f>RTD("cqg.rtd",,"StudyData",$U$2,"Bar",,"Open",$W$2,U13,,,,,"T")</f>
        <v>46.52</v>
      </c>
      <c r="W13" s="59">
        <f>RTD("cqg.rtd",,"StudyData",$U$2,"Bar",,"High",$W$2,U13,,,,,"T")</f>
        <v>46.55</v>
      </c>
      <c r="X13" s="59">
        <f>RTD("cqg.rtd",,"StudyData",$U$2,"Bar",,"Low",$W$2,U13,,,,,"T")</f>
        <v>46.44</v>
      </c>
      <c r="Y13" s="59">
        <f>RTD("cqg.rtd",,"StudyData",$U$2,"Bar",,"Close",$W$2,U13,,,,,"T")</f>
        <v>46.46</v>
      </c>
      <c r="Z13" s="79">
        <f>RTD("cqg.rtd",,"StudyData",$U$2,"Bar",,"Time",$P$2,U13,,,,,"T")</f>
        <v>42374.361111111109</v>
      </c>
    </row>
    <row r="14" spans="1:26" x14ac:dyDescent="0.3">
      <c r="A14" s="59" t="str">
        <f>Symbols!C5</f>
        <v>EU6</v>
      </c>
      <c r="B14" s="61">
        <f>IFERROR(RTD("cqg.rtd", ,"ContractData",A14, "PerCentNetLastQuote",, "T")/100,"")</f>
        <v>-9.6809883828139418E-3</v>
      </c>
      <c r="C14" s="78">
        <f>IF(B14="","",RANK(B14,$B$3:$B$36,0)+COUNTIF($B$3:B14,B14)-1)</f>
        <v>31</v>
      </c>
      <c r="D14" s="61" t="str">
        <f t="shared" si="0"/>
        <v>EU6</v>
      </c>
      <c r="E14" s="59">
        <f t="shared" si="5"/>
        <v>12</v>
      </c>
      <c r="F14" s="59" t="str">
        <f t="shared" si="1"/>
        <v>QGA</v>
      </c>
      <c r="G14" s="61">
        <f>IFERROR(RTD("cqg.rtd", ,"ContractData",F14, "PerCentNetLastQuote",, "T")/100,"")</f>
        <v>1.0217983651226157E-3</v>
      </c>
      <c r="H14" s="59" t="str">
        <f>IF(F14="","",RTD("cqg.rtd", ,"ContractData",F14,"LongDescription",, "T"))</f>
        <v>Long Gilt (CONNECT), Mar 16</v>
      </c>
      <c r="J14" s="61">
        <f t="shared" si="2"/>
        <v>1.0217983651226157E-3</v>
      </c>
      <c r="K14" s="61" t="str">
        <f t="shared" si="3"/>
        <v/>
      </c>
      <c r="L14" s="61">
        <f t="shared" si="4"/>
        <v>1.0217983651226157E-3</v>
      </c>
      <c r="N14" s="59">
        <f t="shared" si="6"/>
        <v>-11</v>
      </c>
      <c r="O14" s="59">
        <f>RTD("cqg.rtd",,"StudyData",$N$2,"Bar",,"Open",$P$2,N14,,,,,"T")</f>
        <v>2009.25</v>
      </c>
      <c r="P14" s="59">
        <f>RTD("cqg.rtd",,"StudyData",$N$2,"Bar",,"High",$P$2,N14,,,,,"T")</f>
        <v>2010.75</v>
      </c>
      <c r="Q14" s="59">
        <f>RTD("cqg.rtd",,"StudyData",$N$2,"Bar",,"Low",$P$2,N14,,,,,"T")</f>
        <v>2007.25</v>
      </c>
      <c r="R14" s="59">
        <f>RTD("cqg.rtd",,"StudyData",$N$2,"Bar",,"Close",$P$2,N14,,,,,"T")</f>
        <v>2007.5</v>
      </c>
      <c r="S14" s="79">
        <f>RTD("cqg.rtd",,"StudyData",$N$2,"Bar",,"Time",$P$2,N14,,,,,"T")</f>
        <v>42374.357638888891</v>
      </c>
      <c r="U14" s="59">
        <f t="shared" si="7"/>
        <v>-11</v>
      </c>
      <c r="V14" s="59">
        <f>RTD("cqg.rtd",,"StudyData",$U$2,"Bar",,"Open",$W$2,U14,,,,,"T")</f>
        <v>46.58</v>
      </c>
      <c r="W14" s="59">
        <f>RTD("cqg.rtd",,"StudyData",$U$2,"Bar",,"High",$W$2,U14,,,,,"T")</f>
        <v>46.6</v>
      </c>
      <c r="X14" s="59">
        <f>RTD("cqg.rtd",,"StudyData",$U$2,"Bar",,"Low",$W$2,U14,,,,,"T")</f>
        <v>46.49</v>
      </c>
      <c r="Y14" s="59">
        <f>RTD("cqg.rtd",,"StudyData",$U$2,"Bar",,"Close",$W$2,U14,,,,,"T")</f>
        <v>46.52</v>
      </c>
      <c r="Z14" s="79">
        <f>RTD("cqg.rtd",,"StudyData",$U$2,"Bar",,"Time",$P$2,U14,,,,,"T")</f>
        <v>42374.357638888891</v>
      </c>
    </row>
    <row r="15" spans="1:26" x14ac:dyDescent="0.3">
      <c r="A15" s="59" t="str">
        <f>Symbols!D5</f>
        <v>JY6</v>
      </c>
      <c r="B15" s="61">
        <f>IFERROR(RTD("cqg.rtd", ,"ContractData",A15, "PerCentNetLastQuote",, "T")/100,"")</f>
        <v>2.7997855483409785E-3</v>
      </c>
      <c r="C15" s="78">
        <f>IF(B15="","",RANK(B15,$B$3:$B$36,0)+COUNTIF($B$3:B15,B15)-1)</f>
        <v>5</v>
      </c>
      <c r="D15" s="61" t="str">
        <f t="shared" si="0"/>
        <v>JY6</v>
      </c>
      <c r="E15" s="59">
        <f t="shared" si="5"/>
        <v>13</v>
      </c>
      <c r="F15" s="59" t="str">
        <f t="shared" si="1"/>
        <v>FVA</v>
      </c>
      <c r="G15" s="61">
        <f>IFERROR(RTD("cqg.rtd", ,"ContractData",F15, "PerCentNetLastQuote",, "T")/100,"")</f>
        <v>9.8918491163281453E-4</v>
      </c>
      <c r="H15" s="59" t="str">
        <f>IF(F15="","",RTD("cqg.rtd", ,"ContractData",F15,"LongDescription",, "T"))</f>
        <v>5 Year US Treasury Notes (Globex), Mar 16</v>
      </c>
      <c r="J15" s="61">
        <f t="shared" si="2"/>
        <v>9.8918491163281453E-4</v>
      </c>
      <c r="K15" s="61" t="str">
        <f t="shared" si="3"/>
        <v/>
      </c>
      <c r="L15" s="61">
        <f t="shared" si="4"/>
        <v>9.8918491163281453E-4</v>
      </c>
      <c r="N15" s="59">
        <f t="shared" si="6"/>
        <v>-12</v>
      </c>
      <c r="O15" s="59">
        <f>RTD("cqg.rtd",,"StudyData",$N$2,"Bar",,"Open",$P$2,N15,,,,,"T")</f>
        <v>2009</v>
      </c>
      <c r="P15" s="59">
        <f>RTD("cqg.rtd",,"StudyData",$N$2,"Bar",,"High",$P$2,N15,,,,,"T")</f>
        <v>2013</v>
      </c>
      <c r="Q15" s="59">
        <f>RTD("cqg.rtd",,"StudyData",$N$2,"Bar",,"Low",$P$2,N15,,,,,"T")</f>
        <v>2007</v>
      </c>
      <c r="R15" s="59">
        <f>RTD("cqg.rtd",,"StudyData",$N$2,"Bar",,"Close",$P$2,N15,,,,,"T")</f>
        <v>2009.25</v>
      </c>
      <c r="S15" s="79">
        <f>RTD("cqg.rtd",,"StudyData",$N$2,"Bar",,"Time",$P$2,N15,,,,,"T")</f>
        <v>42374.354166666664</v>
      </c>
      <c r="U15" s="59">
        <f t="shared" si="7"/>
        <v>-12</v>
      </c>
      <c r="V15" s="59">
        <f>RTD("cqg.rtd",,"StudyData",$U$2,"Bar",,"Open",$W$2,U15,,,,,"T")</f>
        <v>46.59</v>
      </c>
      <c r="W15" s="59">
        <f>RTD("cqg.rtd",,"StudyData",$U$2,"Bar",,"High",$W$2,U15,,,,,"T")</f>
        <v>46.62</v>
      </c>
      <c r="X15" s="59">
        <f>RTD("cqg.rtd",,"StudyData",$U$2,"Bar",,"Low",$W$2,U15,,,,,"T")</f>
        <v>46.51</v>
      </c>
      <c r="Y15" s="59">
        <f>RTD("cqg.rtd",,"StudyData",$U$2,"Bar",,"Close",$W$2,U15,,,,,"T")</f>
        <v>46.58</v>
      </c>
      <c r="Z15" s="79">
        <f>RTD("cqg.rtd",,"StudyData",$U$2,"Bar",,"Time",$P$2,U15,,,,,"T")</f>
        <v>42374.354166666664</v>
      </c>
    </row>
    <row r="16" spans="1:26" x14ac:dyDescent="0.3">
      <c r="A16" s="59" t="str">
        <f>Symbols!E5</f>
        <v>BP6</v>
      </c>
      <c r="B16" s="61">
        <f>IFERROR(RTD("cqg.rtd", ,"ContractData",A16, "PerCentNetLastQuote",, "T")/100,"")</f>
        <v>-4.6217630666757284E-3</v>
      </c>
      <c r="C16" s="78">
        <f>IF(B16="","",RANK(B16,$B$3:$B$36,0)+COUNTIF($B$3:B16,B16)-1)</f>
        <v>21</v>
      </c>
      <c r="D16" s="61" t="str">
        <f t="shared" si="0"/>
        <v>BP6</v>
      </c>
      <c r="E16" s="59">
        <f t="shared" si="5"/>
        <v>14</v>
      </c>
      <c r="F16" s="59" t="str">
        <f t="shared" si="1"/>
        <v>DD</v>
      </c>
      <c r="G16" s="61">
        <f>IFERROR(RTD("cqg.rtd", ,"ContractData",F16, "PerCentNetLastQuote",, "T")/100,"")</f>
        <v>6.8199532346063904E-4</v>
      </c>
      <c r="H16" s="59" t="str">
        <f>IF(F16="","",RTD("cqg.rtd", ,"ContractData",F16,"LongDescription",, "T"))</f>
        <v>DAX Index, Mar 16</v>
      </c>
      <c r="J16" s="61">
        <f t="shared" si="2"/>
        <v>6.8199532346063904E-4</v>
      </c>
      <c r="K16" s="61" t="str">
        <f t="shared" si="3"/>
        <v/>
      </c>
      <c r="L16" s="61">
        <f t="shared" si="4"/>
        <v>6.8199532346063904E-4</v>
      </c>
      <c r="N16" s="59">
        <f t="shared" si="6"/>
        <v>-13</v>
      </c>
      <c r="O16" s="59">
        <f>RTD("cqg.rtd",,"StudyData",$N$2,"Bar",,"Open",$P$2,N16,,,,,"T")</f>
        <v>2008.5</v>
      </c>
      <c r="P16" s="59">
        <f>RTD("cqg.rtd",,"StudyData",$N$2,"Bar",,"High",$P$2,N16,,,,,"T")</f>
        <v>2009.5</v>
      </c>
      <c r="Q16" s="59">
        <f>RTD("cqg.rtd",,"StudyData",$N$2,"Bar",,"Low",$P$2,N16,,,,,"T")</f>
        <v>2007.75</v>
      </c>
      <c r="R16" s="59">
        <f>RTD("cqg.rtd",,"StudyData",$N$2,"Bar",,"Close",$P$2,N16,,,,,"T")</f>
        <v>2008.75</v>
      </c>
      <c r="S16" s="79">
        <f>RTD("cqg.rtd",,"StudyData",$N$2,"Bar",,"Time",$P$2,N16,,,,,"T")</f>
        <v>42374.350694444445</v>
      </c>
      <c r="U16" s="59">
        <f t="shared" si="7"/>
        <v>-13</v>
      </c>
      <c r="V16" s="59">
        <f>RTD("cqg.rtd",,"StudyData",$U$2,"Bar",,"Open",$W$2,U16,,,,,"T")</f>
        <v>46.6</v>
      </c>
      <c r="W16" s="59">
        <f>RTD("cqg.rtd",,"StudyData",$U$2,"Bar",,"High",$W$2,U16,,,,,"T")</f>
        <v>46.64</v>
      </c>
      <c r="X16" s="59">
        <f>RTD("cqg.rtd",,"StudyData",$U$2,"Bar",,"Low",$W$2,U16,,,,,"T")</f>
        <v>46.57</v>
      </c>
      <c r="Y16" s="59">
        <f>RTD("cqg.rtd",,"StudyData",$U$2,"Bar",,"Close",$W$2,U16,,,,,"T")</f>
        <v>46.6</v>
      </c>
      <c r="Z16" s="79">
        <f>RTD("cqg.rtd",,"StudyData",$U$2,"Bar",,"Time",$P$2,U16,,,,,"T")</f>
        <v>42374.350694444445</v>
      </c>
    </row>
    <row r="17" spans="1:26" x14ac:dyDescent="0.3">
      <c r="A17" s="59" t="str">
        <f>Symbols!F5</f>
        <v>CA6</v>
      </c>
      <c r="B17" s="61">
        <f>IFERROR(RTD("cqg.rtd", ,"ContractData",A17, "PerCentNetLastQuote",, "T")/100,"")</f>
        <v>-1.1162271522254779E-3</v>
      </c>
      <c r="C17" s="78">
        <f>IF(B17="","",RANK(B17,$B$3:$B$36,0)+COUNTIF($B$3:B17,B17)-1)</f>
        <v>15</v>
      </c>
      <c r="D17" s="61" t="str">
        <f t="shared" si="0"/>
        <v>CA6</v>
      </c>
      <c r="E17" s="59">
        <f t="shared" si="5"/>
        <v>15</v>
      </c>
      <c r="F17" s="59" t="str">
        <f t="shared" si="1"/>
        <v>CA6</v>
      </c>
      <c r="G17" s="61">
        <f>IFERROR(RTD("cqg.rtd", ,"ContractData",F17, "PerCentNetLastQuote",, "T")/100,"")</f>
        <v>-1.1162271522254779E-3</v>
      </c>
      <c r="H17" s="59" t="str">
        <f>IF(F17="","",RTD("cqg.rtd", ,"ContractData",F17,"LongDescription",, "T"))</f>
        <v>Canadian Dollar (Globex), Mar 16</v>
      </c>
      <c r="J17" s="61">
        <f t="shared" si="2"/>
        <v>1.1162271522254779E-3</v>
      </c>
      <c r="K17" s="61">
        <f t="shared" si="3"/>
        <v>1.1162271522254779E-3</v>
      </c>
      <c r="L17" s="61">
        <f t="shared" si="4"/>
        <v>-1.1162271522254779E-3</v>
      </c>
      <c r="N17" s="59">
        <f t="shared" si="6"/>
        <v>-14</v>
      </c>
      <c r="O17" s="59">
        <f>RTD("cqg.rtd",,"StudyData",$N$2,"Bar",,"Open",$P$2,N17,,,,,"T")</f>
        <v>2006.75</v>
      </c>
      <c r="P17" s="59">
        <f>RTD("cqg.rtd",,"StudyData",$N$2,"Bar",,"High",$P$2,N17,,,,,"T")</f>
        <v>2008.75</v>
      </c>
      <c r="Q17" s="59">
        <f>RTD("cqg.rtd",,"StudyData",$N$2,"Bar",,"Low",$P$2,N17,,,,,"T")</f>
        <v>2005.75</v>
      </c>
      <c r="R17" s="59">
        <f>RTD("cqg.rtd",,"StudyData",$N$2,"Bar",,"Close",$P$2,N17,,,,,"T")</f>
        <v>2008.25</v>
      </c>
      <c r="S17" s="79">
        <f>RTD("cqg.rtd",,"StudyData",$N$2,"Bar",,"Time",$P$2,N17,,,,,"T")</f>
        <v>42374.347222222219</v>
      </c>
      <c r="U17" s="59">
        <f t="shared" si="7"/>
        <v>-14</v>
      </c>
      <c r="V17" s="59">
        <f>RTD("cqg.rtd",,"StudyData",$U$2,"Bar",,"Open",$W$2,U17,,,,,"T")</f>
        <v>46.55</v>
      </c>
      <c r="W17" s="59">
        <f>RTD("cqg.rtd",,"StudyData",$U$2,"Bar",,"High",$W$2,U17,,,,,"T")</f>
        <v>46.61</v>
      </c>
      <c r="X17" s="59">
        <f>RTD("cqg.rtd",,"StudyData",$U$2,"Bar",,"Low",$W$2,U17,,,,,"T")</f>
        <v>46.48</v>
      </c>
      <c r="Y17" s="59">
        <f>RTD("cqg.rtd",,"StudyData",$U$2,"Bar",,"Close",$W$2,U17,,,,,"T")</f>
        <v>46.6</v>
      </c>
      <c r="Z17" s="79">
        <f>RTD("cqg.rtd",,"StudyData",$U$2,"Bar",,"Time",$P$2,U17,,,,,"T")</f>
        <v>42374.347222222219</v>
      </c>
    </row>
    <row r="18" spans="1:26" x14ac:dyDescent="0.3">
      <c r="A18" s="59" t="str">
        <f>Symbols!G5</f>
        <v>SF6</v>
      </c>
      <c r="B18" s="61">
        <f>IFERROR(RTD("cqg.rtd", ,"ContractData",A18, "PerCentNetLastQuote",, "T")/100,"")</f>
        <v>-9.2925659472422057E-3</v>
      </c>
      <c r="C18" s="78">
        <f>IF(B18="","",RANK(B18,$B$3:$B$36,0)+COUNTIF($B$3:B18,B18)-1)</f>
        <v>29</v>
      </c>
      <c r="D18" s="61" t="str">
        <f t="shared" si="0"/>
        <v>SF6</v>
      </c>
      <c r="E18" s="59">
        <f t="shared" si="5"/>
        <v>16</v>
      </c>
      <c r="F18" s="59" t="str">
        <f t="shared" si="1"/>
        <v>MX6</v>
      </c>
      <c r="G18" s="61">
        <f>IFERROR(RTD("cqg.rtd", ,"ContractData",F18, "PerCentNetLastQuote",, "T")/100,"")</f>
        <v>-1.3937282229965157E-3</v>
      </c>
      <c r="H18" s="59" t="str">
        <f>IF(F18="","",RTD("cqg.rtd", ,"ContractData",F18,"LongDescription",, "T"))</f>
        <v>Mexican Peso (Globex), Mar 16</v>
      </c>
      <c r="J18" s="61">
        <f t="shared" si="2"/>
        <v>1.3937282229965157E-3</v>
      </c>
      <c r="K18" s="61">
        <f t="shared" si="3"/>
        <v>1.3937282229965157E-3</v>
      </c>
      <c r="L18" s="61">
        <f t="shared" si="4"/>
        <v>-1.3937282229965157E-3</v>
      </c>
      <c r="N18" s="59">
        <f t="shared" si="6"/>
        <v>-15</v>
      </c>
      <c r="O18" s="59">
        <f>RTD("cqg.rtd",,"StudyData",$N$2,"Bar",,"Open",$P$2,N18,,,,,"T")</f>
        <v>2006.25</v>
      </c>
      <c r="P18" s="59">
        <f>RTD("cqg.rtd",,"StudyData",$N$2,"Bar",,"High",$P$2,N18,,,,,"T")</f>
        <v>2007.25</v>
      </c>
      <c r="Q18" s="59">
        <f>RTD("cqg.rtd",,"StudyData",$N$2,"Bar",,"Low",$P$2,N18,,,,,"T")</f>
        <v>2006</v>
      </c>
      <c r="R18" s="59">
        <f>RTD("cqg.rtd",,"StudyData",$N$2,"Bar",,"Close",$P$2,N18,,,,,"T")</f>
        <v>2006.5</v>
      </c>
      <c r="S18" s="79">
        <f>RTD("cqg.rtd",,"StudyData",$N$2,"Bar",,"Time",$P$2,N18,,,,,"T")</f>
        <v>42374.34375</v>
      </c>
      <c r="U18" s="59">
        <f t="shared" si="7"/>
        <v>-15</v>
      </c>
      <c r="V18" s="59">
        <f>RTD("cqg.rtd",,"StudyData",$U$2,"Bar",,"Open",$W$2,U18,,,,,"T")</f>
        <v>46.56</v>
      </c>
      <c r="W18" s="59">
        <f>RTD("cqg.rtd",,"StudyData",$U$2,"Bar",,"High",$W$2,U18,,,,,"T")</f>
        <v>46.59</v>
      </c>
      <c r="X18" s="59">
        <f>RTD("cqg.rtd",,"StudyData",$U$2,"Bar",,"Low",$W$2,U18,,,,,"T")</f>
        <v>46.44</v>
      </c>
      <c r="Y18" s="59">
        <f>RTD("cqg.rtd",,"StudyData",$U$2,"Bar",,"Close",$W$2,U18,,,,,"T")</f>
        <v>46.55</v>
      </c>
      <c r="Z18" s="79">
        <f>RTD("cqg.rtd",,"StudyData",$U$2,"Bar",,"Time",$P$2,U18,,,,,"T")</f>
        <v>42374.34375</v>
      </c>
    </row>
    <row r="19" spans="1:26" x14ac:dyDescent="0.3">
      <c r="A19" s="59" t="str">
        <f>Symbols!H5</f>
        <v>DA6?2</v>
      </c>
      <c r="B19" s="61">
        <f>IFERROR(RTD("cqg.rtd", ,"ContractData",A19, "PerCentNetLastQuote",, "T")/100,"")</f>
        <v>-5.7511572450554072E-3</v>
      </c>
      <c r="C19" s="78">
        <f>IF(B19="","",RANK(B19,$B$3:$B$36,0)+COUNTIF($B$3:B19,B19)-1)</f>
        <v>25</v>
      </c>
      <c r="D19" s="61" t="str">
        <f t="shared" si="0"/>
        <v>DA6?2</v>
      </c>
      <c r="E19" s="59">
        <f t="shared" si="5"/>
        <v>17</v>
      </c>
      <c r="F19" s="59" t="str">
        <f t="shared" si="1"/>
        <v>USA</v>
      </c>
      <c r="G19" s="61">
        <f>IFERROR(RTD("cqg.rtd", ,"ContractData",F19, "PerCentNetLastQuote",, "T")/100,"")</f>
        <v>-1.8233387358184765E-3</v>
      </c>
      <c r="H19" s="59" t="str">
        <f>IF(F19="","",RTD("cqg.rtd", ,"ContractData",F19,"LongDescription",, "T"))</f>
        <v>30yr US Treasury Bonds (Globex), Mar 16</v>
      </c>
      <c r="J19" s="61">
        <f t="shared" si="2"/>
        <v>1.8233387358184765E-3</v>
      </c>
      <c r="K19" s="61">
        <f t="shared" si="3"/>
        <v>1.8233387358184765E-3</v>
      </c>
      <c r="L19" s="61">
        <f t="shared" si="4"/>
        <v>-1.8233387358184765E-3</v>
      </c>
      <c r="N19" s="59">
        <f t="shared" si="6"/>
        <v>-16</v>
      </c>
      <c r="O19" s="59">
        <f>RTD("cqg.rtd",,"StudyData",$N$2,"Bar",,"Open",$P$2,N19,,,,,"T")</f>
        <v>2006</v>
      </c>
      <c r="P19" s="59">
        <f>RTD("cqg.rtd",,"StudyData",$N$2,"Bar",,"High",$P$2,N19,,,,,"T")</f>
        <v>2007.25</v>
      </c>
      <c r="Q19" s="59">
        <f>RTD("cqg.rtd",,"StudyData",$N$2,"Bar",,"Low",$P$2,N19,,,,,"T")</f>
        <v>2005.75</v>
      </c>
      <c r="R19" s="59">
        <f>RTD("cqg.rtd",,"StudyData",$N$2,"Bar",,"Close",$P$2,N19,,,,,"T")</f>
        <v>2006.25</v>
      </c>
      <c r="S19" s="79">
        <f>RTD("cqg.rtd",,"StudyData",$N$2,"Bar",,"Time",$P$2,N19,,,,,"T")</f>
        <v>42374.340277777781</v>
      </c>
      <c r="U19" s="59">
        <f t="shared" si="7"/>
        <v>-16</v>
      </c>
      <c r="V19" s="59">
        <f>RTD("cqg.rtd",,"StudyData",$U$2,"Bar",,"Open",$W$2,U19,,,,,"T")</f>
        <v>46.62</v>
      </c>
      <c r="W19" s="59">
        <f>RTD("cqg.rtd",,"StudyData",$U$2,"Bar",,"High",$W$2,U19,,,,,"T")</f>
        <v>46.63</v>
      </c>
      <c r="X19" s="59">
        <f>RTD("cqg.rtd",,"StudyData",$U$2,"Bar",,"Low",$W$2,U19,,,,,"T")</f>
        <v>46.51</v>
      </c>
      <c r="Y19" s="59">
        <f>RTD("cqg.rtd",,"StudyData",$U$2,"Bar",,"Close",$W$2,U19,,,,,"T")</f>
        <v>46.56</v>
      </c>
      <c r="Z19" s="79">
        <f>RTD("cqg.rtd",,"StudyData",$U$2,"Bar",,"Time",$P$2,U19,,,,,"T")</f>
        <v>42374.340277777781</v>
      </c>
    </row>
    <row r="20" spans="1:26" x14ac:dyDescent="0.3">
      <c r="A20" s="59" t="str">
        <f>Symbols!I5</f>
        <v>NE6</v>
      </c>
      <c r="B20" s="61">
        <f>IFERROR(RTD("cqg.rtd", ,"ContractData",A20, "PerCentNetLastQuote",, "T")/100,"")</f>
        <v>-9.6726190476190479E-3</v>
      </c>
      <c r="C20" s="78">
        <f>IF(B20="","",RANK(B20,$B$3:$B$36,0)+COUNTIF($B$3:B20,B20)-1)</f>
        <v>30</v>
      </c>
      <c r="D20" s="61" t="str">
        <f t="shared" si="0"/>
        <v>NE6</v>
      </c>
      <c r="E20" s="59">
        <f t="shared" si="5"/>
        <v>18</v>
      </c>
      <c r="F20" s="59" t="str">
        <f t="shared" si="1"/>
        <v>HOE</v>
      </c>
      <c r="G20" s="61">
        <f>IFERROR(RTD("cqg.rtd", ,"ContractData",F20, "PerCentNetLastQuote",, "T")/100,"")</f>
        <v>-2.663352272727273E-3</v>
      </c>
      <c r="H20" s="59" t="str">
        <f>IF(F20="","",RTD("cqg.rtd", ,"ContractData",F20,"LongDescription",, "T"))</f>
        <v>NY Harbor ULSD, Feb 16</v>
      </c>
      <c r="J20" s="61">
        <f t="shared" si="2"/>
        <v>2.663352272727273E-3</v>
      </c>
      <c r="K20" s="61">
        <f t="shared" si="3"/>
        <v>2.663352272727273E-3</v>
      </c>
      <c r="L20" s="61">
        <f t="shared" si="4"/>
        <v>-2.663352272727273E-3</v>
      </c>
      <c r="N20" s="59">
        <f t="shared" si="6"/>
        <v>-17</v>
      </c>
      <c r="O20" s="59">
        <f>RTD("cqg.rtd",,"StudyData",$N$2,"Bar",,"Open",$P$2,N20,,,,,"T")</f>
        <v>2005.5</v>
      </c>
      <c r="P20" s="59">
        <f>RTD("cqg.rtd",,"StudyData",$N$2,"Bar",,"High",$P$2,N20,,,,,"T")</f>
        <v>2006.5</v>
      </c>
      <c r="Q20" s="59">
        <f>RTD("cqg.rtd",,"StudyData",$N$2,"Bar",,"Low",$P$2,N20,,,,,"T")</f>
        <v>2005</v>
      </c>
      <c r="R20" s="59">
        <f>RTD("cqg.rtd",,"StudyData",$N$2,"Bar",,"Close",$P$2,N20,,,,,"T")</f>
        <v>2005.75</v>
      </c>
      <c r="S20" s="79">
        <f>RTD("cqg.rtd",,"StudyData",$N$2,"Bar",,"Time",$P$2,N20,,,,,"T")</f>
        <v>42374.336805555555</v>
      </c>
      <c r="U20" s="59">
        <f t="shared" si="7"/>
        <v>-17</v>
      </c>
      <c r="V20" s="59">
        <f>RTD("cqg.rtd",,"StudyData",$U$2,"Bar",,"Open",$W$2,U20,,,,,"T")</f>
        <v>46.58</v>
      </c>
      <c r="W20" s="59">
        <f>RTD("cqg.rtd",,"StudyData",$U$2,"Bar",,"High",$W$2,U20,,,,,"T")</f>
        <v>46.64</v>
      </c>
      <c r="X20" s="59">
        <f>RTD("cqg.rtd",,"StudyData",$U$2,"Bar",,"Low",$W$2,U20,,,,,"T")</f>
        <v>46.47</v>
      </c>
      <c r="Y20" s="59">
        <f>RTD("cqg.rtd",,"StudyData",$U$2,"Bar",,"Close",$W$2,U20,,,,,"T")</f>
        <v>46.62</v>
      </c>
      <c r="Z20" s="79">
        <f>RTD("cqg.rtd",,"StudyData",$U$2,"Bar",,"Time",$P$2,U20,,,,,"T")</f>
        <v>42374.336805555555</v>
      </c>
    </row>
    <row r="21" spans="1:26" x14ac:dyDescent="0.3">
      <c r="A21" s="59" t="str">
        <f>Symbols!J5</f>
        <v>MX6</v>
      </c>
      <c r="B21" s="61">
        <f>IFERROR(RTD("cqg.rtd", ,"ContractData",A21, "PerCentNetLastQuote",, "T")/100,"")</f>
        <v>-1.3937282229965157E-3</v>
      </c>
      <c r="C21" s="78">
        <f>IF(B21="","",RANK(B21,$B$3:$B$36,0)+COUNTIF($B$3:B21,B21)-1)</f>
        <v>16</v>
      </c>
      <c r="D21" s="61" t="str">
        <f t="shared" si="0"/>
        <v>MX6</v>
      </c>
      <c r="E21" s="59">
        <f t="shared" si="5"/>
        <v>19</v>
      </c>
      <c r="F21" s="59" t="str">
        <f t="shared" si="1"/>
        <v>QFA</v>
      </c>
      <c r="G21" s="61">
        <f>IFERROR(RTD("cqg.rtd", ,"ContractData",F21, "PerCentNetLastQuote",, "T")/100,"")</f>
        <v>-3.5324077877269366E-3</v>
      </c>
      <c r="H21" s="59" t="str">
        <f>IF(F21="","",RTD("cqg.rtd", ,"ContractData",F21,"LongDescription",, "T"))</f>
        <v>FTSE 100 - Stnd Index, Mar 16</v>
      </c>
      <c r="J21" s="61">
        <f t="shared" si="2"/>
        <v>3.5324077877269366E-3</v>
      </c>
      <c r="K21" s="61">
        <f t="shared" si="3"/>
        <v>3.5324077877269366E-3</v>
      </c>
      <c r="L21" s="61">
        <f t="shared" si="4"/>
        <v>-3.5324077877269366E-3</v>
      </c>
      <c r="N21" s="59">
        <f t="shared" si="6"/>
        <v>-18</v>
      </c>
      <c r="O21" s="59">
        <f>RTD("cqg.rtd",,"StudyData",$N$2,"Bar",,"Open",$P$2,N21,,,,,"T")</f>
        <v>2007.75</v>
      </c>
      <c r="P21" s="59">
        <f>RTD("cqg.rtd",,"StudyData",$N$2,"Bar",,"High",$P$2,N21,,,,,"T")</f>
        <v>2007.75</v>
      </c>
      <c r="Q21" s="59">
        <f>RTD("cqg.rtd",,"StudyData",$N$2,"Bar",,"Low",$P$2,N21,,,,,"T")</f>
        <v>2004.75</v>
      </c>
      <c r="R21" s="59">
        <f>RTD("cqg.rtd",,"StudyData",$N$2,"Bar",,"Close",$P$2,N21,,,,,"T")</f>
        <v>2005.25</v>
      </c>
      <c r="S21" s="79">
        <f>RTD("cqg.rtd",,"StudyData",$N$2,"Bar",,"Time",$P$2,N21,,,,,"T")</f>
        <v>42374.333333333336</v>
      </c>
      <c r="U21" s="59">
        <f t="shared" si="7"/>
        <v>-18</v>
      </c>
      <c r="V21" s="59">
        <f>RTD("cqg.rtd",,"StudyData",$U$2,"Bar",,"Open",$W$2,U21,,,,,"T")</f>
        <v>46.55</v>
      </c>
      <c r="W21" s="59">
        <f>RTD("cqg.rtd",,"StudyData",$U$2,"Bar",,"High",$W$2,U21,,,,,"T")</f>
        <v>46.65</v>
      </c>
      <c r="X21" s="59">
        <f>RTD("cqg.rtd",,"StudyData",$U$2,"Bar",,"Low",$W$2,U21,,,,,"T")</f>
        <v>46.5</v>
      </c>
      <c r="Y21" s="59">
        <f>RTD("cqg.rtd",,"StudyData",$U$2,"Bar",,"Close",$W$2,U21,,,,,"T")</f>
        <v>46.58</v>
      </c>
      <c r="Z21" s="79">
        <f>RTD("cqg.rtd",,"StudyData",$U$2,"Bar",,"Time",$P$2,U21,,,,,"T")</f>
        <v>42374.333333333336</v>
      </c>
    </row>
    <row r="22" spans="1:26" x14ac:dyDescent="0.3">
      <c r="A22" s="59" t="str">
        <f>Symbols!K5</f>
        <v>EB</v>
      </c>
      <c r="B22" s="61">
        <f>IFERROR(RTD("cqg.rtd", ,"ContractData",A22, "PerCentNetLastQuote",, "T")/100,"")</f>
        <v>-5.2228176083565078E-3</v>
      </c>
      <c r="C22" s="78">
        <f>IF(B22="","",RANK(B22,$B$3:$B$36,0)+COUNTIF($B$3:B22,B22)-1)</f>
        <v>24</v>
      </c>
      <c r="D22" s="61" t="str">
        <f t="shared" si="0"/>
        <v>EB</v>
      </c>
      <c r="E22" s="59">
        <f t="shared" si="5"/>
        <v>20</v>
      </c>
      <c r="F22" s="59" t="str">
        <f t="shared" si="1"/>
        <v>TFE</v>
      </c>
      <c r="G22" s="61">
        <f>IFERROR(RTD("cqg.rtd", ,"ContractData",F22, "PerCentNetLastQuote",, "T")/100,"")</f>
        <v>-4.5207956600361665E-3</v>
      </c>
      <c r="H22" s="59" t="str">
        <f>IF(F22="","",RTD("cqg.rtd", ,"ContractData",F22,"LongDescription",, "T"))</f>
        <v>Russell 2000 Index Mini, Mar 16</v>
      </c>
      <c r="J22" s="61">
        <f t="shared" si="2"/>
        <v>4.5207956600361665E-3</v>
      </c>
      <c r="K22" s="61">
        <f t="shared" si="3"/>
        <v>4.5207956600361665E-3</v>
      </c>
      <c r="L22" s="61">
        <f t="shared" si="4"/>
        <v>-4.5207956600361665E-3</v>
      </c>
      <c r="N22" s="59">
        <f t="shared" si="6"/>
        <v>-19</v>
      </c>
      <c r="O22" s="59">
        <f>RTD("cqg.rtd",,"StudyData",$N$2,"Bar",,"Open",$P$2,N22,,,,,"T")</f>
        <v>2008.5</v>
      </c>
      <c r="P22" s="59">
        <f>RTD("cqg.rtd",,"StudyData",$N$2,"Bar",,"High",$P$2,N22,,,,,"T")</f>
        <v>2009.5</v>
      </c>
      <c r="Q22" s="59">
        <f>RTD("cqg.rtd",,"StudyData",$N$2,"Bar",,"Low",$P$2,N22,,,,,"T")</f>
        <v>2007.5</v>
      </c>
      <c r="R22" s="59">
        <f>RTD("cqg.rtd",,"StudyData",$N$2,"Bar",,"Close",$P$2,N22,,,,,"T")</f>
        <v>2007.5</v>
      </c>
      <c r="S22" s="79">
        <f>RTD("cqg.rtd",,"StudyData",$N$2,"Bar",,"Time",$P$2,N22,,,,,"T")</f>
        <v>42374.329861111109</v>
      </c>
      <c r="U22" s="59">
        <f t="shared" si="7"/>
        <v>-19</v>
      </c>
      <c r="V22" s="59">
        <f>RTD("cqg.rtd",,"StudyData",$U$2,"Bar",,"Open",$W$2,U22,,,,,"T")</f>
        <v>46.83</v>
      </c>
      <c r="W22" s="59">
        <f>RTD("cqg.rtd",,"StudyData",$U$2,"Bar",,"High",$W$2,U22,,,,,"T")</f>
        <v>46.85</v>
      </c>
      <c r="X22" s="59">
        <f>RTD("cqg.rtd",,"StudyData",$U$2,"Bar",,"Low",$W$2,U22,,,,,"T")</f>
        <v>46.52</v>
      </c>
      <c r="Y22" s="59">
        <f>RTD("cqg.rtd",,"StudyData",$U$2,"Bar",,"Close",$W$2,U22,,,,,"T")</f>
        <v>46.55</v>
      </c>
      <c r="Z22" s="79">
        <f>RTD("cqg.rtd",,"StudyData",$U$2,"Bar",,"Time",$P$2,U22,,,,,"T")</f>
        <v>42374.329861111109</v>
      </c>
    </row>
    <row r="23" spans="1:26" x14ac:dyDescent="0.3">
      <c r="A23" s="59" t="str">
        <f>Symbols!B8</f>
        <v>GCE?1</v>
      </c>
      <c r="B23" s="61">
        <f>IFERROR(RTD("cqg.rtd", ,"ContractData",A23, "PerCentNetLastQuote",, "T")/100,"")</f>
        <v>2.5111607142857145E-3</v>
      </c>
      <c r="C23" s="78">
        <f>IF(B23="","",RANK(B23,$B$3:$B$36,0)+COUNTIF($B$3:B23,B23)-1)</f>
        <v>7</v>
      </c>
      <c r="D23" s="61" t="str">
        <f t="shared" si="0"/>
        <v>GCE?1</v>
      </c>
      <c r="E23" s="59">
        <f t="shared" si="5"/>
        <v>21</v>
      </c>
      <c r="F23" s="59" t="str">
        <f t="shared" si="1"/>
        <v>BP6</v>
      </c>
      <c r="G23" s="61">
        <f>IFERROR(RTD("cqg.rtd", ,"ContractData",F23, "PerCentNetLastQuote",, "T")/100,"")</f>
        <v>-4.6217630666757284E-3</v>
      </c>
      <c r="H23" s="59" t="str">
        <f>IF(F23="","",RTD("cqg.rtd", ,"ContractData",F23,"LongDescription",, "T"))</f>
        <v>British Pound (Globex), Mar 16</v>
      </c>
      <c r="J23" s="61">
        <f t="shared" si="2"/>
        <v>4.6217630666757284E-3</v>
      </c>
      <c r="K23" s="61">
        <f t="shared" si="3"/>
        <v>4.6217630666757284E-3</v>
      </c>
      <c r="L23" s="61">
        <f t="shared" si="4"/>
        <v>-4.6217630666757284E-3</v>
      </c>
      <c r="N23" s="59">
        <f t="shared" si="6"/>
        <v>-20</v>
      </c>
      <c r="O23" s="59">
        <f>RTD("cqg.rtd",,"StudyData",$N$2,"Bar",,"Open",$P$2,N23,,,,,"T")</f>
        <v>2005.25</v>
      </c>
      <c r="P23" s="59">
        <f>RTD("cqg.rtd",,"StudyData",$N$2,"Bar",,"High",$P$2,N23,,,,,"T")</f>
        <v>2009</v>
      </c>
      <c r="Q23" s="59">
        <f>RTD("cqg.rtd",,"StudyData",$N$2,"Bar",,"Low",$P$2,N23,,,,,"T")</f>
        <v>2004.75</v>
      </c>
      <c r="R23" s="59">
        <f>RTD("cqg.rtd",,"StudyData",$N$2,"Bar",,"Close",$P$2,N23,,,,,"T")</f>
        <v>2008.5</v>
      </c>
      <c r="S23" s="79">
        <f>RTD("cqg.rtd",,"StudyData",$N$2,"Bar",,"Time",$P$2,N23,,,,,"T")</f>
        <v>42374.326388888891</v>
      </c>
      <c r="U23" s="59">
        <f t="shared" si="7"/>
        <v>-20</v>
      </c>
      <c r="V23" s="59">
        <f>RTD("cqg.rtd",,"StudyData",$U$2,"Bar",,"Open",$W$2,U23,,,,,"T")</f>
        <v>46.76</v>
      </c>
      <c r="W23" s="59">
        <f>RTD("cqg.rtd",,"StudyData",$U$2,"Bar",,"High",$W$2,U23,,,,,"T")</f>
        <v>46.91</v>
      </c>
      <c r="X23" s="59">
        <f>RTD("cqg.rtd",,"StudyData",$U$2,"Bar",,"Low",$W$2,U23,,,,,"T")</f>
        <v>46.71</v>
      </c>
      <c r="Y23" s="59">
        <f>RTD("cqg.rtd",,"StudyData",$U$2,"Bar",,"Close",$W$2,U23,,,,,"T")</f>
        <v>46.83</v>
      </c>
      <c r="Z23" s="79">
        <f>RTD("cqg.rtd",,"StudyData",$U$2,"Bar",,"Time",$P$2,U23,,,,,"T")</f>
        <v>42374.326388888891</v>
      </c>
    </row>
    <row r="24" spans="1:26" x14ac:dyDescent="0.3">
      <c r="A24" s="59" t="str">
        <f>Symbols!C8</f>
        <v>SIE</v>
      </c>
      <c r="B24" s="61">
        <f>IFERROR(RTD("cqg.rtd", ,"ContractData",A24, "PerCentNetLastQuote",, "T")/100,"")</f>
        <v>9.3201358283361031E-3</v>
      </c>
      <c r="C24" s="78">
        <f>IF(B24="","",RANK(B24,$B$3:$B$36,0)+COUNTIF($B$3:B24,B24)-1)</f>
        <v>1</v>
      </c>
      <c r="D24" s="61" t="str">
        <f t="shared" si="0"/>
        <v>SIE</v>
      </c>
      <c r="E24" s="59">
        <f t="shared" si="5"/>
        <v>22</v>
      </c>
      <c r="F24" s="59" t="str">
        <f t="shared" si="1"/>
        <v>JNK</v>
      </c>
      <c r="G24" s="61">
        <f>IFERROR(RTD("cqg.rtd", ,"ContractData",F24, "PerCentNetLastQuote",, "T")/100,"")</f>
        <v>-4.9019607843137254E-3</v>
      </c>
      <c r="H24" s="59" t="str">
        <f>IF(F24="","",RTD("cqg.rtd", ,"ContractData",F24,"LongDescription",, "T"))</f>
        <v>Nikkei 225 (Osaka), Mar 16</v>
      </c>
      <c r="J24" s="61">
        <f t="shared" si="2"/>
        <v>4.9019607843137254E-3</v>
      </c>
      <c r="K24" s="61">
        <f t="shared" si="3"/>
        <v>4.9019607843137254E-3</v>
      </c>
      <c r="L24" s="61">
        <f t="shared" si="4"/>
        <v>-4.9019607843137254E-3</v>
      </c>
      <c r="N24" s="59">
        <f t="shared" si="6"/>
        <v>-21</v>
      </c>
      <c r="O24" s="59">
        <f>RTD("cqg.rtd",,"StudyData",$N$2,"Bar",,"Open",$P$2,N24,,,,,"T")</f>
        <v>2005.75</v>
      </c>
      <c r="P24" s="59">
        <f>RTD("cqg.rtd",,"StudyData",$N$2,"Bar",,"High",$P$2,N24,,,,,"T")</f>
        <v>2006</v>
      </c>
      <c r="Q24" s="59">
        <f>RTD("cqg.rtd",,"StudyData",$N$2,"Bar",,"Low",$P$2,N24,,,,,"T")</f>
        <v>2005</v>
      </c>
      <c r="R24" s="59">
        <f>RTD("cqg.rtd",,"StudyData",$N$2,"Bar",,"Close",$P$2,N24,,,,,"T")</f>
        <v>2005.25</v>
      </c>
      <c r="S24" s="79">
        <f>RTD("cqg.rtd",,"StudyData",$N$2,"Bar",,"Time",$P$2,N24,,,,,"T")</f>
        <v>42374.322916666664</v>
      </c>
      <c r="U24" s="59">
        <f t="shared" si="7"/>
        <v>-21</v>
      </c>
      <c r="V24" s="59">
        <f>RTD("cqg.rtd",,"StudyData",$U$2,"Bar",,"Open",$W$2,U24,,,,,"T")</f>
        <v>46.81</v>
      </c>
      <c r="W24" s="59">
        <f>RTD("cqg.rtd",,"StudyData",$U$2,"Bar",,"High",$W$2,U24,,,,,"T")</f>
        <v>46.83</v>
      </c>
      <c r="X24" s="59">
        <f>RTD("cqg.rtd",,"StudyData",$U$2,"Bar",,"Low",$W$2,U24,,,,,"T")</f>
        <v>46.7</v>
      </c>
      <c r="Y24" s="59">
        <f>RTD("cqg.rtd",,"StudyData",$U$2,"Bar",,"Close",$W$2,U24,,,,,"T")</f>
        <v>46.75</v>
      </c>
      <c r="Z24" s="79">
        <f>RTD("cqg.rtd",,"StudyData",$U$2,"Bar",,"Time",$P$2,U24,,,,,"T")</f>
        <v>42374.322916666664</v>
      </c>
    </row>
    <row r="25" spans="1:26" x14ac:dyDescent="0.3">
      <c r="A25" s="59" t="str">
        <f>Symbols!D8</f>
        <v>PLE</v>
      </c>
      <c r="B25" s="61">
        <f>IFERROR(RTD("cqg.rtd", ,"ContractData",A25, "PerCentNetLastQuote",, "T")/100,"")</f>
        <v>5.6529112492933863E-3</v>
      </c>
      <c r="C25" s="78">
        <f>IF(B25="","",RANK(B25,$B$3:$B$36,0)+COUNTIF($B$3:B25,B25)-1)</f>
        <v>4</v>
      </c>
      <c r="D25" s="61" t="str">
        <f t="shared" si="0"/>
        <v>PLE</v>
      </c>
      <c r="E25" s="59">
        <f t="shared" si="5"/>
        <v>23</v>
      </c>
      <c r="F25" s="59" t="str">
        <f t="shared" si="1"/>
        <v>EP</v>
      </c>
      <c r="G25" s="61">
        <f>IFERROR(RTD("cqg.rtd", ,"ContractData",F25, "PerCentNetLastQuote",, "T")/100,"")</f>
        <v>-5.1020408163265311E-3</v>
      </c>
      <c r="H25" s="59" t="str">
        <f>IF(F25="","",RTD("cqg.rtd", ,"ContractData",F25,"LongDescription",, "T"))</f>
        <v>E-Mini S&amp;P 500, Mar 16</v>
      </c>
      <c r="J25" s="61">
        <f t="shared" si="2"/>
        <v>5.1020408163265311E-3</v>
      </c>
      <c r="K25" s="61">
        <f t="shared" si="3"/>
        <v>5.1020408163265311E-3</v>
      </c>
      <c r="L25" s="61">
        <f t="shared" si="4"/>
        <v>-5.1020408163265311E-3</v>
      </c>
      <c r="N25" s="59">
        <f t="shared" si="6"/>
        <v>-22</v>
      </c>
      <c r="O25" s="59">
        <f>RTD("cqg.rtd",,"StudyData",$N$2,"Bar",,"Open",$P$2,N25,,,,,"T")</f>
        <v>2005.5</v>
      </c>
      <c r="P25" s="59">
        <f>RTD("cqg.rtd",,"StudyData",$N$2,"Bar",,"High",$P$2,N25,,,,,"T")</f>
        <v>2006.25</v>
      </c>
      <c r="Q25" s="59">
        <f>RTD("cqg.rtd",,"StudyData",$N$2,"Bar",,"Low",$P$2,N25,,,,,"T")</f>
        <v>2005.25</v>
      </c>
      <c r="R25" s="59">
        <f>RTD("cqg.rtd",,"StudyData",$N$2,"Bar",,"Close",$P$2,N25,,,,,"T")</f>
        <v>2005.5</v>
      </c>
      <c r="S25" s="79">
        <f>RTD("cqg.rtd",,"StudyData",$N$2,"Bar",,"Time",$P$2,N25,,,,,"T")</f>
        <v>42374.319444444445</v>
      </c>
      <c r="U25" s="59">
        <f t="shared" si="7"/>
        <v>-22</v>
      </c>
      <c r="V25" s="59">
        <f>RTD("cqg.rtd",,"StudyData",$U$2,"Bar",,"Open",$W$2,U25,,,,,"T")</f>
        <v>46.73</v>
      </c>
      <c r="W25" s="59">
        <f>RTD("cqg.rtd",,"StudyData",$U$2,"Bar",,"High",$W$2,U25,,,,,"T")</f>
        <v>46.88</v>
      </c>
      <c r="X25" s="59">
        <f>RTD("cqg.rtd",,"StudyData",$U$2,"Bar",,"Low",$W$2,U25,,,,,"T")</f>
        <v>46.71</v>
      </c>
      <c r="Y25" s="59">
        <f>RTD("cqg.rtd",,"StudyData",$U$2,"Bar",,"Close",$W$2,U25,,,,,"T")</f>
        <v>46.81</v>
      </c>
      <c r="Z25" s="79">
        <f>RTD("cqg.rtd",,"StudyData",$U$2,"Bar",,"Time",$P$2,U25,,,,,"T")</f>
        <v>42374.319444444445</v>
      </c>
    </row>
    <row r="26" spans="1:26" x14ac:dyDescent="0.3">
      <c r="A26" s="59" t="str">
        <f>Symbols!E8</f>
        <v>CLE</v>
      </c>
      <c r="B26" s="61">
        <f>IFERROR(RTD("cqg.rtd", ,"ContractData",A26, "PerCentNetLastQuote",, "T")/100,"")</f>
        <v>-1.7682263329706203E-2</v>
      </c>
      <c r="C26" s="78">
        <f>IF(B26="","",RANK(B26,$B$3:$B$36,0)+COUNTIF($B$3:B26,B26)-1)</f>
        <v>32</v>
      </c>
      <c r="D26" s="61" t="str">
        <f t="shared" si="0"/>
        <v>CLE</v>
      </c>
      <c r="E26" s="59">
        <f t="shared" si="5"/>
        <v>24</v>
      </c>
      <c r="F26" s="59" t="str">
        <f t="shared" si="1"/>
        <v>EB</v>
      </c>
      <c r="G26" s="61">
        <f>IFERROR(RTD("cqg.rtd", ,"ContractData",F26, "PerCentNetLastQuote",, "T")/100,"")</f>
        <v>-5.2228176083565078E-3</v>
      </c>
      <c r="H26" s="59" t="str">
        <f>IF(F26="","",RTD("cqg.rtd", ,"ContractData",F26,"LongDescription",, "T"))</f>
        <v>Euro/British Pound (Globex), Mar 16</v>
      </c>
      <c r="J26" s="61">
        <f t="shared" si="2"/>
        <v>5.2228176083565078E-3</v>
      </c>
      <c r="K26" s="61">
        <f t="shared" si="3"/>
        <v>5.2228176083565078E-3</v>
      </c>
      <c r="L26" s="61">
        <f t="shared" si="4"/>
        <v>-5.2228176083565078E-3</v>
      </c>
      <c r="N26" s="59">
        <f t="shared" si="6"/>
        <v>-23</v>
      </c>
      <c r="O26" s="59">
        <f>RTD("cqg.rtd",,"StudyData",$N$2,"Bar",,"Open",$P$2,N26,,,,,"T")</f>
        <v>2004.75</v>
      </c>
      <c r="P26" s="59">
        <f>RTD("cqg.rtd",,"StudyData",$N$2,"Bar",,"High",$P$2,N26,,,,,"T")</f>
        <v>2005.5</v>
      </c>
      <c r="Q26" s="59">
        <f>RTD("cqg.rtd",,"StudyData",$N$2,"Bar",,"Low",$P$2,N26,,,,,"T")</f>
        <v>2003.5</v>
      </c>
      <c r="R26" s="59">
        <f>RTD("cqg.rtd",,"StudyData",$N$2,"Bar",,"Close",$P$2,N26,,,,,"T")</f>
        <v>2005.5</v>
      </c>
      <c r="S26" s="79">
        <f>RTD("cqg.rtd",,"StudyData",$N$2,"Bar",,"Time",$P$2,N26,,,,,"T")</f>
        <v>42374.315972222219</v>
      </c>
      <c r="U26" s="59">
        <f t="shared" si="7"/>
        <v>-23</v>
      </c>
      <c r="V26" s="59">
        <f>RTD("cqg.rtd",,"StudyData",$U$2,"Bar",,"Open",$W$2,U26,,,,,"T")</f>
        <v>46.67</v>
      </c>
      <c r="W26" s="59">
        <f>RTD("cqg.rtd",,"StudyData",$U$2,"Bar",,"High",$W$2,U26,,,,,"T")</f>
        <v>46.78</v>
      </c>
      <c r="X26" s="59">
        <f>RTD("cqg.rtd",,"StudyData",$U$2,"Bar",,"Low",$W$2,U26,,,,,"T")</f>
        <v>46.6</v>
      </c>
      <c r="Y26" s="59">
        <f>RTD("cqg.rtd",,"StudyData",$U$2,"Bar",,"Close",$W$2,U26,,,,,"T")</f>
        <v>46.72</v>
      </c>
      <c r="Z26" s="79">
        <f>RTD("cqg.rtd",,"StudyData",$U$2,"Bar",,"Time",$P$2,U26,,,,,"T")</f>
        <v>42374.315972222219</v>
      </c>
    </row>
    <row r="27" spans="1:26" x14ac:dyDescent="0.3">
      <c r="A27" s="59" t="str">
        <f>Symbols!F8</f>
        <v>HOE</v>
      </c>
      <c r="B27" s="61">
        <f>IFERROR(RTD("cqg.rtd", ,"ContractData",A27, "PerCentNetLastQuote",, "T")/100,"")</f>
        <v>-2.663352272727273E-3</v>
      </c>
      <c r="C27" s="78">
        <f>IF(B27="","",RANK(B27,$B$3:$B$36,0)+COUNTIF($B$3:B27,B27)-1)</f>
        <v>18</v>
      </c>
      <c r="D27" s="61" t="str">
        <f t="shared" si="0"/>
        <v>HOE</v>
      </c>
      <c r="E27" s="59">
        <f t="shared" si="5"/>
        <v>25</v>
      </c>
      <c r="F27" s="59" t="str">
        <f t="shared" si="1"/>
        <v>DA6?2</v>
      </c>
      <c r="G27" s="61">
        <f>IFERROR(RTD("cqg.rtd", ,"ContractData",F27, "PerCentNetLastQuote",, "T")/100,"")</f>
        <v>-5.7511572450554072E-3</v>
      </c>
      <c r="H27" s="59" t="str">
        <f>IF(F27="","",RTD("cqg.rtd", ,"ContractData",F27,"LongDescription",, "T"))</f>
        <v>Australian Dollar (Globex), Jun 16</v>
      </c>
      <c r="J27" s="61">
        <f t="shared" si="2"/>
        <v>5.7511572450554072E-3</v>
      </c>
      <c r="K27" s="61">
        <f t="shared" si="3"/>
        <v>5.7511572450554072E-3</v>
      </c>
      <c r="L27" s="61">
        <f t="shared" si="4"/>
        <v>-5.7511572450554072E-3</v>
      </c>
      <c r="N27" s="59">
        <f t="shared" si="6"/>
        <v>-24</v>
      </c>
      <c r="O27" s="59">
        <f>RTD("cqg.rtd",,"StudyData",$N$2,"Bar",,"Open",$P$2,N27,,,,,"T")</f>
        <v>2004.75</v>
      </c>
      <c r="P27" s="59">
        <f>RTD("cqg.rtd",,"StudyData",$N$2,"Bar",,"High",$P$2,N27,,,,,"T")</f>
        <v>2005</v>
      </c>
      <c r="Q27" s="59">
        <f>RTD("cqg.rtd",,"StudyData",$N$2,"Bar",,"Low",$P$2,N27,,,,,"T")</f>
        <v>2004</v>
      </c>
      <c r="R27" s="59">
        <f>RTD("cqg.rtd",,"StudyData",$N$2,"Bar",,"Close",$P$2,N27,,,,,"T")</f>
        <v>2004.75</v>
      </c>
      <c r="S27" s="79">
        <f>RTD("cqg.rtd",,"StudyData",$N$2,"Bar",,"Time",$P$2,N27,,,,,"T")</f>
        <v>42374.3125</v>
      </c>
      <c r="U27" s="59">
        <f t="shared" si="7"/>
        <v>-24</v>
      </c>
      <c r="V27" s="59">
        <f>RTD("cqg.rtd",,"StudyData",$U$2,"Bar",,"Open",$W$2,U27,,,,,"T")</f>
        <v>46.6</v>
      </c>
      <c r="W27" s="59">
        <f>RTD("cqg.rtd",,"StudyData",$U$2,"Bar",,"High",$W$2,U27,,,,,"T")</f>
        <v>46.71</v>
      </c>
      <c r="X27" s="59">
        <f>RTD("cqg.rtd",,"StudyData",$U$2,"Bar",,"Low",$W$2,U27,,,,,"T")</f>
        <v>46.54</v>
      </c>
      <c r="Y27" s="59">
        <f>RTD("cqg.rtd",,"StudyData",$U$2,"Bar",,"Close",$W$2,U27,,,,,"T")</f>
        <v>46.68</v>
      </c>
      <c r="Z27" s="79">
        <f>RTD("cqg.rtd",,"StudyData",$U$2,"Bar",,"Time",$P$2,U27,,,,,"T")</f>
        <v>42374.3125</v>
      </c>
    </row>
    <row r="28" spans="1:26" x14ac:dyDescent="0.3">
      <c r="A28" s="59" t="str">
        <f>Symbols!G8</f>
        <v>RBE</v>
      </c>
      <c r="B28" s="61">
        <f>IFERROR(RTD("cqg.rtd", ,"ContractData",A28, "PerCentNetLastQuote",, "T")/100,"")</f>
        <v>-2.5335089486325249E-2</v>
      </c>
      <c r="C28" s="78">
        <f>IF(B28="","",RANK(B28,$B$3:$B$36,0)+COUNTIF($B$3:B28,B28)-1)</f>
        <v>34</v>
      </c>
      <c r="D28" s="61" t="str">
        <f t="shared" si="0"/>
        <v>RBE</v>
      </c>
      <c r="E28" s="59">
        <f t="shared" si="5"/>
        <v>26</v>
      </c>
      <c r="F28" s="59" t="str">
        <f t="shared" si="1"/>
        <v>ENQ</v>
      </c>
      <c r="G28" s="61">
        <f>IFERROR(RTD("cqg.rtd", ,"ContractData",F28, "PerCentNetLastQuote",, "T")/100,"")</f>
        <v>-5.8275058275058279E-3</v>
      </c>
      <c r="H28" s="59" t="str">
        <f>IF(F28="","",RTD("cqg.rtd", ,"ContractData",F28,"LongDescription",, "T"))</f>
        <v>E-mini NASDAQ-100, Mar 16</v>
      </c>
      <c r="J28" s="61">
        <f t="shared" si="2"/>
        <v>5.8275058275058279E-3</v>
      </c>
      <c r="K28" s="61">
        <f t="shared" si="3"/>
        <v>5.8275058275058279E-3</v>
      </c>
      <c r="L28" s="61">
        <f t="shared" si="4"/>
        <v>-5.8275058275058279E-3</v>
      </c>
      <c r="N28" s="59">
        <f t="shared" si="6"/>
        <v>-25</v>
      </c>
      <c r="O28" s="59">
        <f>RTD("cqg.rtd",,"StudyData",$N$2,"Bar",,"Open",$P$2,N28,,,,,"T")</f>
        <v>2005.5</v>
      </c>
      <c r="P28" s="59">
        <f>RTD("cqg.rtd",,"StudyData",$N$2,"Bar",,"High",$P$2,N28,,,,,"T")</f>
        <v>2006</v>
      </c>
      <c r="Q28" s="59">
        <f>RTD("cqg.rtd",,"StudyData",$N$2,"Bar",,"Low",$P$2,N28,,,,,"T")</f>
        <v>2004.25</v>
      </c>
      <c r="R28" s="59">
        <f>RTD("cqg.rtd",,"StudyData",$N$2,"Bar",,"Close",$P$2,N28,,,,,"T")</f>
        <v>2004.5</v>
      </c>
      <c r="S28" s="79">
        <f>RTD("cqg.rtd",,"StudyData",$N$2,"Bar",,"Time",$P$2,N28,,,,,"T")</f>
        <v>42374.309027777781</v>
      </c>
      <c r="U28" s="59">
        <f t="shared" si="7"/>
        <v>-25</v>
      </c>
      <c r="V28" s="59">
        <f>RTD("cqg.rtd",,"StudyData",$U$2,"Bar",,"Open",$W$2,U28,,,,,"T")</f>
        <v>46.58</v>
      </c>
      <c r="W28" s="59">
        <f>RTD("cqg.rtd",,"StudyData",$U$2,"Bar",,"High",$W$2,U28,,,,,"T")</f>
        <v>46.64</v>
      </c>
      <c r="X28" s="59">
        <f>RTD("cqg.rtd",,"StudyData",$U$2,"Bar",,"Low",$W$2,U28,,,,,"T")</f>
        <v>46.55</v>
      </c>
      <c r="Y28" s="59">
        <f>RTD("cqg.rtd",,"StudyData",$U$2,"Bar",,"Close",$W$2,U28,,,,,"T")</f>
        <v>46.6</v>
      </c>
      <c r="Z28" s="79">
        <f>RTD("cqg.rtd",,"StudyData",$U$2,"Bar",,"Time",$P$2,U28,,,,,"T")</f>
        <v>42374.309027777781</v>
      </c>
    </row>
    <row r="29" spans="1:26" x14ac:dyDescent="0.3">
      <c r="A29" s="59" t="str">
        <f>Symbols!H8</f>
        <v>NGE?</v>
      </c>
      <c r="B29" s="61">
        <f>IFERROR(RTD("cqg.rtd", ,"ContractData",A29, "PerCentNetLastQuote",, "T")/100,"")</f>
        <v>-2.3136246786632394E-2</v>
      </c>
      <c r="C29" s="78">
        <f>IF(B29="","",RANK(B29,$B$3:$B$36,0)+COUNTIF($B$3:B29,B29)-1)</f>
        <v>33</v>
      </c>
      <c r="D29" s="61" t="str">
        <f t="shared" si="0"/>
        <v>NGE?</v>
      </c>
      <c r="E29" s="59">
        <f t="shared" si="5"/>
        <v>27</v>
      </c>
      <c r="F29" s="59" t="str">
        <f t="shared" si="1"/>
        <v>YM</v>
      </c>
      <c r="G29" s="61">
        <f>IFERROR(RTD("cqg.rtd", ,"ContractData",F29, "PerCentNetLastQuote",, "T")/100,"")</f>
        <v>-6.0286801287679249E-3</v>
      </c>
      <c r="H29" s="59" t="str">
        <f>IF(F29="","",RTD("cqg.rtd", ,"ContractData",F29,"LongDescription",, "T"))</f>
        <v>E-mini Dow ($5), Mar 16</v>
      </c>
      <c r="J29" s="61">
        <f t="shared" si="2"/>
        <v>6.0286801287679249E-3</v>
      </c>
      <c r="K29" s="61">
        <f t="shared" si="3"/>
        <v>6.0286801287679249E-3</v>
      </c>
      <c r="L29" s="61">
        <f t="shared" si="4"/>
        <v>-6.0286801287679249E-3</v>
      </c>
      <c r="N29" s="59">
        <f t="shared" si="6"/>
        <v>-26</v>
      </c>
      <c r="O29" s="59">
        <f>RTD("cqg.rtd",,"StudyData",$N$2,"Bar",,"Open",$P$2,N29,,,,,"T")</f>
        <v>2005.25</v>
      </c>
      <c r="P29" s="59">
        <f>RTD("cqg.rtd",,"StudyData",$N$2,"Bar",,"High",$P$2,N29,,,,,"T")</f>
        <v>2006.75</v>
      </c>
      <c r="Q29" s="59">
        <f>RTD("cqg.rtd",,"StudyData",$N$2,"Bar",,"Low",$P$2,N29,,,,,"T")</f>
        <v>2005</v>
      </c>
      <c r="R29" s="59">
        <f>RTD("cqg.rtd",,"StudyData",$N$2,"Bar",,"Close",$P$2,N29,,,,,"T")</f>
        <v>2005.75</v>
      </c>
      <c r="S29" s="79">
        <f>RTD("cqg.rtd",,"StudyData",$N$2,"Bar",,"Time",$P$2,N29,,,,,"T")</f>
        <v>42374.305555555555</v>
      </c>
      <c r="U29" s="59">
        <f t="shared" si="7"/>
        <v>-26</v>
      </c>
      <c r="V29" s="59">
        <f>RTD("cqg.rtd",,"StudyData",$U$2,"Bar",,"Open",$W$2,U29,,,,,"T")</f>
        <v>46.65</v>
      </c>
      <c r="W29" s="59">
        <f>RTD("cqg.rtd",,"StudyData",$U$2,"Bar",,"High",$W$2,U29,,,,,"T")</f>
        <v>46.69</v>
      </c>
      <c r="X29" s="59">
        <f>RTD("cqg.rtd",,"StudyData",$U$2,"Bar",,"Low",$W$2,U29,,,,,"T")</f>
        <v>46.54</v>
      </c>
      <c r="Y29" s="59">
        <f>RTD("cqg.rtd",,"StudyData",$U$2,"Bar",,"Close",$W$2,U29,,,,,"T")</f>
        <v>46.58</v>
      </c>
      <c r="Z29" s="79">
        <f>RTD("cqg.rtd",,"StudyData",$U$2,"Bar",,"Time",$P$2,U29,,,,,"T")</f>
        <v>42374.305555555555</v>
      </c>
    </row>
    <row r="30" spans="1:26" x14ac:dyDescent="0.3">
      <c r="A30" s="59" t="str">
        <f>Symbols!B11</f>
        <v>FVA</v>
      </c>
      <c r="B30" s="61">
        <f>IFERROR(RTD("cqg.rtd", ,"ContractData",A30, "PerCentNetLastQuote",, "T")/100,"")</f>
        <v>9.8918491163281453E-4</v>
      </c>
      <c r="C30" s="78">
        <f>IF(B30="","",RANK(B30,$B$3:$B$36,0)+COUNTIF($B$3:B30,B30)-1)</f>
        <v>13</v>
      </c>
      <c r="D30" s="61" t="str">
        <f t="shared" si="0"/>
        <v>FVA</v>
      </c>
      <c r="E30" s="59">
        <f t="shared" si="5"/>
        <v>28</v>
      </c>
      <c r="F30" s="59" t="str">
        <f t="shared" si="1"/>
        <v>PIL</v>
      </c>
      <c r="G30" s="61">
        <f>IFERROR(RTD("cqg.rtd", ,"ContractData",F30, "PerCentNetLastQuote",, "T")/100,"")</f>
        <v>-9.2085069063801792E-3</v>
      </c>
      <c r="H30" s="59" t="str">
        <f>IF(F30="","",RTD("cqg.rtd", ,"ContractData",F30,"LongDescription",, "T"))</f>
        <v>CAC40, Jan 16</v>
      </c>
      <c r="J30" s="61">
        <f t="shared" si="2"/>
        <v>9.2085069063801792E-3</v>
      </c>
      <c r="K30" s="61">
        <f t="shared" si="3"/>
        <v>9.2085069063801792E-3</v>
      </c>
      <c r="L30" s="61">
        <f t="shared" si="4"/>
        <v>-9.2085069063801792E-3</v>
      </c>
      <c r="N30" s="59">
        <f t="shared" si="6"/>
        <v>-27</v>
      </c>
      <c r="O30" s="59">
        <f>RTD("cqg.rtd",,"StudyData",$N$2,"Bar",,"Open",$P$2,N30,,,,,"T")</f>
        <v>2003</v>
      </c>
      <c r="P30" s="59">
        <f>RTD("cqg.rtd",,"StudyData",$N$2,"Bar",,"High",$P$2,N30,,,,,"T")</f>
        <v>2005.5</v>
      </c>
      <c r="Q30" s="59">
        <f>RTD("cqg.rtd",,"StudyData",$N$2,"Bar",,"Low",$P$2,N30,,,,,"T")</f>
        <v>2002.5</v>
      </c>
      <c r="R30" s="59">
        <f>RTD("cqg.rtd",,"StudyData",$N$2,"Bar",,"Close",$P$2,N30,,,,,"T")</f>
        <v>2005</v>
      </c>
      <c r="S30" s="79">
        <f>RTD("cqg.rtd",,"StudyData",$N$2,"Bar",,"Time",$P$2,N30,,,,,"T")</f>
        <v>42374.302083333336</v>
      </c>
      <c r="U30" s="59">
        <f t="shared" si="7"/>
        <v>-27</v>
      </c>
      <c r="V30" s="59">
        <f>RTD("cqg.rtd",,"StudyData",$U$2,"Bar",,"Open",$W$2,U30,,,,,"T")</f>
        <v>46.72</v>
      </c>
      <c r="W30" s="59">
        <f>RTD("cqg.rtd",,"StudyData",$U$2,"Bar",,"High",$W$2,U30,,,,,"T")</f>
        <v>46.82</v>
      </c>
      <c r="X30" s="59">
        <f>RTD("cqg.rtd",,"StudyData",$U$2,"Bar",,"Low",$W$2,U30,,,,,"T")</f>
        <v>46.63</v>
      </c>
      <c r="Y30" s="59">
        <f>RTD("cqg.rtd",,"StudyData",$U$2,"Bar",,"Close",$W$2,U30,,,,,"T")</f>
        <v>46.64</v>
      </c>
      <c r="Z30" s="79">
        <f>RTD("cqg.rtd",,"StudyData",$U$2,"Bar",,"Time",$P$2,U30,,,,,"T")</f>
        <v>42374.302083333336</v>
      </c>
    </row>
    <row r="31" spans="1:26" x14ac:dyDescent="0.3">
      <c r="A31" s="59" t="str">
        <f>Symbols!C11</f>
        <v>TYA?1</v>
      </c>
      <c r="B31" s="61">
        <f>IFERROR(RTD("cqg.rtd", ,"ContractData",A31, "PerCentNetLastQuote",, "T")/100,"")</f>
        <v>1.1146891255883083E-3</v>
      </c>
      <c r="C31" s="78">
        <f>IF(B31="","",RANK(B31,$B$3:$B$36,0)+COUNTIF($B$3:B31,B31)-1)</f>
        <v>11</v>
      </c>
      <c r="D31" s="61" t="str">
        <f t="shared" si="0"/>
        <v>TYA?1</v>
      </c>
      <c r="E31" s="59">
        <f t="shared" si="5"/>
        <v>29</v>
      </c>
      <c r="F31" s="59" t="str">
        <f t="shared" si="1"/>
        <v>SF6</v>
      </c>
      <c r="G31" s="61">
        <f>IFERROR(RTD("cqg.rtd", ,"ContractData",F31, "PerCentNetLastQuote",, "T")/100,"")</f>
        <v>-9.2925659472422057E-3</v>
      </c>
      <c r="H31" s="59" t="str">
        <f>IF(F31="","",RTD("cqg.rtd", ,"ContractData",F31,"LongDescription",, "T"))</f>
        <v>Swiss Franc (Globex), Mar 16</v>
      </c>
      <c r="J31" s="61">
        <f t="shared" si="2"/>
        <v>9.2925659472422057E-3</v>
      </c>
      <c r="K31" s="61">
        <f t="shared" si="3"/>
        <v>9.2925659472422057E-3</v>
      </c>
      <c r="L31" s="61">
        <f t="shared" si="4"/>
        <v>-9.2925659472422057E-3</v>
      </c>
      <c r="N31" s="59">
        <f t="shared" si="6"/>
        <v>-28</v>
      </c>
      <c r="O31" s="59">
        <f>RTD("cqg.rtd",,"StudyData",$N$2,"Bar",,"Open",$P$2,N31,,,,,"T")</f>
        <v>2003.5</v>
      </c>
      <c r="P31" s="59">
        <f>RTD("cqg.rtd",,"StudyData",$N$2,"Bar",,"High",$P$2,N31,,,,,"T")</f>
        <v>2003.5</v>
      </c>
      <c r="Q31" s="59">
        <f>RTD("cqg.rtd",,"StudyData",$N$2,"Bar",,"Low",$P$2,N31,,,,,"T")</f>
        <v>2002.25</v>
      </c>
      <c r="R31" s="59">
        <f>RTD("cqg.rtd",,"StudyData",$N$2,"Bar",,"Close",$P$2,N31,,,,,"T")</f>
        <v>2003</v>
      </c>
      <c r="S31" s="79">
        <f>RTD("cqg.rtd",,"StudyData",$N$2,"Bar",,"Time",$P$2,N31,,,,,"T")</f>
        <v>42374.298611111109</v>
      </c>
      <c r="U31" s="59">
        <f t="shared" si="7"/>
        <v>-28</v>
      </c>
      <c r="V31" s="59">
        <f>RTD("cqg.rtd",,"StudyData",$U$2,"Bar",,"Open",$W$2,U31,,,,,"T")</f>
        <v>46.6</v>
      </c>
      <c r="W31" s="59">
        <f>RTD("cqg.rtd",,"StudyData",$U$2,"Bar",,"High",$W$2,U31,,,,,"T")</f>
        <v>46.74</v>
      </c>
      <c r="X31" s="59">
        <f>RTD("cqg.rtd",,"StudyData",$U$2,"Bar",,"Low",$W$2,U31,,,,,"T")</f>
        <v>46.57</v>
      </c>
      <c r="Y31" s="59">
        <f>RTD("cqg.rtd",,"StudyData",$U$2,"Bar",,"Close",$W$2,U31,,,,,"T")</f>
        <v>46.73</v>
      </c>
      <c r="Z31" s="79">
        <f>RTD("cqg.rtd",,"StudyData",$U$2,"Bar",,"Time",$P$2,U31,,,,,"T")</f>
        <v>42374.298611111109</v>
      </c>
    </row>
    <row r="32" spans="1:26" x14ac:dyDescent="0.3">
      <c r="A32" s="59" t="str">
        <f>Symbols!D11</f>
        <v>USA</v>
      </c>
      <c r="B32" s="61">
        <f>IFERROR(RTD("cqg.rtd", ,"ContractData",A32, "PerCentNetLastQuote",, "T")/100,"")</f>
        <v>-1.8233387358184765E-3</v>
      </c>
      <c r="C32" s="78">
        <f>IF(B32="","",RANK(B32,$B$3:$B$36,0)+COUNTIF($B$3:B32,B32)-1)</f>
        <v>17</v>
      </c>
      <c r="D32" s="61" t="str">
        <f t="shared" si="0"/>
        <v>USA</v>
      </c>
      <c r="E32" s="59">
        <f t="shared" si="5"/>
        <v>30</v>
      </c>
      <c r="F32" s="59" t="str">
        <f t="shared" si="1"/>
        <v>NE6</v>
      </c>
      <c r="G32" s="61">
        <f>IFERROR(RTD("cqg.rtd", ,"ContractData",F32, "PerCentNetLastQuote",, "T")/100,"")</f>
        <v>-9.6726190476190479E-3</v>
      </c>
      <c r="H32" s="59" t="str">
        <f>IF(F32="","",RTD("cqg.rtd", ,"ContractData",F32,"LongDescription",, "T"))</f>
        <v>New Zealand Dollar (Globex), Mar 16</v>
      </c>
      <c r="J32" s="61">
        <f t="shared" si="2"/>
        <v>9.6726190476190479E-3</v>
      </c>
      <c r="K32" s="61">
        <f t="shared" si="3"/>
        <v>9.6726190476190479E-3</v>
      </c>
      <c r="L32" s="61">
        <f t="shared" si="4"/>
        <v>-9.6726190476190479E-3</v>
      </c>
      <c r="N32" s="59">
        <f t="shared" si="6"/>
        <v>-29</v>
      </c>
      <c r="O32" s="59">
        <f>RTD("cqg.rtd",,"StudyData",$N$2,"Bar",,"Open",$P$2,N32,,,,,"T")</f>
        <v>2002</v>
      </c>
      <c r="P32" s="59">
        <f>RTD("cqg.rtd",,"StudyData",$N$2,"Bar",,"High",$P$2,N32,,,,,"T")</f>
        <v>2003.75</v>
      </c>
      <c r="Q32" s="59">
        <f>RTD("cqg.rtd",,"StudyData",$N$2,"Bar",,"Low",$P$2,N32,,,,,"T")</f>
        <v>2001.25</v>
      </c>
      <c r="R32" s="59">
        <f>RTD("cqg.rtd",,"StudyData",$N$2,"Bar",,"Close",$P$2,N32,,,,,"T")</f>
        <v>2003.25</v>
      </c>
      <c r="S32" s="79">
        <f>RTD("cqg.rtd",,"StudyData",$N$2,"Bar",,"Time",$P$2,N32,,,,,"T")</f>
        <v>42374.295138888891</v>
      </c>
      <c r="U32" s="59">
        <f t="shared" si="7"/>
        <v>-29</v>
      </c>
      <c r="V32" s="59">
        <f>RTD("cqg.rtd",,"StudyData",$U$2,"Bar",,"Open",$W$2,U32,,,,,"T")</f>
        <v>46.64</v>
      </c>
      <c r="W32" s="59">
        <f>RTD("cqg.rtd",,"StudyData",$U$2,"Bar",,"High",$W$2,U32,,,,,"T")</f>
        <v>46.67</v>
      </c>
      <c r="X32" s="59">
        <f>RTD("cqg.rtd",,"StudyData",$U$2,"Bar",,"Low",$W$2,U32,,,,,"T")</f>
        <v>46.52</v>
      </c>
      <c r="Y32" s="59">
        <f>RTD("cqg.rtd",,"StudyData",$U$2,"Bar",,"Close",$W$2,U32,,,,,"T")</f>
        <v>46.61</v>
      </c>
      <c r="Z32" s="79">
        <f>RTD("cqg.rtd",,"StudyData",$U$2,"Bar",,"Time",$P$2,U32,,,,,"T")</f>
        <v>42374.295138888891</v>
      </c>
    </row>
    <row r="33" spans="1:26" x14ac:dyDescent="0.3">
      <c r="A33" s="59" t="str">
        <f>Symbols!E11</f>
        <v>DB</v>
      </c>
      <c r="B33" s="61">
        <f>IFERROR(RTD("cqg.rtd", ,"ContractData",A33, "PerCentNetLastQuote",, "T")/100,"")</f>
        <v>2.0782165123748348E-3</v>
      </c>
      <c r="C33" s="78">
        <f>IF(B33="","",RANK(B33,$B$3:$B$36,0)+COUNTIF($B$3:B33,B33)-1)</f>
        <v>8</v>
      </c>
      <c r="D33" s="61" t="str">
        <f t="shared" si="0"/>
        <v>DB</v>
      </c>
      <c r="E33" s="59">
        <f t="shared" si="5"/>
        <v>31</v>
      </c>
      <c r="F33" s="59" t="str">
        <f t="shared" si="1"/>
        <v>EU6</v>
      </c>
      <c r="G33" s="61">
        <f>IFERROR(RTD("cqg.rtd", ,"ContractData",F33, "PerCentNetLastQuote",, "T")/100,"")</f>
        <v>-9.6809883828139418E-3</v>
      </c>
      <c r="H33" s="59" t="str">
        <f>IF(F33="","",RTD("cqg.rtd", ,"ContractData",F33,"LongDescription",, "T"))</f>
        <v>Euro FX (Globex), Mar 16</v>
      </c>
      <c r="J33" s="61">
        <f t="shared" si="2"/>
        <v>9.6809883828139418E-3</v>
      </c>
      <c r="K33" s="61">
        <f t="shared" si="3"/>
        <v>9.6809883828139418E-3</v>
      </c>
      <c r="L33" s="61">
        <f t="shared" si="4"/>
        <v>-9.6809883828139418E-3</v>
      </c>
      <c r="N33" s="59">
        <f t="shared" si="6"/>
        <v>-30</v>
      </c>
      <c r="O33" s="59">
        <f>RTD("cqg.rtd",,"StudyData",$N$2,"Bar",,"Open",$P$2,N33,,,,,"T")</f>
        <v>1999.25</v>
      </c>
      <c r="P33" s="59">
        <f>RTD("cqg.rtd",,"StudyData",$N$2,"Bar",,"High",$P$2,N33,,,,,"T")</f>
        <v>2002</v>
      </c>
      <c r="Q33" s="59">
        <f>RTD("cqg.rtd",,"StudyData",$N$2,"Bar",,"Low",$P$2,N33,,,,,"T")</f>
        <v>1998.5</v>
      </c>
      <c r="R33" s="59">
        <f>RTD("cqg.rtd",,"StudyData",$N$2,"Bar",,"Close",$P$2,N33,,,,,"T")</f>
        <v>2002</v>
      </c>
      <c r="S33" s="79">
        <f>RTD("cqg.rtd",,"StudyData",$N$2,"Bar",,"Time",$P$2,N33,,,,,"T")</f>
        <v>42374.291666666664</v>
      </c>
      <c r="U33" s="59">
        <f t="shared" si="7"/>
        <v>-30</v>
      </c>
      <c r="V33" s="59">
        <f>RTD("cqg.rtd",,"StudyData",$U$2,"Bar",,"Open",$W$2,U33,,,,,"T")</f>
        <v>46.73</v>
      </c>
      <c r="W33" s="59">
        <f>RTD("cqg.rtd",,"StudyData",$U$2,"Bar",,"High",$W$2,U33,,,,,"T")</f>
        <v>46.73</v>
      </c>
      <c r="X33" s="59">
        <f>RTD("cqg.rtd",,"StudyData",$U$2,"Bar",,"Low",$W$2,U33,,,,,"T")</f>
        <v>46.57</v>
      </c>
      <c r="Y33" s="59">
        <f>RTD("cqg.rtd",,"StudyData",$U$2,"Bar",,"Close",$W$2,U33,,,,,"T")</f>
        <v>46.63</v>
      </c>
      <c r="Z33" s="79">
        <f>RTD("cqg.rtd",,"StudyData",$U$2,"Bar",,"Time",$P$2,U33,,,,,"T")</f>
        <v>42374.291666666664</v>
      </c>
    </row>
    <row r="34" spans="1:26" x14ac:dyDescent="0.3">
      <c r="A34" s="59" t="str">
        <f>Symbols!F11</f>
        <v>FGBX</v>
      </c>
      <c r="B34" s="61">
        <f>IFERROR(RTD("cqg.rtd", ,"ContractData",A34, "PerCentNetLastQuote",, "T")/100,"")</f>
        <v>2.7501309586170767E-3</v>
      </c>
      <c r="C34" s="78">
        <f>IF(B34="","",RANK(B34,$B$3:$B$36,0)+COUNTIF($B$3:B34,B34)-1)</f>
        <v>6</v>
      </c>
      <c r="D34" s="61" t="str">
        <f t="shared" si="0"/>
        <v>FGBX</v>
      </c>
      <c r="E34" s="59">
        <f t="shared" si="5"/>
        <v>32</v>
      </c>
      <c r="F34" s="59" t="str">
        <f t="shared" si="1"/>
        <v>CLE</v>
      </c>
      <c r="G34" s="61">
        <f>IFERROR(RTD("cqg.rtd", ,"ContractData",F34, "PerCentNetLastQuote",, "T")/100,"")</f>
        <v>-1.7682263329706203E-2</v>
      </c>
      <c r="H34" s="59" t="str">
        <f>IF(F34="","",RTD("cqg.rtd", ,"ContractData",F34,"LongDescription",, "T"))</f>
        <v>Crude Light (Globex), Feb 16</v>
      </c>
      <c r="J34" s="61">
        <f t="shared" si="2"/>
        <v>1.7682263329706203E-2</v>
      </c>
      <c r="K34" s="61">
        <f t="shared" si="3"/>
        <v>1.7682263329706203E-2</v>
      </c>
      <c r="L34" s="61">
        <f t="shared" si="4"/>
        <v>-1.7682263329706203E-2</v>
      </c>
    </row>
    <row r="35" spans="1:26" x14ac:dyDescent="0.3">
      <c r="A35" s="59" t="str">
        <f>Symbols!G11</f>
        <v>QGA</v>
      </c>
      <c r="B35" s="61">
        <f>IFERROR(RTD("cqg.rtd", ,"ContractData",A35, "PerCentNetLastQuote",, "T")/100,"")</f>
        <v>1.0217983651226157E-3</v>
      </c>
      <c r="C35" s="78">
        <f>IF(B35="","",RANK(B35,$B$3:$B$36,0)+COUNTIF($B$3:B35,B35)-1)</f>
        <v>12</v>
      </c>
      <c r="D35" s="61" t="str">
        <f t="shared" si="0"/>
        <v>QGA</v>
      </c>
      <c r="E35" s="59">
        <f t="shared" si="5"/>
        <v>33</v>
      </c>
      <c r="F35" s="59" t="str">
        <f t="shared" si="1"/>
        <v>NGE?</v>
      </c>
      <c r="G35" s="61">
        <f>IFERROR(RTD("cqg.rtd", ,"ContractData",F35, "PerCentNetLastQuote",, "T")/100,"")</f>
        <v>-2.3136246786632394E-2</v>
      </c>
      <c r="H35" s="59" t="str">
        <f>IF(F35="","",RTD("cqg.rtd", ,"ContractData",F35,"LongDescription",, "T"))</f>
        <v>Natural Gas (Globex), Feb 16</v>
      </c>
      <c r="J35" s="61">
        <f t="shared" si="2"/>
        <v>2.3136246786632394E-2</v>
      </c>
      <c r="K35" s="61">
        <f t="shared" si="3"/>
        <v>2.3136246786632394E-2</v>
      </c>
      <c r="L35" s="61">
        <f t="shared" si="4"/>
        <v>-2.3136246786632394E-2</v>
      </c>
    </row>
    <row r="36" spans="1:26" x14ac:dyDescent="0.3">
      <c r="A36" s="59" t="str">
        <f>Symbols!H11</f>
        <v>DL</v>
      </c>
      <c r="B36" s="61">
        <f>IFERROR(RTD("cqg.rtd", ,"ContractData",A36, "PerCentNetLastQuote",, "T")/100,"")</f>
        <v>1.9104386367109888E-3</v>
      </c>
      <c r="C36" s="78">
        <f>IF(B36="","",RANK(B36,$B$3:$B$36,0)+COUNTIF($B$3:B36,B36)-1)</f>
        <v>9</v>
      </c>
      <c r="D36" s="61" t="str">
        <f t="shared" si="0"/>
        <v>DL</v>
      </c>
      <c r="E36" s="59">
        <f t="shared" si="5"/>
        <v>34</v>
      </c>
      <c r="F36" s="59" t="str">
        <f t="shared" si="1"/>
        <v>RBE</v>
      </c>
      <c r="G36" s="61">
        <f>IFERROR(RTD("cqg.rtd", ,"ContractData",F36, "PerCentNetLastQuote",, "T")/100,"")</f>
        <v>-2.5335089486325249E-2</v>
      </c>
      <c r="H36" s="59" t="str">
        <f>IF(F36="","",RTD("cqg.rtd", ,"ContractData",F36,"LongDescription",, "T"))</f>
        <v>RBOB Gasoline (Globex), Feb 16</v>
      </c>
      <c r="J36" s="61">
        <f t="shared" si="2"/>
        <v>2.5335089486325249E-2</v>
      </c>
      <c r="K36" s="61">
        <f t="shared" si="3"/>
        <v>2.5335089486325249E-2</v>
      </c>
      <c r="L36" s="61">
        <f t="shared" si="4"/>
        <v>-2.5335089486325249E-2</v>
      </c>
    </row>
    <row r="37" spans="1:26" x14ac:dyDescent="0.3">
      <c r="C37" s="78"/>
      <c r="D37" s="61"/>
      <c r="G37" s="61"/>
      <c r="J37" s="61"/>
      <c r="K37" s="61"/>
      <c r="L37" s="61"/>
    </row>
    <row r="38" spans="1:26" x14ac:dyDescent="0.3">
      <c r="C38" s="78"/>
      <c r="D38" s="61"/>
      <c r="G38" s="61"/>
      <c r="J38" s="61"/>
      <c r="K38" s="61"/>
      <c r="L38" s="61"/>
    </row>
    <row r="39" spans="1:26" x14ac:dyDescent="0.3">
      <c r="C39" s="78"/>
      <c r="D39" s="61"/>
      <c r="G39" s="61"/>
      <c r="J39" s="61"/>
      <c r="K39" s="61"/>
      <c r="L39" s="61"/>
    </row>
    <row r="40" spans="1:26" x14ac:dyDescent="0.3">
      <c r="C40" s="78"/>
      <c r="D40" s="61"/>
      <c r="G40" s="61"/>
      <c r="J40" s="61"/>
      <c r="K40" s="61"/>
      <c r="L40" s="61"/>
    </row>
    <row r="41" spans="1:26" x14ac:dyDescent="0.3">
      <c r="C41" s="78"/>
      <c r="D41" s="61"/>
      <c r="G41" s="61"/>
      <c r="J41" s="61"/>
      <c r="K41" s="61"/>
      <c r="L41" s="61"/>
    </row>
    <row r="42" spans="1:26" x14ac:dyDescent="0.3">
      <c r="C42" s="78"/>
      <c r="D42" s="61"/>
      <c r="G42" s="61"/>
      <c r="J42" s="61"/>
      <c r="K42" s="61"/>
      <c r="L42" s="61"/>
    </row>
    <row r="43" spans="1:26" x14ac:dyDescent="0.3">
      <c r="K43" s="61"/>
    </row>
  </sheetData>
  <sheetProtection algorithmName="SHA-512" hashValue="rmd43cVJRA6YiadtpO2qEiyxiKMhOixBIuj2sfSkVMhY2bSL0ifeXjN7uz/S75GenbZ1sdrH7X2yPX0y2mzrpw==" saltValue="XcwNEl39Jva2zoqJxdWgS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R21"/>
  <sheetViews>
    <sheetView showRowColHeaders="0" workbookViewId="0">
      <selection activeCell="B2" sqref="B2"/>
    </sheetView>
  </sheetViews>
  <sheetFormatPr defaultColWidth="8.75" defaultRowHeight="16.5" x14ac:dyDescent="0.3"/>
  <cols>
    <col min="1" max="1" width="17.75" style="83" customWidth="1"/>
    <col min="2" max="17" width="8.75" style="82"/>
    <col min="18" max="16384" width="8.75" style="83"/>
  </cols>
  <sheetData>
    <row r="2" spans="1:18" x14ac:dyDescent="0.3">
      <c r="A2" s="81" t="s">
        <v>46</v>
      </c>
      <c r="B2" s="84" t="s">
        <v>0</v>
      </c>
      <c r="C2" s="84" t="s">
        <v>1</v>
      </c>
      <c r="D2" s="84" t="s">
        <v>2</v>
      </c>
      <c r="E2" s="84" t="s">
        <v>3</v>
      </c>
      <c r="F2" s="84" t="s">
        <v>64</v>
      </c>
      <c r="G2" s="84" t="s">
        <v>16</v>
      </c>
      <c r="H2" s="84" t="s">
        <v>18</v>
      </c>
      <c r="I2" s="84" t="s">
        <v>19</v>
      </c>
      <c r="J2" s="84" t="s">
        <v>20</v>
      </c>
      <c r="K2" s="84" t="s">
        <v>21</v>
      </c>
    </row>
    <row r="3" spans="1:18" x14ac:dyDescent="0.3">
      <c r="A3" s="81" t="s">
        <v>45</v>
      </c>
      <c r="B3" s="84">
        <v>0</v>
      </c>
      <c r="C3" s="84">
        <v>2</v>
      </c>
      <c r="D3" s="84">
        <v>2</v>
      </c>
      <c r="E3" s="84">
        <v>2</v>
      </c>
      <c r="F3" s="84">
        <v>2</v>
      </c>
      <c r="G3" s="84">
        <v>0</v>
      </c>
      <c r="H3" s="84">
        <v>2</v>
      </c>
      <c r="I3" s="84">
        <v>2</v>
      </c>
      <c r="J3" s="84">
        <v>2</v>
      </c>
      <c r="K3" s="84">
        <v>0</v>
      </c>
    </row>
    <row r="4" spans="1:18" x14ac:dyDescent="0.3">
      <c r="A4" s="81"/>
    </row>
    <row r="5" spans="1:18" x14ac:dyDescent="0.3">
      <c r="A5" s="81" t="s">
        <v>47</v>
      </c>
      <c r="B5" s="84" t="s">
        <v>65</v>
      </c>
      <c r="C5" s="84" t="s">
        <v>10</v>
      </c>
      <c r="D5" s="84" t="s">
        <v>11</v>
      </c>
      <c r="E5" s="84" t="s">
        <v>12</v>
      </c>
      <c r="F5" s="84" t="s">
        <v>13</v>
      </c>
      <c r="G5" s="84" t="s">
        <v>14</v>
      </c>
      <c r="H5" s="84" t="s">
        <v>59</v>
      </c>
      <c r="I5" s="84" t="s">
        <v>15</v>
      </c>
      <c r="J5" s="84" t="s">
        <v>28</v>
      </c>
      <c r="K5" s="84" t="s">
        <v>50</v>
      </c>
    </row>
    <row r="6" spans="1:18" x14ac:dyDescent="0.3">
      <c r="A6" s="81" t="s">
        <v>45</v>
      </c>
      <c r="B6" s="84">
        <v>3</v>
      </c>
      <c r="C6" s="84">
        <v>4</v>
      </c>
      <c r="D6" s="84">
        <v>6</v>
      </c>
      <c r="E6" s="84">
        <v>4</v>
      </c>
      <c r="F6" s="84">
        <v>4</v>
      </c>
      <c r="G6" s="84">
        <v>4</v>
      </c>
      <c r="H6" s="84">
        <v>4</v>
      </c>
      <c r="I6" s="84">
        <v>4</v>
      </c>
      <c r="J6" s="84">
        <v>6</v>
      </c>
      <c r="K6" s="84">
        <v>5</v>
      </c>
    </row>
    <row r="7" spans="1:18" x14ac:dyDescent="0.3">
      <c r="A7" s="81"/>
    </row>
    <row r="8" spans="1:18" x14ac:dyDescent="0.3">
      <c r="A8" s="81" t="s">
        <v>48</v>
      </c>
      <c r="B8" s="84" t="s">
        <v>62</v>
      </c>
      <c r="C8" s="84" t="s">
        <v>6</v>
      </c>
      <c r="D8" s="84" t="s">
        <v>7</v>
      </c>
      <c r="E8" s="84" t="s">
        <v>8</v>
      </c>
      <c r="F8" s="84" t="s">
        <v>9</v>
      </c>
      <c r="G8" s="84" t="s">
        <v>61</v>
      </c>
      <c r="H8" s="84" t="s">
        <v>60</v>
      </c>
      <c r="R8" s="82"/>
    </row>
    <row r="9" spans="1:18" x14ac:dyDescent="0.3">
      <c r="A9" s="81" t="s">
        <v>45</v>
      </c>
      <c r="B9" s="84">
        <v>2</v>
      </c>
      <c r="C9" s="84">
        <v>3</v>
      </c>
      <c r="D9" s="84">
        <v>2</v>
      </c>
      <c r="E9" s="84">
        <v>2</v>
      </c>
      <c r="F9" s="84">
        <v>4</v>
      </c>
      <c r="G9" s="84">
        <v>3</v>
      </c>
      <c r="H9" s="84">
        <v>3</v>
      </c>
    </row>
    <row r="10" spans="1:18" x14ac:dyDescent="0.3">
      <c r="A10" s="81"/>
    </row>
    <row r="11" spans="1:18" x14ac:dyDescent="0.3">
      <c r="A11" s="81" t="s">
        <v>49</v>
      </c>
      <c r="B11" s="84" t="s">
        <v>26</v>
      </c>
      <c r="C11" s="84" t="s">
        <v>63</v>
      </c>
      <c r="D11" s="84" t="s">
        <v>22</v>
      </c>
      <c r="E11" s="84" t="s">
        <v>23</v>
      </c>
      <c r="F11" s="84" t="s">
        <v>24</v>
      </c>
      <c r="G11" s="84" t="s">
        <v>25</v>
      </c>
      <c r="H11" s="84" t="s">
        <v>27</v>
      </c>
    </row>
    <row r="12" spans="1:18" x14ac:dyDescent="0.3">
      <c r="A12" s="81" t="s">
        <v>45</v>
      </c>
      <c r="B12" s="84" t="s">
        <v>41</v>
      </c>
      <c r="C12" s="84" t="s">
        <v>41</v>
      </c>
      <c r="D12" s="84" t="s">
        <v>41</v>
      </c>
      <c r="E12" s="84">
        <v>2</v>
      </c>
      <c r="F12" s="84">
        <v>2</v>
      </c>
      <c r="G12" s="84">
        <v>2</v>
      </c>
      <c r="H12" s="84">
        <v>2</v>
      </c>
    </row>
    <row r="14" spans="1:18" x14ac:dyDescent="0.3">
      <c r="B14" s="149" t="s">
        <v>51</v>
      </c>
      <c r="C14" s="149"/>
      <c r="D14" s="149"/>
      <c r="E14" s="149"/>
      <c r="F14" s="149"/>
      <c r="G14" s="149"/>
      <c r="H14" s="149"/>
      <c r="I14" s="83"/>
      <c r="J14" s="83"/>
      <c r="K14" s="83"/>
      <c r="L14" s="83"/>
      <c r="M14" s="83"/>
      <c r="N14" s="83"/>
      <c r="O14" s="83"/>
      <c r="P14" s="83"/>
      <c r="Q14" s="83"/>
    </row>
    <row r="15" spans="1:18" x14ac:dyDescent="0.3">
      <c r="B15" s="149" t="s">
        <v>56</v>
      </c>
      <c r="C15" s="149"/>
      <c r="D15" s="149"/>
      <c r="E15" s="149"/>
      <c r="F15" s="149"/>
      <c r="G15" s="149"/>
      <c r="H15" s="149"/>
      <c r="I15" s="83"/>
      <c r="J15" s="83"/>
      <c r="K15" s="83"/>
      <c r="L15" s="83"/>
      <c r="M15" s="83"/>
      <c r="N15" s="83"/>
      <c r="O15" s="83"/>
      <c r="P15" s="83"/>
      <c r="Q15" s="83"/>
    </row>
    <row r="16" spans="1:18" x14ac:dyDescent="0.3">
      <c r="B16" s="149" t="s">
        <v>55</v>
      </c>
      <c r="C16" s="149"/>
      <c r="D16" s="149"/>
      <c r="E16" s="149"/>
      <c r="F16" s="149"/>
      <c r="G16" s="149"/>
      <c r="H16" s="149"/>
    </row>
    <row r="17" spans="2:8" x14ac:dyDescent="0.3">
      <c r="B17" s="81"/>
    </row>
    <row r="19" spans="2:8" x14ac:dyDescent="0.3">
      <c r="B19" s="149" t="s">
        <v>52</v>
      </c>
      <c r="C19" s="149"/>
      <c r="D19" s="149"/>
      <c r="E19" s="149"/>
      <c r="F19" s="149"/>
      <c r="G19" s="149"/>
      <c r="H19" s="149"/>
    </row>
    <row r="20" spans="2:8" x14ac:dyDescent="0.3">
      <c r="B20" s="149" t="s">
        <v>53</v>
      </c>
      <c r="C20" s="149"/>
      <c r="D20" s="149"/>
      <c r="E20" s="149"/>
      <c r="F20" s="149"/>
      <c r="G20" s="149"/>
      <c r="H20" s="149"/>
    </row>
    <row r="21" spans="2:8" x14ac:dyDescent="0.3">
      <c r="B21" s="149" t="s">
        <v>54</v>
      </c>
      <c r="C21" s="149"/>
      <c r="D21" s="149"/>
      <c r="E21" s="149"/>
      <c r="F21" s="149"/>
      <c r="G21" s="149"/>
      <c r="H21" s="149"/>
    </row>
  </sheetData>
  <sheetProtection algorithmName="SHA-512" hashValue="PMNJNpmV2Ml1zq55/rEiyL8P5Wjr6mpVVcU9pC+4QryUkYG8XfQ1DCRoP4pIFuqdCs+h1wDgKZlJ51WjTm5LSA==" saltValue="PdcBlo7swC8CI49mWF4qcA==" spinCount="100000" sheet="1" objects="1" scenarios="1" selectLockedCells="1"/>
  <mergeCells count="6">
    <mergeCell ref="B14:H14"/>
    <mergeCell ref="B15:H15"/>
    <mergeCell ref="B19:H19"/>
    <mergeCell ref="B20:H20"/>
    <mergeCell ref="B21:H21"/>
    <mergeCell ref="B16:H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5:T32"/>
  <sheetViews>
    <sheetView showRowColHeaders="0" workbookViewId="0">
      <selection sqref="A1:XFD1048576"/>
    </sheetView>
  </sheetViews>
  <sheetFormatPr defaultColWidth="8.75" defaultRowHeight="16.5" x14ac:dyDescent="0.3"/>
  <cols>
    <col min="1" max="19" width="8.75" style="59"/>
    <col min="20" max="20" width="11.75" style="59" customWidth="1"/>
    <col min="21" max="16384" width="8.75" style="59"/>
  </cols>
  <sheetData>
    <row r="5" spans="2:9" x14ac:dyDescent="0.3">
      <c r="I5" s="74"/>
    </row>
    <row r="14" spans="2:9" x14ac:dyDescent="0.3">
      <c r="B14" s="59">
        <f ca="1">VLOOKUP(1,Sheet1!R1:AC288,12,TRUE)</f>
        <v>11358</v>
      </c>
    </row>
    <row r="15" spans="2:9" x14ac:dyDescent="0.3">
      <c r="C15" s="59">
        <f ca="1">VLOOKUP(1,Sheet1!R1:AB288,2,TRUE)</f>
        <v>20078</v>
      </c>
    </row>
    <row r="16" spans="2:9" x14ac:dyDescent="0.3">
      <c r="C16" s="59" t="str">
        <f ca="1">VLOOKUP(1,Sheet1!R1:AB288,3,TRUE)</f>
        <v/>
      </c>
    </row>
    <row r="17" spans="3:20" x14ac:dyDescent="0.3">
      <c r="C17" s="59">
        <f ca="1">VLOOKUP(1,Sheet1!R1:AB288,4,TRUE)</f>
        <v>23309</v>
      </c>
    </row>
    <row r="18" spans="3:20" x14ac:dyDescent="0.3">
      <c r="C18" s="59">
        <f ca="1">VLOOKUP(1,Sheet1!R1:AB288,5,TRUE)</f>
        <v>14330</v>
      </c>
    </row>
    <row r="19" spans="3:20" x14ac:dyDescent="0.3">
      <c r="C19" s="59">
        <f ca="1">VLOOKUP(1,Sheet1!R1:AB288,6,TRUE)</f>
        <v>11716</v>
      </c>
    </row>
    <row r="20" spans="3:20" x14ac:dyDescent="0.3">
      <c r="C20" s="59">
        <f ca="1">VLOOKUP(1,Sheet1!R1:AB288,7,TRUE)</f>
        <v>7903</v>
      </c>
      <c r="G20" s="150">
        <f>RTD("cqg.rtd", ,"SystemInfo", "Linetime")</f>
        <v>42374.397604166668</v>
      </c>
      <c r="H20" s="150"/>
    </row>
    <row r="21" spans="3:20" x14ac:dyDescent="0.3">
      <c r="C21" s="59" t="str">
        <f ca="1">VLOOKUP(1,Sheet1!R1:AB288,8,TRUE)</f>
        <v/>
      </c>
    </row>
    <row r="22" spans="3:20" x14ac:dyDescent="0.3">
      <c r="C22" s="59">
        <f ca="1">VLOOKUP(1,Sheet1!R1:AB288,9,TRUE)</f>
        <v>6056</v>
      </c>
      <c r="S22" s="75"/>
      <c r="T22" s="75">
        <f ca="1">Sheet1!A16</f>
        <v>42374.356003472225</v>
      </c>
    </row>
    <row r="23" spans="3:20" x14ac:dyDescent="0.3">
      <c r="C23" s="59">
        <f ca="1">VLOOKUP(1,Sheet1!R1:AB288,10,TRUE)</f>
        <v>24891</v>
      </c>
      <c r="S23" s="75"/>
      <c r="T23" s="75">
        <f ca="1">Sheet1!A17</f>
        <v>42373.356003472225</v>
      </c>
    </row>
    <row r="24" spans="3:20" x14ac:dyDescent="0.3">
      <c r="C24" s="59">
        <f ca="1">VLOOKUP(1,Sheet1!R1:AB288,11,TRUE)</f>
        <v>17142</v>
      </c>
      <c r="O24" s="76" t="str">
        <f ca="1">VLOOKUP(1,Sheet1!R1:AQ288,26,TRUE)&amp;" 5-Minute Bar"</f>
        <v>9:30 5-Minute Bar</v>
      </c>
      <c r="S24" s="75"/>
      <c r="T24" s="75">
        <f ca="1">Sheet1!A18</f>
        <v>42370.356003472225</v>
      </c>
    </row>
    <row r="25" spans="3:20" x14ac:dyDescent="0.3">
      <c r="S25" s="75"/>
      <c r="T25" s="75">
        <f ca="1">Sheet1!A19</f>
        <v>42369.356003472225</v>
      </c>
    </row>
    <row r="26" spans="3:20" x14ac:dyDescent="0.3">
      <c r="S26" s="75"/>
      <c r="T26" s="75">
        <f ca="1">Sheet1!A20</f>
        <v>42368.356003472225</v>
      </c>
    </row>
    <row r="27" spans="3:20" x14ac:dyDescent="0.3">
      <c r="S27" s="75"/>
      <c r="T27" s="75">
        <f ca="1">Sheet1!A21</f>
        <v>42367.356003472225</v>
      </c>
    </row>
    <row r="28" spans="3:20" x14ac:dyDescent="0.3">
      <c r="S28" s="75"/>
      <c r="T28" s="75">
        <f ca="1">Sheet1!A22</f>
        <v>42366.356003472225</v>
      </c>
    </row>
    <row r="29" spans="3:20" x14ac:dyDescent="0.3">
      <c r="S29" s="75"/>
      <c r="T29" s="75">
        <f ca="1">Sheet1!A23</f>
        <v>42363.356003472225</v>
      </c>
    </row>
    <row r="30" spans="3:20" x14ac:dyDescent="0.3">
      <c r="S30" s="75"/>
      <c r="T30" s="75">
        <f ca="1">Sheet1!A24</f>
        <v>42362.356003472225</v>
      </c>
    </row>
    <row r="31" spans="3:20" x14ac:dyDescent="0.3">
      <c r="S31" s="75"/>
      <c r="T31" s="75">
        <f ca="1">Sheet1!A25</f>
        <v>42361.356003472225</v>
      </c>
    </row>
    <row r="32" spans="3:20" x14ac:dyDescent="0.3">
      <c r="O32" s="77"/>
      <c r="S32" s="75"/>
      <c r="T32" s="75">
        <f ca="1">Sheet1!A26</f>
        <v>42360.356003472225</v>
      </c>
    </row>
  </sheetData>
  <sheetProtection algorithmName="SHA-512" hashValue="CnKnWHQrnCrpAIxBXov4aIBViptzismK09Yy1lfCuEAMLx3yhLkIS6JGj72+K48MeVLHLao6dXTubayB/fpwAw==" saltValue="ZEtlzsjMohVdJovQuBSs5g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291"/>
  <sheetViews>
    <sheetView showRowColHeaders="0" workbookViewId="0">
      <selection activeCell="A2" sqref="A2"/>
    </sheetView>
  </sheetViews>
  <sheetFormatPr defaultColWidth="8.75" defaultRowHeight="16.5" x14ac:dyDescent="0.3"/>
  <cols>
    <col min="1" max="1" width="14.625" style="64" bestFit="1" customWidth="1"/>
    <col min="2" max="6" width="6.75" style="64" customWidth="1"/>
    <col min="7" max="7" width="6.75" style="73" customWidth="1"/>
    <col min="8" max="8" width="8.875" style="64" customWidth="1"/>
    <col min="9" max="9" width="9.125" style="64" customWidth="1"/>
    <col min="10" max="10" width="6.75" style="64" customWidth="1"/>
    <col min="11" max="12" width="11.125" style="64" customWidth="1"/>
    <col min="13" max="13" width="10.75" style="64" customWidth="1"/>
    <col min="14" max="17" width="8.75" style="64" customWidth="1"/>
    <col min="18" max="16384" width="8.75" style="64"/>
  </cols>
  <sheetData>
    <row r="1" spans="1:43" x14ac:dyDescent="0.3">
      <c r="A1" s="63">
        <f ca="1">NOW()</f>
        <v>42374.356003472225</v>
      </c>
      <c r="B1" s="64">
        <f t="shared" ref="B1:B11" ca="1" si="0">DAY(A16)</f>
        <v>5</v>
      </c>
      <c r="C1" s="64">
        <f t="shared" ref="C1:C11" ca="1" si="1">MONTH(A16)</f>
        <v>1</v>
      </c>
      <c r="D1" s="64">
        <f ca="1">YEAR(A1)</f>
        <v>2016</v>
      </c>
      <c r="F1" s="65">
        <f>I1</f>
        <v>8</v>
      </c>
      <c r="G1" s="66">
        <f>J1</f>
        <v>30</v>
      </c>
      <c r="H1" s="67">
        <f>_xlfn.NUMBERVALUE(F1&amp;":"&amp;G1)</f>
        <v>0.35416666666666669</v>
      </c>
      <c r="I1" s="65">
        <f>HOUR(RTD("cqg.rtd", , "ContractData",B12,"PrimarySessionOpenTime"))</f>
        <v>8</v>
      </c>
      <c r="J1" s="65">
        <f>MINUTE(RTD("cqg.rtd", , "ContractData",B12,"PrimarySessionOpenTime"))</f>
        <v>30</v>
      </c>
      <c r="K1" s="65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53514</v>
      </c>
      <c r="L1" s="65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53514</v>
      </c>
      <c r="M1" s="65">
        <f t="shared" ref="M1:M64" ca="1" si="2">SUM(S1:AB1)/10</f>
        <v>25798.799999999999</v>
      </c>
      <c r="N1" s="68" t="s">
        <v>32</v>
      </c>
      <c r="O1" s="64">
        <f>IF(H1&gt;$I$3,1,0)</f>
        <v>0</v>
      </c>
      <c r="R1" s="64">
        <f ca="1">IF(AND(K2="",K1&lt;&gt;""),1,0)</f>
        <v>0</v>
      </c>
      <c r="S1" s="64">
        <f ca="1">IF(O1=1,"",RTD("cqg.rtd",,"StudyData", "(Vol("&amp;$E$13&amp;")when  (LocalYear("&amp;$E$13&amp;")="&amp;$D$2&amp;" AND LocalMonth("&amp;$E$13&amp;")="&amp;$C$2&amp;" AND LocalDay("&amp;$E$13&amp;")="&amp;$B$2&amp;" AND LocalHour("&amp;$E$13&amp;")="&amp;F1&amp;" AND LocalMinute("&amp;$E$13&amp;")="&amp;G1&amp;"))", "Bar", "", "Close", "5", "0", "", "", "","FALSE","T"))</f>
        <v>64462</v>
      </c>
      <c r="T1" s="64" t="str">
        <f ca="1">IF(O1=1,"",RTD("cqg.rtd",,"StudyData", "(Vol("&amp;$E$14&amp;")when  (LocalYear("&amp;$E$14&amp;")="&amp;$D$3&amp;" AND LocalMonth("&amp;$E$14&amp;")="&amp;$C$3&amp;" AND LocalDay("&amp;$E$14&amp;")="&amp;$B$3&amp;" AND LocalHour("&amp;$E$14&amp;")="&amp;F1&amp;" AND LocalMinute("&amp;$E$14&amp;")="&amp;G1&amp;"))", "Bar", "", "Close", "5", "0", "", "", "","FALSE","T"))</f>
        <v/>
      </c>
      <c r="U1" s="64">
        <f ca="1">IF(O1=1,"",RTD("cqg.rtd",,"StudyData", "(Vol("&amp;$E$15&amp;")when  (LocalYear("&amp;$E$15&amp;")="&amp;$D$4&amp;" AND LocalMonth("&amp;$E$15&amp;")="&amp;$C$4&amp;" AND LocalDay("&amp;$E$15&amp;")="&amp;$B$4&amp;" AND LocalHour("&amp;$E$15&amp;")="&amp;F1&amp;" AND LocalMinute("&amp;$E$15&amp;")="&amp;G1&amp;"))", "Bar", "", "Close", "5", "0", "", "", "","FALSE","T"))</f>
        <v>32546</v>
      </c>
      <c r="V1" s="64">
        <f ca="1">IF(O1=1,"",RTD("cqg.rtd",,"StudyData", "(Vol("&amp;$E$16&amp;")when  (LocalYear("&amp;$E$16&amp;")="&amp;$D$5&amp;" AND LocalMonth("&amp;$E$16&amp;")="&amp;$C$5&amp;" AND LocalDay("&amp;$E$16&amp;")="&amp;$B$5&amp;" AND LocalHour("&amp;$E$16&amp;")="&amp;F1&amp;" AND LocalMinute("&amp;$E$16&amp;")="&amp;G1&amp;"))", "Bar", "", "Close", "5", "0", "", "", "","FALSE","T"))</f>
        <v>28961</v>
      </c>
      <c r="W1" s="64">
        <f ca="1">IF(O1=1,"",RTD("cqg.rtd",,"StudyData", "(Vol("&amp;$E$17&amp;")when  (LocalYear("&amp;$E$17&amp;")="&amp;$D$6&amp;" AND LocalMonth("&amp;$E$17&amp;")="&amp;$C$6&amp;" AND LocalDay("&amp;$E$17&amp;")="&amp;$B$6&amp;" AND LocalHour("&amp;$E$17&amp;")="&amp;F1&amp;" AND LocalMinute("&amp;$E$17&amp;")="&amp;G1&amp;"))", "Bar", "", "Close", "5", "0", "", "", "","FALSE","T"))</f>
        <v>27184</v>
      </c>
      <c r="X1" s="64">
        <f ca="1">IF(O1=1,"",RTD("cqg.rtd",,"StudyData", "(Vol("&amp;$E$18&amp;")when  (LocalYear("&amp;$E$18&amp;")="&amp;$D$7&amp;" AND LocalMonth("&amp;$E$18&amp;")="&amp;$C$7&amp;" AND LocalDay("&amp;$E$18&amp;")="&amp;$B$7&amp;" AND LocalHour("&amp;$E$18&amp;")="&amp;F1&amp;" AND LocalMinute("&amp;$E$18&amp;")="&amp;G1&amp;"))", "Bar", "", "Close", "5", "0", "", "", "","FALSE","T"))</f>
        <v>19207</v>
      </c>
      <c r="Y1" s="64" t="str">
        <f ca="1">IF(O1=1,"",RTD("cqg.rtd",,"StudyData", "(Vol("&amp;$E$19&amp;")when  (LocalYear("&amp;$E$19&amp;")="&amp;$D$8&amp;" AND LocalMonth("&amp;$E$19&amp;")="&amp;$C$8&amp;" AND LocalDay("&amp;$E$19&amp;")="&amp;$B$8&amp;" AND LocalHour("&amp;$E$19&amp;")="&amp;F1&amp;" AND LocalMinute("&amp;$E$19&amp;")="&amp;G1&amp;"))", "Bar", "", "Close", "5", "0", "", "", "","FALSE","T"))</f>
        <v/>
      </c>
      <c r="Z1" s="64">
        <f ca="1">IF(O1=1,"",RTD("cqg.rtd",,"StudyData", "(Vol("&amp;$E$20&amp;")when  (LocalYear("&amp;$E$20&amp;")="&amp;$D$9&amp;" AND LocalMonth("&amp;$E$20&amp;")="&amp;$C$9&amp;" AND LocalDay("&amp;$E$20&amp;")="&amp;$B$9&amp;" AND LocalHour("&amp;$E$20&amp;")="&amp;F1&amp;" AND LocalMinute("&amp;$E$20&amp;")="&amp;G1&amp;"))", "Bar", "", "Close", "5", "0", "", "", "","FALSE","T"))</f>
        <v>18250</v>
      </c>
      <c r="AA1" s="64">
        <f ca="1">IF(O1=1,"",RTD("cqg.rtd",,"StudyData", "(Vol("&amp;$E$21&amp;")when  (LocalYear("&amp;$E$21&amp;")="&amp;$D$10&amp;"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29800</v>
      </c>
      <c r="AB1" s="64">
        <f ca="1">IF(O1=1,"",RTD("cqg.rtd",,"StudyData", "(Vol("&amp;$E$21&amp;")when  (LocalYear("&amp;$E$21&amp;")="&amp;$D$11&amp;"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37578</v>
      </c>
      <c r="AC1" s="65">
        <f ca="1">K1</f>
        <v>53514</v>
      </c>
      <c r="AE1" s="64">
        <f t="shared" ref="AE1:AO1" ca="1" si="3">S1</f>
        <v>64462</v>
      </c>
      <c r="AF1" s="64" t="str">
        <f t="shared" ca="1" si="3"/>
        <v/>
      </c>
      <c r="AG1" s="64">
        <f t="shared" ca="1" si="3"/>
        <v>32546</v>
      </c>
      <c r="AH1" s="64">
        <f t="shared" ca="1" si="3"/>
        <v>28961</v>
      </c>
      <c r="AI1" s="64">
        <f t="shared" ca="1" si="3"/>
        <v>27184</v>
      </c>
      <c r="AJ1" s="64">
        <f t="shared" ca="1" si="3"/>
        <v>19207</v>
      </c>
      <c r="AK1" s="64" t="str">
        <f t="shared" ca="1" si="3"/>
        <v/>
      </c>
      <c r="AL1" s="64">
        <f t="shared" ca="1" si="3"/>
        <v>18250</v>
      </c>
      <c r="AM1" s="64">
        <f t="shared" ca="1" si="3"/>
        <v>29800</v>
      </c>
      <c r="AN1" s="64">
        <f t="shared" ca="1" si="3"/>
        <v>37578</v>
      </c>
      <c r="AO1" s="65">
        <f t="shared" ca="1" si="3"/>
        <v>53514</v>
      </c>
      <c r="AQ1" s="69" t="str">
        <f>F1&amp;":"&amp;G1</f>
        <v>8:30</v>
      </c>
    </row>
    <row r="2" spans="1:43" x14ac:dyDescent="0.3">
      <c r="B2" s="64">
        <f t="shared" ca="1" si="0"/>
        <v>4</v>
      </c>
      <c r="C2" s="64">
        <f t="shared" ca="1" si="1"/>
        <v>1</v>
      </c>
      <c r="D2" s="64">
        <f ca="1">YEAR(A17)</f>
        <v>2016</v>
      </c>
      <c r="F2" s="64">
        <f>IF(H1&gt;=$I$3,"NA()",IF(G1=55,F1+1,F1))</f>
        <v>8</v>
      </c>
      <c r="G2" s="66">
        <f t="shared" ref="G2:G65" si="4">IF(G1=55,0&amp;0,IF(G1=0&amp;0,G1+0&amp;5,G1+5))</f>
        <v>35</v>
      </c>
      <c r="H2" s="67">
        <f t="shared" ref="H2:H65" si="5">_xlfn.NUMBERVALUE(F2&amp;":"&amp;G2)</f>
        <v>0.3576388888888889</v>
      </c>
      <c r="I2" s="64">
        <f>HOUR(RTD("cqg.rtd", , "ContractData",B12,"PrimarySessionCloseTime"))</f>
        <v>15</v>
      </c>
      <c r="J2" s="64">
        <f>MINUTE(RTD("cqg.rtd", , "ContractData",B12,"PrimarySessionCloseTime"))-5</f>
        <v>10</v>
      </c>
      <c r="K2" s="65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37967</v>
      </c>
      <c r="L2" s="65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37967</v>
      </c>
      <c r="M2" s="65">
        <f t="shared" ca="1" si="2"/>
        <v>18877.7</v>
      </c>
      <c r="N2" s="68" t="s">
        <v>33</v>
      </c>
      <c r="O2" s="64">
        <f t="shared" ref="O2:O65" si="6">IF(H2&gt;$I$3,1,0)</f>
        <v>0</v>
      </c>
      <c r="R2" s="64">
        <f t="shared" ref="R2:R65" ca="1" si="7">IF(AND(K3="",K2&lt;&gt;""),1,0.001+R1)</f>
        <v>1E-3</v>
      </c>
      <c r="S2" s="64">
        <f ca="1">IF(O2=1,"",RTD("cqg.rtd",,"StudyData", "(Vol("&amp;$E$13&amp;")when  (LocalYear("&amp;$E$13&amp;")="&amp;$D$2&amp;" AND LocalMonth("&amp;$E$13&amp;")="&amp;$C$2&amp;" AND LocalDay("&amp;$E$13&amp;")="&amp;$B$2&amp;" AND LocalHour("&amp;$E$13&amp;")="&amp;F2&amp;" AND LocalMinute("&amp;$E$13&amp;")="&amp;G2&amp;"))", "Bar", "", "Close", "5", "0", "", "", "","FALSE","T"))</f>
        <v>49642</v>
      </c>
      <c r="T2" s="64" t="str">
        <f ca="1">IF(O2=1,"",RTD("cqg.rtd",,"StudyData", "(Vol("&amp;$E$14&amp;")when  (LocalYear("&amp;$E$14&amp;")="&amp;$D$3&amp;" AND LocalMonth("&amp;$E$14&amp;")="&amp;$C$3&amp;" AND LocalDay("&amp;$E$14&amp;")="&amp;$B$3&amp;" AND LocalHour("&amp;$E$14&amp;")="&amp;F2&amp;" AND LocalMinute("&amp;$E$14&amp;")="&amp;G2&amp;"))", "Bar", "", "Close", "5", "0", "", "", "","FALSE","T"))</f>
        <v/>
      </c>
      <c r="U2" s="64">
        <f ca="1">IF(O2=1,"",RTD("cqg.rtd",,"StudyData", "(Vol("&amp;$E$15&amp;")when  (LocalYear("&amp;$E$15&amp;")="&amp;$D$4&amp;" AND LocalMonth("&amp;$E$15&amp;")="&amp;$C$4&amp;" AND LocalDay("&amp;$E$15&amp;")="&amp;$B$4&amp;" AND LocalHour("&amp;$E$15&amp;")="&amp;F2&amp;" AND LocalMinute("&amp;$E$15&amp;")="&amp;G2&amp;"))", "Bar", "", "Close", "5", "0", "", "", "","FALSE","T"))</f>
        <v>11194</v>
      </c>
      <c r="V2" s="64">
        <f ca="1">IF(O2=1,"",RTD("cqg.rtd",,"StudyData", "(Vol("&amp;$E$16&amp;")when  (LocalYear("&amp;$E$16&amp;")="&amp;$D$5&amp;" AND LocalMonth("&amp;$E$16&amp;")="&amp;$C$5&amp;" AND LocalDay("&amp;$E$16&amp;")="&amp;$B$5&amp;" AND LocalHour("&amp;$E$16&amp;")="&amp;F2&amp;" AND LocalMinute("&amp;$E$16&amp;")="&amp;G2&amp;"))", "Bar", "", "Close", "5", "0", "", "", "","FALSE","T"))</f>
        <v>16528</v>
      </c>
      <c r="W2" s="64">
        <f ca="1">IF(O2=1,"",RTD("cqg.rtd",,"StudyData", "(Vol("&amp;$E$17&amp;")when  (LocalYear("&amp;$E$17&amp;")="&amp;$D$6&amp;" AND LocalMonth("&amp;$E$17&amp;")="&amp;$C$6&amp;" AND LocalDay("&amp;$E$17&amp;")="&amp;$B$6&amp;" AND LocalHour("&amp;$E$17&amp;")="&amp;F2&amp;" AND LocalMinute("&amp;$E$17&amp;")="&amp;G2&amp;"))", "Bar", "", "Close", "5", "0", "", "", "","FALSE","T"))</f>
        <v>27128</v>
      </c>
      <c r="X2" s="64">
        <f ca="1">IF(O2=1,"",RTD("cqg.rtd",,"StudyData", "(Vol("&amp;$E$18&amp;")when  (LocalYear("&amp;$E$18&amp;")="&amp;$D$7&amp;" AND LocalMonth("&amp;$E$18&amp;")="&amp;$C$7&amp;" AND LocalDay("&amp;$E$18&amp;")="&amp;$B$7&amp;" AND LocalHour("&amp;$E$18&amp;")="&amp;F2&amp;" AND LocalMinute("&amp;$E$18&amp;")="&amp;G2&amp;"))", "Bar", "", "Close", "5", "0", "", "", "","FALSE","T"))</f>
        <v>14284</v>
      </c>
      <c r="Y2" s="64" t="str">
        <f ca="1">IF(O2=1,"",RTD("cqg.rtd",,"StudyData", "(Vol("&amp;$E$19&amp;")when  (LocalYear("&amp;$E$19&amp;")="&amp;$D$8&amp;" AND LocalMonth("&amp;$E$19&amp;")="&amp;$C$8&amp;" AND LocalDay("&amp;$E$19&amp;")="&amp;$B$8&amp;" AND LocalHour("&amp;$E$19&amp;")="&amp;F2&amp;" AND LocalMinute("&amp;$E$19&amp;")="&amp;G2&amp;"))", "Bar", "", "Close", "5", "0", "", "", "","FALSE","T"))</f>
        <v/>
      </c>
      <c r="Z2" s="64">
        <f ca="1">IF(O2=1,"",RTD("cqg.rtd",,"StudyData", "(Vol("&amp;$E$20&amp;")when  (LocalYear("&amp;$E$20&amp;")="&amp;$D$9&amp;" AND LocalMonth("&amp;$E$20&amp;")="&amp;$C$9&amp;" AND LocalDay("&amp;$E$20&amp;")="&amp;$B$9&amp;" AND LocalHour("&amp;$E$20&amp;")="&amp;F2&amp;" AND LocalMinute("&amp;$E$20&amp;")="&amp;G2&amp;"))", "Bar", "", "Close", "5", "0", "", "", "","FALSE","T"))</f>
        <v>9866</v>
      </c>
      <c r="AA2" s="64">
        <f ca="1">IF(O2=1,"",RTD("cqg.rtd",,"StudyData", "(Vol("&amp;$E$21&amp;")when  (LocalYear("&amp;$E$21&amp;")="&amp;$D$10&amp;"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27568</v>
      </c>
      <c r="AB2" s="64">
        <f ca="1">IF(O2=1,"",RTD("cqg.rtd",,"StudyData", "(Vol("&amp;$E$21&amp;")when  (LocalYear("&amp;$E$21&amp;")="&amp;$D$11&amp;"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32567</v>
      </c>
      <c r="AC2" s="65">
        <f t="shared" ref="AC2:AC65" ca="1" si="8">K2</f>
        <v>37967</v>
      </c>
      <c r="AE2" s="64" t="str">
        <f ca="1">IF($R2=1,SUM($S$1:S2),"")</f>
        <v/>
      </c>
      <c r="AF2" s="64" t="str">
        <f ca="1">IF($R2=1,SUM($T$1:T2),"")</f>
        <v/>
      </c>
      <c r="AG2" s="64" t="str">
        <f ca="1">IF($R2=1,SUM($U$1:U2),"")</f>
        <v/>
      </c>
      <c r="AH2" s="64" t="str">
        <f ca="1">IF($R2=1,SUM($V$1:V2),"")</f>
        <v/>
      </c>
      <c r="AI2" s="64" t="str">
        <f ca="1">IF($R2=1,SUM($W$1:W2),"")</f>
        <v/>
      </c>
      <c r="AJ2" s="64" t="str">
        <f ca="1">IF($R2=1,SUM($X$1:X2),"")</f>
        <v/>
      </c>
      <c r="AK2" s="64" t="str">
        <f ca="1">IF($R2=1,SUM($Y$1:Y2),"")</f>
        <v/>
      </c>
      <c r="AL2" s="64" t="str">
        <f ca="1">IF($R2=1,SUM($Z$1:Z2),"")</f>
        <v/>
      </c>
      <c r="AM2" s="64" t="str">
        <f ca="1">IF($R2=1,SUM($AA$1:AA2),"")</f>
        <v/>
      </c>
      <c r="AN2" s="64" t="str">
        <f ca="1">IF($R2=1,SUM($AB$1:AB2),"")</f>
        <v/>
      </c>
      <c r="AO2" s="64" t="str">
        <f ca="1">IF($R2=1,SUM($AC$1:AC2),"")</f>
        <v/>
      </c>
      <c r="AQ2" s="69" t="str">
        <f t="shared" ref="AQ2:AQ65" si="9">F2&amp;":"&amp;G2</f>
        <v>8:35</v>
      </c>
    </row>
    <row r="3" spans="1:43" x14ac:dyDescent="0.3">
      <c r="B3" s="64">
        <f t="shared" ca="1" si="0"/>
        <v>1</v>
      </c>
      <c r="C3" s="64">
        <f t="shared" ca="1" si="1"/>
        <v>1</v>
      </c>
      <c r="D3" s="64">
        <f t="shared" ref="D3:D11" ca="1" si="10">YEAR(A18)</f>
        <v>2016</v>
      </c>
      <c r="F3" s="64">
        <f t="shared" ref="F3:F66" si="11">IF(G2=55,F2+1,F2)</f>
        <v>8</v>
      </c>
      <c r="G3" s="66">
        <f t="shared" si="4"/>
        <v>40</v>
      </c>
      <c r="H3" s="67">
        <f t="shared" si="5"/>
        <v>0.3611111111111111</v>
      </c>
      <c r="I3" s="67">
        <f>_xlfn.NUMBERVALUE(I2&amp;":"&amp;J2)</f>
        <v>0.63194444444444442</v>
      </c>
      <c r="K3" s="65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31555</v>
      </c>
      <c r="L3" s="65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31555</v>
      </c>
      <c r="M3" s="65">
        <f t="shared" ca="1" si="2"/>
        <v>16846.8</v>
      </c>
      <c r="N3" s="68" t="s">
        <v>34</v>
      </c>
      <c r="O3" s="64">
        <f t="shared" si="6"/>
        <v>0</v>
      </c>
      <c r="R3" s="64">
        <f t="shared" ca="1" si="7"/>
        <v>2E-3</v>
      </c>
      <c r="S3" s="64">
        <f ca="1">IF(O3=1,"",RTD("cqg.rtd",,"StudyData", "(Vol("&amp;$E$13&amp;")when  (LocalYear("&amp;$E$13&amp;")="&amp;$D$2&amp;" AND LocalMonth("&amp;$E$13&amp;")="&amp;$C$2&amp;" AND LocalDay("&amp;$E$13&amp;")="&amp;$B$2&amp;" AND LocalHour("&amp;$E$13&amp;")="&amp;F3&amp;" AND LocalMinute("&amp;$E$13&amp;")="&amp;G3&amp;"))", "Bar", "", "Close", "5", "0", "", "", "","FALSE","T"))</f>
        <v>44126</v>
      </c>
      <c r="T3" s="64" t="str">
        <f ca="1">IF(O3=1,"",RTD("cqg.rtd",,"StudyData", "(Vol("&amp;$E$14&amp;")when  (LocalYear("&amp;$E$14&amp;")="&amp;$D$3&amp;" AND LocalMonth("&amp;$E$14&amp;")="&amp;$C$3&amp;" AND LocalDay("&amp;$E$14&amp;")="&amp;$B$3&amp;" AND LocalHour("&amp;$E$14&amp;")="&amp;F3&amp;" AND LocalMinute("&amp;$E$14&amp;")="&amp;G3&amp;"))", "Bar", "", "Close", "5", "0", "", "", "","FALSE","T"))</f>
        <v/>
      </c>
      <c r="U3" s="64">
        <f ca="1">IF(O3=1,"",RTD("cqg.rtd",,"StudyData", "(Vol("&amp;$E$15&amp;")when  (LocalYear("&amp;$E$15&amp;")="&amp;$D$4&amp;" AND LocalMonth("&amp;$E$15&amp;")="&amp;$C$4&amp;" AND LocalDay("&amp;$E$15&amp;")="&amp;$B$4&amp;" AND LocalHour("&amp;$E$15&amp;")="&amp;F3&amp;" AND LocalMinute("&amp;$E$15&amp;")="&amp;G3&amp;"))", "Bar", "", "Close", "5", "0", "", "", "","FALSE","T"))</f>
        <v>15142</v>
      </c>
      <c r="V3" s="64">
        <f ca="1">IF(O3=1,"",RTD("cqg.rtd",,"StudyData", "(Vol("&amp;$E$16&amp;")when  (LocalYear("&amp;$E$16&amp;")="&amp;$D$5&amp;" AND LocalMonth("&amp;$E$16&amp;")="&amp;$C$5&amp;" AND LocalDay("&amp;$E$16&amp;")="&amp;$B$5&amp;" AND LocalHour("&amp;$E$16&amp;")="&amp;F3&amp;" AND LocalMinute("&amp;$E$16&amp;")="&amp;G3&amp;"))", "Bar", "", "Close", "5", "0", "", "", "","FALSE","T"))</f>
        <v>15283</v>
      </c>
      <c r="W3" s="64">
        <f ca="1">IF(O3=1,"",RTD("cqg.rtd",,"StudyData", "(Vol("&amp;$E$17&amp;")when  (LocalYear("&amp;$E$17&amp;")="&amp;$D$6&amp;" AND LocalMonth("&amp;$E$17&amp;")="&amp;$C$6&amp;" AND LocalDay("&amp;$E$17&amp;")="&amp;$B$6&amp;" AND LocalHour("&amp;$E$17&amp;")="&amp;F3&amp;" AND LocalMinute("&amp;$E$17&amp;")="&amp;G3&amp;"))", "Bar", "", "Close", "5", "0", "", "", "","FALSE","T"))</f>
        <v>18546</v>
      </c>
      <c r="X3" s="64">
        <f ca="1">IF(O3=1,"",RTD("cqg.rtd",,"StudyData", "(Vol("&amp;$E$18&amp;")when  (LocalYear("&amp;$E$18&amp;")="&amp;$D$7&amp;" AND LocalMonth("&amp;$E$18&amp;")="&amp;$C$7&amp;" AND LocalDay("&amp;$E$18&amp;")="&amp;$B$7&amp;" AND LocalHour("&amp;$E$18&amp;")="&amp;F3&amp;" AND LocalMinute("&amp;$E$18&amp;")="&amp;G3&amp;"))", "Bar", "", "Close", "5", "0", "", "", "","FALSE","T"))</f>
        <v>13007</v>
      </c>
      <c r="Y3" s="64" t="str">
        <f ca="1">IF(O3=1,"",RTD("cqg.rtd",,"StudyData", "(Vol("&amp;$E$19&amp;")when  (LocalYear("&amp;$E$19&amp;")="&amp;$D$8&amp;" AND LocalMonth("&amp;$E$19&amp;")="&amp;$C$8&amp;" AND LocalDay("&amp;$E$19&amp;")="&amp;$B$8&amp;" AND LocalHour("&amp;$E$19&amp;")="&amp;F3&amp;" AND LocalMinute("&amp;$E$19&amp;")="&amp;G3&amp;"))", "Bar", "", "Close", "5", "0", "", "", "","FALSE","T"))</f>
        <v/>
      </c>
      <c r="Z3" s="64">
        <f ca="1">IF(O3=1,"",RTD("cqg.rtd",,"StudyData", "(Vol("&amp;$E$20&amp;")when  (LocalYear("&amp;$E$20&amp;")="&amp;$D$9&amp;" AND LocalMonth("&amp;$E$20&amp;")="&amp;$C$9&amp;" AND LocalDay("&amp;$E$20&amp;")="&amp;$B$9&amp;" AND LocalHour("&amp;$E$20&amp;")="&amp;F3&amp;" AND LocalMinute("&amp;$E$20&amp;")="&amp;G3&amp;"))", "Bar", "", "Close", "5", "0", "", "", "","FALSE","T"))</f>
        <v>8838</v>
      </c>
      <c r="AA3" s="64">
        <f ca="1">IF(O3=1,"",RTD("cqg.rtd",,"StudyData", "(Vol("&amp;$E$21&amp;")when  (LocalYear("&amp;$E$21&amp;")="&amp;$D$10&amp;"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24600</v>
      </c>
      <c r="AB3" s="64">
        <f ca="1">IF(O3=1,"",RTD("cqg.rtd",,"StudyData", "(Vol("&amp;$E$21&amp;")when  (LocalYear("&amp;$E$21&amp;")="&amp;$D$11&amp;"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28926</v>
      </c>
      <c r="AC3" s="65">
        <f t="shared" ca="1" si="8"/>
        <v>31555</v>
      </c>
      <c r="AE3" s="64" t="str">
        <f ca="1">IF($R3=1,SUM($S$1:S3),"")</f>
        <v/>
      </c>
      <c r="AF3" s="64" t="str">
        <f ca="1">IF($R3=1,SUM($T$1:T3),"")</f>
        <v/>
      </c>
      <c r="AG3" s="64" t="str">
        <f ca="1">IF($R3=1,SUM($U$1:U3),"")</f>
        <v/>
      </c>
      <c r="AH3" s="64" t="str">
        <f ca="1">IF($R3=1,SUM($V$1:V3),"")</f>
        <v/>
      </c>
      <c r="AI3" s="64" t="str">
        <f ca="1">IF($R3=1,SUM($W$1:W3),"")</f>
        <v/>
      </c>
      <c r="AJ3" s="64" t="str">
        <f ca="1">IF($R3=1,SUM($X$1:X3),"")</f>
        <v/>
      </c>
      <c r="AK3" s="64" t="str">
        <f ca="1">IF($R3=1,SUM($Y$1:Y3),"")</f>
        <v/>
      </c>
      <c r="AL3" s="64" t="str">
        <f ca="1">IF($R3=1,SUM($Z$1:Z3),"")</f>
        <v/>
      </c>
      <c r="AM3" s="64" t="str">
        <f ca="1">IF($R3=1,SUM($AA$1:AA3),"")</f>
        <v/>
      </c>
      <c r="AN3" s="64" t="str">
        <f ca="1">IF($R3=1,SUM($AB$1:AB3),"")</f>
        <v/>
      </c>
      <c r="AO3" s="64" t="str">
        <f ca="1">IF($R3=1,SUM($AC$1:AC3),"")</f>
        <v/>
      </c>
      <c r="AQ3" s="69" t="str">
        <f t="shared" si="9"/>
        <v>8:40</v>
      </c>
    </row>
    <row r="4" spans="1:43" x14ac:dyDescent="0.3">
      <c r="B4" s="64">
        <f t="shared" ca="1" si="0"/>
        <v>31</v>
      </c>
      <c r="C4" s="64">
        <f t="shared" ca="1" si="1"/>
        <v>12</v>
      </c>
      <c r="D4" s="64">
        <f t="shared" ca="1" si="10"/>
        <v>2015</v>
      </c>
      <c r="F4" s="64">
        <f t="shared" si="11"/>
        <v>8</v>
      </c>
      <c r="G4" s="66">
        <f t="shared" si="4"/>
        <v>45</v>
      </c>
      <c r="H4" s="67">
        <f t="shared" si="5"/>
        <v>0.36458333333333331</v>
      </c>
      <c r="J4" s="68"/>
      <c r="K4" s="65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28888</v>
      </c>
      <c r="L4" s="65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28888</v>
      </c>
      <c r="M4" s="65">
        <f t="shared" ca="1" si="2"/>
        <v>13851.1</v>
      </c>
      <c r="N4" s="68" t="s">
        <v>35</v>
      </c>
      <c r="O4" s="64">
        <f t="shared" si="6"/>
        <v>0</v>
      </c>
      <c r="R4" s="64">
        <f t="shared" ca="1" si="7"/>
        <v>3.0000000000000001E-3</v>
      </c>
      <c r="S4" s="64">
        <f ca="1">IF(O4=1,"",RTD("cqg.rtd",,"StudyData", "(Vol("&amp;$E$13&amp;")when  (LocalYear("&amp;$E$13&amp;")="&amp;$D$2&amp;" AND LocalMonth("&amp;$E$13&amp;")="&amp;$C$2&amp;" AND LocalDay("&amp;$E$13&amp;")="&amp;$B$2&amp;" AND LocalHour("&amp;$E$13&amp;")="&amp;F4&amp;" AND LocalMinute("&amp;$E$13&amp;")="&amp;G4&amp;"))", "Bar", "", "Close", "5", "0", "", "", "","FALSE","T"))</f>
        <v>43659</v>
      </c>
      <c r="T4" s="64" t="str">
        <f ca="1">IF(O4=1,"",RTD("cqg.rtd",,"StudyData", "(Vol("&amp;$E$14&amp;")when  (LocalYear("&amp;$E$14&amp;")="&amp;$D$3&amp;" AND LocalMonth("&amp;$E$14&amp;")="&amp;$C$3&amp;" AND LocalDay("&amp;$E$14&amp;")="&amp;$B$3&amp;" AND LocalHour("&amp;$E$14&amp;")="&amp;F4&amp;" AND LocalMinute("&amp;$E$14&amp;")="&amp;G4&amp;"))", "Bar", "", "Close", "5", "0", "", "", "","FALSE","T"))</f>
        <v/>
      </c>
      <c r="U4" s="64">
        <f ca="1">IF(O4=1,"",RTD("cqg.rtd",,"StudyData", "(Vol("&amp;$E$15&amp;")when  (LocalYear("&amp;$E$15&amp;")="&amp;$D$4&amp;" AND LocalMonth("&amp;$E$15&amp;")="&amp;$C$4&amp;" AND LocalDay("&amp;$E$15&amp;")="&amp;$B$4&amp;" AND LocalHour("&amp;$E$15&amp;")="&amp;F4&amp;" AND LocalMinute("&amp;$E$15&amp;")="&amp;G4&amp;"))", "Bar", "", "Close", "5", "0", "", "", "","FALSE","T"))</f>
        <v>13157</v>
      </c>
      <c r="V4" s="64">
        <f ca="1">IF(O4=1,"",RTD("cqg.rtd",,"StudyData", "(Vol("&amp;$E$16&amp;")when  (LocalYear("&amp;$E$16&amp;")="&amp;$D$5&amp;" AND LocalMonth("&amp;$E$16&amp;")="&amp;$C$5&amp;" AND LocalDay("&amp;$E$16&amp;")="&amp;$B$5&amp;" AND LocalHour("&amp;$E$16&amp;")="&amp;F4&amp;" AND LocalMinute("&amp;$E$16&amp;")="&amp;G4&amp;"))", "Bar", "", "Close", "5", "0", "", "", "","FALSE","T"))</f>
        <v>11714</v>
      </c>
      <c r="W4" s="64">
        <f ca="1">IF(O4=1,"",RTD("cqg.rtd",,"StudyData", "(Vol("&amp;$E$17&amp;")when  (LocalYear("&amp;$E$17&amp;")="&amp;$D$6&amp;" AND LocalMonth("&amp;$E$17&amp;")="&amp;$C$6&amp;" AND LocalDay("&amp;$E$17&amp;")="&amp;$B$6&amp;" AND LocalHour("&amp;$E$17&amp;")="&amp;F4&amp;" AND LocalMinute("&amp;$E$17&amp;")="&amp;G4&amp;"))", "Bar", "", "Close", "5", "0", "", "", "","FALSE","T"))</f>
        <v>18680</v>
      </c>
      <c r="X4" s="64">
        <f ca="1">IF(O4=1,"",RTD("cqg.rtd",,"StudyData", "(Vol("&amp;$E$18&amp;")when  (LocalYear("&amp;$E$18&amp;")="&amp;$D$7&amp;" AND LocalMonth("&amp;$E$18&amp;")="&amp;$C$7&amp;" AND LocalDay("&amp;$E$18&amp;")="&amp;$B$7&amp;" AND LocalHour("&amp;$E$18&amp;")="&amp;F4&amp;" AND LocalMinute("&amp;$E$18&amp;")="&amp;G4&amp;"))", "Bar", "", "Close", "5", "0", "", "", "","FALSE","T"))</f>
        <v>11718</v>
      </c>
      <c r="Y4" s="64" t="str">
        <f ca="1">IF(O4=1,"",RTD("cqg.rtd",,"StudyData", "(Vol("&amp;$E$19&amp;")when  (LocalYear("&amp;$E$19&amp;")="&amp;$D$8&amp;" AND LocalMonth("&amp;$E$19&amp;")="&amp;$C$8&amp;" AND LocalDay("&amp;$E$19&amp;")="&amp;$B$8&amp;" AND LocalHour("&amp;$E$19&amp;")="&amp;F4&amp;" AND LocalMinute("&amp;$E$19&amp;")="&amp;G4&amp;"))", "Bar", "", "Close", "5", "0", "", "", "","FALSE","T"))</f>
        <v/>
      </c>
      <c r="Z4" s="64">
        <f ca="1">IF(O4=1,"",RTD("cqg.rtd",,"StudyData", "(Vol("&amp;$E$20&amp;")when  (LocalYear("&amp;$E$20&amp;")="&amp;$D$9&amp;" AND LocalMonth("&amp;$E$20&amp;")="&amp;$C$9&amp;" AND LocalDay("&amp;$E$20&amp;")="&amp;$B$9&amp;" AND LocalHour("&amp;$E$20&amp;")="&amp;F4&amp;" AND LocalMinute("&amp;$E$20&amp;")="&amp;G4&amp;"))", "Bar", "", "Close", "5", "0", "", "", "","FALSE","T"))</f>
        <v>6846</v>
      </c>
      <c r="AA4" s="64">
        <f ca="1">IF(O4=1,"",RTD("cqg.rtd",,"StudyData", "(Vol("&amp;$E$21&amp;")when  (LocalYear("&amp;$E$21&amp;")="&amp;$D$10&amp;"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15374</v>
      </c>
      <c r="AB4" s="64">
        <f ca="1">IF(O4=1,"",RTD("cqg.rtd",,"StudyData", "(Vol("&amp;$E$21&amp;")when  (LocalYear("&amp;$E$21&amp;")="&amp;$D$11&amp;"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17363</v>
      </c>
      <c r="AC4" s="65">
        <f t="shared" ca="1" si="8"/>
        <v>28888</v>
      </c>
      <c r="AE4" s="64" t="str">
        <f ca="1">IF($R4=1,SUM($S$1:S4),"")</f>
        <v/>
      </c>
      <c r="AF4" s="64" t="str">
        <f ca="1">IF($R4=1,SUM($T$1:T4),"")</f>
        <v/>
      </c>
      <c r="AG4" s="64" t="str">
        <f ca="1">IF($R4=1,SUM($U$1:U4),"")</f>
        <v/>
      </c>
      <c r="AH4" s="64" t="str">
        <f ca="1">IF($R4=1,SUM($V$1:V4),"")</f>
        <v/>
      </c>
      <c r="AI4" s="64" t="str">
        <f ca="1">IF($R4=1,SUM($W$1:W4),"")</f>
        <v/>
      </c>
      <c r="AJ4" s="64" t="str">
        <f ca="1">IF($R4=1,SUM($X$1:X4),"")</f>
        <v/>
      </c>
      <c r="AK4" s="64" t="str">
        <f ca="1">IF($R4=1,SUM($Y$1:Y4),"")</f>
        <v/>
      </c>
      <c r="AL4" s="64" t="str">
        <f ca="1">IF($R4=1,SUM($Z$1:Z4),"")</f>
        <v/>
      </c>
      <c r="AM4" s="64" t="str">
        <f ca="1">IF($R4=1,SUM($AA$1:AA4),"")</f>
        <v/>
      </c>
      <c r="AN4" s="64" t="str">
        <f ca="1">IF($R4=1,SUM($AB$1:AB4),"")</f>
        <v/>
      </c>
      <c r="AO4" s="64" t="str">
        <f ca="1">IF($R4=1,SUM($AC$1:AC4),"")</f>
        <v/>
      </c>
      <c r="AQ4" s="69" t="str">
        <f t="shared" si="9"/>
        <v>8:45</v>
      </c>
    </row>
    <row r="5" spans="1:43" x14ac:dyDescent="0.3">
      <c r="B5" s="64">
        <f t="shared" ca="1" si="0"/>
        <v>30</v>
      </c>
      <c r="C5" s="64">
        <f t="shared" ca="1" si="1"/>
        <v>12</v>
      </c>
      <c r="D5" s="64">
        <f t="shared" ca="1" si="10"/>
        <v>2015</v>
      </c>
      <c r="F5" s="64">
        <f t="shared" si="11"/>
        <v>8</v>
      </c>
      <c r="G5" s="66">
        <f t="shared" si="4"/>
        <v>50</v>
      </c>
      <c r="H5" s="67">
        <f t="shared" si="5"/>
        <v>0.36805555555555558</v>
      </c>
      <c r="J5" s="68"/>
      <c r="K5" s="65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27626</v>
      </c>
      <c r="L5" s="65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27626</v>
      </c>
      <c r="M5" s="65">
        <f t="shared" ca="1" si="2"/>
        <v>12381.6</v>
      </c>
      <c r="O5" s="64">
        <f t="shared" si="6"/>
        <v>0</v>
      </c>
      <c r="R5" s="64">
        <f t="shared" ca="1" si="7"/>
        <v>4.0000000000000001E-3</v>
      </c>
      <c r="S5" s="64">
        <f ca="1">IF(O5=1,"",RTD("cqg.rtd",,"StudyData", "(Vol("&amp;$E$13&amp;")when  (LocalYear("&amp;$E$13&amp;")="&amp;$D$2&amp;" AND LocalMonth("&amp;$E$13&amp;")="&amp;$C$2&amp;" AND LocalDay("&amp;$E$13&amp;")="&amp;$B$2&amp;" AND LocalHour("&amp;$E$13&amp;")="&amp;F5&amp;" AND LocalMinute("&amp;$E$13&amp;")="&amp;G5&amp;"))", "Bar", "", "Close", "5", "0", "", "", "","FALSE","T"))</f>
        <v>38992</v>
      </c>
      <c r="T5" s="64" t="str">
        <f ca="1">IF(O5=1,"",RTD("cqg.rtd",,"StudyData", "(Vol("&amp;$E$14&amp;")when  (LocalYear("&amp;$E$14&amp;")="&amp;$D$3&amp;" AND LocalMonth("&amp;$E$14&amp;")="&amp;$C$3&amp;" AND LocalDay("&amp;$E$14&amp;")="&amp;$B$3&amp;" AND LocalHour("&amp;$E$14&amp;")="&amp;F5&amp;" AND LocalMinute("&amp;$E$14&amp;")="&amp;G5&amp;"))", "Bar", "", "Close", "5", "0", "", "", "","FALSE","T"))</f>
        <v/>
      </c>
      <c r="U5" s="64">
        <f ca="1">IF(O5=1,"",RTD("cqg.rtd",,"StudyData", "(Vol("&amp;$E$15&amp;")when  (LocalYear("&amp;$E$15&amp;")="&amp;$D$4&amp;" AND LocalMonth("&amp;$E$15&amp;")="&amp;$C$4&amp;" AND LocalDay("&amp;$E$15&amp;")="&amp;$B$4&amp;" AND LocalHour("&amp;$E$15&amp;")="&amp;F5&amp;" AND LocalMinute("&amp;$E$15&amp;")="&amp;G5&amp;"))", "Bar", "", "Close", "5", "0", "", "", "","FALSE","T"))</f>
        <v>13877</v>
      </c>
      <c r="V5" s="64">
        <f ca="1">IF(O5=1,"",RTD("cqg.rtd",,"StudyData", "(Vol("&amp;$E$16&amp;")when  (LocalYear("&amp;$E$16&amp;")="&amp;$D$5&amp;" AND LocalMonth("&amp;$E$16&amp;")="&amp;$C$5&amp;" AND LocalDay("&amp;$E$16&amp;")="&amp;$B$5&amp;" AND LocalHour("&amp;$E$16&amp;")="&amp;F5&amp;" AND LocalMinute("&amp;$E$16&amp;")="&amp;G5&amp;"))", "Bar", "", "Close", "5", "0", "", "", "","FALSE","T"))</f>
        <v>14476</v>
      </c>
      <c r="W5" s="64">
        <f ca="1">IF(O5=1,"",RTD("cqg.rtd",,"StudyData", "(Vol("&amp;$E$17&amp;")when  (LocalYear("&amp;$E$17&amp;")="&amp;$D$6&amp;" AND LocalMonth("&amp;$E$17&amp;")="&amp;$C$6&amp;" AND LocalDay("&amp;$E$17&amp;")="&amp;$B$6&amp;" AND LocalHour("&amp;$E$17&amp;")="&amp;F5&amp;" AND LocalMinute("&amp;$E$17&amp;")="&amp;G5&amp;"))", "Bar", "", "Close", "5", "0", "", "", "","FALSE","T"))</f>
        <v>13433</v>
      </c>
      <c r="X5" s="64">
        <f ca="1">IF(O5=1,"",RTD("cqg.rtd",,"StudyData", "(Vol("&amp;$E$18&amp;")when  (LocalYear("&amp;$E$18&amp;")="&amp;$D$7&amp;" AND LocalMonth("&amp;$E$18&amp;")="&amp;$C$7&amp;" AND LocalDay("&amp;$E$18&amp;")="&amp;$B$7&amp;" AND LocalHour("&amp;$E$18&amp;")="&amp;F5&amp;" AND LocalMinute("&amp;$E$18&amp;")="&amp;G5&amp;"))", "Bar", "", "Close", "5", "0", "", "", "","FALSE","T"))</f>
        <v>7718</v>
      </c>
      <c r="Y5" s="64" t="str">
        <f ca="1">IF(O5=1,"",RTD("cqg.rtd",,"StudyData", "(Vol("&amp;$E$19&amp;")when  (LocalYear("&amp;$E$19&amp;")="&amp;$D$8&amp;" AND LocalMonth("&amp;$E$19&amp;")="&amp;$C$8&amp;" AND LocalDay("&amp;$E$19&amp;")="&amp;$B$8&amp;" AND LocalHour("&amp;$E$19&amp;")="&amp;F5&amp;" AND LocalMinute("&amp;$E$19&amp;")="&amp;G5&amp;"))", "Bar", "", "Close", "5", "0", "", "", "","FALSE","T"))</f>
        <v/>
      </c>
      <c r="Z5" s="64">
        <f ca="1">IF(O5=1,"",RTD("cqg.rtd",,"StudyData", "(Vol("&amp;$E$20&amp;")when  (LocalYear("&amp;$E$20&amp;")="&amp;$D$9&amp;" AND LocalMonth("&amp;$E$20&amp;")="&amp;$C$9&amp;" AND LocalDay("&amp;$E$20&amp;")="&amp;$B$9&amp;" AND LocalHour("&amp;$E$20&amp;")="&amp;F5&amp;" AND LocalMinute("&amp;$E$20&amp;")="&amp;G5&amp;"))", "Bar", "", "Close", "5", "0", "", "", "","FALSE","T"))</f>
        <v>4748</v>
      </c>
      <c r="AA5" s="64">
        <f ca="1">IF(O5=1,"",RTD("cqg.rtd",,"StudyData", "(Vol("&amp;$E$21&amp;")when  (LocalYear("&amp;$E$21&amp;")="&amp;$D$10&amp;"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14086</v>
      </c>
      <c r="AB5" s="64">
        <f ca="1">IF(O5=1,"",RTD("cqg.rtd",,"StudyData", "(Vol("&amp;$E$21&amp;")when  (LocalYear("&amp;$E$21&amp;")="&amp;$D$11&amp;"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16486</v>
      </c>
      <c r="AC5" s="65">
        <f t="shared" ca="1" si="8"/>
        <v>27626</v>
      </c>
      <c r="AE5" s="64" t="str">
        <f ca="1">IF($R5=1,SUM($S$1:S5),"")</f>
        <v/>
      </c>
      <c r="AF5" s="64" t="str">
        <f ca="1">IF($R5=1,SUM($T$1:T5),"")</f>
        <v/>
      </c>
      <c r="AG5" s="64" t="str">
        <f ca="1">IF($R5=1,SUM($U$1:U5),"")</f>
        <v/>
      </c>
      <c r="AH5" s="64" t="str">
        <f ca="1">IF($R5=1,SUM($V$1:V5),"")</f>
        <v/>
      </c>
      <c r="AI5" s="64" t="str">
        <f ca="1">IF($R5=1,SUM($W$1:W5),"")</f>
        <v/>
      </c>
      <c r="AJ5" s="64" t="str">
        <f ca="1">IF($R5=1,SUM($X$1:X5),"")</f>
        <v/>
      </c>
      <c r="AK5" s="64" t="str">
        <f ca="1">IF($R5=1,SUM($Y$1:Y5),"")</f>
        <v/>
      </c>
      <c r="AL5" s="64" t="str">
        <f ca="1">IF($R5=1,SUM($Z$1:Z5),"")</f>
        <v/>
      </c>
      <c r="AM5" s="64" t="str">
        <f ca="1">IF($R5=1,SUM($AA$1:AA5),"")</f>
        <v/>
      </c>
      <c r="AN5" s="64" t="str">
        <f ca="1">IF($R5=1,SUM($AB$1:AB5),"")</f>
        <v/>
      </c>
      <c r="AO5" s="64" t="str">
        <f ca="1">IF($R5=1,SUM($AC$1:AC5),"")</f>
        <v/>
      </c>
      <c r="AQ5" s="69" t="str">
        <f t="shared" si="9"/>
        <v>8:50</v>
      </c>
    </row>
    <row r="6" spans="1:43" x14ac:dyDescent="0.3">
      <c r="B6" s="64">
        <f t="shared" ca="1" si="0"/>
        <v>29</v>
      </c>
      <c r="C6" s="64">
        <f t="shared" ca="1" si="1"/>
        <v>12</v>
      </c>
      <c r="D6" s="64">
        <f t="shared" ca="1" si="10"/>
        <v>2015</v>
      </c>
      <c r="E6" s="70"/>
      <c r="F6" s="64">
        <f t="shared" si="11"/>
        <v>8</v>
      </c>
      <c r="G6" s="66">
        <f t="shared" si="4"/>
        <v>55</v>
      </c>
      <c r="H6" s="67">
        <f t="shared" si="5"/>
        <v>0.37152777777777773</v>
      </c>
      <c r="J6" s="68"/>
      <c r="K6" s="65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27115</v>
      </c>
      <c r="L6" s="65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27115</v>
      </c>
      <c r="M6" s="65">
        <f t="shared" ca="1" si="2"/>
        <v>8343.4</v>
      </c>
      <c r="O6" s="64">
        <f t="shared" si="6"/>
        <v>0</v>
      </c>
      <c r="R6" s="64">
        <f t="shared" ca="1" si="7"/>
        <v>5.0000000000000001E-3</v>
      </c>
      <c r="S6" s="64">
        <f ca="1">IF(O6=1,"",RTD("cqg.rtd",,"StudyData", "(Vol("&amp;$E$13&amp;")when  (LocalYear("&amp;$E$13&amp;")="&amp;$D$2&amp;" AND LocalMonth("&amp;$E$13&amp;")="&amp;$C$2&amp;" AND LocalDay("&amp;$E$13&amp;")="&amp;$B$2&amp;" AND LocalHour("&amp;$E$13&amp;")="&amp;F6&amp;" AND LocalMinute("&amp;$E$13&amp;")="&amp;G6&amp;"))", "Bar", "", "Close", "5", "0", "", "", "","FALSE","T"))</f>
        <v>23526</v>
      </c>
      <c r="T6" s="64" t="str">
        <f ca="1">IF(O6=1,"",RTD("cqg.rtd",,"StudyData", "(Vol("&amp;$E$14&amp;")when  (LocalYear("&amp;$E$14&amp;")="&amp;$D$3&amp;" AND LocalMonth("&amp;$E$14&amp;")="&amp;$C$3&amp;" AND LocalDay("&amp;$E$14&amp;")="&amp;$B$3&amp;" AND LocalHour("&amp;$E$14&amp;")="&amp;F6&amp;" AND LocalMinute("&amp;$E$14&amp;")="&amp;G6&amp;"))", "Bar", "", "Close", "5", "0", "", "", "","FALSE","T"))</f>
        <v/>
      </c>
      <c r="U6" s="64">
        <f ca="1">IF(O6=1,"",RTD("cqg.rtd",,"StudyData", "(Vol("&amp;$E$15&amp;")when  (LocalYear("&amp;$E$15&amp;")="&amp;$D$4&amp;" AND LocalMonth("&amp;$E$15&amp;")="&amp;$C$4&amp;" AND LocalDay("&amp;$E$15&amp;")="&amp;$B$4&amp;" AND LocalHour("&amp;$E$15&amp;")="&amp;F6&amp;" AND LocalMinute("&amp;$E$15&amp;")="&amp;G6&amp;"))", "Bar", "", "Close", "5", "0", "", "", "","FALSE","T"))</f>
        <v>11634</v>
      </c>
      <c r="V6" s="64">
        <f ca="1">IF(O6=1,"",RTD("cqg.rtd",,"StudyData", "(Vol("&amp;$E$16&amp;")when  (LocalYear("&amp;$E$16&amp;")="&amp;$D$5&amp;" AND LocalMonth("&amp;$E$16&amp;")="&amp;$C$5&amp;" AND LocalDay("&amp;$E$16&amp;")="&amp;$B$5&amp;" AND LocalHour("&amp;$E$16&amp;")="&amp;F6&amp;" AND LocalMinute("&amp;$E$16&amp;")="&amp;G6&amp;"))", "Bar", "", "Close", "5", "0", "", "", "","FALSE","T"))</f>
        <v>4195</v>
      </c>
      <c r="W6" s="64">
        <f ca="1">IF(O6=1,"",RTD("cqg.rtd",,"StudyData", "(Vol("&amp;$E$17&amp;")when  (LocalYear("&amp;$E$17&amp;")="&amp;$D$6&amp;" AND LocalMonth("&amp;$E$17&amp;")="&amp;$C$6&amp;" AND LocalDay("&amp;$E$17&amp;")="&amp;$B$6&amp;" AND LocalHour("&amp;$E$17&amp;")="&amp;F6&amp;" AND LocalMinute("&amp;$E$17&amp;")="&amp;G6&amp;"))", "Bar", "", "Close", "5", "0", "", "", "","FALSE","T"))</f>
        <v>8310</v>
      </c>
      <c r="X6" s="64">
        <f ca="1">IF(O6=1,"",RTD("cqg.rtd",,"StudyData", "(Vol("&amp;$E$18&amp;")when  (LocalYear("&amp;$E$18&amp;")="&amp;$D$7&amp;" AND LocalMonth("&amp;$E$18&amp;")="&amp;$C$7&amp;" AND LocalDay("&amp;$E$18&amp;")="&amp;$B$7&amp;" AND LocalHour("&amp;$E$18&amp;")="&amp;F6&amp;" AND LocalMinute("&amp;$E$18&amp;")="&amp;G6&amp;"))", "Bar", "", "Close", "5", "0", "", "", "","FALSE","T"))</f>
        <v>9439</v>
      </c>
      <c r="Y6" s="64" t="str">
        <f ca="1">IF(O6=1,"",RTD("cqg.rtd",,"StudyData", "(Vol("&amp;$E$19&amp;")when  (LocalYear("&amp;$E$19&amp;")="&amp;$D$8&amp;" AND LocalMonth("&amp;$E$19&amp;")="&amp;$C$8&amp;" AND LocalDay("&amp;$E$19&amp;")="&amp;$B$8&amp;" AND LocalHour("&amp;$E$19&amp;")="&amp;F6&amp;" AND LocalMinute("&amp;$E$19&amp;")="&amp;G6&amp;"))", "Bar", "", "Close", "5", "0", "", "", "","FALSE","T"))</f>
        <v/>
      </c>
      <c r="Z6" s="64">
        <f ca="1">IF(O6=1,"",RTD("cqg.rtd",,"StudyData", "(Vol("&amp;$E$20&amp;")when  (LocalYear("&amp;$E$20&amp;")="&amp;$D$9&amp;" AND LocalMonth("&amp;$E$20&amp;")="&amp;$C$9&amp;" AND LocalDay("&amp;$E$20&amp;")="&amp;$B$9&amp;" AND LocalHour("&amp;$E$20&amp;")="&amp;F6&amp;" AND LocalMinute("&amp;$E$20&amp;")="&amp;G6&amp;"))", "Bar", "", "Close", "5", "0", "", "", "","FALSE","T"))</f>
        <v>6660</v>
      </c>
      <c r="AA6" s="64">
        <f ca="1">IF(O6=1,"",RTD("cqg.rtd",,"StudyData", "(Vol("&amp;$E$21&amp;")when  (LocalYear("&amp;$E$21&amp;")="&amp;$D$10&amp;"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8908</v>
      </c>
      <c r="AB6" s="64">
        <f ca="1">IF(O6=1,"",RTD("cqg.rtd",,"StudyData", "(Vol("&amp;$E$21&amp;")when  (LocalYear("&amp;$E$21&amp;")="&amp;$D$11&amp;"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10762</v>
      </c>
      <c r="AC6" s="65">
        <f t="shared" ca="1" si="8"/>
        <v>27115</v>
      </c>
      <c r="AE6" s="64" t="str">
        <f ca="1">IF($R6=1,SUM($S$1:S6),"")</f>
        <v/>
      </c>
      <c r="AF6" s="64" t="str">
        <f ca="1">IF($R6=1,SUM($T$1:T6),"")</f>
        <v/>
      </c>
      <c r="AG6" s="64" t="str">
        <f ca="1">IF($R6=1,SUM($U$1:U6),"")</f>
        <v/>
      </c>
      <c r="AH6" s="64" t="str">
        <f ca="1">IF($R6=1,SUM($V$1:V6),"")</f>
        <v/>
      </c>
      <c r="AI6" s="64" t="str">
        <f ca="1">IF($R6=1,SUM($W$1:W6),"")</f>
        <v/>
      </c>
      <c r="AJ6" s="64" t="str">
        <f ca="1">IF($R6=1,SUM($X$1:X6),"")</f>
        <v/>
      </c>
      <c r="AK6" s="64" t="str">
        <f ca="1">IF($R6=1,SUM($Y$1:Y6),"")</f>
        <v/>
      </c>
      <c r="AL6" s="64" t="str">
        <f ca="1">IF($R6=1,SUM($Z$1:Z6),"")</f>
        <v/>
      </c>
      <c r="AM6" s="64" t="str">
        <f ca="1">IF($R6=1,SUM($AA$1:AA6),"")</f>
        <v/>
      </c>
      <c r="AN6" s="64" t="str">
        <f ca="1">IF($R6=1,SUM($AB$1:AB6),"")</f>
        <v/>
      </c>
      <c r="AO6" s="64" t="str">
        <f ca="1">IF($R6=1,SUM($AC$1:AC6),"")</f>
        <v/>
      </c>
      <c r="AQ6" s="69" t="str">
        <f t="shared" si="9"/>
        <v>8:55</v>
      </c>
    </row>
    <row r="7" spans="1:43" x14ac:dyDescent="0.3">
      <c r="B7" s="64">
        <f t="shared" ca="1" si="0"/>
        <v>28</v>
      </c>
      <c r="C7" s="64">
        <f t="shared" ca="1" si="1"/>
        <v>12</v>
      </c>
      <c r="D7" s="64">
        <f t="shared" ca="1" si="10"/>
        <v>2015</v>
      </c>
      <c r="F7" s="64">
        <f t="shared" si="11"/>
        <v>9</v>
      </c>
      <c r="G7" s="66" t="str">
        <f t="shared" si="4"/>
        <v>00</v>
      </c>
      <c r="H7" s="67">
        <f t="shared" si="5"/>
        <v>0.375</v>
      </c>
      <c r="J7" s="68"/>
      <c r="K7" s="65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30951</v>
      </c>
      <c r="L7" s="65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30951</v>
      </c>
      <c r="M7" s="65">
        <f t="shared" ca="1" si="2"/>
        <v>16583.3</v>
      </c>
      <c r="O7" s="64">
        <f t="shared" si="6"/>
        <v>0</v>
      </c>
      <c r="R7" s="64">
        <f t="shared" ca="1" si="7"/>
        <v>6.0000000000000001E-3</v>
      </c>
      <c r="S7" s="64">
        <f ca="1">IF(O7=1,"",RTD("cqg.rtd",,"StudyData", "(Vol("&amp;$E$13&amp;")when  (LocalYear("&amp;$E$13&amp;")="&amp;$D$2&amp;" AND LocalMonth("&amp;$E$13&amp;")="&amp;$C$2&amp;" AND LocalDay("&amp;$E$13&amp;")="&amp;$B$2&amp;" AND LocalHour("&amp;$E$13&amp;")="&amp;F7&amp;" AND LocalMinute("&amp;$E$13&amp;")="&amp;G7&amp;"))", "Bar", "", "Close", "5", "0", "", "", "","FALSE","T"))</f>
        <v>62267</v>
      </c>
      <c r="T7" s="64" t="str">
        <f ca="1">IF(O7=1,"",RTD("cqg.rtd",,"StudyData", "(Vol("&amp;$E$14&amp;")when  (LocalYear("&amp;$E$14&amp;")="&amp;$D$3&amp;" AND LocalMonth("&amp;$E$14&amp;")="&amp;$C$3&amp;" AND LocalDay("&amp;$E$14&amp;")="&amp;$B$3&amp;" AND LocalHour("&amp;$E$14&amp;")="&amp;F7&amp;" AND LocalMinute("&amp;$E$14&amp;")="&amp;G7&amp;"))", "Bar", "", "Close", "5", "0", "", "", "","FALSE","T"))</f>
        <v/>
      </c>
      <c r="U7" s="64">
        <f ca="1">IF(O7=1,"",RTD("cqg.rtd",,"StudyData", "(Vol("&amp;$E$15&amp;")when  (LocalYear("&amp;$E$15&amp;")="&amp;$D$4&amp;" AND LocalMonth("&amp;$E$15&amp;")="&amp;$C$4&amp;" AND LocalDay("&amp;$E$15&amp;")="&amp;$B$4&amp;" AND LocalHour("&amp;$E$15&amp;")="&amp;F7&amp;" AND LocalMinute("&amp;$E$15&amp;")="&amp;G7&amp;"))", "Bar", "", "Close", "5", "0", "", "", "","FALSE","T"))</f>
        <v>9601</v>
      </c>
      <c r="V7" s="64">
        <f ca="1">IF(O7=1,"",RTD("cqg.rtd",,"StudyData", "(Vol("&amp;$E$16&amp;")when  (LocalYear("&amp;$E$16&amp;")="&amp;$D$5&amp;" AND LocalMonth("&amp;$E$16&amp;")="&amp;$C$5&amp;" AND LocalDay("&amp;$E$16&amp;")="&amp;$B$5&amp;" AND LocalHour("&amp;$E$16&amp;")="&amp;F7&amp;" AND LocalMinute("&amp;$E$16&amp;")="&amp;G7&amp;"))", "Bar", "", "Close", "5", "0", "", "", "","FALSE","T"))</f>
        <v>11607</v>
      </c>
      <c r="W7" s="64">
        <f ca="1">IF(O7=1,"",RTD("cqg.rtd",,"StudyData", "(Vol("&amp;$E$17&amp;")when  (LocalYear("&amp;$E$17&amp;")="&amp;$D$6&amp;" AND LocalMonth("&amp;$E$17&amp;")="&amp;$C$6&amp;" AND LocalDay("&amp;$E$17&amp;")="&amp;$B$6&amp;" AND LocalHour("&amp;$E$17&amp;")="&amp;F7&amp;" AND LocalMinute("&amp;$E$17&amp;")="&amp;G7&amp;"))", "Bar", "", "Close", "5", "0", "", "", "","FALSE","T"))</f>
        <v>17991</v>
      </c>
      <c r="X7" s="64">
        <f ca="1">IF(O7=1,"",RTD("cqg.rtd",,"StudyData", "(Vol("&amp;$E$18&amp;")when  (LocalYear("&amp;$E$18&amp;")="&amp;$D$7&amp;" AND LocalMonth("&amp;$E$18&amp;")="&amp;$C$7&amp;" AND LocalDay("&amp;$E$18&amp;")="&amp;$B$7&amp;" AND LocalHour("&amp;$E$18&amp;")="&amp;F7&amp;" AND LocalMinute("&amp;$E$18&amp;")="&amp;G7&amp;"))", "Bar", "", "Close", "5", "0", "", "", "","FALSE","T"))</f>
        <v>26128</v>
      </c>
      <c r="Y7" s="64" t="str">
        <f ca="1">IF(O7=1,"",RTD("cqg.rtd",,"StudyData", "(Vol("&amp;$E$19&amp;")when  (LocalYear("&amp;$E$19&amp;")="&amp;$D$8&amp;" AND LocalMonth("&amp;$E$19&amp;")="&amp;$C$8&amp;" AND LocalDay("&amp;$E$19&amp;")="&amp;$B$8&amp;" AND LocalHour("&amp;$E$19&amp;")="&amp;F7&amp;" AND LocalMinute("&amp;$E$19&amp;")="&amp;G7&amp;"))", "Bar", "", "Close", "5", "0", "", "", "","FALSE","T"))</f>
        <v/>
      </c>
      <c r="Z7" s="64">
        <f ca="1">IF(O7=1,"",RTD("cqg.rtd",,"StudyData", "(Vol("&amp;$E$20&amp;")when  (LocalYear("&amp;$E$20&amp;")="&amp;$D$9&amp;" AND LocalMonth("&amp;$E$20&amp;")="&amp;$C$9&amp;" AND LocalDay("&amp;$E$20&amp;")="&amp;$B$9&amp;" AND LocalHour("&amp;$E$20&amp;")="&amp;F7&amp;" AND LocalMinute("&amp;$E$20&amp;")="&amp;G7&amp;"))", "Bar", "", "Close", "5", "0", "", "", "","FALSE","T"))</f>
        <v>7937</v>
      </c>
      <c r="AA7" s="64">
        <f ca="1">IF(O7=1,"",RTD("cqg.rtd",,"StudyData", "(Vol("&amp;$E$21&amp;")when  (LocalYear("&amp;$E$21&amp;")="&amp;$D$10&amp;"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14815</v>
      </c>
      <c r="AB7" s="64">
        <f ca="1">IF(O7=1,"",RTD("cqg.rtd",,"StudyData", "(Vol("&amp;$E$21&amp;")when  (LocalYear("&amp;$E$21&amp;")="&amp;$D$11&amp;"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15487</v>
      </c>
      <c r="AC7" s="65">
        <f t="shared" ca="1" si="8"/>
        <v>30951</v>
      </c>
      <c r="AE7" s="64" t="str">
        <f ca="1">IF($R7=1,SUM($S$1:S7),"")</f>
        <v/>
      </c>
      <c r="AF7" s="64" t="str">
        <f ca="1">IF($R7=1,SUM($T$1:T7),"")</f>
        <v/>
      </c>
      <c r="AG7" s="64" t="str">
        <f ca="1">IF($R7=1,SUM($U$1:U7),"")</f>
        <v/>
      </c>
      <c r="AH7" s="64" t="str">
        <f ca="1">IF($R7=1,SUM($V$1:V7),"")</f>
        <v/>
      </c>
      <c r="AI7" s="64" t="str">
        <f ca="1">IF($R7=1,SUM($W$1:W7),"")</f>
        <v/>
      </c>
      <c r="AJ7" s="64" t="str">
        <f ca="1">IF($R7=1,SUM($X$1:X7),"")</f>
        <v/>
      </c>
      <c r="AK7" s="64" t="str">
        <f ca="1">IF($R7=1,SUM($Y$1:Y7),"")</f>
        <v/>
      </c>
      <c r="AL7" s="64" t="str">
        <f ca="1">IF($R7=1,SUM($Z$1:Z7),"")</f>
        <v/>
      </c>
      <c r="AM7" s="64" t="str">
        <f ca="1">IF($R7=1,SUM($AA$1:AA7),"")</f>
        <v/>
      </c>
      <c r="AN7" s="64" t="str">
        <f ca="1">IF($R7=1,SUM($AB$1:AB7),"")</f>
        <v/>
      </c>
      <c r="AO7" s="64" t="str">
        <f ca="1">IF($R7=1,SUM($AC$1:AC7),"")</f>
        <v/>
      </c>
      <c r="AQ7" s="69" t="str">
        <f t="shared" si="9"/>
        <v>9:00</v>
      </c>
    </row>
    <row r="8" spans="1:43" x14ac:dyDescent="0.3">
      <c r="B8" s="64">
        <f t="shared" ca="1" si="0"/>
        <v>25</v>
      </c>
      <c r="C8" s="64">
        <f t="shared" ca="1" si="1"/>
        <v>12</v>
      </c>
      <c r="D8" s="64">
        <f t="shared" ca="1" si="10"/>
        <v>2015</v>
      </c>
      <c r="F8" s="64">
        <f t="shared" si="11"/>
        <v>9</v>
      </c>
      <c r="G8" s="66" t="str">
        <f t="shared" si="4"/>
        <v>05</v>
      </c>
      <c r="H8" s="67">
        <f t="shared" si="5"/>
        <v>0.37847222222222227</v>
      </c>
      <c r="K8" s="65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21238</v>
      </c>
      <c r="L8" s="65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21238</v>
      </c>
      <c r="M8" s="65">
        <f t="shared" ca="1" si="2"/>
        <v>11378</v>
      </c>
      <c r="O8" s="64">
        <f t="shared" si="6"/>
        <v>0</v>
      </c>
      <c r="R8" s="64">
        <f t="shared" ca="1" si="7"/>
        <v>7.0000000000000001E-3</v>
      </c>
      <c r="S8" s="64">
        <f ca="1">IF(O8=1,"",RTD("cqg.rtd",,"StudyData", "(Vol("&amp;$E$13&amp;")when  (LocalYear("&amp;$E$13&amp;")="&amp;$D$2&amp;" AND LocalMonth("&amp;$E$13&amp;")="&amp;$C$2&amp;" AND LocalDay("&amp;$E$13&amp;")="&amp;$B$2&amp;" AND LocalHour("&amp;$E$13&amp;")="&amp;F8&amp;" AND LocalMinute("&amp;$E$13&amp;")="&amp;G8&amp;"))", "Bar", "", "Close", "5", "0", "", "", "","FALSE","T"))</f>
        <v>32025</v>
      </c>
      <c r="T8" s="64" t="str">
        <f ca="1">IF(O8=1,"",RTD("cqg.rtd",,"StudyData", "(Vol("&amp;$E$14&amp;")when  (LocalYear("&amp;$E$14&amp;")="&amp;$D$3&amp;" AND LocalMonth("&amp;$E$14&amp;")="&amp;$C$3&amp;" AND LocalDay("&amp;$E$14&amp;")="&amp;$B$3&amp;" AND LocalHour("&amp;$E$14&amp;")="&amp;F8&amp;" AND LocalMinute("&amp;$E$14&amp;")="&amp;G8&amp;"))", "Bar", "", "Close", "5", "0", "", "", "","FALSE","T"))</f>
        <v/>
      </c>
      <c r="U8" s="64">
        <f ca="1">IF(O8=1,"",RTD("cqg.rtd",,"StudyData", "(Vol("&amp;$E$15&amp;")when  (LocalYear("&amp;$E$15&amp;")="&amp;$D$4&amp;" AND LocalMonth("&amp;$E$15&amp;")="&amp;$C$4&amp;" AND LocalDay("&amp;$E$15&amp;")="&amp;$B$4&amp;" AND LocalHour("&amp;$E$15&amp;")="&amp;F8&amp;" AND LocalMinute("&amp;$E$15&amp;")="&amp;G8&amp;"))", "Bar", "", "Close", "5", "0", "", "", "","FALSE","T"))</f>
        <v>12017</v>
      </c>
      <c r="V8" s="64">
        <f ca="1">IF(O8=1,"",RTD("cqg.rtd",,"StudyData", "(Vol("&amp;$E$16&amp;")when  (LocalYear("&amp;$E$16&amp;")="&amp;$D$5&amp;" AND LocalMonth("&amp;$E$16&amp;")="&amp;$C$5&amp;" AND LocalDay("&amp;$E$16&amp;")="&amp;$B$5&amp;" AND LocalHour("&amp;$E$16&amp;")="&amp;F8&amp;" AND LocalMinute("&amp;$E$16&amp;")="&amp;G8&amp;"))", "Bar", "", "Close", "5", "0", "", "", "","FALSE","T"))</f>
        <v>9970</v>
      </c>
      <c r="W8" s="64">
        <f ca="1">IF(O8=1,"",RTD("cqg.rtd",,"StudyData", "(Vol("&amp;$E$17&amp;")when  (LocalYear("&amp;$E$17&amp;")="&amp;$D$6&amp;" AND LocalMonth("&amp;$E$17&amp;")="&amp;$C$6&amp;" AND LocalDay("&amp;$E$17&amp;")="&amp;$B$6&amp;" AND LocalHour("&amp;$E$17&amp;")="&amp;F8&amp;" AND LocalMinute("&amp;$E$17&amp;")="&amp;G8&amp;"))", "Bar", "", "Close", "5", "0", "", "", "","FALSE","T"))</f>
        <v>10105</v>
      </c>
      <c r="X8" s="64">
        <f ca="1">IF(O8=1,"",RTD("cqg.rtd",,"StudyData", "(Vol("&amp;$E$18&amp;")when  (LocalYear("&amp;$E$18&amp;")="&amp;$D$7&amp;" AND LocalMonth("&amp;$E$18&amp;")="&amp;$C$7&amp;" AND LocalDay("&amp;$E$18&amp;")="&amp;$B$7&amp;" AND LocalHour("&amp;$E$18&amp;")="&amp;F8&amp;" AND LocalMinute("&amp;$E$18&amp;")="&amp;G8&amp;"))", "Bar", "", "Close", "5", "0", "", "", "","FALSE","T"))</f>
        <v>11124</v>
      </c>
      <c r="Y8" s="64" t="str">
        <f ca="1">IF(O8=1,"",RTD("cqg.rtd",,"StudyData", "(Vol("&amp;$E$19&amp;")when  (LocalYear("&amp;$E$19&amp;")="&amp;$D$8&amp;" AND LocalMonth("&amp;$E$19&amp;")="&amp;$C$8&amp;" AND LocalDay("&amp;$E$19&amp;")="&amp;$B$8&amp;" AND LocalHour("&amp;$E$19&amp;")="&amp;F8&amp;" AND LocalMinute("&amp;$E$19&amp;")="&amp;G8&amp;"))", "Bar", "", "Close", "5", "0", "", "", "","FALSE","T"))</f>
        <v/>
      </c>
      <c r="Z8" s="64">
        <f ca="1">IF(O8=1,"",RTD("cqg.rtd",,"StudyData", "(Vol("&amp;$E$20&amp;")when  (LocalYear("&amp;$E$20&amp;")="&amp;$D$9&amp;" AND LocalMonth("&amp;$E$20&amp;")="&amp;$C$9&amp;" AND LocalDay("&amp;$E$20&amp;")="&amp;$B$9&amp;" AND LocalHour("&amp;$E$20&amp;")="&amp;F8&amp;" AND LocalMinute("&amp;$E$20&amp;")="&amp;G8&amp;"))", "Bar", "", "Close", "5", "0", "", "", "","FALSE","T"))</f>
        <v>5693</v>
      </c>
      <c r="AA8" s="64">
        <f ca="1">IF(O8=1,"",RTD("cqg.rtd",,"StudyData", "(Vol("&amp;$E$21&amp;")when  (LocalYear("&amp;$E$21&amp;")="&amp;$D$10&amp;"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16254</v>
      </c>
      <c r="AB8" s="64">
        <f ca="1">IF(O8=1,"",RTD("cqg.rtd",,"StudyData", "(Vol("&amp;$E$21&amp;")when  (LocalYear("&amp;$E$21&amp;")="&amp;$D$11&amp;"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16592</v>
      </c>
      <c r="AC8" s="65">
        <f t="shared" ca="1" si="8"/>
        <v>21238</v>
      </c>
      <c r="AE8" s="64" t="str">
        <f ca="1">IF($R8=1,SUM($S$1:S8),"")</f>
        <v/>
      </c>
      <c r="AF8" s="64" t="str">
        <f ca="1">IF($R8=1,SUM($T$1:T8),"")</f>
        <v/>
      </c>
      <c r="AG8" s="64" t="str">
        <f ca="1">IF($R8=1,SUM($U$1:U8),"")</f>
        <v/>
      </c>
      <c r="AH8" s="64" t="str">
        <f ca="1">IF($R8=1,SUM($V$1:V8),"")</f>
        <v/>
      </c>
      <c r="AI8" s="64" t="str">
        <f ca="1">IF($R8=1,SUM($W$1:W8),"")</f>
        <v/>
      </c>
      <c r="AJ8" s="64" t="str">
        <f ca="1">IF($R8=1,SUM($X$1:X8),"")</f>
        <v/>
      </c>
      <c r="AK8" s="64" t="str">
        <f ca="1">IF($R8=1,SUM($Y$1:Y8),"")</f>
        <v/>
      </c>
      <c r="AL8" s="64" t="str">
        <f ca="1">IF($R8=1,SUM($Z$1:Z8),"")</f>
        <v/>
      </c>
      <c r="AM8" s="64" t="str">
        <f ca="1">IF($R8=1,SUM($AA$1:AA8),"")</f>
        <v/>
      </c>
      <c r="AN8" s="64" t="str">
        <f ca="1">IF($R8=1,SUM($AB$1:AB8),"")</f>
        <v/>
      </c>
      <c r="AO8" s="64" t="str">
        <f ca="1">IF($R8=1,SUM($AC$1:AC8),"")</f>
        <v/>
      </c>
      <c r="AQ8" s="69" t="str">
        <f t="shared" si="9"/>
        <v>9:05</v>
      </c>
    </row>
    <row r="9" spans="1:43" x14ac:dyDescent="0.3">
      <c r="B9" s="64">
        <f t="shared" ca="1" si="0"/>
        <v>24</v>
      </c>
      <c r="C9" s="64">
        <f t="shared" ca="1" si="1"/>
        <v>12</v>
      </c>
      <c r="D9" s="64">
        <f t="shared" ca="1" si="10"/>
        <v>2015</v>
      </c>
      <c r="F9" s="64">
        <f t="shared" si="11"/>
        <v>9</v>
      </c>
      <c r="G9" s="66">
        <f t="shared" si="4"/>
        <v>10</v>
      </c>
      <c r="H9" s="67">
        <f t="shared" si="5"/>
        <v>0.38194444444444442</v>
      </c>
      <c r="K9" s="65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21893</v>
      </c>
      <c r="L9" s="65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21893</v>
      </c>
      <c r="M9" s="65">
        <f t="shared" ca="1" si="2"/>
        <v>11523.7</v>
      </c>
      <c r="O9" s="64">
        <f t="shared" si="6"/>
        <v>0</v>
      </c>
      <c r="R9" s="64">
        <f t="shared" ca="1" si="7"/>
        <v>8.0000000000000002E-3</v>
      </c>
      <c r="S9" s="64">
        <f ca="1">IF(O9=1,"",RTD("cqg.rtd",,"StudyData", "(Vol("&amp;$E$13&amp;")when  (LocalYear("&amp;$E$13&amp;")="&amp;$D$2&amp;" AND LocalMonth("&amp;$E$13&amp;")="&amp;$C$2&amp;" AND LocalDay("&amp;$E$13&amp;")="&amp;$B$2&amp;" AND LocalHour("&amp;$E$13&amp;")="&amp;F9&amp;" AND LocalMinute("&amp;$E$13&amp;")="&amp;G9&amp;"))", "Bar", "", "Close", "5", "0", "", "", "","FALSE","T"))</f>
        <v>38816</v>
      </c>
      <c r="T9" s="64" t="str">
        <f ca="1">IF(O9=1,"",RTD("cqg.rtd",,"StudyData", "(Vol("&amp;$E$14&amp;")when  (LocalYear("&amp;$E$14&amp;")="&amp;$D$3&amp;" AND LocalMonth("&amp;$E$14&amp;")="&amp;$C$3&amp;" AND LocalDay("&amp;$E$14&amp;")="&amp;$B$3&amp;" AND LocalHour("&amp;$E$14&amp;")="&amp;F9&amp;" AND LocalMinute("&amp;$E$14&amp;")="&amp;G9&amp;"))", "Bar", "", "Close", "5", "0", "", "", "","FALSE","T"))</f>
        <v/>
      </c>
      <c r="U9" s="64">
        <f ca="1">IF(O9=1,"",RTD("cqg.rtd",,"StudyData", "(Vol("&amp;$E$15&amp;")when  (LocalYear("&amp;$E$15&amp;")="&amp;$D$4&amp;" AND LocalMonth("&amp;$E$15&amp;")="&amp;$C$4&amp;" AND LocalDay("&amp;$E$15&amp;")="&amp;$B$4&amp;" AND LocalHour("&amp;$E$15&amp;")="&amp;F9&amp;" AND LocalMinute("&amp;$E$15&amp;")="&amp;G9&amp;"))", "Bar", "", "Close", "5", "0", "", "", "","FALSE","T"))</f>
        <v>10481</v>
      </c>
      <c r="V9" s="64">
        <f ca="1">IF(O9=1,"",RTD("cqg.rtd",,"StudyData", "(Vol("&amp;$E$16&amp;")when  (LocalYear("&amp;$E$16&amp;")="&amp;$D$5&amp;" AND LocalMonth("&amp;$E$16&amp;")="&amp;$C$5&amp;" AND LocalDay("&amp;$E$16&amp;")="&amp;$B$5&amp;" AND LocalHour("&amp;$E$16&amp;")="&amp;F9&amp;" AND LocalMinute("&amp;$E$16&amp;")="&amp;G9&amp;"))", "Bar", "", "Close", "5", "0", "", "", "","FALSE","T"))</f>
        <v>10646</v>
      </c>
      <c r="W9" s="64">
        <f ca="1">IF(O9=1,"",RTD("cqg.rtd",,"StudyData", "(Vol("&amp;$E$17&amp;")when  (LocalYear("&amp;$E$17&amp;")="&amp;$D$6&amp;" AND LocalMonth("&amp;$E$17&amp;")="&amp;$C$6&amp;" AND LocalDay("&amp;$E$17&amp;")="&amp;$B$6&amp;" AND LocalHour("&amp;$E$17&amp;")="&amp;F9&amp;" AND LocalMinute("&amp;$E$17&amp;")="&amp;G9&amp;"))", "Bar", "", "Close", "5", "0", "", "", "","FALSE","T"))</f>
        <v>13343</v>
      </c>
      <c r="X9" s="64">
        <f ca="1">IF(O9=1,"",RTD("cqg.rtd",,"StudyData", "(Vol("&amp;$E$18&amp;")when  (LocalYear("&amp;$E$18&amp;")="&amp;$D$7&amp;" AND LocalMonth("&amp;$E$18&amp;")="&amp;$C$7&amp;" AND LocalDay("&amp;$E$18&amp;")="&amp;$B$7&amp;" AND LocalHour("&amp;$E$18&amp;")="&amp;F9&amp;" AND LocalMinute("&amp;$E$18&amp;")="&amp;G9&amp;"))", "Bar", "", "Close", "5", "0", "", "", "","FALSE","T"))</f>
        <v>16188</v>
      </c>
      <c r="Y9" s="64" t="str">
        <f ca="1">IF(O9=1,"",RTD("cqg.rtd",,"StudyData", "(Vol("&amp;$E$19&amp;")when  (LocalYear("&amp;$E$19&amp;")="&amp;$D$8&amp;" AND LocalMonth("&amp;$E$19&amp;")="&amp;$C$8&amp;" AND LocalDay("&amp;$E$19&amp;")="&amp;$B$8&amp;" AND LocalHour("&amp;$E$19&amp;")="&amp;F9&amp;" AND LocalMinute("&amp;$E$19&amp;")="&amp;G9&amp;"))", "Bar", "", "Close", "5", "0", "", "", "","FALSE","T"))</f>
        <v/>
      </c>
      <c r="Z9" s="64">
        <f ca="1">IF(O9=1,"",RTD("cqg.rtd",,"StudyData", "(Vol("&amp;$E$20&amp;")when  (LocalYear("&amp;$E$20&amp;")="&amp;$D$9&amp;" AND LocalMonth("&amp;$E$20&amp;")="&amp;$C$9&amp;" AND LocalDay("&amp;$E$20&amp;")="&amp;$B$9&amp;" AND LocalHour("&amp;$E$20&amp;")="&amp;F9&amp;" AND LocalMinute("&amp;$E$20&amp;")="&amp;G9&amp;"))", "Bar", "", "Close", "5", "0", "", "", "","FALSE","T"))</f>
        <v>3699</v>
      </c>
      <c r="AA9" s="64">
        <f ca="1">IF(O9=1,"",RTD("cqg.rtd",,"StudyData", "(Vol("&amp;$E$21&amp;")when  (LocalYear("&amp;$E$21&amp;")="&amp;$D$10&amp;"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9805</v>
      </c>
      <c r="AB9" s="64">
        <f ca="1">IF(O9=1,"",RTD("cqg.rtd",,"StudyData", "(Vol("&amp;$E$21&amp;")when  (LocalYear("&amp;$E$21&amp;")="&amp;$D$11&amp;"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12259</v>
      </c>
      <c r="AC9" s="65">
        <f t="shared" ca="1" si="8"/>
        <v>21893</v>
      </c>
      <c r="AE9" s="64" t="str">
        <f ca="1">IF($R9=1,SUM($S$1:S9),"")</f>
        <v/>
      </c>
      <c r="AF9" s="64" t="str">
        <f ca="1">IF($R9=1,SUM($T$1:T9),"")</f>
        <v/>
      </c>
      <c r="AG9" s="64" t="str">
        <f ca="1">IF($R9=1,SUM($U$1:U9),"")</f>
        <v/>
      </c>
      <c r="AH9" s="64" t="str">
        <f ca="1">IF($R9=1,SUM($V$1:V9),"")</f>
        <v/>
      </c>
      <c r="AI9" s="64" t="str">
        <f ca="1">IF($R9=1,SUM($W$1:W9),"")</f>
        <v/>
      </c>
      <c r="AJ9" s="64" t="str">
        <f ca="1">IF($R9=1,SUM($X$1:X9),"")</f>
        <v/>
      </c>
      <c r="AK9" s="64" t="str">
        <f ca="1">IF($R9=1,SUM($Y$1:Y9),"")</f>
        <v/>
      </c>
      <c r="AL9" s="64" t="str">
        <f ca="1">IF($R9=1,SUM($Z$1:Z9),"")</f>
        <v/>
      </c>
      <c r="AM9" s="64" t="str">
        <f ca="1">IF($R9=1,SUM($AA$1:AA9),"")</f>
        <v/>
      </c>
      <c r="AN9" s="64" t="str">
        <f ca="1">IF($R9=1,SUM($AB$1:AB9),"")</f>
        <v/>
      </c>
      <c r="AO9" s="64" t="str">
        <f ca="1">IF($R9=1,SUM($AC$1:AC9),"")</f>
        <v/>
      </c>
      <c r="AQ9" s="69" t="str">
        <f t="shared" si="9"/>
        <v>9:10</v>
      </c>
    </row>
    <row r="10" spans="1:43" x14ac:dyDescent="0.3">
      <c r="B10" s="64">
        <f t="shared" ca="1" si="0"/>
        <v>23</v>
      </c>
      <c r="C10" s="64">
        <f t="shared" ca="1" si="1"/>
        <v>12</v>
      </c>
      <c r="D10" s="64">
        <f t="shared" ca="1" si="10"/>
        <v>2015</v>
      </c>
      <c r="E10" s="71"/>
      <c r="F10" s="64">
        <f t="shared" si="11"/>
        <v>9</v>
      </c>
      <c r="G10" s="66">
        <f t="shared" si="4"/>
        <v>15</v>
      </c>
      <c r="H10" s="67">
        <f t="shared" si="5"/>
        <v>0.38541666666666669</v>
      </c>
      <c r="K10" s="65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18969</v>
      </c>
      <c r="L10" s="65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18969</v>
      </c>
      <c r="M10" s="65">
        <f t="shared" ca="1" si="2"/>
        <v>10161.5</v>
      </c>
      <c r="O10" s="64">
        <f t="shared" si="6"/>
        <v>0</v>
      </c>
      <c r="R10" s="64">
        <f t="shared" ca="1" si="7"/>
        <v>9.0000000000000011E-3</v>
      </c>
      <c r="S10" s="64">
        <f ca="1">IF(O10=1,"",RTD("cqg.rtd",,"StudyData", "(Vol("&amp;$E$13&amp;")when  (LocalYear("&amp;$E$13&amp;")="&amp;$D$2&amp;"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25858</v>
      </c>
      <c r="T10" s="64" t="str">
        <f ca="1">IF(O10=1,"",RTD("cqg.rtd",,"StudyData", "(Vol("&amp;$E$14&amp;")when  (LocalYear("&amp;$E$14&amp;")="&amp;$D$3&amp;"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/>
      </c>
      <c r="U10" s="64">
        <f ca="1">IF(O10=1,"",RTD("cqg.rtd",,"StudyData", "(Vol("&amp;$E$15&amp;")when  (LocalYear("&amp;$E$15&amp;")="&amp;$D$4&amp;"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8864</v>
      </c>
      <c r="V10" s="64">
        <f ca="1">IF(O10=1,"",RTD("cqg.rtd",,"StudyData", "(Vol("&amp;$E$16&amp;")when  (LocalYear("&amp;$E$16&amp;")="&amp;$D$5&amp;"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8391</v>
      </c>
      <c r="W10" s="64">
        <f ca="1">IF(O10=1,"",RTD("cqg.rtd",,"StudyData", "(Vol("&amp;$E$17&amp;")when  (LocalYear("&amp;$E$17&amp;")="&amp;$D$6&amp;"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9346</v>
      </c>
      <c r="X10" s="64">
        <f ca="1">IF(O10=1,"",RTD("cqg.rtd",,"StudyData", "(Vol("&amp;$E$18&amp;")when  (LocalYear("&amp;$E$18&amp;")="&amp;$D$7&amp;"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8711</v>
      </c>
      <c r="Y10" s="64" t="str">
        <f ca="1">IF(O10=1,"",RTD("cqg.rtd",,"StudyData", "(Vol("&amp;$E$19&amp;")when  (LocalYear("&amp;$E$19&amp;")="&amp;$D$8&amp;"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/>
      </c>
      <c r="Z10" s="64">
        <f ca="1">IF(O10=1,"",RTD("cqg.rtd",,"StudyData", "(Vol("&amp;$E$20&amp;")when  (LocalYear("&amp;$E$20&amp;")="&amp;$D$9&amp;"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6890</v>
      </c>
      <c r="AA10" s="64">
        <f ca="1">IF(O10=1,"",RTD("cqg.rtd",,"StudyData", "(Vol("&amp;$E$21&amp;")when  (LocalYear("&amp;$E$21&amp;")="&amp;$D$10&amp;"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11920</v>
      </c>
      <c r="AB10" s="64">
        <f ca="1">IF(O10=1,"",RTD("cqg.rtd",,"StudyData", "(Vol("&amp;$E$21&amp;")when  (LocalYear("&amp;$E$21&amp;")="&amp;$D$11&amp;"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21635</v>
      </c>
      <c r="AC10" s="65">
        <f t="shared" ca="1" si="8"/>
        <v>18969</v>
      </c>
      <c r="AE10" s="64" t="str">
        <f ca="1">IF($R10=1,SUM($S$1:S10),"")</f>
        <v/>
      </c>
      <c r="AF10" s="64" t="str">
        <f ca="1">IF($R10=1,SUM($T$1:T10),"")</f>
        <v/>
      </c>
      <c r="AG10" s="64" t="str">
        <f ca="1">IF($R10=1,SUM($U$1:U10),"")</f>
        <v/>
      </c>
      <c r="AH10" s="64" t="str">
        <f ca="1">IF($R10=1,SUM($V$1:V10),"")</f>
        <v/>
      </c>
      <c r="AI10" s="64" t="str">
        <f ca="1">IF($R10=1,SUM($W$1:W10),"")</f>
        <v/>
      </c>
      <c r="AJ10" s="64" t="str">
        <f ca="1">IF($R10=1,SUM($X$1:X10),"")</f>
        <v/>
      </c>
      <c r="AK10" s="64" t="str">
        <f ca="1">IF($R10=1,SUM($Y$1:Y10),"")</f>
        <v/>
      </c>
      <c r="AL10" s="64" t="str">
        <f ca="1">IF($R10=1,SUM($Z$1:Z10),"")</f>
        <v/>
      </c>
      <c r="AM10" s="64" t="str">
        <f ca="1">IF($R10=1,SUM($AA$1:AA10),"")</f>
        <v/>
      </c>
      <c r="AN10" s="64" t="str">
        <f ca="1">IF($R10=1,SUM($AB$1:AB10),"")</f>
        <v/>
      </c>
      <c r="AO10" s="64" t="str">
        <f ca="1">IF($R10=1,SUM($AC$1:AC10),"")</f>
        <v/>
      </c>
      <c r="AQ10" s="69" t="str">
        <f t="shared" si="9"/>
        <v>9:15</v>
      </c>
    </row>
    <row r="11" spans="1:43" x14ac:dyDescent="0.3">
      <c r="B11" s="64">
        <f t="shared" ca="1" si="0"/>
        <v>22</v>
      </c>
      <c r="C11" s="64">
        <f t="shared" ca="1" si="1"/>
        <v>12</v>
      </c>
      <c r="D11" s="64">
        <f t="shared" ca="1" si="10"/>
        <v>2015</v>
      </c>
      <c r="F11" s="64">
        <f t="shared" si="11"/>
        <v>9</v>
      </c>
      <c r="G11" s="66">
        <f t="shared" si="4"/>
        <v>20</v>
      </c>
      <c r="H11" s="67">
        <f t="shared" si="5"/>
        <v>0.3888888888888889</v>
      </c>
      <c r="K11" s="65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24286</v>
      </c>
      <c r="L11" s="65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24286</v>
      </c>
      <c r="M11" s="65">
        <f t="shared" ca="1" si="2"/>
        <v>11755.4</v>
      </c>
      <c r="O11" s="64">
        <f t="shared" si="6"/>
        <v>0</v>
      </c>
      <c r="R11" s="64">
        <f t="shared" ca="1" si="7"/>
        <v>1.0000000000000002E-2</v>
      </c>
      <c r="S11" s="64">
        <f ca="1">IF(O11=1,"",RTD("cqg.rtd",,"StudyData", "(Vol("&amp;$E$13&amp;")when  (LocalYear("&amp;$E$13&amp;")="&amp;$D$2&amp;"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32700</v>
      </c>
      <c r="T11" s="64" t="str">
        <f ca="1">IF(O11=1,"",RTD("cqg.rtd",,"StudyData", "(Vol("&amp;$E$14&amp;")when  (LocalYear("&amp;$E$14&amp;")="&amp;$D$3&amp;"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/>
      </c>
      <c r="U11" s="64">
        <f ca="1">IF(O11=1,"",RTD("cqg.rtd",,"StudyData", "(Vol("&amp;$E$15&amp;")when  (LocalYear("&amp;$E$15&amp;")="&amp;$D$4&amp;"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11640</v>
      </c>
      <c r="V11" s="64">
        <f ca="1">IF(O11=1,"",RTD("cqg.rtd",,"StudyData", "(Vol("&amp;$E$16&amp;")when  (LocalYear("&amp;$E$16&amp;")="&amp;$D$5&amp;"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16878</v>
      </c>
      <c r="W11" s="64">
        <f ca="1">IF(O11=1,"",RTD("cqg.rtd",,"StudyData", "(Vol("&amp;$E$17&amp;")when  (LocalYear("&amp;$E$17&amp;")="&amp;$D$6&amp;"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11929</v>
      </c>
      <c r="X11" s="64">
        <f ca="1">IF(O11=1,"",RTD("cqg.rtd",,"StudyData", "(Vol("&amp;$E$18&amp;")when  (LocalYear("&amp;$E$18&amp;")="&amp;$D$7&amp;"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9507</v>
      </c>
      <c r="Y11" s="64" t="str">
        <f ca="1">IF(O11=1,"",RTD("cqg.rtd",,"StudyData", "(Vol("&amp;$E$19&amp;")when  (LocalYear("&amp;$E$19&amp;")="&amp;$D$8&amp;"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/>
      </c>
      <c r="Z11" s="64">
        <f ca="1">IF(O11=1,"",RTD("cqg.rtd",,"StudyData", "(Vol("&amp;$E$20&amp;")when  (LocalYear("&amp;$E$20&amp;")="&amp;$D$9&amp;"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5720</v>
      </c>
      <c r="AA11" s="64">
        <f ca="1">IF(O11=1,"",RTD("cqg.rtd",,"StudyData", "(Vol("&amp;$E$21&amp;")when  (LocalYear("&amp;$E$21&amp;")="&amp;$D$10&amp;"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10002</v>
      </c>
      <c r="AB11" s="64">
        <f ca="1">IF(O11=1,"",RTD("cqg.rtd",,"StudyData", "(Vol("&amp;$E$21&amp;")when  (LocalYear("&amp;$E$21&amp;")="&amp;$D$11&amp;"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19178</v>
      </c>
      <c r="AC11" s="65">
        <f t="shared" ca="1" si="8"/>
        <v>24286</v>
      </c>
      <c r="AE11" s="64" t="str">
        <f ca="1">IF($R11=1,SUM($S$1:S11),"")</f>
        <v/>
      </c>
      <c r="AF11" s="64" t="str">
        <f ca="1">IF($R11=1,SUM($T$1:T11),"")</f>
        <v/>
      </c>
      <c r="AG11" s="64" t="str">
        <f ca="1">IF($R11=1,SUM($U$1:U11),"")</f>
        <v/>
      </c>
      <c r="AH11" s="64" t="str">
        <f ca="1">IF($R11=1,SUM($V$1:V11),"")</f>
        <v/>
      </c>
      <c r="AI11" s="64" t="str">
        <f ca="1">IF($R11=1,SUM($W$1:W11),"")</f>
        <v/>
      </c>
      <c r="AJ11" s="64" t="str">
        <f ca="1">IF($R11=1,SUM($X$1:X11),"")</f>
        <v/>
      </c>
      <c r="AK11" s="64" t="str">
        <f ca="1">IF($R11=1,SUM($Y$1:Y11),"")</f>
        <v/>
      </c>
      <c r="AL11" s="64" t="str">
        <f ca="1">IF($R11=1,SUM($Z$1:Z11),"")</f>
        <v/>
      </c>
      <c r="AM11" s="64" t="str">
        <f ca="1">IF($R11=1,SUM($AA$1:AA11),"")</f>
        <v/>
      </c>
      <c r="AN11" s="64" t="str">
        <f ca="1">IF($R11=1,SUM($AB$1:AB11),"")</f>
        <v/>
      </c>
      <c r="AO11" s="64" t="str">
        <f ca="1">IF($R11=1,SUM($AC$1:AC11),"")</f>
        <v/>
      </c>
      <c r="AQ11" s="69" t="str">
        <f t="shared" si="9"/>
        <v>9:20</v>
      </c>
    </row>
    <row r="12" spans="1:43" x14ac:dyDescent="0.3">
      <c r="B12" s="68" t="str">
        <f>Display!M9</f>
        <v>EP</v>
      </c>
      <c r="C12" s="64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53514</v>
      </c>
      <c r="D12" s="64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15</v>
      </c>
      <c r="E12" s="64" t="str">
        <f ca="1">$B$12&amp;"?"&amp;IF(C12&gt;D12,1,2)</f>
        <v>EP?1</v>
      </c>
      <c r="F12" s="64">
        <f t="shared" si="11"/>
        <v>9</v>
      </c>
      <c r="G12" s="66">
        <f t="shared" si="4"/>
        <v>25</v>
      </c>
      <c r="H12" s="67">
        <f t="shared" si="5"/>
        <v>0.3923611111111111</v>
      </c>
      <c r="K12" s="65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15928</v>
      </c>
      <c r="L12" s="65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15928</v>
      </c>
      <c r="M12" s="65">
        <f t="shared" ca="1" si="2"/>
        <v>9109.2999999999993</v>
      </c>
      <c r="O12" s="64">
        <f t="shared" si="6"/>
        <v>0</v>
      </c>
      <c r="R12" s="64">
        <f t="shared" ca="1" si="7"/>
        <v>1.1000000000000003E-2</v>
      </c>
      <c r="S12" s="64">
        <f ca="1">IF(O12=1,"",RTD("cqg.rtd",,"StudyData", "(Vol("&amp;$E$13&amp;")when  (LocalYear("&amp;$E$13&amp;")="&amp;$D$2&amp;"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22186</v>
      </c>
      <c r="T12" s="64" t="str">
        <f ca="1">IF(O12=1,"",RTD("cqg.rtd",,"StudyData", "(Vol("&amp;$E$14&amp;")when  (LocalYear("&amp;$E$14&amp;")="&amp;$D$3&amp;"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/>
      </c>
      <c r="U12" s="64">
        <f ca="1">IF(O12=1,"",RTD("cqg.rtd",,"StudyData", "(Vol("&amp;$E$15&amp;")when  (LocalYear("&amp;$E$15&amp;")="&amp;$D$4&amp;"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15487</v>
      </c>
      <c r="V12" s="64">
        <f ca="1">IF(O12=1,"",RTD("cqg.rtd",,"StudyData", "(Vol("&amp;$E$16&amp;")when  (LocalYear("&amp;$E$16&amp;")="&amp;$D$5&amp;"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9791</v>
      </c>
      <c r="W12" s="64">
        <f ca="1">IF(O12=1,"",RTD("cqg.rtd",,"StudyData", "(Vol("&amp;$E$17&amp;")when  (LocalYear("&amp;$E$17&amp;")="&amp;$D$6&amp;"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9318</v>
      </c>
      <c r="X12" s="64">
        <f ca="1">IF(O12=1,"",RTD("cqg.rtd",,"StudyData", "(Vol("&amp;$E$18&amp;")when  (LocalYear("&amp;$E$18&amp;")="&amp;$D$7&amp;"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8116</v>
      </c>
      <c r="Y12" s="64" t="str">
        <f ca="1">IF(O12=1,"",RTD("cqg.rtd",,"StudyData", "(Vol("&amp;$E$19&amp;")when  (LocalYear("&amp;$E$19&amp;")="&amp;$D$8&amp;"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/>
      </c>
      <c r="Z12" s="64">
        <f ca="1">IF(O12=1,"",RTD("cqg.rtd",,"StudyData", "(Vol("&amp;$E$20&amp;")when  (LocalYear("&amp;$E$20&amp;")="&amp;$D$9&amp;"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6475</v>
      </c>
      <c r="AA12" s="64">
        <f ca="1">IF(O12=1,"",RTD("cqg.rtd",,"StudyData", "(Vol("&amp;$E$21&amp;")when  (LocalYear("&amp;$E$21&amp;")="&amp;$D$10&amp;"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7915</v>
      </c>
      <c r="AB12" s="64">
        <f ca="1">IF(O12=1,"",RTD("cqg.rtd",,"StudyData", "(Vol("&amp;$E$21&amp;")when  (LocalYear("&amp;$E$21&amp;")="&amp;$D$11&amp;"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11805</v>
      </c>
      <c r="AC12" s="65">
        <f t="shared" ca="1" si="8"/>
        <v>15928</v>
      </c>
      <c r="AE12" s="64" t="str">
        <f ca="1">IF($R12=1,SUM($S$1:S12),"")</f>
        <v/>
      </c>
      <c r="AF12" s="64" t="str">
        <f ca="1">IF($R12=1,SUM($T$1:T12),"")</f>
        <v/>
      </c>
      <c r="AG12" s="64" t="str">
        <f ca="1">IF($R12=1,SUM($U$1:U12),"")</f>
        <v/>
      </c>
      <c r="AH12" s="64" t="str">
        <f ca="1">IF($R12=1,SUM($V$1:V12),"")</f>
        <v/>
      </c>
      <c r="AI12" s="64" t="str">
        <f ca="1">IF($R12=1,SUM($W$1:W12),"")</f>
        <v/>
      </c>
      <c r="AJ12" s="64" t="str">
        <f ca="1">IF($R12=1,SUM($X$1:X12),"")</f>
        <v/>
      </c>
      <c r="AK12" s="64" t="str">
        <f ca="1">IF($R12=1,SUM($Y$1:Y12),"")</f>
        <v/>
      </c>
      <c r="AL12" s="64" t="str">
        <f ca="1">IF($R12=1,SUM($Z$1:Z12),"")</f>
        <v/>
      </c>
      <c r="AM12" s="64" t="str">
        <f ca="1">IF($R12=1,SUM($AA$1:AA12),"")</f>
        <v/>
      </c>
      <c r="AN12" s="64" t="str">
        <f ca="1">IF($R12=1,SUM($AB$1:AB12),"")</f>
        <v/>
      </c>
      <c r="AO12" s="64" t="str">
        <f ca="1">IF($R12=1,SUM($AC$1:AC12),"")</f>
        <v/>
      </c>
      <c r="AQ12" s="69" t="str">
        <f t="shared" si="9"/>
        <v>9:25</v>
      </c>
    </row>
    <row r="13" spans="1:43" x14ac:dyDescent="0.3">
      <c r="C13" s="64">
        <f ca="1" xml:space="preserve"> RTD("cqg.rtd",,"StudyData", "(Vol("&amp;$B$12&amp;"?1"&amp;")when  (LocalYear("&amp;$B$12&amp;"?1"&amp;")="&amp;$D$2&amp;"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64462</v>
      </c>
      <c r="D13" s="64">
        <f ca="1" xml:space="preserve"> RTD("cqg.rtd",,"StudyData", "(Vol("&amp;$B$12&amp;"?2"&amp;")when  (LocalYear("&amp;$B$12&amp;"?2"&amp;")="&amp;$D$2&amp;"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114</v>
      </c>
      <c r="E13" s="64" t="str">
        <f t="shared" ref="E13:E21" ca="1" si="12">$B$12&amp;"?"&amp;IF(C13&gt;D13,1,2)</f>
        <v>EP?1</v>
      </c>
      <c r="F13" s="64">
        <f t="shared" si="11"/>
        <v>9</v>
      </c>
      <c r="G13" s="66">
        <f t="shared" si="4"/>
        <v>30</v>
      </c>
      <c r="H13" s="67">
        <f t="shared" si="5"/>
        <v>0.39583333333333331</v>
      </c>
      <c r="K13" s="65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11358</v>
      </c>
      <c r="L13" s="65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11358</v>
      </c>
      <c r="M13" s="65">
        <f t="shared" ca="1" si="2"/>
        <v>12542.5</v>
      </c>
      <c r="O13" s="64">
        <f t="shared" si="6"/>
        <v>0</v>
      </c>
      <c r="R13" s="64">
        <f t="shared" ca="1" si="7"/>
        <v>1</v>
      </c>
      <c r="S13" s="64">
        <f ca="1">IF(O13=1,"",RTD("cqg.rtd",,"StudyData", "(Vol("&amp;$E$13&amp;")when  (LocalYear("&amp;$E$13&amp;")="&amp;$D$2&amp;"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20078</v>
      </c>
      <c r="T13" s="64" t="str">
        <f ca="1">IF(O13=1,"",RTD("cqg.rtd",,"StudyData", "(Vol("&amp;$E$14&amp;")when  (LocalYear("&amp;$E$14&amp;")="&amp;$D$3&amp;"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/>
      </c>
      <c r="U13" s="64">
        <f ca="1">IF(O13=1,"",RTD("cqg.rtd",,"StudyData", "(Vol("&amp;$E$15&amp;")when  (LocalYear("&amp;$E$15&amp;")="&amp;$D$4&amp;"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23309</v>
      </c>
      <c r="V13" s="64">
        <f ca="1">IF(O13=1,"",RTD("cqg.rtd",,"StudyData", "(Vol("&amp;$E$16&amp;")when  (LocalYear("&amp;$E$16&amp;")="&amp;$D$5&amp;"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14330</v>
      </c>
      <c r="W13" s="64">
        <f ca="1">IF(O13=1,"",RTD("cqg.rtd",,"StudyData", "(Vol("&amp;$E$17&amp;")when  (LocalYear("&amp;$E$17&amp;")="&amp;$D$6&amp;"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11716</v>
      </c>
      <c r="X13" s="64">
        <f ca="1">IF(O13=1,"",RTD("cqg.rtd",,"StudyData", "(Vol("&amp;$E$18&amp;")when  (LocalYear("&amp;$E$18&amp;")="&amp;$D$7&amp;"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7903</v>
      </c>
      <c r="Y13" s="64" t="str">
        <f ca="1">IF(O13=1,"",RTD("cqg.rtd",,"StudyData", "(Vol("&amp;$E$19&amp;")when  (LocalYear("&amp;$E$19&amp;")="&amp;$D$8&amp;"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/>
      </c>
      <c r="Z13" s="64">
        <f ca="1">IF(O13=1,"",RTD("cqg.rtd",,"StudyData", "(Vol("&amp;$E$20&amp;")when  (LocalYear("&amp;$E$20&amp;")="&amp;$D$9&amp;"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6056</v>
      </c>
      <c r="AA13" s="64">
        <f ca="1">IF(O13=1,"",RTD("cqg.rtd",,"StudyData", "(Vol("&amp;$E$21&amp;")when  (LocalYear("&amp;$E$21&amp;")="&amp;$D$10&amp;"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24891</v>
      </c>
      <c r="AB13" s="64">
        <f ca="1">IF(O13=1,"",RTD("cqg.rtd",,"StudyData", "(Vol("&amp;$E$21&amp;")when  (LocalYear("&amp;$E$21&amp;")="&amp;$D$11&amp;"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17142</v>
      </c>
      <c r="AC13" s="65">
        <f t="shared" ca="1" si="8"/>
        <v>11358</v>
      </c>
      <c r="AE13" s="64">
        <f ca="1">IF($R13=1,SUM($S$1:S13),"")</f>
        <v>498337</v>
      </c>
      <c r="AF13" s="64">
        <f ca="1">IF($R13=1,SUM($T$1:T13),"")</f>
        <v>0</v>
      </c>
      <c r="AG13" s="64">
        <f ca="1">IF($R13=1,SUM($U$1:U13),"")</f>
        <v>188949</v>
      </c>
      <c r="AH13" s="64">
        <f ca="1">IF($R13=1,SUM($V$1:V13),"")</f>
        <v>172770</v>
      </c>
      <c r="AI13" s="64">
        <f ca="1">IF($R13=1,SUM($W$1:W13),"")</f>
        <v>197029</v>
      </c>
      <c r="AJ13" s="64">
        <f ca="1">IF($R13=1,SUM($X$1:X13),"")</f>
        <v>163050</v>
      </c>
      <c r="AK13" s="64">
        <f ca="1">IF($R13=1,SUM($Y$1:Y13),"")</f>
        <v>0</v>
      </c>
      <c r="AL13" s="64">
        <f ca="1">IF($R13=1,SUM($Z$1:Z13),"")</f>
        <v>97678</v>
      </c>
      <c r="AM13" s="64">
        <f ca="1">IF($R13=1,SUM($AA$1:AA13),"")</f>
        <v>215938</v>
      </c>
      <c r="AN13" s="64">
        <f ca="1">IF($R13=1,SUM($AB$1:AB13),"")</f>
        <v>257780</v>
      </c>
      <c r="AO13" s="64">
        <f ca="1">IF($R13=1,SUM($AC$1:AC13),"")</f>
        <v>351288</v>
      </c>
      <c r="AQ13" s="69" t="str">
        <f t="shared" si="9"/>
        <v>9:30</v>
      </c>
    </row>
    <row r="14" spans="1:43" x14ac:dyDescent="0.3">
      <c r="C14" s="64" t="str">
        <f ca="1" xml:space="preserve"> RTD("cqg.rtd",,"StudyData", "(Vol("&amp;$B$12&amp;"?1"&amp;")when  (LocalYear("&amp;$B$12&amp;"?1"&amp;")="&amp;$D$3&amp;"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/>
      </c>
      <c r="D14" s="64" t="str">
        <f ca="1" xml:space="preserve"> RTD("cqg.rtd",,"StudyData", "(Vol("&amp;$B$12&amp;"?2"&amp;")when  (LocalYear("&amp;$B$12&amp;"?2"&amp;")="&amp;$D$3&amp;"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/>
      </c>
      <c r="E14" s="64" t="str">
        <f t="shared" ca="1" si="12"/>
        <v>EP?2</v>
      </c>
      <c r="F14" s="64">
        <f t="shared" si="11"/>
        <v>9</v>
      </c>
      <c r="G14" s="66">
        <f t="shared" si="4"/>
        <v>35</v>
      </c>
      <c r="H14" s="67">
        <f t="shared" si="5"/>
        <v>0.39930555555555558</v>
      </c>
      <c r="K14" s="65" t="str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/>
      </c>
      <c r="L14" s="65" t="e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#N/A</v>
      </c>
      <c r="M14" s="65">
        <f t="shared" ca="1" si="2"/>
        <v>7677.1</v>
      </c>
      <c r="O14" s="64">
        <f t="shared" si="6"/>
        <v>0</v>
      </c>
      <c r="R14" s="64">
        <f t="shared" ca="1" si="7"/>
        <v>1.0009999999999999</v>
      </c>
      <c r="S14" s="64">
        <f ca="1">IF(O14=1,"",RTD("cqg.rtd",,"StudyData", "(Vol("&amp;$E$13&amp;")when  (LocalYear("&amp;$E$13&amp;")="&amp;$D$2&amp;"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17278</v>
      </c>
      <c r="T14" s="64" t="str">
        <f ca="1">IF(O14=1,"",RTD("cqg.rtd",,"StudyData", "(Vol("&amp;$E$14&amp;")when  (LocalYear("&amp;$E$14&amp;")="&amp;$D$3&amp;"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/>
      </c>
      <c r="U14" s="64">
        <f ca="1">IF(O14=1,"",RTD("cqg.rtd",,"StudyData", "(Vol("&amp;$E$15&amp;")when  (LocalYear("&amp;$E$15&amp;")="&amp;$D$4&amp;"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11829</v>
      </c>
      <c r="V14" s="64">
        <f ca="1">IF(O14=1,"",RTD("cqg.rtd",,"StudyData", "(Vol("&amp;$E$16&amp;")when  (LocalYear("&amp;$E$16&amp;")="&amp;$D$5&amp;"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6425</v>
      </c>
      <c r="W14" s="64">
        <f ca="1">IF(O14=1,"",RTD("cqg.rtd",,"StudyData", "(Vol("&amp;$E$17&amp;")when  (LocalYear("&amp;$E$17&amp;")="&amp;$D$6&amp;"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8900</v>
      </c>
      <c r="X14" s="64">
        <f ca="1">IF(O14=1,"",RTD("cqg.rtd",,"StudyData", "(Vol("&amp;$E$18&amp;")when  (LocalYear("&amp;$E$18&amp;")="&amp;$D$7&amp;"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7266</v>
      </c>
      <c r="Y14" s="64" t="str">
        <f ca="1">IF(O14=1,"",RTD("cqg.rtd",,"StudyData", "(Vol("&amp;$E$19&amp;")when  (LocalYear("&amp;$E$19&amp;")="&amp;$D$8&amp;"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/>
      </c>
      <c r="Z14" s="64">
        <f ca="1">IF(O14=1,"",RTD("cqg.rtd",,"StudyData", "(Vol("&amp;$E$20&amp;")when  (LocalYear("&amp;$E$20&amp;")="&amp;$D$9&amp;"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4013</v>
      </c>
      <c r="AA14" s="64">
        <f ca="1">IF(O14=1,"",RTD("cqg.rtd",,"StudyData", "(Vol("&amp;$E$21&amp;")when  (LocalYear("&amp;$E$21&amp;")="&amp;$D$10&amp;"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11556</v>
      </c>
      <c r="AB14" s="64">
        <f ca="1">IF(O14=1,"",RTD("cqg.rtd",,"StudyData", "(Vol("&amp;$E$21&amp;")when  (LocalYear("&amp;$E$21&amp;")="&amp;$D$11&amp;"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9504</v>
      </c>
      <c r="AC14" s="65" t="str">
        <f t="shared" ca="1" si="8"/>
        <v/>
      </c>
      <c r="AE14" s="64" t="str">
        <f ca="1">IF($R14=1,SUM($S$1:S14),"")</f>
        <v/>
      </c>
      <c r="AF14" s="64" t="str">
        <f ca="1">IF($R14=1,SUM($T$1:T14),"")</f>
        <v/>
      </c>
      <c r="AG14" s="64" t="str">
        <f ca="1">IF($R14=1,SUM($U$1:U14),"")</f>
        <v/>
      </c>
      <c r="AH14" s="64" t="str">
        <f ca="1">IF($R14=1,SUM($V$1:V14),"")</f>
        <v/>
      </c>
      <c r="AI14" s="64" t="str">
        <f ca="1">IF($R14=1,SUM($W$1:W14),"")</f>
        <v/>
      </c>
      <c r="AJ14" s="64" t="str">
        <f ca="1">IF($R14=1,SUM($X$1:X14),"")</f>
        <v/>
      </c>
      <c r="AK14" s="64" t="str">
        <f ca="1">IF($R14=1,SUM($Y$1:Y14),"")</f>
        <v/>
      </c>
      <c r="AL14" s="64" t="str">
        <f ca="1">IF($R14=1,SUM($Z$1:Z14),"")</f>
        <v/>
      </c>
      <c r="AM14" s="64" t="str">
        <f ca="1">IF($R14=1,SUM($AA$1:AA14),"")</f>
        <v/>
      </c>
      <c r="AN14" s="64" t="str">
        <f ca="1">IF($R14=1,SUM($AB$1:AB14),"")</f>
        <v/>
      </c>
      <c r="AO14" s="64" t="str">
        <f ca="1">IF($R14=1,SUM($AC$1:AC14),"")</f>
        <v/>
      </c>
      <c r="AQ14" s="69" t="str">
        <f t="shared" si="9"/>
        <v>9:35</v>
      </c>
    </row>
    <row r="15" spans="1:43" x14ac:dyDescent="0.3">
      <c r="C15" s="64">
        <f ca="1" xml:space="preserve"> RTD("cqg.rtd",,"StudyData", "(Vol("&amp;$B$12&amp;"?1"&amp;")when  (LocalYear("&amp;$B$12&amp;"?1"&amp;")="&amp;$D$4&amp;"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32546</v>
      </c>
      <c r="D15" s="64">
        <f ca="1" xml:space="preserve"> RTD("cqg.rtd",,"StudyData", "(Vol("&amp;$B$12&amp;"?2"&amp;")when  (LocalYear("&amp;$B$12&amp;"?2"&amp;")="&amp;$D$4&amp;"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39</v>
      </c>
      <c r="E15" s="64" t="str">
        <f t="shared" ca="1" si="12"/>
        <v>EP?1</v>
      </c>
      <c r="F15" s="64">
        <f t="shared" si="11"/>
        <v>9</v>
      </c>
      <c r="G15" s="66">
        <f t="shared" si="4"/>
        <v>40</v>
      </c>
      <c r="H15" s="67">
        <f t="shared" si="5"/>
        <v>0.40277777777777773</v>
      </c>
      <c r="K15" s="65" t="str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/>
      </c>
      <c r="L15" s="65" t="e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#N/A</v>
      </c>
      <c r="M15" s="65">
        <f t="shared" ca="1" si="2"/>
        <v>9459.1</v>
      </c>
      <c r="O15" s="64">
        <f t="shared" si="6"/>
        <v>0</v>
      </c>
      <c r="R15" s="64">
        <f t="shared" ca="1" si="7"/>
        <v>1.0019999999999998</v>
      </c>
      <c r="S15" s="64">
        <f ca="1">IF(O15=1,"",RTD("cqg.rtd",,"StudyData", "(Vol("&amp;$E$13&amp;")when  (LocalYear("&amp;$E$13&amp;")="&amp;$D$2&amp;"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33008</v>
      </c>
      <c r="T15" s="64" t="str">
        <f ca="1">IF(O15=1,"",RTD("cqg.rtd",,"StudyData", "(Vol("&amp;$E$14&amp;")when  (LocalYear("&amp;$E$14&amp;")="&amp;$D$3&amp;"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/>
      </c>
      <c r="U15" s="64">
        <f ca="1">IF(O15=1,"",RTD("cqg.rtd",,"StudyData", "(Vol("&amp;$E$15&amp;")when  (LocalYear("&amp;$E$15&amp;")="&amp;$D$4&amp;"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9080</v>
      </c>
      <c r="V15" s="64">
        <f ca="1">IF(O15=1,"",RTD("cqg.rtd",,"StudyData", "(Vol("&amp;$E$16&amp;")when  (LocalYear("&amp;$E$16&amp;")="&amp;$D$5&amp;"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10756</v>
      </c>
      <c r="W15" s="64">
        <f ca="1">IF(O15=1,"",RTD("cqg.rtd",,"StudyData", "(Vol("&amp;$E$17&amp;")when  (LocalYear("&amp;$E$17&amp;")="&amp;$D$6&amp;"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8906</v>
      </c>
      <c r="X15" s="64">
        <f ca="1">IF(O15=1,"",RTD("cqg.rtd",,"StudyData", "(Vol("&amp;$E$18&amp;")when  (LocalYear("&amp;$E$18&amp;")="&amp;$D$7&amp;"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5108</v>
      </c>
      <c r="Y15" s="64" t="str">
        <f ca="1">IF(O15=1,"",RTD("cqg.rtd",,"StudyData", "(Vol("&amp;$E$19&amp;")when  (LocalYear("&amp;$E$19&amp;")="&amp;$D$8&amp;"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/>
      </c>
      <c r="Z15" s="64">
        <f ca="1">IF(O15=1,"",RTD("cqg.rtd",,"StudyData", "(Vol("&amp;$E$20&amp;")when  (LocalYear("&amp;$E$20&amp;")="&amp;$D$9&amp;"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3065</v>
      </c>
      <c r="AA15" s="64">
        <f ca="1">IF(O15=1,"",RTD("cqg.rtd",,"StudyData", "(Vol("&amp;$E$21&amp;")when  (LocalYear("&amp;$E$21&amp;")="&amp;$D$10&amp;"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13742</v>
      </c>
      <c r="AB15" s="64">
        <f ca="1">IF(O15=1,"",RTD("cqg.rtd",,"StudyData", "(Vol("&amp;$E$21&amp;")when  (LocalYear("&amp;$E$21&amp;")="&amp;$D$11&amp;"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10926</v>
      </c>
      <c r="AC15" s="65" t="str">
        <f t="shared" ca="1" si="8"/>
        <v/>
      </c>
      <c r="AE15" s="64" t="str">
        <f ca="1">IF($R15=1,SUM($S$1:S15),"")</f>
        <v/>
      </c>
      <c r="AF15" s="64" t="str">
        <f ca="1">IF($R15=1,SUM($T$1:T15),"")</f>
        <v/>
      </c>
      <c r="AG15" s="64" t="str">
        <f ca="1">IF($R15=1,SUM($U$1:U15),"")</f>
        <v/>
      </c>
      <c r="AH15" s="64" t="str">
        <f ca="1">IF($R15=1,SUM($V$1:V15),"")</f>
        <v/>
      </c>
      <c r="AI15" s="64" t="str">
        <f ca="1">IF($R15=1,SUM($W$1:W15),"")</f>
        <v/>
      </c>
      <c r="AJ15" s="64" t="str">
        <f ca="1">IF($R15=1,SUM($X$1:X15),"")</f>
        <v/>
      </c>
      <c r="AK15" s="64" t="str">
        <f ca="1">IF($R15=1,SUM($Y$1:Y15),"")</f>
        <v/>
      </c>
      <c r="AL15" s="64" t="str">
        <f ca="1">IF($R15=1,SUM($Z$1:Z15),"")</f>
        <v/>
      </c>
      <c r="AM15" s="64" t="str">
        <f ca="1">IF($R15=1,SUM($AA$1:AA15),"")</f>
        <v/>
      </c>
      <c r="AN15" s="64" t="str">
        <f ca="1">IF($R15=1,SUM($AB$1:AB15),"")</f>
        <v/>
      </c>
      <c r="AO15" s="64" t="str">
        <f ca="1">IF($R15=1,SUM($AC$1:AC15),"")</f>
        <v/>
      </c>
      <c r="AQ15" s="69" t="str">
        <f t="shared" si="9"/>
        <v>9:40</v>
      </c>
    </row>
    <row r="16" spans="1:43" x14ac:dyDescent="0.3">
      <c r="A16" s="72">
        <f ca="1">NOW()</f>
        <v>42374.356003472225</v>
      </c>
      <c r="B16" s="64">
        <f t="shared" ref="B16:B26" ca="1" si="13">WEEKDAY(A16)</f>
        <v>3</v>
      </c>
      <c r="C16" s="64">
        <f ca="1" xml:space="preserve"> RTD("cqg.rtd",,"StudyData", "(Vol("&amp;$B$12&amp;"?1"&amp;")when  (LocalYear("&amp;$B$12&amp;"?1"&amp;")="&amp;$D$5&amp;"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28961</v>
      </c>
      <c r="D16" s="64">
        <f ca="1" xml:space="preserve"> RTD("cqg.rtd",,"StudyData", "(Vol("&amp;$B$12&amp;"?2"&amp;")when  (LocalYear("&amp;$B$12&amp;"?2"&amp;")="&amp;$D$5&amp;"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14</v>
      </c>
      <c r="E16" s="64" t="str">
        <f t="shared" ca="1" si="12"/>
        <v>EP?1</v>
      </c>
      <c r="F16" s="64">
        <f t="shared" si="11"/>
        <v>9</v>
      </c>
      <c r="G16" s="66">
        <f t="shared" si="4"/>
        <v>45</v>
      </c>
      <c r="H16" s="67">
        <f t="shared" si="5"/>
        <v>0.40625</v>
      </c>
      <c r="K16" s="65" t="str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/>
      </c>
      <c r="L16" s="65" t="e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#N/A</v>
      </c>
      <c r="M16" s="65">
        <f t="shared" ca="1" si="2"/>
        <v>7273.8</v>
      </c>
      <c r="O16" s="64">
        <f t="shared" si="6"/>
        <v>0</v>
      </c>
      <c r="R16" s="64">
        <f t="shared" ca="1" si="7"/>
        <v>1.0029999999999997</v>
      </c>
      <c r="S16" s="64">
        <f ca="1">IF(O16=1,"",RTD("cqg.rtd",,"StudyData", "(Vol("&amp;$E$13&amp;")when  (LocalYear("&amp;$E$13&amp;")="&amp;$D$2&amp;"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19944</v>
      </c>
      <c r="T16" s="64" t="str">
        <f ca="1">IF(O16=1,"",RTD("cqg.rtd",,"StudyData", "(Vol("&amp;$E$14&amp;")when  (LocalYear("&amp;$E$14&amp;")="&amp;$D$3&amp;"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/>
      </c>
      <c r="U16" s="64">
        <f ca="1">IF(O16=1,"",RTD("cqg.rtd",,"StudyData", "(Vol("&amp;$E$15&amp;")when  (LocalYear("&amp;$E$15&amp;")="&amp;$D$4&amp;"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8789</v>
      </c>
      <c r="V16" s="64">
        <f ca="1">IF(O16=1,"",RTD("cqg.rtd",,"StudyData", "(Vol("&amp;$E$16&amp;")when  (LocalYear("&amp;$E$16&amp;")="&amp;$D$5&amp;"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6577</v>
      </c>
      <c r="W16" s="64">
        <f ca="1">IF(O16=1,"",RTD("cqg.rtd",,"StudyData", "(Vol("&amp;$E$17&amp;")when  (LocalYear("&amp;$E$17&amp;")="&amp;$D$6&amp;"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6270</v>
      </c>
      <c r="X16" s="64">
        <f ca="1">IF(O16=1,"",RTD("cqg.rtd",,"StudyData", "(Vol("&amp;$E$18&amp;")when  (LocalYear("&amp;$E$18&amp;")="&amp;$D$7&amp;"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10798</v>
      </c>
      <c r="Y16" s="64" t="str">
        <f ca="1">IF(O16=1,"",RTD("cqg.rtd",,"StudyData", "(Vol("&amp;$E$19&amp;")when  (LocalYear("&amp;$E$19&amp;")="&amp;$D$8&amp;"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/>
      </c>
      <c r="Z16" s="64">
        <f ca="1">IF(O16=1,"",RTD("cqg.rtd",,"StudyData", "(Vol("&amp;$E$20&amp;")when  (LocalYear("&amp;$E$20&amp;")="&amp;$D$9&amp;"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2376</v>
      </c>
      <c r="AA16" s="64">
        <f ca="1">IF(O16=1,"",RTD("cqg.rtd",,"StudyData", "(Vol("&amp;$E$21&amp;")when  (LocalYear("&amp;$E$21&amp;")="&amp;$D$10&amp;"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10125</v>
      </c>
      <c r="AB16" s="64">
        <f ca="1">IF(O16=1,"",RTD("cqg.rtd",,"StudyData", "(Vol("&amp;$E$21&amp;")when  (LocalYear("&amp;$E$21&amp;")="&amp;$D$11&amp;"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7859</v>
      </c>
      <c r="AC16" s="65" t="str">
        <f t="shared" ca="1" si="8"/>
        <v/>
      </c>
      <c r="AE16" s="64" t="str">
        <f ca="1">IF($R16=1,SUM($S$1:S16),"")</f>
        <v/>
      </c>
      <c r="AF16" s="64" t="str">
        <f ca="1">IF($R16=1,SUM($T$1:T16),"")</f>
        <v/>
      </c>
      <c r="AG16" s="64" t="str">
        <f ca="1">IF($R16=1,SUM($U$1:U16),"")</f>
        <v/>
      </c>
      <c r="AH16" s="64" t="str">
        <f ca="1">IF($R16=1,SUM($V$1:V16),"")</f>
        <v/>
      </c>
      <c r="AI16" s="64" t="str">
        <f ca="1">IF($R16=1,SUM($W$1:W16),"")</f>
        <v/>
      </c>
      <c r="AJ16" s="64" t="str">
        <f ca="1">IF($R16=1,SUM($X$1:X16),"")</f>
        <v/>
      </c>
      <c r="AK16" s="64" t="str">
        <f ca="1">IF($R16=1,SUM($Y$1:Y16),"")</f>
        <v/>
      </c>
      <c r="AL16" s="64" t="str">
        <f ca="1">IF($R16=1,SUM($Z$1:Z16),"")</f>
        <v/>
      </c>
      <c r="AM16" s="64" t="str">
        <f ca="1">IF($R16=1,SUM($AA$1:AA16),"")</f>
        <v/>
      </c>
      <c r="AN16" s="64" t="str">
        <f ca="1">IF($R16=1,SUM($AB$1:AB16),"")</f>
        <v/>
      </c>
      <c r="AO16" s="64" t="str">
        <f ca="1">IF($R16=1,SUM($AC$1:AC16),"")</f>
        <v/>
      </c>
      <c r="AQ16" s="69" t="str">
        <f t="shared" si="9"/>
        <v>9:45</v>
      </c>
    </row>
    <row r="17" spans="1:43" x14ac:dyDescent="0.3">
      <c r="A17" s="72">
        <f t="shared" ref="A17:A26" ca="1" si="14">IF(B16=2,A16-3,A16-1)</f>
        <v>42373.356003472225</v>
      </c>
      <c r="B17" s="64">
        <f t="shared" ca="1" si="13"/>
        <v>2</v>
      </c>
      <c r="C17" s="64">
        <f ca="1" xml:space="preserve"> RTD("cqg.rtd",,"StudyData", "(Vol("&amp;$B$12&amp;"?1"&amp;")when  (LocalYear("&amp;$B$12&amp;"?1"&amp;")="&amp;$D$6&amp;"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27184</v>
      </c>
      <c r="D17" s="64">
        <f ca="1" xml:space="preserve"> RTD("cqg.rtd",,"StudyData", "(Vol("&amp;$B$12&amp;"?2"&amp;")when  (LocalYear("&amp;$B$12&amp;"?2"&amp;")="&amp;$D$6&amp;"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40</v>
      </c>
      <c r="E17" s="64" t="str">
        <f t="shared" ca="1" si="12"/>
        <v>EP?1</v>
      </c>
      <c r="F17" s="64">
        <f t="shared" si="11"/>
        <v>9</v>
      </c>
      <c r="G17" s="66">
        <f t="shared" si="4"/>
        <v>50</v>
      </c>
      <c r="H17" s="67">
        <f t="shared" si="5"/>
        <v>0.40972222222222227</v>
      </c>
      <c r="K17" s="65" t="str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/>
      </c>
      <c r="L17" s="65" t="e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#N/A</v>
      </c>
      <c r="M17" s="65">
        <f t="shared" ca="1" si="2"/>
        <v>7890.8</v>
      </c>
      <c r="O17" s="64">
        <f t="shared" si="6"/>
        <v>0</v>
      </c>
      <c r="R17" s="64">
        <f t="shared" ca="1" si="7"/>
        <v>1.0039999999999996</v>
      </c>
      <c r="S17" s="64">
        <f ca="1">IF(O17=1,"",RTD("cqg.rtd",,"StudyData", "(Vol("&amp;$E$13&amp;")when  (LocalYear("&amp;$E$13&amp;")="&amp;$D$2&amp;"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22233</v>
      </c>
      <c r="T17" s="64" t="str">
        <f ca="1">IF(O17=1,"",RTD("cqg.rtd",,"StudyData", "(Vol("&amp;$E$14&amp;")when  (LocalYear("&amp;$E$14&amp;")="&amp;$D$3&amp;"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/>
      </c>
      <c r="U17" s="64">
        <f ca="1">IF(O17=1,"",RTD("cqg.rtd",,"StudyData", "(Vol("&amp;$E$15&amp;")when  (LocalYear("&amp;$E$15&amp;")="&amp;$D$4&amp;"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9427</v>
      </c>
      <c r="V17" s="64">
        <f ca="1">IF(O17=1,"",RTD("cqg.rtd",,"StudyData", "(Vol("&amp;$E$16&amp;")when  (LocalYear("&amp;$E$16&amp;")="&amp;$D$5&amp;"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7011</v>
      </c>
      <c r="W17" s="64">
        <f ca="1">IF(O17=1,"",RTD("cqg.rtd",,"StudyData", "(Vol("&amp;$E$17&amp;")when  (LocalYear("&amp;$E$17&amp;")="&amp;$D$6&amp;"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8372</v>
      </c>
      <c r="X17" s="64">
        <f ca="1">IF(O17=1,"",RTD("cqg.rtd",,"StudyData", "(Vol("&amp;$E$18&amp;")when  (LocalYear("&amp;$E$18&amp;")="&amp;$D$7&amp;"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7815</v>
      </c>
      <c r="Y17" s="64" t="str">
        <f ca="1">IF(O17=1,"",RTD("cqg.rtd",,"StudyData", "(Vol("&amp;$E$19&amp;")when  (LocalYear("&amp;$E$19&amp;")="&amp;$D$8&amp;"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/>
      </c>
      <c r="Z17" s="64">
        <f ca="1">IF(O17=1,"",RTD("cqg.rtd",,"StudyData", "(Vol("&amp;$E$20&amp;")when  (LocalYear("&amp;$E$20&amp;")="&amp;$D$9&amp;"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4928</v>
      </c>
      <c r="AA17" s="64">
        <f ca="1">IF(O17=1,"",RTD("cqg.rtd",,"StudyData", "(Vol("&amp;$E$21&amp;")when  (LocalYear("&amp;$E$21&amp;")="&amp;$D$10&amp;"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8372</v>
      </c>
      <c r="AB17" s="64">
        <f ca="1">IF(O17=1,"",RTD("cqg.rtd",,"StudyData", "(Vol("&amp;$E$21&amp;")when  (LocalYear("&amp;$E$21&amp;")="&amp;$D$11&amp;"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10750</v>
      </c>
      <c r="AC17" s="65" t="str">
        <f t="shared" ca="1" si="8"/>
        <v/>
      </c>
      <c r="AE17" s="64" t="str">
        <f ca="1">IF($R17=1,SUM($S$1:S17),"")</f>
        <v/>
      </c>
      <c r="AF17" s="64" t="str">
        <f ca="1">IF($R17=1,SUM($T$1:T17),"")</f>
        <v/>
      </c>
      <c r="AG17" s="64" t="str">
        <f ca="1">IF($R17=1,SUM($U$1:U17),"")</f>
        <v/>
      </c>
      <c r="AH17" s="64" t="str">
        <f ca="1">IF($R17=1,SUM($V$1:V17),"")</f>
        <v/>
      </c>
      <c r="AI17" s="64" t="str">
        <f ca="1">IF($R17=1,SUM($W$1:W17),"")</f>
        <v/>
      </c>
      <c r="AJ17" s="64" t="str">
        <f ca="1">IF($R17=1,SUM($X$1:X17),"")</f>
        <v/>
      </c>
      <c r="AK17" s="64" t="str">
        <f ca="1">IF($R17=1,SUM($Y$1:Y17),"")</f>
        <v/>
      </c>
      <c r="AL17" s="64" t="str">
        <f ca="1">IF($R17=1,SUM($Z$1:Z17),"")</f>
        <v/>
      </c>
      <c r="AM17" s="64" t="str">
        <f ca="1">IF($R17=1,SUM($AA$1:AA17),"")</f>
        <v/>
      </c>
      <c r="AN17" s="64" t="str">
        <f ca="1">IF($R17=1,SUM($AB$1:AB17),"")</f>
        <v/>
      </c>
      <c r="AO17" s="64" t="str">
        <f ca="1">IF($R17=1,SUM($AC$1:AC17),"")</f>
        <v/>
      </c>
      <c r="AQ17" s="69" t="str">
        <f t="shared" si="9"/>
        <v>9:50</v>
      </c>
    </row>
    <row r="18" spans="1:43" x14ac:dyDescent="0.3">
      <c r="A18" s="72">
        <f t="shared" ca="1" si="14"/>
        <v>42370.356003472225</v>
      </c>
      <c r="B18" s="64">
        <f t="shared" ca="1" si="13"/>
        <v>6</v>
      </c>
      <c r="C18" s="64">
        <f ca="1" xml:space="preserve"> RTD("cqg.rtd",,"StudyData", "(Vol("&amp;$B$12&amp;"?1"&amp;")when  (LocalYear("&amp;$B$12&amp;"?1"&amp;")="&amp;$D$7&amp;"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19207</v>
      </c>
      <c r="D18" s="64">
        <f ca="1" xml:space="preserve"> RTD("cqg.rtd",,"StudyData", "(Vol("&amp;$B$12&amp;"?2"&amp;")when  (LocalYear("&amp;$B$12&amp;"?2"&amp;")="&amp;$D$7&amp;"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15</v>
      </c>
      <c r="E18" s="64" t="str">
        <f t="shared" ca="1" si="12"/>
        <v>EP?1</v>
      </c>
      <c r="F18" s="64">
        <f t="shared" si="11"/>
        <v>9</v>
      </c>
      <c r="G18" s="66">
        <f t="shared" si="4"/>
        <v>55</v>
      </c>
      <c r="H18" s="67">
        <f t="shared" si="5"/>
        <v>0.41319444444444442</v>
      </c>
      <c r="K18" s="65" t="str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/>
      </c>
      <c r="L18" s="65" t="e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#N/A</v>
      </c>
      <c r="M18" s="65">
        <f t="shared" ca="1" si="2"/>
        <v>8707.4</v>
      </c>
      <c r="O18" s="64">
        <f t="shared" si="6"/>
        <v>0</v>
      </c>
      <c r="R18" s="64">
        <f t="shared" ca="1" si="7"/>
        <v>1.0049999999999994</v>
      </c>
      <c r="S18" s="64">
        <f ca="1">IF(O18=1,"",RTD("cqg.rtd",,"StudyData", "(Vol("&amp;$E$13&amp;")when  (LocalYear("&amp;$E$13&amp;")="&amp;$D$2&amp;"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27483</v>
      </c>
      <c r="T18" s="64" t="str">
        <f ca="1">IF(O18=1,"",RTD("cqg.rtd",,"StudyData", "(Vol("&amp;$E$14&amp;")when  (LocalYear("&amp;$E$14&amp;")="&amp;$D$3&amp;"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/>
      </c>
      <c r="U18" s="64">
        <f ca="1">IF(O18=1,"",RTD("cqg.rtd",,"StudyData", "(Vol("&amp;$E$15&amp;")when  (LocalYear("&amp;$E$15&amp;")="&amp;$D$4&amp;"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6766</v>
      </c>
      <c r="V18" s="64">
        <f ca="1">IF(O18=1,"",RTD("cqg.rtd",,"StudyData", "(Vol("&amp;$E$16&amp;")when  (LocalYear("&amp;$E$16&amp;")="&amp;$D$5&amp;"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6040</v>
      </c>
      <c r="W18" s="64">
        <f ca="1">IF(O18=1,"",RTD("cqg.rtd",,"StudyData", "(Vol("&amp;$E$17&amp;")when  (LocalYear("&amp;$E$17&amp;")="&amp;$D$6&amp;"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7720</v>
      </c>
      <c r="X18" s="64">
        <f ca="1">IF(O18=1,"",RTD("cqg.rtd",,"StudyData", "(Vol("&amp;$E$18&amp;")when  (LocalYear("&amp;$E$18&amp;")="&amp;$D$7&amp;"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10183</v>
      </c>
      <c r="Y18" s="64" t="str">
        <f ca="1">IF(O18=1,"",RTD("cqg.rtd",,"StudyData", "(Vol("&amp;$E$19&amp;")when  (LocalYear("&amp;$E$19&amp;")="&amp;$D$8&amp;"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/>
      </c>
      <c r="Z18" s="64">
        <f ca="1">IF(O18=1,"",RTD("cqg.rtd",,"StudyData", "(Vol("&amp;$E$20&amp;")when  (LocalYear("&amp;$E$20&amp;")="&amp;$D$9&amp;"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4814</v>
      </c>
      <c r="AA18" s="64">
        <f ca="1">IF(O18=1,"",RTD("cqg.rtd",,"StudyData", "(Vol("&amp;$E$21&amp;")when  (LocalYear("&amp;$E$21&amp;")="&amp;$D$10&amp;"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15991</v>
      </c>
      <c r="AB18" s="64">
        <f ca="1">IF(O18=1,"",RTD("cqg.rtd",,"StudyData", "(Vol("&amp;$E$21&amp;")when  (LocalYear("&amp;$E$21&amp;")="&amp;$D$11&amp;"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8077</v>
      </c>
      <c r="AC18" s="65" t="str">
        <f t="shared" ca="1" si="8"/>
        <v/>
      </c>
      <c r="AE18" s="64" t="str">
        <f ca="1">IF($R18=1,SUM($S$1:S18),"")</f>
        <v/>
      </c>
      <c r="AF18" s="64" t="str">
        <f ca="1">IF($R18=1,SUM($T$1:T18),"")</f>
        <v/>
      </c>
      <c r="AG18" s="64" t="str">
        <f ca="1">IF($R18=1,SUM($U$1:U18),"")</f>
        <v/>
      </c>
      <c r="AH18" s="64" t="str">
        <f ca="1">IF($R18=1,SUM($V$1:V18),"")</f>
        <v/>
      </c>
      <c r="AI18" s="64" t="str">
        <f ca="1">IF($R18=1,SUM($W$1:W18),"")</f>
        <v/>
      </c>
      <c r="AJ18" s="64" t="str">
        <f ca="1">IF($R18=1,SUM($X$1:X18),"")</f>
        <v/>
      </c>
      <c r="AK18" s="64" t="str">
        <f ca="1">IF($R18=1,SUM($Y$1:Y18),"")</f>
        <v/>
      </c>
      <c r="AL18" s="64" t="str">
        <f ca="1">IF($R18=1,SUM($Z$1:Z18),"")</f>
        <v/>
      </c>
      <c r="AM18" s="64" t="str">
        <f ca="1">IF($R18=1,SUM($AA$1:AA18),"")</f>
        <v/>
      </c>
      <c r="AN18" s="64" t="str">
        <f ca="1">IF($R18=1,SUM($AB$1:AB18),"")</f>
        <v/>
      </c>
      <c r="AO18" s="64" t="str">
        <f ca="1">IF($R18=1,SUM($AC$1:AC18),"")</f>
        <v/>
      </c>
      <c r="AQ18" s="69" t="str">
        <f t="shared" si="9"/>
        <v>9:55</v>
      </c>
    </row>
    <row r="19" spans="1:43" x14ac:dyDescent="0.3">
      <c r="A19" s="72">
        <f t="shared" ca="1" si="14"/>
        <v>42369.356003472225</v>
      </c>
      <c r="B19" s="64">
        <f t="shared" ca="1" si="13"/>
        <v>5</v>
      </c>
      <c r="C19" s="64" t="str">
        <f ca="1" xml:space="preserve"> RTD("cqg.rtd",,"StudyData", "(Vol("&amp;$B$12&amp;"?1"&amp;")when  (LocalYear("&amp;$B$12&amp;"?1"&amp;")="&amp;$D$8&amp;"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/>
      </c>
      <c r="D19" s="64" t="str">
        <f ca="1" xml:space="preserve"> RTD("cqg.rtd",,"StudyData", "(Vol("&amp;$B$12&amp;"?2"&amp;")when  (LocalYear("&amp;$B$12&amp;"?2"&amp;")="&amp;$D$8&amp;"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/>
      </c>
      <c r="E19" s="64" t="str">
        <f t="shared" ca="1" si="12"/>
        <v>EP?2</v>
      </c>
      <c r="F19" s="64">
        <f t="shared" si="11"/>
        <v>10</v>
      </c>
      <c r="G19" s="66" t="str">
        <f t="shared" si="4"/>
        <v>00</v>
      </c>
      <c r="H19" s="67">
        <f t="shared" si="5"/>
        <v>0.41666666666666669</v>
      </c>
      <c r="K19" s="65" t="str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/>
      </c>
      <c r="L19" s="65" t="e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#N/A</v>
      </c>
      <c r="M19" s="65">
        <f t="shared" ca="1" si="2"/>
        <v>11581.5</v>
      </c>
      <c r="O19" s="64">
        <f t="shared" si="6"/>
        <v>0</v>
      </c>
      <c r="R19" s="64">
        <f t="shared" ca="1" si="7"/>
        <v>1.0059999999999993</v>
      </c>
      <c r="S19" s="64">
        <f ca="1">IF(O19=1,"",RTD("cqg.rtd",,"StudyData", "(Vol("&amp;$E$13&amp;")when  (LocalYear("&amp;$E$13&amp;")="&amp;$D$2&amp;"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49097</v>
      </c>
      <c r="T19" s="64" t="str">
        <f ca="1">IF(O19=1,"",RTD("cqg.rtd",,"StudyData", "(Vol("&amp;$E$14&amp;")when  (LocalYear("&amp;$E$14&amp;")="&amp;$D$3&amp;"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/>
      </c>
      <c r="U19" s="64">
        <f ca="1">IF(O19=1,"",RTD("cqg.rtd",,"StudyData", "(Vol("&amp;$E$15&amp;")when  (LocalYear("&amp;$E$15&amp;")="&amp;$D$4&amp;"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21056</v>
      </c>
      <c r="V19" s="64">
        <f ca="1">IF(O19=1,"",RTD("cqg.rtd",,"StudyData", "(Vol("&amp;$E$16&amp;")when  (LocalYear("&amp;$E$16&amp;")="&amp;$D$5&amp;"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5728</v>
      </c>
      <c r="W19" s="64">
        <f ca="1">IF(O19=1,"",RTD("cqg.rtd",,"StudyData", "(Vol("&amp;$E$17&amp;")when  (LocalYear("&amp;$E$17&amp;")="&amp;$D$6&amp;"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5560</v>
      </c>
      <c r="X19" s="64">
        <f ca="1">IF(O19=1,"",RTD("cqg.rtd",,"StudyData", "(Vol("&amp;$E$18&amp;")when  (LocalYear("&amp;$E$18&amp;")="&amp;$D$7&amp;"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8462</v>
      </c>
      <c r="Y19" s="64" t="str">
        <f ca="1">IF(O19=1,"",RTD("cqg.rtd",,"StudyData", "(Vol("&amp;$E$19&amp;")when  (LocalYear("&amp;$E$19&amp;")="&amp;$D$8&amp;"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/>
      </c>
      <c r="Z19" s="64">
        <f ca="1">IF(O19=1,"",RTD("cqg.rtd",,"StudyData", "(Vol("&amp;$E$20&amp;")when  (LocalYear("&amp;$E$20&amp;")="&amp;$D$9&amp;"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4378</v>
      </c>
      <c r="AA19" s="64">
        <f ca="1">IF(O19=1,"",RTD("cqg.rtd",,"StudyData", "(Vol("&amp;$E$21&amp;")when  (LocalYear("&amp;$E$21&amp;")="&amp;$D$10&amp;"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11978</v>
      </c>
      <c r="AB19" s="64">
        <f ca="1">IF(O19=1,"",RTD("cqg.rtd",,"StudyData", "(Vol("&amp;$E$21&amp;")when  (LocalYear("&amp;$E$21&amp;")="&amp;$D$11&amp;"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9556</v>
      </c>
      <c r="AC19" s="65" t="str">
        <f t="shared" ca="1" si="8"/>
        <v/>
      </c>
      <c r="AE19" s="64" t="str">
        <f ca="1">IF($R19=1,SUM($S$1:S19),"")</f>
        <v/>
      </c>
      <c r="AF19" s="64" t="str">
        <f ca="1">IF($R19=1,SUM($T$1:T19),"")</f>
        <v/>
      </c>
      <c r="AG19" s="64" t="str">
        <f ca="1">IF($R19=1,SUM($U$1:U19),"")</f>
        <v/>
      </c>
      <c r="AH19" s="64" t="str">
        <f ca="1">IF($R19=1,SUM($V$1:V19),"")</f>
        <v/>
      </c>
      <c r="AI19" s="64" t="str">
        <f ca="1">IF($R19=1,SUM($W$1:W19),"")</f>
        <v/>
      </c>
      <c r="AJ19" s="64" t="str">
        <f ca="1">IF($R19=1,SUM($X$1:X19),"")</f>
        <v/>
      </c>
      <c r="AK19" s="64" t="str">
        <f ca="1">IF($R19=1,SUM($Y$1:Y19),"")</f>
        <v/>
      </c>
      <c r="AL19" s="64" t="str">
        <f ca="1">IF($R19=1,SUM($Z$1:Z19),"")</f>
        <v/>
      </c>
      <c r="AM19" s="64" t="str">
        <f ca="1">IF($R19=1,SUM($AA$1:AA19),"")</f>
        <v/>
      </c>
      <c r="AN19" s="64" t="str">
        <f ca="1">IF($R19=1,SUM($AB$1:AB19),"")</f>
        <v/>
      </c>
      <c r="AO19" s="64" t="str">
        <f ca="1">IF($R19=1,SUM($AC$1:AC19),"")</f>
        <v/>
      </c>
      <c r="AQ19" s="69" t="str">
        <f t="shared" si="9"/>
        <v>10:00</v>
      </c>
    </row>
    <row r="20" spans="1:43" x14ac:dyDescent="0.3">
      <c r="A20" s="72">
        <f t="shared" ca="1" si="14"/>
        <v>42368.356003472225</v>
      </c>
      <c r="B20" s="64">
        <f t="shared" ca="1" si="13"/>
        <v>4</v>
      </c>
      <c r="C20" s="64">
        <f ca="1" xml:space="preserve"> RTD("cqg.rtd",,"StudyData", "(Vol("&amp;$B$12&amp;"?1"&amp;")when  (LocalYear("&amp;$B$12&amp;"?1"&amp;")="&amp;$D$9&amp;"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18250</v>
      </c>
      <c r="D20" s="64">
        <f ca="1" xml:space="preserve"> RTD("cqg.rtd",,"StudyData", "(Vol("&amp;$B$12&amp;"?2"&amp;")when  (LocalYear("&amp;$B$12&amp;"?2"&amp;")="&amp;$D$9&amp;"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11</v>
      </c>
      <c r="E20" s="64" t="str">
        <f t="shared" ca="1" si="12"/>
        <v>EP?1</v>
      </c>
      <c r="F20" s="64">
        <f t="shared" si="11"/>
        <v>10</v>
      </c>
      <c r="G20" s="66" t="str">
        <f t="shared" si="4"/>
        <v>05</v>
      </c>
      <c r="H20" s="67">
        <f t="shared" si="5"/>
        <v>0.4201388888888889</v>
      </c>
      <c r="K20" s="65" t="str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/>
      </c>
      <c r="L20" s="65" t="e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#N/A</v>
      </c>
      <c r="M20" s="65">
        <f t="shared" ca="1" si="2"/>
        <v>8736.2000000000007</v>
      </c>
      <c r="O20" s="64">
        <f t="shared" si="6"/>
        <v>0</v>
      </c>
      <c r="R20" s="64">
        <f t="shared" ca="1" si="7"/>
        <v>1.0069999999999992</v>
      </c>
      <c r="S20" s="64">
        <f ca="1">IF(O20=1,"",RTD("cqg.rtd",,"StudyData", "(Vol("&amp;$E$13&amp;")when  (LocalYear("&amp;$E$13&amp;")="&amp;$D$2&amp;"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33758</v>
      </c>
      <c r="T20" s="64" t="str">
        <f ca="1">IF(O20=1,"",RTD("cqg.rtd",,"StudyData", "(Vol("&amp;$E$14&amp;")when  (LocalYear("&amp;$E$14&amp;")="&amp;$D$3&amp;"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/>
      </c>
      <c r="U20" s="64">
        <f ca="1">IF(O20=1,"",RTD("cqg.rtd",,"StudyData", "(Vol("&amp;$E$15&amp;")when  (LocalYear("&amp;$E$15&amp;")="&amp;$D$4&amp;"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6607</v>
      </c>
      <c r="V20" s="64">
        <f ca="1">IF(O20=1,"",RTD("cqg.rtd",,"StudyData", "(Vol("&amp;$E$16&amp;")when  (LocalYear("&amp;$E$16&amp;")="&amp;$D$5&amp;"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8506</v>
      </c>
      <c r="W20" s="64">
        <f ca="1">IF(O20=1,"",RTD("cqg.rtd",,"StudyData", "(Vol("&amp;$E$17&amp;")when  (LocalYear("&amp;$E$17&amp;")="&amp;$D$6&amp;"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6405</v>
      </c>
      <c r="X20" s="64">
        <f ca="1">IF(O20=1,"",RTD("cqg.rtd",,"StudyData", "(Vol("&amp;$E$18&amp;")when  (LocalYear("&amp;$E$18&amp;")="&amp;$D$7&amp;"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6593</v>
      </c>
      <c r="Y20" s="64" t="str">
        <f ca="1">IF(O20=1,"",RTD("cqg.rtd",,"StudyData", "(Vol("&amp;$E$19&amp;")when  (LocalYear("&amp;$E$19&amp;")="&amp;$D$8&amp;"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/>
      </c>
      <c r="Z20" s="64">
        <f ca="1">IF(O20=1,"",RTD("cqg.rtd",,"StudyData", "(Vol("&amp;$E$20&amp;")when  (LocalYear("&amp;$E$20&amp;")="&amp;$D$9&amp;"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3087</v>
      </c>
      <c r="AA20" s="64">
        <f ca="1">IF(O20=1,"",RTD("cqg.rtd",,"StudyData", "(Vol("&amp;$E$21&amp;")when  (LocalYear("&amp;$E$21&amp;")="&amp;$D$10&amp;"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12636</v>
      </c>
      <c r="AB20" s="64">
        <f ca="1">IF(O20=1,"",RTD("cqg.rtd",,"StudyData", "(Vol("&amp;$E$21&amp;")when  (LocalYear("&amp;$E$21&amp;")="&amp;$D$11&amp;"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9770</v>
      </c>
      <c r="AC20" s="65" t="str">
        <f t="shared" ca="1" si="8"/>
        <v/>
      </c>
      <c r="AE20" s="64" t="str">
        <f ca="1">IF($R20=1,SUM($S$1:S20),"")</f>
        <v/>
      </c>
      <c r="AF20" s="64" t="str">
        <f ca="1">IF($R20=1,SUM($T$1:T20),"")</f>
        <v/>
      </c>
      <c r="AG20" s="64" t="str">
        <f ca="1">IF($R20=1,SUM($U$1:U20),"")</f>
        <v/>
      </c>
      <c r="AH20" s="64" t="str">
        <f ca="1">IF($R20=1,SUM($V$1:V20),"")</f>
        <v/>
      </c>
      <c r="AI20" s="64" t="str">
        <f ca="1">IF($R20=1,SUM($W$1:W20),"")</f>
        <v/>
      </c>
      <c r="AJ20" s="64" t="str">
        <f ca="1">IF($R20=1,SUM($X$1:X20),"")</f>
        <v/>
      </c>
      <c r="AK20" s="64" t="str">
        <f ca="1">IF($R20=1,SUM($Y$1:Y20),"")</f>
        <v/>
      </c>
      <c r="AL20" s="64" t="str">
        <f ca="1">IF($R20=1,SUM($Z$1:Z20),"")</f>
        <v/>
      </c>
      <c r="AM20" s="64" t="str">
        <f ca="1">IF($R20=1,SUM($AA$1:AA20),"")</f>
        <v/>
      </c>
      <c r="AN20" s="64" t="str">
        <f ca="1">IF($R20=1,SUM($AB$1:AB20),"")</f>
        <v/>
      </c>
      <c r="AO20" s="64" t="str">
        <f ca="1">IF($R20=1,SUM($AC$1:AC20),"")</f>
        <v/>
      </c>
      <c r="AQ20" s="69" t="str">
        <f t="shared" si="9"/>
        <v>10:05</v>
      </c>
    </row>
    <row r="21" spans="1:43" x14ac:dyDescent="0.3">
      <c r="A21" s="72">
        <f t="shared" ca="1" si="14"/>
        <v>42367.356003472225</v>
      </c>
      <c r="B21" s="64">
        <f t="shared" ca="1" si="13"/>
        <v>3</v>
      </c>
      <c r="C21" s="64">
        <f ca="1" xml:space="preserve"> RTD("cqg.rtd",,"StudyData", "(Vol("&amp;$B$12&amp;"?1"&amp;")when  (LocalYear("&amp;$B$12&amp;"?1"&amp;")="&amp;$D$10&amp;"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29800</v>
      </c>
      <c r="D21" s="64">
        <f ca="1" xml:space="preserve"> RTD("cqg.rtd",,"StudyData", "(Vol("&amp;$B$12&amp;"?2"&amp;")when  (LocalYear("&amp;$B$12&amp;"?2"&amp;")="&amp;$D$10&amp;"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42</v>
      </c>
      <c r="E21" s="64" t="str">
        <f t="shared" ca="1" si="12"/>
        <v>EP?1</v>
      </c>
      <c r="F21" s="64">
        <f t="shared" si="11"/>
        <v>10</v>
      </c>
      <c r="G21" s="66">
        <f t="shared" si="4"/>
        <v>10</v>
      </c>
      <c r="H21" s="67">
        <f t="shared" si="5"/>
        <v>0.4236111111111111</v>
      </c>
      <c r="K21" s="65" t="str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/>
      </c>
      <c r="L21" s="65" t="e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#N/A</v>
      </c>
      <c r="M21" s="65">
        <f t="shared" ca="1" si="2"/>
        <v>7650.9</v>
      </c>
      <c r="O21" s="64">
        <f t="shared" si="6"/>
        <v>0</v>
      </c>
      <c r="R21" s="64">
        <f t="shared" ca="1" si="7"/>
        <v>1.0079999999999991</v>
      </c>
      <c r="S21" s="64">
        <f ca="1">IF(O21=1,"",RTD("cqg.rtd",,"StudyData", "(Vol("&amp;$E$13&amp;")when  (LocalYear("&amp;$E$13&amp;")="&amp;$D$2&amp;"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27809</v>
      </c>
      <c r="T21" s="64" t="str">
        <f ca="1">IF(O21=1,"",RTD("cqg.rtd",,"StudyData", "(Vol("&amp;$E$14&amp;")when  (LocalYear("&amp;$E$14&amp;")="&amp;$D$3&amp;"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/>
      </c>
      <c r="U21" s="64">
        <f ca="1">IF(O21=1,"",RTD("cqg.rtd",,"StudyData", "(Vol("&amp;$E$15&amp;")when  (LocalYear("&amp;$E$15&amp;")="&amp;$D$4&amp;"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6189</v>
      </c>
      <c r="V21" s="64">
        <f ca="1">IF(O21=1,"",RTD("cqg.rtd",,"StudyData", "(Vol("&amp;$E$16&amp;")when  (LocalYear("&amp;$E$16&amp;")="&amp;$D$5&amp;"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5903</v>
      </c>
      <c r="W21" s="64">
        <f ca="1">IF(O21=1,"",RTD("cqg.rtd",,"StudyData", "(Vol("&amp;$E$17&amp;")when  (LocalYear("&amp;$E$17&amp;")="&amp;$D$6&amp;"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8059</v>
      </c>
      <c r="X21" s="64">
        <f ca="1">IF(O21=1,"",RTD("cqg.rtd",,"StudyData", "(Vol("&amp;$E$18&amp;")when  (LocalYear("&amp;$E$18&amp;")="&amp;$D$7&amp;"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5992</v>
      </c>
      <c r="Y21" s="64" t="str">
        <f ca="1">IF(O21=1,"",RTD("cqg.rtd",,"StudyData", "(Vol("&amp;$E$19&amp;")when  (LocalYear("&amp;$E$19&amp;")="&amp;$D$8&amp;"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/>
      </c>
      <c r="Z21" s="64">
        <f ca="1">IF(O21=1,"",RTD("cqg.rtd",,"StudyData", "(Vol("&amp;$E$20&amp;")when  (LocalYear("&amp;$E$20&amp;")="&amp;$D$9&amp;"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3114</v>
      </c>
      <c r="AA21" s="64">
        <f ca="1">IF(O21=1,"",RTD("cqg.rtd",,"StudyData", "(Vol("&amp;$E$21&amp;")when  (LocalYear("&amp;$E$21&amp;")="&amp;$D$10&amp;"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5875</v>
      </c>
      <c r="AB21" s="64">
        <f ca="1">IF(O21=1,"",RTD("cqg.rtd",,"StudyData", "(Vol("&amp;$E$21&amp;")when  (LocalYear("&amp;$E$21&amp;")="&amp;$D$11&amp;"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13568</v>
      </c>
      <c r="AC21" s="65" t="str">
        <f t="shared" ca="1" si="8"/>
        <v/>
      </c>
      <c r="AE21" s="64" t="str">
        <f ca="1">IF($R21=1,SUM($S$1:S21),"")</f>
        <v/>
      </c>
      <c r="AF21" s="64" t="str">
        <f ca="1">IF($R21=1,SUM($T$1:T21),"")</f>
        <v/>
      </c>
      <c r="AG21" s="64" t="str">
        <f ca="1">IF($R21=1,SUM($U$1:U21),"")</f>
        <v/>
      </c>
      <c r="AH21" s="64" t="str">
        <f ca="1">IF($R21=1,SUM($V$1:V21),"")</f>
        <v/>
      </c>
      <c r="AI21" s="64" t="str">
        <f ca="1">IF($R21=1,SUM($W$1:W21),"")</f>
        <v/>
      </c>
      <c r="AJ21" s="64" t="str">
        <f ca="1">IF($R21=1,SUM($X$1:X21),"")</f>
        <v/>
      </c>
      <c r="AK21" s="64" t="str">
        <f ca="1">IF($R21=1,SUM($Y$1:Y21),"")</f>
        <v/>
      </c>
      <c r="AL21" s="64" t="str">
        <f ca="1">IF($R21=1,SUM($Z$1:Z21),"")</f>
        <v/>
      </c>
      <c r="AM21" s="64" t="str">
        <f ca="1">IF($R21=1,SUM($AA$1:AA21),"")</f>
        <v/>
      </c>
      <c r="AN21" s="64" t="str">
        <f ca="1">IF($R21=1,SUM($AB$1:AB21),"")</f>
        <v/>
      </c>
      <c r="AO21" s="64" t="str">
        <f ca="1">IF($R21=1,SUM($AC$1:AC21),"")</f>
        <v/>
      </c>
      <c r="AQ21" s="69" t="str">
        <f t="shared" si="9"/>
        <v>10:10</v>
      </c>
    </row>
    <row r="22" spans="1:43" x14ac:dyDescent="0.3">
      <c r="A22" s="72">
        <f t="shared" ca="1" si="14"/>
        <v>42366.356003472225</v>
      </c>
      <c r="B22" s="64">
        <f t="shared" ca="1" si="13"/>
        <v>2</v>
      </c>
      <c r="F22" s="64">
        <f t="shared" si="11"/>
        <v>10</v>
      </c>
      <c r="G22" s="66">
        <f t="shared" si="4"/>
        <v>15</v>
      </c>
      <c r="H22" s="67">
        <f t="shared" si="5"/>
        <v>0.42708333333333331</v>
      </c>
      <c r="K22" s="65" t="str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/>
      </c>
      <c r="L22" s="65" t="e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#N/A</v>
      </c>
      <c r="M22" s="65">
        <f t="shared" ca="1" si="2"/>
        <v>7324.5</v>
      </c>
      <c r="O22" s="64">
        <f t="shared" si="6"/>
        <v>0</v>
      </c>
      <c r="R22" s="64">
        <f t="shared" ca="1" si="7"/>
        <v>1.008999999999999</v>
      </c>
      <c r="S22" s="64">
        <f ca="1">IF(O22=1,"",RTD("cqg.rtd",,"StudyData", "(Vol("&amp;$E$13&amp;")when  (LocalYear("&amp;$E$13&amp;")="&amp;$D$2&amp;"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26385</v>
      </c>
      <c r="T22" s="64" t="str">
        <f ca="1">IF(O22=1,"",RTD("cqg.rtd",,"StudyData", "(Vol("&amp;$E$14&amp;")when  (LocalYear("&amp;$E$14&amp;")="&amp;$D$3&amp;"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/>
      </c>
      <c r="U22" s="64">
        <f ca="1">IF(O22=1,"",RTD("cqg.rtd",,"StudyData", "(Vol("&amp;$E$15&amp;")when  (LocalYear("&amp;$E$15&amp;")="&amp;$D$4&amp;"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6649</v>
      </c>
      <c r="V22" s="64">
        <f ca="1">IF(O22=1,"",RTD("cqg.rtd",,"StudyData", "(Vol("&amp;$E$16&amp;")when  (LocalYear("&amp;$E$16&amp;")="&amp;$D$5&amp;"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6646</v>
      </c>
      <c r="W22" s="64">
        <f ca="1">IF(O22=1,"",RTD("cqg.rtd",,"StudyData", "(Vol("&amp;$E$17&amp;")when  (LocalYear("&amp;$E$17&amp;")="&amp;$D$6&amp;"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6614</v>
      </c>
      <c r="X22" s="64">
        <f ca="1">IF(O22=1,"",RTD("cqg.rtd",,"StudyData", "(Vol("&amp;$E$18&amp;")when  (LocalYear("&amp;$E$18&amp;")="&amp;$D$7&amp;"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4099</v>
      </c>
      <c r="Y22" s="64" t="str">
        <f ca="1">IF(O22=1,"",RTD("cqg.rtd",,"StudyData", "(Vol("&amp;$E$19&amp;")when  (LocalYear("&amp;$E$19&amp;")="&amp;$D$8&amp;"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/>
      </c>
      <c r="Z22" s="64">
        <f ca="1">IF(O22=1,"",RTD("cqg.rtd",,"StudyData", "(Vol("&amp;$E$20&amp;")when  (LocalYear("&amp;$E$20&amp;")="&amp;$D$9&amp;"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4527</v>
      </c>
      <c r="AA22" s="64">
        <f ca="1">IF(O22=1,"",RTD("cqg.rtd",,"StudyData", "(Vol("&amp;$E$21&amp;")when  (LocalYear("&amp;$E$21&amp;")="&amp;$D$10&amp;"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8832</v>
      </c>
      <c r="AB22" s="64">
        <f ca="1">IF(O22=1,"",RTD("cqg.rtd",,"StudyData", "(Vol("&amp;$E$21&amp;")when  (LocalYear("&amp;$E$21&amp;")="&amp;$D$11&amp;"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9493</v>
      </c>
      <c r="AC22" s="65" t="str">
        <f t="shared" ca="1" si="8"/>
        <v/>
      </c>
      <c r="AE22" s="64" t="str">
        <f ca="1">IF($R22=1,SUM($S$1:S22),"")</f>
        <v/>
      </c>
      <c r="AF22" s="64" t="str">
        <f ca="1">IF($R22=1,SUM($T$1:T22),"")</f>
        <v/>
      </c>
      <c r="AG22" s="64" t="str">
        <f ca="1">IF($R22=1,SUM($U$1:U22),"")</f>
        <v/>
      </c>
      <c r="AH22" s="64" t="str">
        <f ca="1">IF($R22=1,SUM($V$1:V22),"")</f>
        <v/>
      </c>
      <c r="AI22" s="64" t="str">
        <f ca="1">IF($R22=1,SUM($W$1:W22),"")</f>
        <v/>
      </c>
      <c r="AJ22" s="64" t="str">
        <f ca="1">IF($R22=1,SUM($X$1:X22),"")</f>
        <v/>
      </c>
      <c r="AK22" s="64" t="str">
        <f ca="1">IF($R22=1,SUM($Y$1:Y22),"")</f>
        <v/>
      </c>
      <c r="AL22" s="64" t="str">
        <f ca="1">IF($R22=1,SUM($Z$1:Z22),"")</f>
        <v/>
      </c>
      <c r="AM22" s="64" t="str">
        <f ca="1">IF($R22=1,SUM($AA$1:AA22),"")</f>
        <v/>
      </c>
      <c r="AN22" s="64" t="str">
        <f ca="1">IF($R22=1,SUM($AB$1:AB22),"")</f>
        <v/>
      </c>
      <c r="AO22" s="64" t="str">
        <f ca="1">IF($R22=1,SUM($AC$1:AC22),"")</f>
        <v/>
      </c>
      <c r="AQ22" s="69" t="str">
        <f t="shared" si="9"/>
        <v>10:15</v>
      </c>
    </row>
    <row r="23" spans="1:43" x14ac:dyDescent="0.3">
      <c r="A23" s="72">
        <f t="shared" ca="1" si="14"/>
        <v>42363.356003472225</v>
      </c>
      <c r="B23" s="64">
        <f t="shared" ca="1" si="13"/>
        <v>6</v>
      </c>
      <c r="F23" s="64">
        <f t="shared" si="11"/>
        <v>10</v>
      </c>
      <c r="G23" s="66">
        <f t="shared" si="4"/>
        <v>20</v>
      </c>
      <c r="H23" s="67">
        <f t="shared" si="5"/>
        <v>0.43055555555555558</v>
      </c>
      <c r="K23" s="65" t="str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/>
      </c>
      <c r="L23" s="65" t="e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#N/A</v>
      </c>
      <c r="M23" s="65">
        <f t="shared" ca="1" si="2"/>
        <v>6353.3</v>
      </c>
      <c r="O23" s="64">
        <f t="shared" si="6"/>
        <v>0</v>
      </c>
      <c r="R23" s="64">
        <f t="shared" ca="1" si="7"/>
        <v>1.0099999999999989</v>
      </c>
      <c r="S23" s="64">
        <f ca="1">IF(O23=1,"",RTD("cqg.rtd",,"StudyData", "(Vol("&amp;$E$13&amp;")when  (LocalYear("&amp;$E$13&amp;")="&amp;$D$2&amp;"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23024</v>
      </c>
      <c r="T23" s="64" t="str">
        <f ca="1">IF(O23=1,"",RTD("cqg.rtd",,"StudyData", "(Vol("&amp;$E$14&amp;")when  (LocalYear("&amp;$E$14&amp;")="&amp;$D$3&amp;"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/>
      </c>
      <c r="U23" s="64">
        <f ca="1">IF(O23=1,"",RTD("cqg.rtd",,"StudyData", "(Vol("&amp;$E$15&amp;")when  (LocalYear("&amp;$E$15&amp;")="&amp;$D$4&amp;"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3128</v>
      </c>
      <c r="V23" s="64">
        <f ca="1">IF(O23=1,"",RTD("cqg.rtd",,"StudyData", "(Vol("&amp;$E$16&amp;")when  (LocalYear("&amp;$E$16&amp;")="&amp;$D$5&amp;"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4100</v>
      </c>
      <c r="W23" s="64">
        <f ca="1">IF(O23=1,"",RTD("cqg.rtd",,"StudyData", "(Vol("&amp;$E$17&amp;")when  (LocalYear("&amp;$E$17&amp;")="&amp;$D$6&amp;"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4926</v>
      </c>
      <c r="X23" s="64">
        <f ca="1">IF(O23=1,"",RTD("cqg.rtd",,"StudyData", "(Vol("&amp;$E$18&amp;")when  (LocalYear("&amp;$E$18&amp;")="&amp;$D$7&amp;"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5218</v>
      </c>
      <c r="Y23" s="64" t="str">
        <f ca="1">IF(O23=1,"",RTD("cqg.rtd",,"StudyData", "(Vol("&amp;$E$19&amp;")when  (LocalYear("&amp;$E$19&amp;")="&amp;$D$8&amp;"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/>
      </c>
      <c r="Z23" s="64">
        <f ca="1">IF(O23=1,"",RTD("cqg.rtd",,"StudyData", "(Vol("&amp;$E$20&amp;")when  (LocalYear("&amp;$E$20&amp;")="&amp;$D$9&amp;"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3449</v>
      </c>
      <c r="AA23" s="64">
        <f ca="1">IF(O23=1,"",RTD("cqg.rtd",,"StudyData", "(Vol("&amp;$E$21&amp;")when  (LocalYear("&amp;$E$21&amp;")="&amp;$D$10&amp;"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9235</v>
      </c>
      <c r="AB23" s="64">
        <f ca="1">IF(O23=1,"",RTD("cqg.rtd",,"StudyData", "(Vol("&amp;$E$21&amp;")when  (LocalYear("&amp;$E$21&amp;")="&amp;$D$11&amp;"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10453</v>
      </c>
      <c r="AC23" s="65" t="str">
        <f t="shared" ca="1" si="8"/>
        <v/>
      </c>
      <c r="AE23" s="64" t="str">
        <f ca="1">IF($R23=1,SUM($S$1:S23),"")</f>
        <v/>
      </c>
      <c r="AF23" s="64" t="str">
        <f ca="1">IF($R23=1,SUM($T$1:T23),"")</f>
        <v/>
      </c>
      <c r="AG23" s="64" t="str">
        <f ca="1">IF($R23=1,SUM($U$1:U23),"")</f>
        <v/>
      </c>
      <c r="AH23" s="64" t="str">
        <f ca="1">IF($R23=1,SUM($V$1:V23),"")</f>
        <v/>
      </c>
      <c r="AI23" s="64" t="str">
        <f ca="1">IF($R23=1,SUM($W$1:W23),"")</f>
        <v/>
      </c>
      <c r="AJ23" s="64" t="str">
        <f ca="1">IF($R23=1,SUM($X$1:X23),"")</f>
        <v/>
      </c>
      <c r="AK23" s="64" t="str">
        <f ca="1">IF($R23=1,SUM($Y$1:Y23),"")</f>
        <v/>
      </c>
      <c r="AL23" s="64" t="str">
        <f ca="1">IF($R23=1,SUM($Z$1:Z23),"")</f>
        <v/>
      </c>
      <c r="AM23" s="64" t="str">
        <f ca="1">IF($R23=1,SUM($AA$1:AA23),"")</f>
        <v/>
      </c>
      <c r="AN23" s="64" t="str">
        <f ca="1">IF($R23=1,SUM($AB$1:AB23),"")</f>
        <v/>
      </c>
      <c r="AO23" s="64" t="str">
        <f ca="1">IF($R23=1,SUM($AC$1:AC23),"")</f>
        <v/>
      </c>
      <c r="AQ23" s="69" t="str">
        <f t="shared" si="9"/>
        <v>10:20</v>
      </c>
    </row>
    <row r="24" spans="1:43" x14ac:dyDescent="0.3">
      <c r="A24" s="72">
        <f t="shared" ca="1" si="14"/>
        <v>42362.356003472225</v>
      </c>
      <c r="B24" s="64">
        <f t="shared" ca="1" si="13"/>
        <v>5</v>
      </c>
      <c r="F24" s="64">
        <f t="shared" si="11"/>
        <v>10</v>
      </c>
      <c r="G24" s="66">
        <f t="shared" si="4"/>
        <v>25</v>
      </c>
      <c r="H24" s="67">
        <f t="shared" si="5"/>
        <v>0.43402777777777773</v>
      </c>
      <c r="K24" s="65" t="str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/>
      </c>
      <c r="L24" s="65" t="e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#N/A</v>
      </c>
      <c r="M24" s="65">
        <f t="shared" ca="1" si="2"/>
        <v>8224.9</v>
      </c>
      <c r="O24" s="64">
        <f t="shared" si="6"/>
        <v>0</v>
      </c>
      <c r="R24" s="64">
        <f t="shared" ca="1" si="7"/>
        <v>1.0109999999999988</v>
      </c>
      <c r="S24" s="64">
        <f ca="1">IF(O24=1,"",RTD("cqg.rtd",,"StudyData", "(Vol("&amp;$E$13&amp;")when  (LocalYear("&amp;$E$13&amp;")="&amp;$D$2&amp;"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29032</v>
      </c>
      <c r="T24" s="64" t="str">
        <f ca="1">IF(O24=1,"",RTD("cqg.rtd",,"StudyData", "(Vol("&amp;$E$14&amp;")when  (LocalYear("&amp;$E$14&amp;")="&amp;$D$3&amp;"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/>
      </c>
      <c r="U24" s="64">
        <f ca="1">IF(O24=1,"",RTD("cqg.rtd",,"StudyData", "(Vol("&amp;$E$15&amp;")when  (LocalYear("&amp;$E$15&amp;")="&amp;$D$4&amp;"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10318</v>
      </c>
      <c r="V24" s="64">
        <f ca="1">IF(O24=1,"",RTD("cqg.rtd",,"StudyData", "(Vol("&amp;$E$16&amp;")when  (LocalYear("&amp;$E$16&amp;")="&amp;$D$5&amp;"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10445</v>
      </c>
      <c r="W24" s="64">
        <f ca="1">IF(O24=1,"",RTD("cqg.rtd",,"StudyData", "(Vol("&amp;$E$17&amp;")when  (LocalYear("&amp;$E$17&amp;")="&amp;$D$6&amp;"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5048</v>
      </c>
      <c r="X24" s="64">
        <f ca="1">IF(O24=1,"",RTD("cqg.rtd",,"StudyData", "(Vol("&amp;$E$18&amp;")when  (LocalYear("&amp;$E$18&amp;")="&amp;$D$7&amp;"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5758</v>
      </c>
      <c r="Y24" s="64" t="str">
        <f ca="1">IF(O24=1,"",RTD("cqg.rtd",,"StudyData", "(Vol("&amp;$E$19&amp;")when  (LocalYear("&amp;$E$19&amp;")="&amp;$D$8&amp;"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/>
      </c>
      <c r="Z24" s="64">
        <f ca="1">IF(O24=1,"",RTD("cqg.rtd",,"StudyData", "(Vol("&amp;$E$20&amp;")when  (LocalYear("&amp;$E$20&amp;")="&amp;$D$9&amp;"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2524</v>
      </c>
      <c r="AA24" s="64">
        <f ca="1">IF(O24=1,"",RTD("cqg.rtd",,"StudyData", "(Vol("&amp;$E$21&amp;")when  (LocalYear("&amp;$E$21&amp;")="&amp;$D$10&amp;"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10627</v>
      </c>
      <c r="AB24" s="64">
        <f ca="1">IF(O24=1,"",RTD("cqg.rtd",,"StudyData", "(Vol("&amp;$E$21&amp;")when  (LocalYear("&amp;$E$21&amp;")="&amp;$D$11&amp;"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8497</v>
      </c>
      <c r="AC24" s="65" t="str">
        <f t="shared" ca="1" si="8"/>
        <v/>
      </c>
      <c r="AE24" s="64" t="str">
        <f ca="1">IF($R24=1,SUM($S$1:S24),"")</f>
        <v/>
      </c>
      <c r="AF24" s="64" t="str">
        <f ca="1">IF($R24=1,SUM($T$1:T24),"")</f>
        <v/>
      </c>
      <c r="AG24" s="64" t="str">
        <f ca="1">IF($R24=1,SUM($U$1:U24),"")</f>
        <v/>
      </c>
      <c r="AH24" s="64" t="str">
        <f ca="1">IF($R24=1,SUM($V$1:V24),"")</f>
        <v/>
      </c>
      <c r="AI24" s="64" t="str">
        <f ca="1">IF($R24=1,SUM($W$1:W24),"")</f>
        <v/>
      </c>
      <c r="AJ24" s="64" t="str">
        <f ca="1">IF($R24=1,SUM($X$1:X24),"")</f>
        <v/>
      </c>
      <c r="AK24" s="64" t="str">
        <f ca="1">IF($R24=1,SUM($Y$1:Y24),"")</f>
        <v/>
      </c>
      <c r="AL24" s="64" t="str">
        <f ca="1">IF($R24=1,SUM($Z$1:Z24),"")</f>
        <v/>
      </c>
      <c r="AM24" s="64" t="str">
        <f ca="1">IF($R24=1,SUM($AA$1:AA24),"")</f>
        <v/>
      </c>
      <c r="AN24" s="64" t="str">
        <f ca="1">IF($R24=1,SUM($AB$1:AB24),"")</f>
        <v/>
      </c>
      <c r="AO24" s="64" t="str">
        <f ca="1">IF($R24=1,SUM($AC$1:AC24),"")</f>
        <v/>
      </c>
      <c r="AQ24" s="69" t="str">
        <f t="shared" si="9"/>
        <v>10:25</v>
      </c>
    </row>
    <row r="25" spans="1:43" x14ac:dyDescent="0.3">
      <c r="A25" s="72">
        <f t="shared" ca="1" si="14"/>
        <v>42361.356003472225</v>
      </c>
      <c r="B25" s="64">
        <f t="shared" ca="1" si="13"/>
        <v>4</v>
      </c>
      <c r="F25" s="64">
        <f t="shared" si="11"/>
        <v>10</v>
      </c>
      <c r="G25" s="66">
        <f t="shared" si="4"/>
        <v>30</v>
      </c>
      <c r="H25" s="67">
        <f t="shared" si="5"/>
        <v>0.4375</v>
      </c>
      <c r="K25" s="65" t="str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/>
      </c>
      <c r="L25" s="65" t="e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#N/A</v>
      </c>
      <c r="M25" s="65">
        <f t="shared" ca="1" si="2"/>
        <v>8655.1</v>
      </c>
      <c r="O25" s="64">
        <f t="shared" si="6"/>
        <v>0</v>
      </c>
      <c r="R25" s="64">
        <f t="shared" ca="1" si="7"/>
        <v>1.0119999999999987</v>
      </c>
      <c r="S25" s="64">
        <f ca="1">IF(O25=1,"",RTD("cqg.rtd",,"StudyData", "(Vol("&amp;$E$13&amp;")when  (LocalYear("&amp;$E$13&amp;")="&amp;$D$2&amp;"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25124</v>
      </c>
      <c r="T25" s="64" t="str">
        <f ca="1">IF(O25=1,"",RTD("cqg.rtd",,"StudyData", "(Vol("&amp;$E$14&amp;")when  (LocalYear("&amp;$E$14&amp;")="&amp;$D$3&amp;"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/>
      </c>
      <c r="U25" s="64">
        <f ca="1">IF(O25=1,"",RTD("cqg.rtd",,"StudyData", "(Vol("&amp;$E$15&amp;")when  (LocalYear("&amp;$E$15&amp;")="&amp;$D$4&amp;"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6163</v>
      </c>
      <c r="V25" s="64">
        <f ca="1">IF(O25=1,"",RTD("cqg.rtd",,"StudyData", "(Vol("&amp;$E$16&amp;")when  (LocalYear("&amp;$E$16&amp;")="&amp;$D$5&amp;"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10838</v>
      </c>
      <c r="W25" s="64">
        <f ca="1">IF(O25=1,"",RTD("cqg.rtd",,"StudyData", "(Vol("&amp;$E$17&amp;")when  (LocalYear("&amp;$E$17&amp;")="&amp;$D$6&amp;"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9170</v>
      </c>
      <c r="X25" s="64">
        <f ca="1">IF(O25=1,"",RTD("cqg.rtd",,"StudyData", "(Vol("&amp;$E$18&amp;")when  (LocalYear("&amp;$E$18&amp;")="&amp;$D$7&amp;"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5849</v>
      </c>
      <c r="Y25" s="64" t="str">
        <f ca="1">IF(O25=1,"",RTD("cqg.rtd",,"StudyData", "(Vol("&amp;$E$19&amp;")when  (LocalYear("&amp;$E$19&amp;")="&amp;$D$8&amp;"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/>
      </c>
      <c r="Z25" s="64">
        <f ca="1">IF(O25=1,"",RTD("cqg.rtd",,"StudyData", "(Vol("&amp;$E$20&amp;")when  (LocalYear("&amp;$E$20&amp;")="&amp;$D$9&amp;"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3589</v>
      </c>
      <c r="AA25" s="64">
        <f ca="1">IF(O25=1,"",RTD("cqg.rtd",,"StudyData", "(Vol("&amp;$E$21&amp;")when  (LocalYear("&amp;$E$21&amp;")="&amp;$D$10&amp;"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13980</v>
      </c>
      <c r="AB25" s="64">
        <f ca="1">IF(O25=1,"",RTD("cqg.rtd",,"StudyData", "(Vol("&amp;$E$21&amp;")when  (LocalYear("&amp;$E$21&amp;")="&amp;$D$11&amp;"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11838</v>
      </c>
      <c r="AC25" s="65" t="str">
        <f t="shared" ca="1" si="8"/>
        <v/>
      </c>
      <c r="AE25" s="64" t="str">
        <f ca="1">IF($R25=1,SUM($S$1:S25),"")</f>
        <v/>
      </c>
      <c r="AF25" s="64" t="str">
        <f ca="1">IF($R25=1,SUM($T$1:T25),"")</f>
        <v/>
      </c>
      <c r="AG25" s="64" t="str">
        <f ca="1">IF($R25=1,SUM($U$1:U25),"")</f>
        <v/>
      </c>
      <c r="AH25" s="64" t="str">
        <f ca="1">IF($R25=1,SUM($V$1:V25),"")</f>
        <v/>
      </c>
      <c r="AI25" s="64" t="str">
        <f ca="1">IF($R25=1,SUM($W$1:W25),"")</f>
        <v/>
      </c>
      <c r="AJ25" s="64" t="str">
        <f ca="1">IF($R25=1,SUM($X$1:X25),"")</f>
        <v/>
      </c>
      <c r="AK25" s="64" t="str">
        <f ca="1">IF($R25=1,SUM($Y$1:Y25),"")</f>
        <v/>
      </c>
      <c r="AL25" s="64" t="str">
        <f ca="1">IF($R25=1,SUM($Z$1:Z25),"")</f>
        <v/>
      </c>
      <c r="AM25" s="64" t="str">
        <f ca="1">IF($R25=1,SUM($AA$1:AA25),"")</f>
        <v/>
      </c>
      <c r="AN25" s="64" t="str">
        <f ca="1">IF($R25=1,SUM($AB$1:AB25),"")</f>
        <v/>
      </c>
      <c r="AO25" s="64" t="str">
        <f ca="1">IF($R25=1,SUM($AC$1:AC25),"")</f>
        <v/>
      </c>
      <c r="AQ25" s="69" t="str">
        <f t="shared" si="9"/>
        <v>10:30</v>
      </c>
    </row>
    <row r="26" spans="1:43" x14ac:dyDescent="0.3">
      <c r="A26" s="72">
        <f t="shared" ca="1" si="14"/>
        <v>42360.356003472225</v>
      </c>
      <c r="B26" s="64">
        <f t="shared" ca="1" si="13"/>
        <v>3</v>
      </c>
      <c r="F26" s="64">
        <f t="shared" si="11"/>
        <v>10</v>
      </c>
      <c r="G26" s="66">
        <f t="shared" si="4"/>
        <v>35</v>
      </c>
      <c r="H26" s="67">
        <f t="shared" si="5"/>
        <v>0.44097222222222227</v>
      </c>
      <c r="K26" s="65" t="str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/>
      </c>
      <c r="L26" s="65" t="e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#N/A</v>
      </c>
      <c r="M26" s="65">
        <f t="shared" ca="1" si="2"/>
        <v>8148.3</v>
      </c>
      <c r="O26" s="64">
        <f t="shared" si="6"/>
        <v>0</v>
      </c>
      <c r="R26" s="64">
        <f t="shared" ca="1" si="7"/>
        <v>1.0129999999999986</v>
      </c>
      <c r="S26" s="64">
        <f ca="1">IF(O26=1,"",RTD("cqg.rtd",,"StudyData", "(Vol("&amp;$E$13&amp;")when  (LocalYear("&amp;$E$13&amp;")="&amp;$D$2&amp;"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18741</v>
      </c>
      <c r="T26" s="64" t="str">
        <f ca="1">IF(O26=1,"",RTD("cqg.rtd",,"StudyData", "(Vol("&amp;$E$14&amp;")when  (LocalYear("&amp;$E$14&amp;")="&amp;$D$3&amp;"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/>
      </c>
      <c r="U26" s="64">
        <f ca="1">IF(O26=1,"",RTD("cqg.rtd",,"StudyData", "(Vol("&amp;$E$15&amp;")when  (LocalYear("&amp;$E$15&amp;")="&amp;$D$4&amp;"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6613</v>
      </c>
      <c r="V26" s="64">
        <f ca="1">IF(O26=1,"",RTD("cqg.rtd",,"StudyData", "(Vol("&amp;$E$16&amp;")when  (LocalYear("&amp;$E$16&amp;")="&amp;$D$5&amp;"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6307</v>
      </c>
      <c r="W26" s="64">
        <f ca="1">IF(O26=1,"",RTD("cqg.rtd",,"StudyData", "(Vol("&amp;$E$17&amp;")when  (LocalYear("&amp;$E$17&amp;")="&amp;$D$6&amp;"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8839</v>
      </c>
      <c r="X26" s="64">
        <f ca="1">IF(O26=1,"",RTD("cqg.rtd",,"StudyData", "(Vol("&amp;$E$18&amp;")when  (LocalYear("&amp;$E$18&amp;")="&amp;$D$7&amp;"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6926</v>
      </c>
      <c r="Y26" s="64" t="str">
        <f ca="1">IF(O26=1,"",RTD("cqg.rtd",,"StudyData", "(Vol("&amp;$E$19&amp;")when  (LocalYear("&amp;$E$19&amp;")="&amp;$D$8&amp;"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/>
      </c>
      <c r="Z26" s="64">
        <f ca="1">IF(O26=1,"",RTD("cqg.rtd",,"StudyData", "(Vol("&amp;$E$20&amp;")when  (LocalYear("&amp;$E$20&amp;")="&amp;$D$9&amp;"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3525</v>
      </c>
      <c r="AA26" s="64">
        <f ca="1">IF(O26=1,"",RTD("cqg.rtd",,"StudyData", "(Vol("&amp;$E$21&amp;")when  (LocalYear("&amp;$E$21&amp;")="&amp;$D$10&amp;"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9409</v>
      </c>
      <c r="AB26" s="64">
        <f ca="1">IF(O26=1,"",RTD("cqg.rtd",,"StudyData", "(Vol("&amp;$E$21&amp;")when  (LocalYear("&amp;$E$21&amp;")="&amp;$D$11&amp;"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21123</v>
      </c>
      <c r="AC26" s="65" t="str">
        <f t="shared" ca="1" si="8"/>
        <v/>
      </c>
      <c r="AE26" s="64" t="str">
        <f ca="1">IF($R26=1,SUM($S$1:S26),"")</f>
        <v/>
      </c>
      <c r="AF26" s="64" t="str">
        <f ca="1">IF($R26=1,SUM($T$1:T26),"")</f>
        <v/>
      </c>
      <c r="AG26" s="64" t="str">
        <f ca="1">IF($R26=1,SUM($U$1:U26),"")</f>
        <v/>
      </c>
      <c r="AH26" s="64" t="str">
        <f ca="1">IF($R26=1,SUM($V$1:V26),"")</f>
        <v/>
      </c>
      <c r="AI26" s="64" t="str">
        <f ca="1">IF($R26=1,SUM($W$1:W26),"")</f>
        <v/>
      </c>
      <c r="AJ26" s="64" t="str">
        <f ca="1">IF($R26=1,SUM($X$1:X26),"")</f>
        <v/>
      </c>
      <c r="AK26" s="64" t="str">
        <f ca="1">IF($R26=1,SUM($Y$1:Y26),"")</f>
        <v/>
      </c>
      <c r="AL26" s="64" t="str">
        <f ca="1">IF($R26=1,SUM($Z$1:Z26),"")</f>
        <v/>
      </c>
      <c r="AM26" s="64" t="str">
        <f ca="1">IF($R26=1,SUM($AA$1:AA26),"")</f>
        <v/>
      </c>
      <c r="AN26" s="64" t="str">
        <f ca="1">IF($R26=1,SUM($AB$1:AB26),"")</f>
        <v/>
      </c>
      <c r="AO26" s="64" t="str">
        <f ca="1">IF($R26=1,SUM($AC$1:AC26),"")</f>
        <v/>
      </c>
      <c r="AQ26" s="69" t="str">
        <f t="shared" si="9"/>
        <v>10:35</v>
      </c>
    </row>
    <row r="27" spans="1:43" x14ac:dyDescent="0.3">
      <c r="A27" s="72"/>
      <c r="F27" s="64">
        <f t="shared" si="11"/>
        <v>10</v>
      </c>
      <c r="G27" s="66">
        <f t="shared" si="4"/>
        <v>40</v>
      </c>
      <c r="H27" s="67">
        <f t="shared" si="5"/>
        <v>0.44444444444444442</v>
      </c>
      <c r="K27" s="65" t="str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/>
      </c>
      <c r="L27" s="65" t="e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#N/A</v>
      </c>
      <c r="M27" s="65">
        <f t="shared" ca="1" si="2"/>
        <v>8399.2999999999993</v>
      </c>
      <c r="O27" s="64">
        <f t="shared" si="6"/>
        <v>0</v>
      </c>
      <c r="R27" s="64">
        <f t="shared" ca="1" si="7"/>
        <v>1.0139999999999985</v>
      </c>
      <c r="S27" s="64">
        <f ca="1">IF(O27=1,"",RTD("cqg.rtd",,"StudyData", "(Vol("&amp;$E$13&amp;")when  (LocalYear("&amp;$E$13&amp;")="&amp;$D$2&amp;"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24807</v>
      </c>
      <c r="T27" s="64" t="str">
        <f ca="1">IF(O27=1,"",RTD("cqg.rtd",,"StudyData", "(Vol("&amp;$E$14&amp;")when  (LocalYear("&amp;$E$14&amp;")="&amp;$D$3&amp;"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/>
      </c>
      <c r="U27" s="64">
        <f ca="1">IF(O27=1,"",RTD("cqg.rtd",,"StudyData", "(Vol("&amp;$E$15&amp;")when  (LocalYear("&amp;$E$15&amp;")="&amp;$D$4&amp;"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16036</v>
      </c>
      <c r="V27" s="64">
        <f ca="1">IF(O27=1,"",RTD("cqg.rtd",,"StudyData", "(Vol("&amp;$E$16&amp;")when  (LocalYear("&amp;$E$16&amp;")="&amp;$D$5&amp;"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5173</v>
      </c>
      <c r="W27" s="64">
        <f ca="1">IF(O27=1,"",RTD("cqg.rtd",,"StudyData", "(Vol("&amp;$E$17&amp;")when  (LocalYear("&amp;$E$17&amp;")="&amp;$D$6&amp;"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6797</v>
      </c>
      <c r="X27" s="64">
        <f ca="1">IF(O27=1,"",RTD("cqg.rtd",,"StudyData", "(Vol("&amp;$E$18&amp;")when  (LocalYear("&amp;$E$18&amp;")="&amp;$D$7&amp;"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3999</v>
      </c>
      <c r="Y27" s="64" t="str">
        <f ca="1">IF(O27=1,"",RTD("cqg.rtd",,"StudyData", "(Vol("&amp;$E$19&amp;")when  (LocalYear("&amp;$E$19&amp;")="&amp;$D$8&amp;"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/>
      </c>
      <c r="Z27" s="64">
        <f ca="1">IF(O27=1,"",RTD("cqg.rtd",,"StudyData", "(Vol("&amp;$E$20&amp;")when  (LocalYear("&amp;$E$20&amp;")="&amp;$D$9&amp;"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4966</v>
      </c>
      <c r="AA27" s="64">
        <f ca="1">IF(O27=1,"",RTD("cqg.rtd",,"StudyData", "(Vol("&amp;$E$21&amp;")when  (LocalYear("&amp;$E$21&amp;")="&amp;$D$10&amp;"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8109</v>
      </c>
      <c r="AB27" s="64">
        <f ca="1">IF(O27=1,"",RTD("cqg.rtd",,"StudyData", "(Vol("&amp;$E$21&amp;")when  (LocalYear("&amp;$E$21&amp;")="&amp;$D$11&amp;"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14106</v>
      </c>
      <c r="AC27" s="65" t="str">
        <f t="shared" ca="1" si="8"/>
        <v/>
      </c>
      <c r="AE27" s="64" t="str">
        <f ca="1">IF($R27=1,SUM($S$1:S27),"")</f>
        <v/>
      </c>
      <c r="AF27" s="64" t="str">
        <f ca="1">IF($R27=1,SUM($T$1:T27),"")</f>
        <v/>
      </c>
      <c r="AG27" s="64" t="str">
        <f ca="1">IF($R27=1,SUM($U$1:U27),"")</f>
        <v/>
      </c>
      <c r="AH27" s="64" t="str">
        <f ca="1">IF($R27=1,SUM($V$1:V27),"")</f>
        <v/>
      </c>
      <c r="AI27" s="64" t="str">
        <f ca="1">IF($R27=1,SUM($W$1:W27),"")</f>
        <v/>
      </c>
      <c r="AJ27" s="64" t="str">
        <f ca="1">IF($R27=1,SUM($X$1:X27),"")</f>
        <v/>
      </c>
      <c r="AK27" s="64" t="str">
        <f ca="1">IF($R27=1,SUM($Y$1:Y27),"")</f>
        <v/>
      </c>
      <c r="AL27" s="64" t="str">
        <f ca="1">IF($R27=1,SUM($Z$1:Z27),"")</f>
        <v/>
      </c>
      <c r="AM27" s="64" t="str">
        <f ca="1">IF($R27=1,SUM($AA$1:AA27),"")</f>
        <v/>
      </c>
      <c r="AN27" s="64" t="str">
        <f ca="1">IF($R27=1,SUM($AB$1:AB27),"")</f>
        <v/>
      </c>
      <c r="AO27" s="64" t="str">
        <f ca="1">IF($R27=1,SUM($AC$1:AC27),"")</f>
        <v/>
      </c>
      <c r="AQ27" s="69" t="str">
        <f t="shared" si="9"/>
        <v>10:40</v>
      </c>
    </row>
    <row r="28" spans="1:43" x14ac:dyDescent="0.3">
      <c r="A28" s="72"/>
      <c r="F28" s="64">
        <f t="shared" si="11"/>
        <v>10</v>
      </c>
      <c r="G28" s="66">
        <f t="shared" si="4"/>
        <v>45</v>
      </c>
      <c r="H28" s="67">
        <f t="shared" si="5"/>
        <v>0.44791666666666669</v>
      </c>
      <c r="K28" s="65" t="str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/>
      </c>
      <c r="L28" s="65" t="e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#N/A</v>
      </c>
      <c r="M28" s="65">
        <f t="shared" ca="1" si="2"/>
        <v>7144.1</v>
      </c>
      <c r="O28" s="64">
        <f t="shared" si="6"/>
        <v>0</v>
      </c>
      <c r="R28" s="64">
        <f t="shared" ca="1" si="7"/>
        <v>1.0149999999999983</v>
      </c>
      <c r="S28" s="64">
        <f ca="1">IF(O28=1,"",RTD("cqg.rtd",,"StudyData", "(Vol("&amp;$E$13&amp;")when  (LocalYear("&amp;$E$13&amp;")="&amp;$D$2&amp;"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14018</v>
      </c>
      <c r="T28" s="64" t="str">
        <f ca="1">IF(O28=1,"",RTD("cqg.rtd",,"StudyData", "(Vol("&amp;$E$14&amp;")when  (LocalYear("&amp;$E$14&amp;")="&amp;$D$3&amp;"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/>
      </c>
      <c r="U28" s="64">
        <f ca="1">IF(O28=1,"",RTD("cqg.rtd",,"StudyData", "(Vol("&amp;$E$15&amp;")when  (LocalYear("&amp;$E$15&amp;")="&amp;$D$4&amp;"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16984</v>
      </c>
      <c r="V28" s="64">
        <f ca="1">IF(O28=1,"",RTD("cqg.rtd",,"StudyData", "(Vol("&amp;$E$16&amp;")when  (LocalYear("&amp;$E$16&amp;")="&amp;$D$5&amp;"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4170</v>
      </c>
      <c r="W28" s="64">
        <f ca="1">IF(O28=1,"",RTD("cqg.rtd",,"StudyData", "(Vol("&amp;$E$17&amp;")when  (LocalYear("&amp;$E$17&amp;")="&amp;$D$6&amp;"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11007</v>
      </c>
      <c r="X28" s="64">
        <f ca="1">IF(O28=1,"",RTD("cqg.rtd",,"StudyData", "(Vol("&amp;$E$18&amp;")when  (LocalYear("&amp;$E$18&amp;")="&amp;$D$7&amp;"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7164</v>
      </c>
      <c r="Y28" s="64" t="str">
        <f ca="1">IF(O28=1,"",RTD("cqg.rtd",,"StudyData", "(Vol("&amp;$E$19&amp;")when  (LocalYear("&amp;$E$19&amp;")="&amp;$D$8&amp;"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/>
      </c>
      <c r="Z28" s="64">
        <f ca="1">IF(O28=1,"",RTD("cqg.rtd",,"StudyData", "(Vol("&amp;$E$20&amp;")when  (LocalYear("&amp;$E$20&amp;")="&amp;$D$9&amp;"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4939</v>
      </c>
      <c r="AA28" s="64">
        <f ca="1">IF(O28=1,"",RTD("cqg.rtd",,"StudyData", "(Vol("&amp;$E$21&amp;")when  (LocalYear("&amp;$E$21&amp;")="&amp;$D$10&amp;"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5112</v>
      </c>
      <c r="AB28" s="64">
        <f ca="1">IF(O28=1,"",RTD("cqg.rtd",,"StudyData", "(Vol("&amp;$E$21&amp;")when  (LocalYear("&amp;$E$21&amp;")="&amp;$D$11&amp;"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8047</v>
      </c>
      <c r="AC28" s="65" t="str">
        <f t="shared" ca="1" si="8"/>
        <v/>
      </c>
      <c r="AE28" s="64" t="str">
        <f ca="1">IF($R28=1,SUM($S$1:S28),"")</f>
        <v/>
      </c>
      <c r="AF28" s="64" t="str">
        <f ca="1">IF($R28=1,SUM($T$1:T28),"")</f>
        <v/>
      </c>
      <c r="AG28" s="64" t="str">
        <f ca="1">IF($R28=1,SUM($U$1:U28),"")</f>
        <v/>
      </c>
      <c r="AH28" s="64" t="str">
        <f ca="1">IF($R28=1,SUM($V$1:V28),"")</f>
        <v/>
      </c>
      <c r="AI28" s="64" t="str">
        <f ca="1">IF($R28=1,SUM($W$1:W28),"")</f>
        <v/>
      </c>
      <c r="AJ28" s="64" t="str">
        <f ca="1">IF($R28=1,SUM($X$1:X28),"")</f>
        <v/>
      </c>
      <c r="AK28" s="64" t="str">
        <f ca="1">IF($R28=1,SUM($Y$1:Y28),"")</f>
        <v/>
      </c>
      <c r="AL28" s="64" t="str">
        <f ca="1">IF($R28=1,SUM($Z$1:Z28),"")</f>
        <v/>
      </c>
      <c r="AM28" s="64" t="str">
        <f ca="1">IF($R28=1,SUM($AA$1:AA28),"")</f>
        <v/>
      </c>
      <c r="AN28" s="64" t="str">
        <f ca="1">IF($R28=1,SUM($AB$1:AB28),"")</f>
        <v/>
      </c>
      <c r="AO28" s="64" t="str">
        <f ca="1">IF($R28=1,SUM($AC$1:AC28),"")</f>
        <v/>
      </c>
      <c r="AQ28" s="69" t="str">
        <f t="shared" si="9"/>
        <v>10:45</v>
      </c>
    </row>
    <row r="29" spans="1:43" x14ac:dyDescent="0.3">
      <c r="A29" s="72"/>
      <c r="F29" s="64">
        <f t="shared" si="11"/>
        <v>10</v>
      </c>
      <c r="G29" s="66">
        <f t="shared" si="4"/>
        <v>50</v>
      </c>
      <c r="H29" s="67">
        <f t="shared" si="5"/>
        <v>0.4513888888888889</v>
      </c>
      <c r="K29" s="65" t="str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/>
      </c>
      <c r="L29" s="65" t="e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#N/A</v>
      </c>
      <c r="M29" s="65">
        <f t="shared" ca="1" si="2"/>
        <v>5716</v>
      </c>
      <c r="O29" s="64">
        <f t="shared" si="6"/>
        <v>0</v>
      </c>
      <c r="R29" s="64">
        <f t="shared" ca="1" si="7"/>
        <v>1.0159999999999982</v>
      </c>
      <c r="S29" s="64">
        <f ca="1">IF(O29=1,"",RTD("cqg.rtd",,"StudyData", "(Vol("&amp;$E$13&amp;")when  (LocalYear("&amp;$E$13&amp;")="&amp;$D$2&amp;"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11101</v>
      </c>
      <c r="T29" s="64" t="str">
        <f ca="1">IF(O29=1,"",RTD("cqg.rtd",,"StudyData", "(Vol("&amp;$E$14&amp;")when  (LocalYear("&amp;$E$14&amp;")="&amp;$D$3&amp;"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/>
      </c>
      <c r="U29" s="64">
        <f ca="1">IF(O29=1,"",RTD("cqg.rtd",,"StudyData", "(Vol("&amp;$E$15&amp;")when  (LocalYear("&amp;$E$15&amp;")="&amp;$D$4&amp;"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6266</v>
      </c>
      <c r="V29" s="64">
        <f ca="1">IF(O29=1,"",RTD("cqg.rtd",,"StudyData", "(Vol("&amp;$E$16&amp;")when  (LocalYear("&amp;$E$16&amp;")="&amp;$D$5&amp;"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3860</v>
      </c>
      <c r="W29" s="64">
        <f ca="1">IF(O29=1,"",RTD("cqg.rtd",,"StudyData", "(Vol("&amp;$E$17&amp;")when  (LocalYear("&amp;$E$17&amp;")="&amp;$D$6&amp;"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7021</v>
      </c>
      <c r="X29" s="64">
        <f ca="1">IF(O29=1,"",RTD("cqg.rtd",,"StudyData", "(Vol("&amp;$E$18&amp;")when  (LocalYear("&amp;$E$18&amp;")="&amp;$D$7&amp;"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10001</v>
      </c>
      <c r="Y29" s="64" t="str">
        <f ca="1">IF(O29=1,"",RTD("cqg.rtd",,"StudyData", "(Vol("&amp;$E$19&amp;")when  (LocalYear("&amp;$E$19&amp;")="&amp;$D$8&amp;"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/>
      </c>
      <c r="Z29" s="64">
        <f ca="1">IF(O29=1,"",RTD("cqg.rtd",,"StudyData", "(Vol("&amp;$E$20&amp;")when  (LocalYear("&amp;$E$20&amp;")="&amp;$D$9&amp;"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4494</v>
      </c>
      <c r="AA29" s="64">
        <f ca="1">IF(O29=1,"",RTD("cqg.rtd",,"StudyData", "(Vol("&amp;$E$21&amp;")when  (LocalYear("&amp;$E$21&amp;")="&amp;$D$10&amp;"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7530</v>
      </c>
      <c r="AB29" s="64">
        <f ca="1">IF(O29=1,"",RTD("cqg.rtd",,"StudyData", "(Vol("&amp;$E$21&amp;")when  (LocalYear("&amp;$E$21&amp;")="&amp;$D$11&amp;"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6887</v>
      </c>
      <c r="AC29" s="65" t="str">
        <f t="shared" ca="1" si="8"/>
        <v/>
      </c>
      <c r="AE29" s="64" t="str">
        <f ca="1">IF($R29=1,SUM($S$1:S29),"")</f>
        <v/>
      </c>
      <c r="AF29" s="64" t="str">
        <f ca="1">IF($R29=1,SUM($T$1:T29),"")</f>
        <v/>
      </c>
      <c r="AG29" s="64" t="str">
        <f ca="1">IF($R29=1,SUM($U$1:U29),"")</f>
        <v/>
      </c>
      <c r="AH29" s="64" t="str">
        <f ca="1">IF($R29=1,SUM($V$1:V29),"")</f>
        <v/>
      </c>
      <c r="AI29" s="64" t="str">
        <f ca="1">IF($R29=1,SUM($W$1:W29),"")</f>
        <v/>
      </c>
      <c r="AJ29" s="64" t="str">
        <f ca="1">IF($R29=1,SUM($X$1:X29),"")</f>
        <v/>
      </c>
      <c r="AK29" s="64" t="str">
        <f ca="1">IF($R29=1,SUM($Y$1:Y29),"")</f>
        <v/>
      </c>
      <c r="AL29" s="64" t="str">
        <f ca="1">IF($R29=1,SUM($Z$1:Z29),"")</f>
        <v/>
      </c>
      <c r="AM29" s="64" t="str">
        <f ca="1">IF($R29=1,SUM($AA$1:AA29),"")</f>
        <v/>
      </c>
      <c r="AN29" s="64" t="str">
        <f ca="1">IF($R29=1,SUM($AB$1:AB29),"")</f>
        <v/>
      </c>
      <c r="AO29" s="64" t="str">
        <f ca="1">IF($R29=1,SUM($AC$1:AC29),"")</f>
        <v/>
      </c>
      <c r="AQ29" s="69" t="str">
        <f t="shared" si="9"/>
        <v>10:50</v>
      </c>
    </row>
    <row r="30" spans="1:43" x14ac:dyDescent="0.3">
      <c r="F30" s="64">
        <f t="shared" si="11"/>
        <v>10</v>
      </c>
      <c r="G30" s="66">
        <f t="shared" si="4"/>
        <v>55</v>
      </c>
      <c r="H30" s="67">
        <f t="shared" si="5"/>
        <v>0.4548611111111111</v>
      </c>
      <c r="K30" s="65" t="str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/>
      </c>
      <c r="L30" s="65" t="e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#N/A</v>
      </c>
      <c r="M30" s="65">
        <f t="shared" ca="1" si="2"/>
        <v>5641.2</v>
      </c>
      <c r="O30" s="64">
        <f t="shared" si="6"/>
        <v>0</v>
      </c>
      <c r="R30" s="64">
        <f t="shared" ca="1" si="7"/>
        <v>1.0169999999999981</v>
      </c>
      <c r="S30" s="64">
        <f ca="1">IF(O30=1,"",RTD("cqg.rtd",,"StudyData", "(Vol("&amp;$E$13&amp;")when  (LocalYear("&amp;$E$13&amp;")="&amp;$D$2&amp;"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18454</v>
      </c>
      <c r="T30" s="64" t="str">
        <f ca="1">IF(O30=1,"",RTD("cqg.rtd",,"StudyData", "(Vol("&amp;$E$14&amp;")when  (LocalYear("&amp;$E$14&amp;")="&amp;$D$3&amp;"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/>
      </c>
      <c r="U30" s="64">
        <f ca="1">IF(O30=1,"",RTD("cqg.rtd",,"StudyData", "(Vol("&amp;$E$15&amp;")when  (LocalYear("&amp;$E$15&amp;")="&amp;$D$4&amp;"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6950</v>
      </c>
      <c r="V30" s="64">
        <f ca="1">IF(O30=1,"",RTD("cqg.rtd",,"StudyData", "(Vol("&amp;$E$16&amp;")when  (LocalYear("&amp;$E$16&amp;")="&amp;$D$5&amp;"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3532</v>
      </c>
      <c r="W30" s="64">
        <f ca="1">IF(O30=1,"",RTD("cqg.rtd",,"StudyData", "(Vol("&amp;$E$17&amp;")when  (LocalYear("&amp;$E$17&amp;")="&amp;$D$6&amp;"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5424</v>
      </c>
      <c r="X30" s="64">
        <f ca="1">IF(O30=1,"",RTD("cqg.rtd",,"StudyData", "(Vol("&amp;$E$18&amp;")when  (LocalYear("&amp;$E$18&amp;")="&amp;$D$7&amp;"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7378</v>
      </c>
      <c r="Y30" s="64" t="str">
        <f ca="1">IF(O30=1,"",RTD("cqg.rtd",,"StudyData", "(Vol("&amp;$E$19&amp;")when  (LocalYear("&amp;$E$19&amp;")="&amp;$D$8&amp;"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/>
      </c>
      <c r="Z30" s="64">
        <f ca="1">IF(O30=1,"",RTD("cqg.rtd",,"StudyData", "(Vol("&amp;$E$20&amp;")when  (LocalYear("&amp;$E$20&amp;")="&amp;$D$9&amp;"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3360</v>
      </c>
      <c r="AA30" s="64">
        <f ca="1">IF(O30=1,"",RTD("cqg.rtd",,"StudyData", "(Vol("&amp;$E$21&amp;")when  (LocalYear("&amp;$E$21&amp;")="&amp;$D$10&amp;"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6213</v>
      </c>
      <c r="AB30" s="64">
        <f ca="1">IF(O30=1,"",RTD("cqg.rtd",,"StudyData", "(Vol("&amp;$E$21&amp;")when  (LocalYear("&amp;$E$21&amp;")="&amp;$D$11&amp;"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5101</v>
      </c>
      <c r="AC30" s="65" t="str">
        <f t="shared" ca="1" si="8"/>
        <v/>
      </c>
      <c r="AE30" s="64" t="str">
        <f ca="1">IF($R30=1,SUM($S$1:S30),"")</f>
        <v/>
      </c>
      <c r="AF30" s="64" t="str">
        <f ca="1">IF($R30=1,SUM($T$1:T30),"")</f>
        <v/>
      </c>
      <c r="AG30" s="64" t="str">
        <f ca="1">IF($R30=1,SUM($U$1:U30),"")</f>
        <v/>
      </c>
      <c r="AH30" s="64" t="str">
        <f ca="1">IF($R30=1,SUM($V$1:V30),"")</f>
        <v/>
      </c>
      <c r="AI30" s="64" t="str">
        <f ca="1">IF($R30=1,SUM($W$1:W30),"")</f>
        <v/>
      </c>
      <c r="AJ30" s="64" t="str">
        <f ca="1">IF($R30=1,SUM($X$1:X30),"")</f>
        <v/>
      </c>
      <c r="AK30" s="64" t="str">
        <f ca="1">IF($R30=1,SUM($Y$1:Y30),"")</f>
        <v/>
      </c>
      <c r="AL30" s="64" t="str">
        <f ca="1">IF($R30=1,SUM($Z$1:Z30),"")</f>
        <v/>
      </c>
      <c r="AM30" s="64" t="str">
        <f ca="1">IF($R30=1,SUM($AA$1:AA30),"")</f>
        <v/>
      </c>
      <c r="AN30" s="64" t="str">
        <f ca="1">IF($R30=1,SUM($AB$1:AB30),"")</f>
        <v/>
      </c>
      <c r="AO30" s="64" t="str">
        <f ca="1">IF($R30=1,SUM($AC$1:AC30),"")</f>
        <v/>
      </c>
      <c r="AQ30" s="69" t="str">
        <f t="shared" si="9"/>
        <v>10:55</v>
      </c>
    </row>
    <row r="31" spans="1:43" x14ac:dyDescent="0.3">
      <c r="F31" s="64">
        <f t="shared" si="11"/>
        <v>11</v>
      </c>
      <c r="G31" s="66" t="str">
        <f t="shared" si="4"/>
        <v>00</v>
      </c>
      <c r="H31" s="67">
        <f t="shared" si="5"/>
        <v>0.45833333333333331</v>
      </c>
      <c r="K31" s="65" t="str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/>
      </c>
      <c r="L31" s="65" t="e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#N/A</v>
      </c>
      <c r="M31" s="65">
        <f t="shared" ca="1" si="2"/>
        <v>6381.8</v>
      </c>
      <c r="O31" s="64">
        <f t="shared" si="6"/>
        <v>0</v>
      </c>
      <c r="R31" s="64">
        <f t="shared" ca="1" si="7"/>
        <v>1.017999999999998</v>
      </c>
      <c r="S31" s="64">
        <f ca="1">IF(O31=1,"",RTD("cqg.rtd",,"StudyData", "(Vol("&amp;$E$13&amp;")when  (LocalYear("&amp;$E$13&amp;")="&amp;$D$2&amp;"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15138</v>
      </c>
      <c r="T31" s="64" t="str">
        <f ca="1">IF(O31=1,"",RTD("cqg.rtd",,"StudyData", "(Vol("&amp;$E$14&amp;")when  (LocalYear("&amp;$E$14&amp;")="&amp;$D$3&amp;"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/>
      </c>
      <c r="U31" s="64">
        <f ca="1">IF(O31=1,"",RTD("cqg.rtd",,"StudyData", "(Vol("&amp;$E$15&amp;")when  (LocalYear("&amp;$E$15&amp;")="&amp;$D$4&amp;"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9026</v>
      </c>
      <c r="V31" s="64">
        <f ca="1">IF(O31=1,"",RTD("cqg.rtd",,"StudyData", "(Vol("&amp;$E$16&amp;")when  (LocalYear("&amp;$E$16&amp;")="&amp;$D$5&amp;"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2652</v>
      </c>
      <c r="W31" s="64">
        <f ca="1">IF(O31=1,"",RTD("cqg.rtd",,"StudyData", "(Vol("&amp;$E$17&amp;")when  (LocalYear("&amp;$E$17&amp;")="&amp;$D$6&amp;"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4823</v>
      </c>
      <c r="X31" s="64">
        <f ca="1">IF(O31=1,"",RTD("cqg.rtd",,"StudyData", "(Vol("&amp;$E$18&amp;")when  (LocalYear("&amp;$E$18&amp;")="&amp;$D$7&amp;"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6244</v>
      </c>
      <c r="Y31" s="64" t="str">
        <f ca="1">IF(O31=1,"",RTD("cqg.rtd",,"StudyData", "(Vol("&amp;$E$19&amp;")when  (LocalYear("&amp;$E$19&amp;")="&amp;$D$8&amp;"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/>
      </c>
      <c r="Z31" s="64">
        <f ca="1">IF(O31=1,"",RTD("cqg.rtd",,"StudyData", "(Vol("&amp;$E$20&amp;")when  (LocalYear("&amp;$E$20&amp;")="&amp;$D$9&amp;"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3691</v>
      </c>
      <c r="AA31" s="64">
        <f ca="1">IF(O31=1,"",RTD("cqg.rtd",,"StudyData", "(Vol("&amp;$E$21&amp;")when  (LocalYear("&amp;$E$21&amp;")="&amp;$D$10&amp;"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11365</v>
      </c>
      <c r="AB31" s="64">
        <f ca="1">IF(O31=1,"",RTD("cqg.rtd",,"StudyData", "(Vol("&amp;$E$21&amp;")when  (LocalYear("&amp;$E$21&amp;")="&amp;$D$11&amp;"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10879</v>
      </c>
      <c r="AC31" s="65" t="str">
        <f t="shared" ca="1" si="8"/>
        <v/>
      </c>
      <c r="AE31" s="64" t="str">
        <f ca="1">IF($R31=1,SUM($S$1:S31),"")</f>
        <v/>
      </c>
      <c r="AF31" s="64" t="str">
        <f ca="1">IF($R31=1,SUM($T$1:T31),"")</f>
        <v/>
      </c>
      <c r="AG31" s="64" t="str">
        <f ca="1">IF($R31=1,SUM($U$1:U31),"")</f>
        <v/>
      </c>
      <c r="AH31" s="64" t="str">
        <f ca="1">IF($R31=1,SUM($V$1:V31),"")</f>
        <v/>
      </c>
      <c r="AI31" s="64" t="str">
        <f ca="1">IF($R31=1,SUM($W$1:W31),"")</f>
        <v/>
      </c>
      <c r="AJ31" s="64" t="str">
        <f ca="1">IF($R31=1,SUM($X$1:X31),"")</f>
        <v/>
      </c>
      <c r="AK31" s="64" t="str">
        <f ca="1">IF($R31=1,SUM($Y$1:Y31),"")</f>
        <v/>
      </c>
      <c r="AL31" s="64" t="str">
        <f ca="1">IF($R31=1,SUM($Z$1:Z31),"")</f>
        <v/>
      </c>
      <c r="AM31" s="64" t="str">
        <f ca="1">IF($R31=1,SUM($AA$1:AA31),"")</f>
        <v/>
      </c>
      <c r="AN31" s="64" t="str">
        <f ca="1">IF($R31=1,SUM($AB$1:AB31),"")</f>
        <v/>
      </c>
      <c r="AO31" s="64" t="str">
        <f ca="1">IF($R31=1,SUM($AC$1:AC31),"")</f>
        <v/>
      </c>
      <c r="AQ31" s="69" t="str">
        <f t="shared" si="9"/>
        <v>11:00</v>
      </c>
    </row>
    <row r="32" spans="1:43" x14ac:dyDescent="0.3">
      <c r="A32" s="72"/>
      <c r="F32" s="64">
        <f t="shared" si="11"/>
        <v>11</v>
      </c>
      <c r="G32" s="66" t="str">
        <f t="shared" si="4"/>
        <v>05</v>
      </c>
      <c r="H32" s="67">
        <f t="shared" si="5"/>
        <v>0.46180555555555558</v>
      </c>
      <c r="K32" s="65" t="str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/>
      </c>
      <c r="L32" s="65" t="e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#N/A</v>
      </c>
      <c r="M32" s="65">
        <f t="shared" ca="1" si="2"/>
        <v>6023.8</v>
      </c>
      <c r="O32" s="64">
        <f t="shared" si="6"/>
        <v>0</v>
      </c>
      <c r="R32" s="64">
        <f t="shared" ca="1" si="7"/>
        <v>1.0189999999999979</v>
      </c>
      <c r="S32" s="64">
        <f ca="1">IF(O32=1,"",RTD("cqg.rtd",,"StudyData", "(Vol("&amp;$E$13&amp;")when  (LocalYear("&amp;$E$13&amp;")="&amp;$D$2&amp;"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13657</v>
      </c>
      <c r="T32" s="64" t="str">
        <f ca="1">IF(O32=1,"",RTD("cqg.rtd",,"StudyData", "(Vol("&amp;$E$14&amp;")when  (LocalYear("&amp;$E$14&amp;")="&amp;$D$3&amp;"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/>
      </c>
      <c r="U32" s="64">
        <f ca="1">IF(O32=1,"",RTD("cqg.rtd",,"StudyData", "(Vol("&amp;$E$15&amp;")when  (LocalYear("&amp;$E$15&amp;")="&amp;$D$4&amp;"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14877</v>
      </c>
      <c r="V32" s="64">
        <f ca="1">IF(O32=1,"",RTD("cqg.rtd",,"StudyData", "(Vol("&amp;$E$16&amp;")when  (LocalYear("&amp;$E$16&amp;")="&amp;$D$5&amp;"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4255</v>
      </c>
      <c r="W32" s="64">
        <f ca="1">IF(O32=1,"",RTD("cqg.rtd",,"StudyData", "(Vol("&amp;$E$17&amp;")when  (LocalYear("&amp;$E$17&amp;")="&amp;$D$6&amp;"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4797</v>
      </c>
      <c r="X32" s="64">
        <f ca="1">IF(O32=1,"",RTD("cqg.rtd",,"StudyData", "(Vol("&amp;$E$18&amp;")when  (LocalYear("&amp;$E$18&amp;")="&amp;$D$7&amp;"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4863</v>
      </c>
      <c r="Y32" s="64" t="str">
        <f ca="1">IF(O32=1,"",RTD("cqg.rtd",,"StudyData", "(Vol("&amp;$E$19&amp;")when  (LocalYear("&amp;$E$19&amp;")="&amp;$D$8&amp;"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/>
      </c>
      <c r="Z32" s="64">
        <f ca="1">IF(O32=1,"",RTD("cqg.rtd",,"StudyData", "(Vol("&amp;$E$20&amp;")when  (LocalYear("&amp;$E$20&amp;")="&amp;$D$9&amp;"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2440</v>
      </c>
      <c r="AA32" s="64">
        <f ca="1">IF(O32=1,"",RTD("cqg.rtd",,"StudyData", "(Vol("&amp;$E$21&amp;")when  (LocalYear("&amp;$E$21&amp;")="&amp;$D$10&amp;"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8049</v>
      </c>
      <c r="AB32" s="64">
        <f ca="1">IF(O32=1,"",RTD("cqg.rtd",,"StudyData", "(Vol("&amp;$E$21&amp;")when  (LocalYear("&amp;$E$21&amp;")="&amp;$D$11&amp;"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7300</v>
      </c>
      <c r="AC32" s="65" t="str">
        <f t="shared" ca="1" si="8"/>
        <v/>
      </c>
      <c r="AE32" s="64" t="str">
        <f ca="1">IF($R32=1,SUM($S$1:S32),"")</f>
        <v/>
      </c>
      <c r="AF32" s="64" t="str">
        <f ca="1">IF($R32=1,SUM($T$1:T32),"")</f>
        <v/>
      </c>
      <c r="AG32" s="64" t="str">
        <f ca="1">IF($R32=1,SUM($U$1:U32),"")</f>
        <v/>
      </c>
      <c r="AH32" s="64" t="str">
        <f ca="1">IF($R32=1,SUM($V$1:V32),"")</f>
        <v/>
      </c>
      <c r="AI32" s="64" t="str">
        <f ca="1">IF($R32=1,SUM($W$1:W32),"")</f>
        <v/>
      </c>
      <c r="AJ32" s="64" t="str">
        <f ca="1">IF($R32=1,SUM($X$1:X32),"")</f>
        <v/>
      </c>
      <c r="AK32" s="64" t="str">
        <f ca="1">IF($R32=1,SUM($Y$1:Y32),"")</f>
        <v/>
      </c>
      <c r="AL32" s="64" t="str">
        <f ca="1">IF($R32=1,SUM($Z$1:Z32),"")</f>
        <v/>
      </c>
      <c r="AM32" s="64" t="str">
        <f ca="1">IF($R32=1,SUM($AA$1:AA32),"")</f>
        <v/>
      </c>
      <c r="AN32" s="64" t="str">
        <f ca="1">IF($R32=1,SUM($AB$1:AB32),"")</f>
        <v/>
      </c>
      <c r="AO32" s="64" t="str">
        <f ca="1">IF($R32=1,SUM($AC$1:AC32),"")</f>
        <v/>
      </c>
      <c r="AQ32" s="69" t="str">
        <f t="shared" si="9"/>
        <v>11:05</v>
      </c>
    </row>
    <row r="33" spans="6:43" x14ac:dyDescent="0.3">
      <c r="F33" s="64">
        <f t="shared" si="11"/>
        <v>11</v>
      </c>
      <c r="G33" s="66">
        <f t="shared" si="4"/>
        <v>10</v>
      </c>
      <c r="H33" s="67">
        <f t="shared" si="5"/>
        <v>0.46527777777777773</v>
      </c>
      <c r="K33" s="65" t="str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/>
      </c>
      <c r="L33" s="65" t="e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#N/A</v>
      </c>
      <c r="M33" s="65">
        <f t="shared" ca="1" si="2"/>
        <v>5289.8</v>
      </c>
      <c r="O33" s="64">
        <f t="shared" si="6"/>
        <v>0</v>
      </c>
      <c r="R33" s="64">
        <f t="shared" ca="1" si="7"/>
        <v>1.0199999999999978</v>
      </c>
      <c r="S33" s="64">
        <f ca="1">IF(O33=1,"",RTD("cqg.rtd",,"StudyData", "(Vol("&amp;$E$13&amp;")when  (LocalYear("&amp;$E$13&amp;")="&amp;$D$2&amp;"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11069</v>
      </c>
      <c r="T33" s="64" t="str">
        <f ca="1">IF(O33=1,"",RTD("cqg.rtd",,"StudyData", "(Vol("&amp;$E$14&amp;")when  (LocalYear("&amp;$E$14&amp;")="&amp;$D$3&amp;"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/>
      </c>
      <c r="U33" s="64">
        <f ca="1">IF(O33=1,"",RTD("cqg.rtd",,"StudyData", "(Vol("&amp;$E$15&amp;")when  (LocalYear("&amp;$E$15&amp;")="&amp;$D$4&amp;"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7481</v>
      </c>
      <c r="V33" s="64">
        <f ca="1">IF(O33=1,"",RTD("cqg.rtd",,"StudyData", "(Vol("&amp;$E$16&amp;")when  (LocalYear("&amp;$E$16&amp;")="&amp;$D$5&amp;"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3660</v>
      </c>
      <c r="W33" s="64">
        <f ca="1">IF(O33=1,"",RTD("cqg.rtd",,"StudyData", "(Vol("&amp;$E$17&amp;")when  (LocalYear("&amp;$E$17&amp;")="&amp;$D$6&amp;"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2774</v>
      </c>
      <c r="X33" s="64">
        <f ca="1">IF(O33=1,"",RTD("cqg.rtd",,"StudyData", "(Vol("&amp;$E$18&amp;")when  (LocalYear("&amp;$E$18&amp;")="&amp;$D$7&amp;"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4954</v>
      </c>
      <c r="Y33" s="64" t="str">
        <f ca="1">IF(O33=1,"",RTD("cqg.rtd",,"StudyData", "(Vol("&amp;$E$19&amp;")when  (LocalYear("&amp;$E$19&amp;")="&amp;$D$8&amp;"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/>
      </c>
      <c r="Z33" s="64">
        <f ca="1">IF(O33=1,"",RTD("cqg.rtd",,"StudyData", "(Vol("&amp;$E$20&amp;")when  (LocalYear("&amp;$E$20&amp;")="&amp;$D$9&amp;"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3450</v>
      </c>
      <c r="AA33" s="64">
        <f ca="1">IF(O33=1,"",RTD("cqg.rtd",,"StudyData", "(Vol("&amp;$E$21&amp;")when  (LocalYear("&amp;$E$21&amp;")="&amp;$D$10&amp;"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12140</v>
      </c>
      <c r="AB33" s="64">
        <f ca="1">IF(O33=1,"",RTD("cqg.rtd",,"StudyData", "(Vol("&amp;$E$21&amp;")when  (LocalYear("&amp;$E$21&amp;")="&amp;$D$11&amp;"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7370</v>
      </c>
      <c r="AC33" s="65" t="str">
        <f t="shared" ca="1" si="8"/>
        <v/>
      </c>
      <c r="AE33" s="64" t="str">
        <f ca="1">IF($R33=1,SUM($S$1:S33),"")</f>
        <v/>
      </c>
      <c r="AF33" s="64" t="str">
        <f ca="1">IF($R33=1,SUM($T$1:T33),"")</f>
        <v/>
      </c>
      <c r="AG33" s="64" t="str">
        <f ca="1">IF($R33=1,SUM($U$1:U33),"")</f>
        <v/>
      </c>
      <c r="AH33" s="64" t="str">
        <f ca="1">IF($R33=1,SUM($V$1:V33),"")</f>
        <v/>
      </c>
      <c r="AI33" s="64" t="str">
        <f ca="1">IF($R33=1,SUM($W$1:W33),"")</f>
        <v/>
      </c>
      <c r="AJ33" s="64" t="str">
        <f ca="1">IF($R33=1,SUM($X$1:X33),"")</f>
        <v/>
      </c>
      <c r="AK33" s="64" t="str">
        <f ca="1">IF($R33=1,SUM($Y$1:Y33),"")</f>
        <v/>
      </c>
      <c r="AL33" s="64" t="str">
        <f ca="1">IF($R33=1,SUM($Z$1:Z33),"")</f>
        <v/>
      </c>
      <c r="AM33" s="64" t="str">
        <f ca="1">IF($R33=1,SUM($AA$1:AA33),"")</f>
        <v/>
      </c>
      <c r="AN33" s="64" t="str">
        <f ca="1">IF($R33=1,SUM($AB$1:AB33),"")</f>
        <v/>
      </c>
      <c r="AO33" s="64" t="str">
        <f ca="1">IF($R33=1,SUM($AC$1:AC33),"")</f>
        <v/>
      </c>
      <c r="AQ33" s="69" t="str">
        <f t="shared" si="9"/>
        <v>11:10</v>
      </c>
    </row>
    <row r="34" spans="6:43" x14ac:dyDescent="0.3">
      <c r="F34" s="64">
        <f t="shared" si="11"/>
        <v>11</v>
      </c>
      <c r="G34" s="66">
        <f t="shared" si="4"/>
        <v>15</v>
      </c>
      <c r="H34" s="67">
        <f t="shared" si="5"/>
        <v>0.46875</v>
      </c>
      <c r="K34" s="65" t="str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/>
      </c>
      <c r="L34" s="65" t="e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#N/A</v>
      </c>
      <c r="M34" s="65">
        <f t="shared" ca="1" si="2"/>
        <v>4898.7</v>
      </c>
      <c r="O34" s="64">
        <f t="shared" si="6"/>
        <v>0</v>
      </c>
      <c r="R34" s="64">
        <f t="shared" ca="1" si="7"/>
        <v>1.0209999999999977</v>
      </c>
      <c r="S34" s="64">
        <f ca="1">IF(O34=1,"",RTD("cqg.rtd",,"StudyData", "(Vol("&amp;$E$13&amp;")when  (LocalYear("&amp;$E$13&amp;")="&amp;$D$2&amp;"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10934</v>
      </c>
      <c r="T34" s="64" t="str">
        <f ca="1">IF(O34=1,"",RTD("cqg.rtd",,"StudyData", "(Vol("&amp;$E$14&amp;")when  (LocalYear("&amp;$E$14&amp;")="&amp;$D$3&amp;"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/>
      </c>
      <c r="U34" s="64">
        <f ca="1">IF(O34=1,"",RTD("cqg.rtd",,"StudyData", "(Vol("&amp;$E$15&amp;")when  (LocalYear("&amp;$E$15&amp;")="&amp;$D$4&amp;"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6275</v>
      </c>
      <c r="V34" s="64">
        <f ca="1">IF(O34=1,"",RTD("cqg.rtd",,"StudyData", "(Vol("&amp;$E$16&amp;")when  (LocalYear("&amp;$E$16&amp;")="&amp;$D$5&amp;"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3407</v>
      </c>
      <c r="W34" s="64">
        <f ca="1">IF(O34=1,"",RTD("cqg.rtd",,"StudyData", "(Vol("&amp;$E$17&amp;")when  (LocalYear("&amp;$E$17&amp;")="&amp;$D$6&amp;"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4820</v>
      </c>
      <c r="X34" s="64">
        <f ca="1">IF(O34=1,"",RTD("cqg.rtd",,"StudyData", "(Vol("&amp;$E$18&amp;")when  (LocalYear("&amp;$E$18&amp;")="&amp;$D$7&amp;"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4264</v>
      </c>
      <c r="Y34" s="64" t="str">
        <f ca="1">IF(O34=1,"",RTD("cqg.rtd",,"StudyData", "(Vol("&amp;$E$19&amp;")when  (LocalYear("&amp;$E$19&amp;")="&amp;$D$8&amp;"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/>
      </c>
      <c r="Z34" s="64">
        <f ca="1">IF(O34=1,"",RTD("cqg.rtd",,"StudyData", "(Vol("&amp;$E$20&amp;")when  (LocalYear("&amp;$E$20&amp;")="&amp;$D$9&amp;"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4329</v>
      </c>
      <c r="AA34" s="64">
        <f ca="1">IF(O34=1,"",RTD("cqg.rtd",,"StudyData", "(Vol("&amp;$E$21&amp;")when  (LocalYear("&amp;$E$21&amp;")="&amp;$D$10&amp;"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6146</v>
      </c>
      <c r="AB34" s="64">
        <f ca="1">IF(O34=1,"",RTD("cqg.rtd",,"StudyData", "(Vol("&amp;$E$21&amp;")when  (LocalYear("&amp;$E$21&amp;")="&amp;$D$11&amp;"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8812</v>
      </c>
      <c r="AC34" s="65" t="str">
        <f t="shared" ca="1" si="8"/>
        <v/>
      </c>
      <c r="AE34" s="64" t="str">
        <f ca="1">IF($R34=1,SUM($S$1:S34),"")</f>
        <v/>
      </c>
      <c r="AF34" s="64" t="str">
        <f ca="1">IF($R34=1,SUM($T$1:T34),"")</f>
        <v/>
      </c>
      <c r="AG34" s="64" t="str">
        <f ca="1">IF($R34=1,SUM($U$1:U34),"")</f>
        <v/>
      </c>
      <c r="AH34" s="64" t="str">
        <f ca="1">IF($R34=1,SUM($V$1:V34),"")</f>
        <v/>
      </c>
      <c r="AI34" s="64" t="str">
        <f ca="1">IF($R34=1,SUM($W$1:W34),"")</f>
        <v/>
      </c>
      <c r="AJ34" s="64" t="str">
        <f ca="1">IF($R34=1,SUM($X$1:X34),"")</f>
        <v/>
      </c>
      <c r="AK34" s="64" t="str">
        <f ca="1">IF($R34=1,SUM($Y$1:Y34),"")</f>
        <v/>
      </c>
      <c r="AL34" s="64" t="str">
        <f ca="1">IF($R34=1,SUM($Z$1:Z34),"")</f>
        <v/>
      </c>
      <c r="AM34" s="64" t="str">
        <f ca="1">IF($R34=1,SUM($AA$1:AA34),"")</f>
        <v/>
      </c>
      <c r="AN34" s="64" t="str">
        <f ca="1">IF($R34=1,SUM($AB$1:AB34),"")</f>
        <v/>
      </c>
      <c r="AO34" s="64" t="str">
        <f ca="1">IF($R34=1,SUM($AC$1:AC34),"")</f>
        <v/>
      </c>
      <c r="AQ34" s="69" t="str">
        <f t="shared" si="9"/>
        <v>11:15</v>
      </c>
    </row>
    <row r="35" spans="6:43" x14ac:dyDescent="0.3">
      <c r="F35" s="64">
        <f t="shared" si="11"/>
        <v>11</v>
      </c>
      <c r="G35" s="66">
        <f t="shared" si="4"/>
        <v>20</v>
      </c>
      <c r="H35" s="67">
        <f t="shared" si="5"/>
        <v>0.47222222222222227</v>
      </c>
      <c r="K35" s="65" t="str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/>
      </c>
      <c r="L35" s="65" t="e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#N/A</v>
      </c>
      <c r="M35" s="65">
        <f t="shared" ca="1" si="2"/>
        <v>5480.5</v>
      </c>
      <c r="O35" s="64">
        <f t="shared" si="6"/>
        <v>0</v>
      </c>
      <c r="R35" s="64">
        <f t="shared" ca="1" si="7"/>
        <v>1.0219999999999976</v>
      </c>
      <c r="S35" s="64">
        <f ca="1">IF(O35=1,"",RTD("cqg.rtd",,"StudyData", "(Vol("&amp;$E$13&amp;")when  (LocalYear("&amp;$E$13&amp;")="&amp;$D$2&amp;"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13205</v>
      </c>
      <c r="T35" s="64" t="str">
        <f ca="1">IF(O35=1,"",RTD("cqg.rtd",,"StudyData", "(Vol("&amp;$E$14&amp;")when  (LocalYear("&amp;$E$14&amp;")="&amp;$D$3&amp;"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/>
      </c>
      <c r="U35" s="64">
        <f ca="1">IF(O35=1,"",RTD("cqg.rtd",,"StudyData", "(Vol("&amp;$E$15&amp;")when  (LocalYear("&amp;$E$15&amp;")="&amp;$D$4&amp;"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8717</v>
      </c>
      <c r="V35" s="64">
        <f ca="1">IF(O35=1,"",RTD("cqg.rtd",,"StudyData", "(Vol("&amp;$E$16&amp;")when  (LocalYear("&amp;$E$16&amp;")="&amp;$D$5&amp;"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3812</v>
      </c>
      <c r="W35" s="64">
        <f ca="1">IF(O35=1,"",RTD("cqg.rtd",,"StudyData", "(Vol("&amp;$E$17&amp;")when  (LocalYear("&amp;$E$17&amp;")="&amp;$D$6&amp;"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6059</v>
      </c>
      <c r="X35" s="64">
        <f ca="1">IF(O35=1,"",RTD("cqg.rtd",,"StudyData", "(Vol("&amp;$E$18&amp;")when  (LocalYear("&amp;$E$18&amp;")="&amp;$D$7&amp;"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5904</v>
      </c>
      <c r="Y35" s="64" t="str">
        <f ca="1">IF(O35=1,"",RTD("cqg.rtd",,"StudyData", "(Vol("&amp;$E$19&amp;")when  (LocalYear("&amp;$E$19&amp;")="&amp;$D$8&amp;"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/>
      </c>
      <c r="Z35" s="64">
        <f ca="1">IF(O35=1,"",RTD("cqg.rtd",,"StudyData", "(Vol("&amp;$E$20&amp;")when  (LocalYear("&amp;$E$20&amp;")="&amp;$D$9&amp;"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2619</v>
      </c>
      <c r="AA35" s="64">
        <f ca="1">IF(O35=1,"",RTD("cqg.rtd",,"StudyData", "(Vol("&amp;$E$21&amp;")when  (LocalYear("&amp;$E$21&amp;")="&amp;$D$10&amp;"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8977</v>
      </c>
      <c r="AB35" s="64">
        <f ca="1">IF(O35=1,"",RTD("cqg.rtd",,"StudyData", "(Vol("&amp;$E$21&amp;")when  (LocalYear("&amp;$E$21&amp;")="&amp;$D$11&amp;"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5512</v>
      </c>
      <c r="AC35" s="65" t="str">
        <f t="shared" ca="1" si="8"/>
        <v/>
      </c>
      <c r="AE35" s="64" t="str">
        <f ca="1">IF($R35=1,SUM($S$1:S35),"")</f>
        <v/>
      </c>
      <c r="AF35" s="64" t="str">
        <f ca="1">IF($R35=1,SUM($T$1:T35),"")</f>
        <v/>
      </c>
      <c r="AG35" s="64" t="str">
        <f ca="1">IF($R35=1,SUM($U$1:U35),"")</f>
        <v/>
      </c>
      <c r="AH35" s="64" t="str">
        <f ca="1">IF($R35=1,SUM($V$1:V35),"")</f>
        <v/>
      </c>
      <c r="AI35" s="64" t="str">
        <f ca="1">IF($R35=1,SUM($W$1:W35),"")</f>
        <v/>
      </c>
      <c r="AJ35" s="64" t="str">
        <f ca="1">IF($R35=1,SUM($X$1:X35),"")</f>
        <v/>
      </c>
      <c r="AK35" s="64" t="str">
        <f ca="1">IF($R35=1,SUM($Y$1:Y35),"")</f>
        <v/>
      </c>
      <c r="AL35" s="64" t="str">
        <f ca="1">IF($R35=1,SUM($Z$1:Z35),"")</f>
        <v/>
      </c>
      <c r="AM35" s="64" t="str">
        <f ca="1">IF($R35=1,SUM($AA$1:AA35),"")</f>
        <v/>
      </c>
      <c r="AN35" s="64" t="str">
        <f ca="1">IF($R35=1,SUM($AB$1:AB35),"")</f>
        <v/>
      </c>
      <c r="AO35" s="64" t="str">
        <f ca="1">IF($R35=1,SUM($AC$1:AC35),"")</f>
        <v/>
      </c>
      <c r="AQ35" s="69" t="str">
        <f t="shared" si="9"/>
        <v>11:20</v>
      </c>
    </row>
    <row r="36" spans="6:43" x14ac:dyDescent="0.3">
      <c r="F36" s="64">
        <f t="shared" si="11"/>
        <v>11</v>
      </c>
      <c r="G36" s="66">
        <f t="shared" si="4"/>
        <v>25</v>
      </c>
      <c r="H36" s="67">
        <f t="shared" si="5"/>
        <v>0.47569444444444442</v>
      </c>
      <c r="K36" s="65" t="str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/>
      </c>
      <c r="L36" s="65" t="e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#N/A</v>
      </c>
      <c r="M36" s="65">
        <f t="shared" ca="1" si="2"/>
        <v>5275</v>
      </c>
      <c r="O36" s="64">
        <f t="shared" si="6"/>
        <v>0</v>
      </c>
      <c r="R36" s="64">
        <f t="shared" ca="1" si="7"/>
        <v>1.0229999999999975</v>
      </c>
      <c r="S36" s="64">
        <f ca="1">IF(O36=1,"",RTD("cqg.rtd",,"StudyData", "(Vol("&amp;$E$13&amp;")when  (LocalYear("&amp;$E$13&amp;")="&amp;$D$2&amp;"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12173</v>
      </c>
      <c r="T36" s="64" t="str">
        <f ca="1">IF(O36=1,"",RTD("cqg.rtd",,"StudyData", "(Vol("&amp;$E$14&amp;")when  (LocalYear("&amp;$E$14&amp;")="&amp;$D$3&amp;"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/>
      </c>
      <c r="U36" s="64">
        <f ca="1">IF(O36=1,"",RTD("cqg.rtd",,"StudyData", "(Vol("&amp;$E$15&amp;")when  (LocalYear("&amp;$E$15&amp;")="&amp;$D$4&amp;"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8356</v>
      </c>
      <c r="V36" s="64">
        <f ca="1">IF(O36=1,"",RTD("cqg.rtd",,"StudyData", "(Vol("&amp;$E$16&amp;")when  (LocalYear("&amp;$E$16&amp;")="&amp;$D$5&amp;"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2421</v>
      </c>
      <c r="W36" s="64">
        <f ca="1">IF(O36=1,"",RTD("cqg.rtd",,"StudyData", "(Vol("&amp;$E$17&amp;")when  (LocalYear("&amp;$E$17&amp;")="&amp;$D$6&amp;"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6297</v>
      </c>
      <c r="X36" s="64">
        <f ca="1">IF(O36=1,"",RTD("cqg.rtd",,"StudyData", "(Vol("&amp;$E$18&amp;")when  (LocalYear("&amp;$E$18&amp;")="&amp;$D$7&amp;"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5126</v>
      </c>
      <c r="Y36" s="64" t="str">
        <f ca="1">IF(O36=1,"",RTD("cqg.rtd",,"StudyData", "(Vol("&amp;$E$19&amp;")when  (LocalYear("&amp;$E$19&amp;")="&amp;$D$8&amp;"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/>
      </c>
      <c r="Z36" s="64">
        <f ca="1">IF(O36=1,"",RTD("cqg.rtd",,"StudyData", "(Vol("&amp;$E$20&amp;")when  (LocalYear("&amp;$E$20&amp;")="&amp;$D$9&amp;"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3619</v>
      </c>
      <c r="AA36" s="64">
        <f ca="1">IF(O36=1,"",RTD("cqg.rtd",,"StudyData", "(Vol("&amp;$E$21&amp;")when  (LocalYear("&amp;$E$21&amp;")="&amp;$D$10&amp;"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8323</v>
      </c>
      <c r="AB36" s="64">
        <f ca="1">IF(O36=1,"",RTD("cqg.rtd",,"StudyData", "(Vol("&amp;$E$21&amp;")when  (LocalYear("&amp;$E$21&amp;")="&amp;$D$11&amp;"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6435</v>
      </c>
      <c r="AC36" s="65" t="str">
        <f t="shared" ca="1" si="8"/>
        <v/>
      </c>
      <c r="AE36" s="64" t="str">
        <f ca="1">IF($R36=1,SUM($S$1:S36),"")</f>
        <v/>
      </c>
      <c r="AF36" s="64" t="str">
        <f ca="1">IF($R36=1,SUM($T$1:T36),"")</f>
        <v/>
      </c>
      <c r="AG36" s="64" t="str">
        <f ca="1">IF($R36=1,SUM($U$1:U36),"")</f>
        <v/>
      </c>
      <c r="AH36" s="64" t="str">
        <f ca="1">IF($R36=1,SUM($V$1:V36),"")</f>
        <v/>
      </c>
      <c r="AI36" s="64" t="str">
        <f ca="1">IF($R36=1,SUM($W$1:W36),"")</f>
        <v/>
      </c>
      <c r="AJ36" s="64" t="str">
        <f ca="1">IF($R36=1,SUM($X$1:X36),"")</f>
        <v/>
      </c>
      <c r="AK36" s="64" t="str">
        <f ca="1">IF($R36=1,SUM($Y$1:Y36),"")</f>
        <v/>
      </c>
      <c r="AL36" s="64" t="str">
        <f ca="1">IF($R36=1,SUM($Z$1:Z36),"")</f>
        <v/>
      </c>
      <c r="AM36" s="64" t="str">
        <f ca="1">IF($R36=1,SUM($AA$1:AA36),"")</f>
        <v/>
      </c>
      <c r="AN36" s="64" t="str">
        <f ca="1">IF($R36=1,SUM($AB$1:AB36),"")</f>
        <v/>
      </c>
      <c r="AO36" s="64" t="str">
        <f ca="1">IF($R36=1,SUM($AC$1:AC36),"")</f>
        <v/>
      </c>
      <c r="AQ36" s="69" t="str">
        <f t="shared" si="9"/>
        <v>11:25</v>
      </c>
    </row>
    <row r="37" spans="6:43" x14ac:dyDescent="0.3">
      <c r="F37" s="64">
        <f t="shared" si="11"/>
        <v>11</v>
      </c>
      <c r="G37" s="66">
        <f t="shared" si="4"/>
        <v>30</v>
      </c>
      <c r="H37" s="67">
        <f t="shared" si="5"/>
        <v>0.47916666666666669</v>
      </c>
      <c r="K37" s="65" t="str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/>
      </c>
      <c r="L37" s="65" t="e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#N/A</v>
      </c>
      <c r="M37" s="65">
        <f t="shared" ca="1" si="2"/>
        <v>4158.1000000000004</v>
      </c>
      <c r="O37" s="64">
        <f t="shared" si="6"/>
        <v>0</v>
      </c>
      <c r="R37" s="64">
        <f t="shared" ca="1" si="7"/>
        <v>1.0239999999999974</v>
      </c>
      <c r="S37" s="64">
        <f ca="1">IF(O37=1,"",RTD("cqg.rtd",,"StudyData", "(Vol("&amp;$E$13&amp;")when  (LocalYear("&amp;$E$13&amp;")="&amp;$D$2&amp;"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10369</v>
      </c>
      <c r="T37" s="64" t="str">
        <f ca="1">IF(O37=1,"",RTD("cqg.rtd",,"StudyData", "(Vol("&amp;$E$14&amp;")when  (LocalYear("&amp;$E$14&amp;")="&amp;$D$3&amp;"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/>
      </c>
      <c r="U37" s="64">
        <f ca="1">IF(O37=1,"",RTD("cqg.rtd",,"StudyData", "(Vol("&amp;$E$15&amp;")when  (LocalYear("&amp;$E$15&amp;")="&amp;$D$4&amp;"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5225</v>
      </c>
      <c r="V37" s="64">
        <f ca="1">IF(O37=1,"",RTD("cqg.rtd",,"StudyData", "(Vol("&amp;$E$16&amp;")when  (LocalYear("&amp;$E$16&amp;")="&amp;$D$5&amp;"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2626</v>
      </c>
      <c r="W37" s="64">
        <f ca="1">IF(O37=1,"",RTD("cqg.rtd",,"StudyData", "(Vol("&amp;$E$17&amp;")when  (LocalYear("&amp;$E$17&amp;")="&amp;$D$6&amp;"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3985</v>
      </c>
      <c r="X37" s="64">
        <f ca="1">IF(O37=1,"",RTD("cqg.rtd",,"StudyData", "(Vol("&amp;$E$18&amp;")when  (LocalYear("&amp;$E$18&amp;")="&amp;$D$7&amp;"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4874</v>
      </c>
      <c r="Y37" s="64" t="str">
        <f ca="1">IF(O37=1,"",RTD("cqg.rtd",,"StudyData", "(Vol("&amp;$E$19&amp;")when  (LocalYear("&amp;$E$19&amp;")="&amp;$D$8&amp;"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/>
      </c>
      <c r="Z37" s="64">
        <f ca="1">IF(O37=1,"",RTD("cqg.rtd",,"StudyData", "(Vol("&amp;$E$20&amp;")when  (LocalYear("&amp;$E$20&amp;")="&amp;$D$9&amp;"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4264</v>
      </c>
      <c r="AA37" s="64">
        <f ca="1">IF(O37=1,"",RTD("cqg.rtd",,"StudyData", "(Vol("&amp;$E$21&amp;")when  (LocalYear("&amp;$E$21&amp;")="&amp;$D$10&amp;"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5944</v>
      </c>
      <c r="AB37" s="64">
        <f ca="1">IF(O37=1,"",RTD("cqg.rtd",,"StudyData", "(Vol("&amp;$E$21&amp;")when  (LocalYear("&amp;$E$21&amp;")="&amp;$D$11&amp;"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4294</v>
      </c>
      <c r="AC37" s="65" t="str">
        <f t="shared" ca="1" si="8"/>
        <v/>
      </c>
      <c r="AE37" s="64" t="str">
        <f ca="1">IF($R37=1,SUM($S$1:S37),"")</f>
        <v/>
      </c>
      <c r="AF37" s="64" t="str">
        <f ca="1">IF($R37=1,SUM($T$1:T37),"")</f>
        <v/>
      </c>
      <c r="AG37" s="64" t="str">
        <f ca="1">IF($R37=1,SUM($U$1:U37),"")</f>
        <v/>
      </c>
      <c r="AH37" s="64" t="str">
        <f ca="1">IF($R37=1,SUM($V$1:V37),"")</f>
        <v/>
      </c>
      <c r="AI37" s="64" t="str">
        <f ca="1">IF($R37=1,SUM($W$1:W37),"")</f>
        <v/>
      </c>
      <c r="AJ37" s="64" t="str">
        <f ca="1">IF($R37=1,SUM($X$1:X37),"")</f>
        <v/>
      </c>
      <c r="AK37" s="64" t="str">
        <f ca="1">IF($R37=1,SUM($Y$1:Y37),"")</f>
        <v/>
      </c>
      <c r="AL37" s="64" t="str">
        <f ca="1">IF($R37=1,SUM($Z$1:Z37),"")</f>
        <v/>
      </c>
      <c r="AM37" s="64" t="str">
        <f ca="1">IF($R37=1,SUM($AA$1:AA37),"")</f>
        <v/>
      </c>
      <c r="AN37" s="64" t="str">
        <f ca="1">IF($R37=1,SUM($AB$1:AB37),"")</f>
        <v/>
      </c>
      <c r="AO37" s="64" t="str">
        <f ca="1">IF($R37=1,SUM($AC$1:AC37),"")</f>
        <v/>
      </c>
      <c r="AQ37" s="69" t="str">
        <f t="shared" si="9"/>
        <v>11:30</v>
      </c>
    </row>
    <row r="38" spans="6:43" x14ac:dyDescent="0.3">
      <c r="F38" s="64">
        <f t="shared" si="11"/>
        <v>11</v>
      </c>
      <c r="G38" s="66">
        <f t="shared" si="4"/>
        <v>35</v>
      </c>
      <c r="H38" s="67">
        <f t="shared" si="5"/>
        <v>0.4826388888888889</v>
      </c>
      <c r="K38" s="65" t="str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/>
      </c>
      <c r="L38" s="65" t="e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#N/A</v>
      </c>
      <c r="M38" s="65">
        <f t="shared" ca="1" si="2"/>
        <v>4607.6000000000004</v>
      </c>
      <c r="O38" s="64">
        <f t="shared" si="6"/>
        <v>0</v>
      </c>
      <c r="R38" s="64">
        <f t="shared" ca="1" si="7"/>
        <v>1.0249999999999972</v>
      </c>
      <c r="S38" s="64">
        <f ca="1">IF(O38=1,"",RTD("cqg.rtd",,"StudyData", "(Vol("&amp;$E$13&amp;")when  (LocalYear("&amp;$E$13&amp;")="&amp;$D$2&amp;"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10141</v>
      </c>
      <c r="T38" s="64" t="str">
        <f ca="1">IF(O38=1,"",RTD("cqg.rtd",,"StudyData", "(Vol("&amp;$E$14&amp;")when  (LocalYear("&amp;$E$14&amp;")="&amp;$D$3&amp;"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/>
      </c>
      <c r="U38" s="64">
        <f ca="1">IF(O38=1,"",RTD("cqg.rtd",,"StudyData", "(Vol("&amp;$E$15&amp;")when  (LocalYear("&amp;$E$15&amp;")="&amp;$D$4&amp;"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4204</v>
      </c>
      <c r="V38" s="64">
        <f ca="1">IF(O38=1,"",RTD("cqg.rtd",,"StudyData", "(Vol("&amp;$E$16&amp;")when  (LocalYear("&amp;$E$16&amp;")="&amp;$D$5&amp;"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2917</v>
      </c>
      <c r="W38" s="64">
        <f ca="1">IF(O38=1,"",RTD("cqg.rtd",,"StudyData", "(Vol("&amp;$E$17&amp;")when  (LocalYear("&amp;$E$17&amp;")="&amp;$D$6&amp;"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3713</v>
      </c>
      <c r="X38" s="64">
        <f ca="1">IF(O38=1,"",RTD("cqg.rtd",,"StudyData", "(Vol("&amp;$E$18&amp;")when  (LocalYear("&amp;$E$18&amp;")="&amp;$D$7&amp;"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3570</v>
      </c>
      <c r="Y38" s="64" t="str">
        <f ca="1">IF(O38=1,"",RTD("cqg.rtd",,"StudyData", "(Vol("&amp;$E$19&amp;")when  (LocalYear("&amp;$E$19&amp;")="&amp;$D$8&amp;"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/>
      </c>
      <c r="Z38" s="64">
        <f ca="1">IF(O38=1,"",RTD("cqg.rtd",,"StudyData", "(Vol("&amp;$E$20&amp;")when  (LocalYear("&amp;$E$20&amp;")="&amp;$D$9&amp;"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2929</v>
      </c>
      <c r="AA38" s="64">
        <f ca="1">IF(O38=1,"",RTD("cqg.rtd",,"StudyData", "(Vol("&amp;$E$21&amp;")when  (LocalYear("&amp;$E$21&amp;")="&amp;$D$10&amp;"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7696</v>
      </c>
      <c r="AB38" s="64">
        <f ca="1">IF(O38=1,"",RTD("cqg.rtd",,"StudyData", "(Vol("&amp;$E$21&amp;")when  (LocalYear("&amp;$E$21&amp;")="&amp;$D$11&amp;"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10906</v>
      </c>
      <c r="AC38" s="65" t="str">
        <f t="shared" ca="1" si="8"/>
        <v/>
      </c>
      <c r="AE38" s="64" t="str">
        <f ca="1">IF($R38=1,SUM($S$1:S38),"")</f>
        <v/>
      </c>
      <c r="AF38" s="64" t="str">
        <f ca="1">IF($R38=1,SUM($T$1:T38),"")</f>
        <v/>
      </c>
      <c r="AG38" s="64" t="str">
        <f ca="1">IF($R38=1,SUM($U$1:U38),"")</f>
        <v/>
      </c>
      <c r="AH38" s="64" t="str">
        <f ca="1">IF($R38=1,SUM($V$1:V38),"")</f>
        <v/>
      </c>
      <c r="AI38" s="64" t="str">
        <f ca="1">IF($R38=1,SUM($W$1:W38),"")</f>
        <v/>
      </c>
      <c r="AJ38" s="64" t="str">
        <f ca="1">IF($R38=1,SUM($X$1:X38),"")</f>
        <v/>
      </c>
      <c r="AK38" s="64" t="str">
        <f ca="1">IF($R38=1,SUM($Y$1:Y38),"")</f>
        <v/>
      </c>
      <c r="AL38" s="64" t="str">
        <f ca="1">IF($R38=1,SUM($Z$1:Z38),"")</f>
        <v/>
      </c>
      <c r="AM38" s="64" t="str">
        <f ca="1">IF($R38=1,SUM($AA$1:AA38),"")</f>
        <v/>
      </c>
      <c r="AN38" s="64" t="str">
        <f ca="1">IF($R38=1,SUM($AB$1:AB38),"")</f>
        <v/>
      </c>
      <c r="AO38" s="64" t="str">
        <f ca="1">IF($R38=1,SUM($AC$1:AC38),"")</f>
        <v/>
      </c>
      <c r="AQ38" s="69" t="str">
        <f t="shared" si="9"/>
        <v>11:35</v>
      </c>
    </row>
    <row r="39" spans="6:43" x14ac:dyDescent="0.3">
      <c r="F39" s="64">
        <f t="shared" si="11"/>
        <v>11</v>
      </c>
      <c r="G39" s="66">
        <f t="shared" si="4"/>
        <v>40</v>
      </c>
      <c r="H39" s="67">
        <f t="shared" si="5"/>
        <v>0.4861111111111111</v>
      </c>
      <c r="K39" s="65" t="str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/>
      </c>
      <c r="L39" s="65" t="e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#N/A</v>
      </c>
      <c r="M39" s="65">
        <f t="shared" ca="1" si="2"/>
        <v>5048</v>
      </c>
      <c r="O39" s="64">
        <f t="shared" si="6"/>
        <v>0</v>
      </c>
      <c r="R39" s="64">
        <f t="shared" ca="1" si="7"/>
        <v>1.0259999999999971</v>
      </c>
      <c r="S39" s="64">
        <f ca="1">IF(O39=1,"",RTD("cqg.rtd",,"StudyData", "(Vol("&amp;$E$13&amp;")when  (LocalYear("&amp;$E$13&amp;")="&amp;$D$2&amp;"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16104</v>
      </c>
      <c r="T39" s="64" t="str">
        <f ca="1">IF(O39=1,"",RTD("cqg.rtd",,"StudyData", "(Vol("&amp;$E$14&amp;")when  (LocalYear("&amp;$E$14&amp;")="&amp;$D$3&amp;"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/>
      </c>
      <c r="U39" s="64">
        <f ca="1">IF(O39=1,"",RTD("cqg.rtd",,"StudyData", "(Vol("&amp;$E$15&amp;")when  (LocalYear("&amp;$E$15&amp;")="&amp;$D$4&amp;"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7492</v>
      </c>
      <c r="V39" s="64">
        <f ca="1">IF(O39=1,"",RTD("cqg.rtd",,"StudyData", "(Vol("&amp;$E$16&amp;")when  (LocalYear("&amp;$E$16&amp;")="&amp;$D$5&amp;"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5324</v>
      </c>
      <c r="W39" s="64">
        <f ca="1">IF(O39=1,"",RTD("cqg.rtd",,"StudyData", "(Vol("&amp;$E$17&amp;")when  (LocalYear("&amp;$E$17&amp;")="&amp;$D$6&amp;"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3167</v>
      </c>
      <c r="X39" s="64">
        <f ca="1">IF(O39=1,"",RTD("cqg.rtd",,"StudyData", "(Vol("&amp;$E$18&amp;")when  (LocalYear("&amp;$E$18&amp;")="&amp;$D$7&amp;"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3429</v>
      </c>
      <c r="Y39" s="64" t="str">
        <f ca="1">IF(O39=1,"",RTD("cqg.rtd",,"StudyData", "(Vol("&amp;$E$19&amp;")when  (LocalYear("&amp;$E$19&amp;")="&amp;$D$8&amp;"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/>
      </c>
      <c r="Z39" s="64">
        <f ca="1">IF(O39=1,"",RTD("cqg.rtd",,"StudyData", "(Vol("&amp;$E$20&amp;")when  (LocalYear("&amp;$E$20&amp;")="&amp;$D$9&amp;"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2312</v>
      </c>
      <c r="AA39" s="64">
        <f ca="1">IF(O39=1,"",RTD("cqg.rtd",,"StudyData", "(Vol("&amp;$E$21&amp;")when  (LocalYear("&amp;$E$21&amp;")="&amp;$D$10&amp;"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7814</v>
      </c>
      <c r="AB39" s="64">
        <f ca="1">IF(O39=1,"",RTD("cqg.rtd",,"StudyData", "(Vol("&amp;$E$21&amp;")when  (LocalYear("&amp;$E$21&amp;")="&amp;$D$11&amp;"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4838</v>
      </c>
      <c r="AC39" s="65" t="str">
        <f t="shared" ca="1" si="8"/>
        <v/>
      </c>
      <c r="AE39" s="64" t="str">
        <f ca="1">IF($R39=1,SUM($S$1:S39),"")</f>
        <v/>
      </c>
      <c r="AF39" s="64" t="str">
        <f ca="1">IF($R39=1,SUM($T$1:T39),"")</f>
        <v/>
      </c>
      <c r="AG39" s="64" t="str">
        <f ca="1">IF($R39=1,SUM($U$1:U39),"")</f>
        <v/>
      </c>
      <c r="AH39" s="64" t="str">
        <f ca="1">IF($R39=1,SUM($V$1:V39),"")</f>
        <v/>
      </c>
      <c r="AI39" s="64" t="str">
        <f ca="1">IF($R39=1,SUM($W$1:W39),"")</f>
        <v/>
      </c>
      <c r="AJ39" s="64" t="str">
        <f ca="1">IF($R39=1,SUM($X$1:X39),"")</f>
        <v/>
      </c>
      <c r="AK39" s="64" t="str">
        <f ca="1">IF($R39=1,SUM($Y$1:Y39),"")</f>
        <v/>
      </c>
      <c r="AL39" s="64" t="str">
        <f ca="1">IF($R39=1,SUM($Z$1:Z39),"")</f>
        <v/>
      </c>
      <c r="AM39" s="64" t="str">
        <f ca="1">IF($R39=1,SUM($AA$1:AA39),"")</f>
        <v/>
      </c>
      <c r="AN39" s="64" t="str">
        <f ca="1">IF($R39=1,SUM($AB$1:AB39),"")</f>
        <v/>
      </c>
      <c r="AO39" s="64" t="str">
        <f ca="1">IF($R39=1,SUM($AC$1:AC39),"")</f>
        <v/>
      </c>
      <c r="AQ39" s="69" t="str">
        <f t="shared" si="9"/>
        <v>11:40</v>
      </c>
    </row>
    <row r="40" spans="6:43" x14ac:dyDescent="0.3">
      <c r="F40" s="64">
        <f t="shared" si="11"/>
        <v>11</v>
      </c>
      <c r="G40" s="66">
        <f t="shared" si="4"/>
        <v>45</v>
      </c>
      <c r="H40" s="67">
        <f t="shared" si="5"/>
        <v>0.48958333333333331</v>
      </c>
      <c r="K40" s="65" t="str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/>
      </c>
      <c r="L40" s="65" t="e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#N/A</v>
      </c>
      <c r="M40" s="65">
        <f t="shared" ca="1" si="2"/>
        <v>4533.1000000000004</v>
      </c>
      <c r="O40" s="64">
        <f t="shared" si="6"/>
        <v>0</v>
      </c>
      <c r="R40" s="64">
        <f t="shared" ca="1" si="7"/>
        <v>1.026999999999997</v>
      </c>
      <c r="S40" s="64">
        <f ca="1">IF(O40=1,"",RTD("cqg.rtd",,"StudyData", "(Vol("&amp;$E$13&amp;")when  (LocalYear("&amp;$E$13&amp;")="&amp;$D$2&amp;"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13587</v>
      </c>
      <c r="T40" s="64" t="str">
        <f ca="1">IF(O40=1,"",RTD("cqg.rtd",,"StudyData", "(Vol("&amp;$E$14&amp;")when  (LocalYear("&amp;$E$14&amp;")="&amp;$D$3&amp;"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/>
      </c>
      <c r="U40" s="64">
        <f ca="1">IF(O40=1,"",RTD("cqg.rtd",,"StudyData", "(Vol("&amp;$E$15&amp;")when  (LocalYear("&amp;$E$15&amp;")="&amp;$D$4&amp;"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7977</v>
      </c>
      <c r="V40" s="64">
        <f ca="1">IF(O40=1,"",RTD("cqg.rtd",,"StudyData", "(Vol("&amp;$E$16&amp;")when  (LocalYear("&amp;$E$16&amp;")="&amp;$D$5&amp;"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3316</v>
      </c>
      <c r="W40" s="64">
        <f ca="1">IF(O40=1,"",RTD("cqg.rtd",,"StudyData", "(Vol("&amp;$E$17&amp;")when  (LocalYear("&amp;$E$17&amp;")="&amp;$D$6&amp;"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2966</v>
      </c>
      <c r="X40" s="64">
        <f ca="1">IF(O40=1,"",RTD("cqg.rtd",,"StudyData", "(Vol("&amp;$E$18&amp;")when  (LocalYear("&amp;$E$18&amp;")="&amp;$D$7&amp;"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3122</v>
      </c>
      <c r="Y40" s="64" t="str">
        <f ca="1">IF(O40=1,"",RTD("cqg.rtd",,"StudyData", "(Vol("&amp;$E$19&amp;")when  (LocalYear("&amp;$E$19&amp;")="&amp;$D$8&amp;"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/>
      </c>
      <c r="Z40" s="64">
        <f ca="1">IF(O40=1,"",RTD("cqg.rtd",,"StudyData", "(Vol("&amp;$E$20&amp;")when  (LocalYear("&amp;$E$20&amp;")="&amp;$D$9&amp;"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5782</v>
      </c>
      <c r="AA40" s="64">
        <f ca="1">IF(O40=1,"",RTD("cqg.rtd",,"StudyData", "(Vol("&amp;$E$21&amp;")when  (LocalYear("&amp;$E$21&amp;")="&amp;$D$10&amp;"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4261</v>
      </c>
      <c r="AB40" s="64">
        <f ca="1">IF(O40=1,"",RTD("cqg.rtd",,"StudyData", "(Vol("&amp;$E$21&amp;")when  (LocalYear("&amp;$E$21&amp;")="&amp;$D$11&amp;"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4320</v>
      </c>
      <c r="AC40" s="65" t="str">
        <f t="shared" ca="1" si="8"/>
        <v/>
      </c>
      <c r="AE40" s="64" t="str">
        <f ca="1">IF($R40=1,SUM($S$1:S40),"")</f>
        <v/>
      </c>
      <c r="AF40" s="64" t="str">
        <f ca="1">IF($R40=1,SUM($T$1:T40),"")</f>
        <v/>
      </c>
      <c r="AG40" s="64" t="str">
        <f ca="1">IF($R40=1,SUM($U$1:U40),"")</f>
        <v/>
      </c>
      <c r="AH40" s="64" t="str">
        <f ca="1">IF($R40=1,SUM($V$1:V40),"")</f>
        <v/>
      </c>
      <c r="AI40" s="64" t="str">
        <f ca="1">IF($R40=1,SUM($W$1:W40),"")</f>
        <v/>
      </c>
      <c r="AJ40" s="64" t="str">
        <f ca="1">IF($R40=1,SUM($X$1:X40),"")</f>
        <v/>
      </c>
      <c r="AK40" s="64" t="str">
        <f ca="1">IF($R40=1,SUM($Y$1:Y40),"")</f>
        <v/>
      </c>
      <c r="AL40" s="64" t="str">
        <f ca="1">IF($R40=1,SUM($Z$1:Z40),"")</f>
        <v/>
      </c>
      <c r="AM40" s="64" t="str">
        <f ca="1">IF($R40=1,SUM($AA$1:AA40),"")</f>
        <v/>
      </c>
      <c r="AN40" s="64" t="str">
        <f ca="1">IF($R40=1,SUM($AB$1:AB40),"")</f>
        <v/>
      </c>
      <c r="AO40" s="64" t="str">
        <f ca="1">IF($R40=1,SUM($AC$1:AC40),"")</f>
        <v/>
      </c>
      <c r="AQ40" s="69" t="str">
        <f t="shared" si="9"/>
        <v>11:45</v>
      </c>
    </row>
    <row r="41" spans="6:43" x14ac:dyDescent="0.3">
      <c r="F41" s="64">
        <f t="shared" si="11"/>
        <v>11</v>
      </c>
      <c r="G41" s="66">
        <f t="shared" si="4"/>
        <v>50</v>
      </c>
      <c r="H41" s="67">
        <f t="shared" si="5"/>
        <v>0.49305555555555558</v>
      </c>
      <c r="K41" s="65" t="str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/>
      </c>
      <c r="L41" s="65" t="e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#N/A</v>
      </c>
      <c r="M41" s="65">
        <f t="shared" ca="1" si="2"/>
        <v>5106</v>
      </c>
      <c r="O41" s="64">
        <f t="shared" si="6"/>
        <v>0</v>
      </c>
      <c r="R41" s="64">
        <f t="shared" ca="1" si="7"/>
        <v>1.0279999999999969</v>
      </c>
      <c r="S41" s="64">
        <f ca="1">IF(O41=1,"",RTD("cqg.rtd",,"StudyData", "(Vol("&amp;$E$13&amp;")when  (LocalYear("&amp;$E$13&amp;")="&amp;$D$2&amp;"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11179</v>
      </c>
      <c r="T41" s="64" t="str">
        <f ca="1">IF(O41=1,"",RTD("cqg.rtd",,"StudyData", "(Vol("&amp;$E$14&amp;")when  (LocalYear("&amp;$E$14&amp;")="&amp;$D$3&amp;"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/>
      </c>
      <c r="U41" s="64">
        <f ca="1">IF(O41=1,"",RTD("cqg.rtd",,"StudyData", "(Vol("&amp;$E$15&amp;")when  (LocalYear("&amp;$E$15&amp;")="&amp;$D$4&amp;"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4438</v>
      </c>
      <c r="V41" s="64">
        <f ca="1">IF(O41=1,"",RTD("cqg.rtd",,"StudyData", "(Vol("&amp;$E$16&amp;")when  (LocalYear("&amp;$E$16&amp;")="&amp;$D$5&amp;"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3856</v>
      </c>
      <c r="W41" s="64">
        <f ca="1">IF(O41=1,"",RTD("cqg.rtd",,"StudyData", "(Vol("&amp;$E$17&amp;")when  (LocalYear("&amp;$E$17&amp;")="&amp;$D$6&amp;"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3952</v>
      </c>
      <c r="X41" s="64">
        <f ca="1">IF(O41=1,"",RTD("cqg.rtd",,"StudyData", "(Vol("&amp;$E$18&amp;")when  (LocalYear("&amp;$E$18&amp;")="&amp;$D$7&amp;"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4683</v>
      </c>
      <c r="Y41" s="64" t="str">
        <f ca="1">IF(O41=1,"",RTD("cqg.rtd",,"StudyData", "(Vol("&amp;$E$19&amp;")when  (LocalYear("&amp;$E$19&amp;")="&amp;$D$8&amp;"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/>
      </c>
      <c r="Z41" s="64">
        <f ca="1">IF(O41=1,"",RTD("cqg.rtd",,"StudyData", "(Vol("&amp;$E$20&amp;")when  (LocalYear("&amp;$E$20&amp;")="&amp;$D$9&amp;"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7757</v>
      </c>
      <c r="AA41" s="64">
        <f ca="1">IF(O41=1,"",RTD("cqg.rtd",,"StudyData", "(Vol("&amp;$E$21&amp;")when  (LocalYear("&amp;$E$21&amp;")="&amp;$D$10&amp;"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3983</v>
      </c>
      <c r="AB41" s="64">
        <f ca="1">IF(O41=1,"",RTD("cqg.rtd",,"StudyData", "(Vol("&amp;$E$21&amp;")when  (LocalYear("&amp;$E$21&amp;")="&amp;$D$11&amp;"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11212</v>
      </c>
      <c r="AC41" s="65" t="str">
        <f t="shared" ca="1" si="8"/>
        <v/>
      </c>
      <c r="AE41" s="64" t="str">
        <f ca="1">IF($R41=1,SUM($S$1:S41),"")</f>
        <v/>
      </c>
      <c r="AF41" s="64" t="str">
        <f ca="1">IF($R41=1,SUM($T$1:T41),"")</f>
        <v/>
      </c>
      <c r="AG41" s="64" t="str">
        <f ca="1">IF($R41=1,SUM($U$1:U41),"")</f>
        <v/>
      </c>
      <c r="AH41" s="64" t="str">
        <f ca="1">IF($R41=1,SUM($V$1:V41),"")</f>
        <v/>
      </c>
      <c r="AI41" s="64" t="str">
        <f ca="1">IF($R41=1,SUM($W$1:W41),"")</f>
        <v/>
      </c>
      <c r="AJ41" s="64" t="str">
        <f ca="1">IF($R41=1,SUM($X$1:X41),"")</f>
        <v/>
      </c>
      <c r="AK41" s="64" t="str">
        <f ca="1">IF($R41=1,SUM($Y$1:Y41),"")</f>
        <v/>
      </c>
      <c r="AL41" s="64" t="str">
        <f ca="1">IF($R41=1,SUM($Z$1:Z41),"")</f>
        <v/>
      </c>
      <c r="AM41" s="64" t="str">
        <f ca="1">IF($R41=1,SUM($AA$1:AA41),"")</f>
        <v/>
      </c>
      <c r="AN41" s="64" t="str">
        <f ca="1">IF($R41=1,SUM($AB$1:AB41),"")</f>
        <v/>
      </c>
      <c r="AO41" s="64" t="str">
        <f ca="1">IF($R41=1,SUM($AC$1:AC41),"")</f>
        <v/>
      </c>
      <c r="AQ41" s="69" t="str">
        <f t="shared" si="9"/>
        <v>11:50</v>
      </c>
    </row>
    <row r="42" spans="6:43" x14ac:dyDescent="0.3">
      <c r="F42" s="64">
        <f t="shared" si="11"/>
        <v>11</v>
      </c>
      <c r="G42" s="66">
        <f t="shared" si="4"/>
        <v>55</v>
      </c>
      <c r="H42" s="67">
        <f t="shared" si="5"/>
        <v>0.49652777777777773</v>
      </c>
      <c r="K42" s="65" t="str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/>
      </c>
      <c r="L42" s="65" t="e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#N/A</v>
      </c>
      <c r="M42" s="65">
        <f t="shared" ca="1" si="2"/>
        <v>7300.9</v>
      </c>
      <c r="O42" s="64">
        <f t="shared" si="6"/>
        <v>0</v>
      </c>
      <c r="R42" s="64">
        <f t="shared" ca="1" si="7"/>
        <v>1.0289999999999968</v>
      </c>
      <c r="S42" s="64">
        <f ca="1">IF(O42=1,"",RTD("cqg.rtd",,"StudyData", "(Vol("&amp;$E$13&amp;")when  (LocalYear("&amp;$E$13&amp;")="&amp;$D$2&amp;"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15561</v>
      </c>
      <c r="T42" s="64" t="str">
        <f ca="1">IF(O42=1,"",RTD("cqg.rtd",,"StudyData", "(Vol("&amp;$E$14&amp;")when  (LocalYear("&amp;$E$14&amp;")="&amp;$D$3&amp;"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/>
      </c>
      <c r="U42" s="64">
        <f ca="1">IF(O42=1,"",RTD("cqg.rtd",,"StudyData", "(Vol("&amp;$E$15&amp;")when  (LocalYear("&amp;$E$15&amp;")="&amp;$D$4&amp;"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5872</v>
      </c>
      <c r="V42" s="64">
        <f ca="1">IF(O42=1,"",RTD("cqg.rtd",,"StudyData", "(Vol("&amp;$E$16&amp;")when  (LocalYear("&amp;$E$16&amp;")="&amp;$D$5&amp;"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2808</v>
      </c>
      <c r="W42" s="64">
        <f ca="1">IF(O42=1,"",RTD("cqg.rtd",,"StudyData", "(Vol("&amp;$E$17&amp;")when  (LocalYear("&amp;$E$17&amp;")="&amp;$D$6&amp;"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3045</v>
      </c>
      <c r="X42" s="64">
        <f ca="1">IF(O42=1,"",RTD("cqg.rtd",,"StudyData", "(Vol("&amp;$E$18&amp;")when  (LocalYear("&amp;$E$18&amp;")="&amp;$D$7&amp;"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4326</v>
      </c>
      <c r="Y42" s="64" t="str">
        <f ca="1">IF(O42=1,"",RTD("cqg.rtd",,"StudyData", "(Vol("&amp;$E$19&amp;")when  (LocalYear("&amp;$E$19&amp;")="&amp;$D$8&amp;"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/>
      </c>
      <c r="Z42" s="64">
        <f ca="1">IF(O42=1,"",RTD("cqg.rtd",,"StudyData", "(Vol("&amp;$E$20&amp;")when  (LocalYear("&amp;$E$20&amp;")="&amp;$D$9&amp;"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27822</v>
      </c>
      <c r="AA42" s="64">
        <f ca="1">IF(O42=1,"",RTD("cqg.rtd",,"StudyData", "(Vol("&amp;$E$21&amp;")when  (LocalYear("&amp;$E$21&amp;")="&amp;$D$10&amp;"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6313</v>
      </c>
      <c r="AB42" s="64">
        <f ca="1">IF(O42=1,"",RTD("cqg.rtd",,"StudyData", "(Vol("&amp;$E$21&amp;")when  (LocalYear("&amp;$E$21&amp;")="&amp;$D$11&amp;"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7262</v>
      </c>
      <c r="AC42" s="65" t="str">
        <f t="shared" ca="1" si="8"/>
        <v/>
      </c>
      <c r="AE42" s="64" t="str">
        <f ca="1">IF($R42=1,SUM($S$1:S42),"")</f>
        <v/>
      </c>
      <c r="AF42" s="64" t="str">
        <f ca="1">IF($R42=1,SUM($T$1:T42),"")</f>
        <v/>
      </c>
      <c r="AG42" s="64" t="str">
        <f ca="1">IF($R42=1,SUM($U$1:U42),"")</f>
        <v/>
      </c>
      <c r="AH42" s="64" t="str">
        <f ca="1">IF($R42=1,SUM($V$1:V42),"")</f>
        <v/>
      </c>
      <c r="AI42" s="64" t="str">
        <f ca="1">IF($R42=1,SUM($W$1:W42),"")</f>
        <v/>
      </c>
      <c r="AJ42" s="64" t="str">
        <f ca="1">IF($R42=1,SUM($X$1:X42),"")</f>
        <v/>
      </c>
      <c r="AK42" s="64" t="str">
        <f ca="1">IF($R42=1,SUM($Y$1:Y42),"")</f>
        <v/>
      </c>
      <c r="AL42" s="64" t="str">
        <f ca="1">IF($R42=1,SUM($Z$1:Z42),"")</f>
        <v/>
      </c>
      <c r="AM42" s="64" t="str">
        <f ca="1">IF($R42=1,SUM($AA$1:AA42),"")</f>
        <v/>
      </c>
      <c r="AN42" s="64" t="str">
        <f ca="1">IF($R42=1,SUM($AB$1:AB42),"")</f>
        <v/>
      </c>
      <c r="AO42" s="64" t="str">
        <f ca="1">IF($R42=1,SUM($AC$1:AC42),"")</f>
        <v/>
      </c>
      <c r="AQ42" s="69" t="str">
        <f t="shared" si="9"/>
        <v>11:55</v>
      </c>
    </row>
    <row r="43" spans="6:43" x14ac:dyDescent="0.3">
      <c r="F43" s="64">
        <f t="shared" si="11"/>
        <v>12</v>
      </c>
      <c r="G43" s="66" t="str">
        <f t="shared" si="4"/>
        <v>00</v>
      </c>
      <c r="H43" s="67">
        <f t="shared" si="5"/>
        <v>0.5</v>
      </c>
      <c r="K43" s="65" t="str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/>
      </c>
      <c r="L43" s="65" t="e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#N/A</v>
      </c>
      <c r="M43" s="65">
        <f t="shared" ca="1" si="2"/>
        <v>6502.7</v>
      </c>
      <c r="O43" s="64">
        <f t="shared" si="6"/>
        <v>0</v>
      </c>
      <c r="R43" s="64">
        <f t="shared" ca="1" si="7"/>
        <v>1.0299999999999967</v>
      </c>
      <c r="S43" s="64">
        <f ca="1">IF(O43=1,"",RTD("cqg.rtd",,"StudyData", "(Vol("&amp;$E$13&amp;")when  (LocalYear("&amp;$E$13&amp;")="&amp;$D$2&amp;"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>12305</v>
      </c>
      <c r="T43" s="64" t="str">
        <f ca="1">IF(O43=1,"",RTD("cqg.rtd",,"StudyData", "(Vol("&amp;$E$14&amp;")when  (LocalYear("&amp;$E$14&amp;")="&amp;$D$3&amp;"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/>
      </c>
      <c r="U43" s="64">
        <f ca="1">IF(O43=1,"",RTD("cqg.rtd",,"StudyData", "(Vol("&amp;$E$15&amp;")when  (LocalYear("&amp;$E$15&amp;")="&amp;$D$4&amp;"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9506</v>
      </c>
      <c r="V43" s="64">
        <f ca="1">IF(O43=1,"",RTD("cqg.rtd",,"StudyData", "(Vol("&amp;$E$16&amp;")when  (LocalYear("&amp;$E$16&amp;")="&amp;$D$5&amp;"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4999</v>
      </c>
      <c r="W43" s="64">
        <f ca="1">IF(O43=1,"",RTD("cqg.rtd",,"StudyData", "(Vol("&amp;$E$17&amp;")when  (LocalYear("&amp;$E$17&amp;")="&amp;$D$6&amp;"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3173</v>
      </c>
      <c r="X43" s="64">
        <f ca="1">IF(O43=1,"",RTD("cqg.rtd",,"StudyData", "(Vol("&amp;$E$18&amp;")when  (LocalYear("&amp;$E$18&amp;")="&amp;$D$7&amp;"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4070</v>
      </c>
      <c r="Y43" s="64" t="str">
        <f ca="1">IF(O43=1,"",RTD("cqg.rtd",,"StudyData", "(Vol("&amp;$E$19&amp;")when  (LocalYear("&amp;$E$19&amp;")="&amp;$D$8&amp;"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/>
      </c>
      <c r="Z43" s="64">
        <f ca="1">IF(O43=1,"",RTD("cqg.rtd",,"StudyData", "(Vol("&amp;$E$20&amp;")when  (LocalYear("&amp;$E$20&amp;")="&amp;$D$9&amp;"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>15327</v>
      </c>
      <c r="AA43" s="64">
        <f ca="1">IF(O43=1,"",RTD("cqg.rtd",,"StudyData", "(Vol("&amp;$E$21&amp;")when  (LocalYear("&amp;$E$21&amp;")="&amp;$D$10&amp;"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5387</v>
      </c>
      <c r="AB43" s="64">
        <f ca="1">IF(O43=1,"",RTD("cqg.rtd",,"StudyData", "(Vol("&amp;$E$21&amp;")when  (LocalYear("&amp;$E$21&amp;")="&amp;$D$11&amp;"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10260</v>
      </c>
      <c r="AC43" s="65" t="str">
        <f t="shared" ca="1" si="8"/>
        <v/>
      </c>
      <c r="AE43" s="64" t="str">
        <f ca="1">IF($R43=1,SUM($S$1:S43),"")</f>
        <v/>
      </c>
      <c r="AF43" s="64" t="str">
        <f ca="1">IF($R43=1,SUM($T$1:T43),"")</f>
        <v/>
      </c>
      <c r="AG43" s="64" t="str">
        <f ca="1">IF($R43=1,SUM($U$1:U43),"")</f>
        <v/>
      </c>
      <c r="AH43" s="64" t="str">
        <f ca="1">IF($R43=1,SUM($V$1:V43),"")</f>
        <v/>
      </c>
      <c r="AI43" s="64" t="str">
        <f ca="1">IF($R43=1,SUM($W$1:W43),"")</f>
        <v/>
      </c>
      <c r="AJ43" s="64" t="str">
        <f ca="1">IF($R43=1,SUM($X$1:X43),"")</f>
        <v/>
      </c>
      <c r="AK43" s="64" t="str">
        <f ca="1">IF($R43=1,SUM($Y$1:Y43),"")</f>
        <v/>
      </c>
      <c r="AL43" s="64" t="str">
        <f ca="1">IF($R43=1,SUM($Z$1:Z43),"")</f>
        <v/>
      </c>
      <c r="AM43" s="64" t="str">
        <f ca="1">IF($R43=1,SUM($AA$1:AA43),"")</f>
        <v/>
      </c>
      <c r="AN43" s="64" t="str">
        <f ca="1">IF($R43=1,SUM($AB$1:AB43),"")</f>
        <v/>
      </c>
      <c r="AO43" s="64" t="str">
        <f ca="1">IF($R43=1,SUM($AC$1:AC43),"")</f>
        <v/>
      </c>
      <c r="AQ43" s="69" t="str">
        <f t="shared" si="9"/>
        <v>12:00</v>
      </c>
    </row>
    <row r="44" spans="6:43" x14ac:dyDescent="0.3">
      <c r="F44" s="64">
        <f t="shared" si="11"/>
        <v>12</v>
      </c>
      <c r="G44" s="66" t="str">
        <f t="shared" si="4"/>
        <v>05</v>
      </c>
      <c r="H44" s="67">
        <f t="shared" si="5"/>
        <v>0.50347222222222221</v>
      </c>
      <c r="K44" s="65" t="str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/>
      </c>
      <c r="L44" s="65" t="e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#N/A</v>
      </c>
      <c r="M44" s="65">
        <f t="shared" ca="1" si="2"/>
        <v>5947.1</v>
      </c>
      <c r="O44" s="64">
        <f t="shared" si="6"/>
        <v>0</v>
      </c>
      <c r="R44" s="64">
        <f t="shared" ca="1" si="7"/>
        <v>1.0309999999999966</v>
      </c>
      <c r="S44" s="64">
        <f ca="1">IF(O44=1,"",RTD("cqg.rtd",,"StudyData", "(Vol("&amp;$E$13&amp;")when  (LocalYear("&amp;$E$13&amp;")="&amp;$D$2&amp;"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>15533</v>
      </c>
      <c r="T44" s="64" t="str">
        <f ca="1">IF(O44=1,"",RTD("cqg.rtd",,"StudyData", "(Vol("&amp;$E$14&amp;")when  (LocalYear("&amp;$E$14&amp;")="&amp;$D$3&amp;"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/>
      </c>
      <c r="U44" s="64">
        <f ca="1">IF(O44=1,"",RTD("cqg.rtd",,"StudyData", "(Vol("&amp;$E$15&amp;")when  (LocalYear("&amp;$E$15&amp;")="&amp;$D$4&amp;"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9045</v>
      </c>
      <c r="V44" s="64">
        <f ca="1">IF(O44=1,"",RTD("cqg.rtd",,"StudyData", "(Vol("&amp;$E$16&amp;")when  (LocalYear("&amp;$E$16&amp;")="&amp;$D$5&amp;"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3402</v>
      </c>
      <c r="W44" s="64">
        <f ca="1">IF(O44=1,"",RTD("cqg.rtd",,"StudyData", "(Vol("&amp;$E$17&amp;")when  (LocalYear("&amp;$E$17&amp;")="&amp;$D$6&amp;"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4710</v>
      </c>
      <c r="X44" s="64">
        <f ca="1">IF(O44=1,"",RTD("cqg.rtd",,"StudyData", "(Vol("&amp;$E$18&amp;")when  (LocalYear("&amp;$E$18&amp;")="&amp;$D$7&amp;"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4193</v>
      </c>
      <c r="Y44" s="64" t="str">
        <f ca="1">IF(O44=1,"",RTD("cqg.rtd",,"StudyData", "(Vol("&amp;$E$19&amp;")when  (LocalYear("&amp;$E$19&amp;")="&amp;$D$8&amp;"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/>
      </c>
      <c r="Z44" s="64">
        <f ca="1">IF(O44=1,"",RTD("cqg.rtd",,"StudyData", "(Vol("&amp;$E$20&amp;")when  (LocalYear("&amp;$E$20&amp;")="&amp;$D$9&amp;"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>5352</v>
      </c>
      <c r="AA44" s="64">
        <f ca="1">IF(O44=1,"",RTD("cqg.rtd",,"StudyData", "(Vol("&amp;$E$21&amp;")when  (LocalYear("&amp;$E$21&amp;")="&amp;$D$10&amp;"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9003</v>
      </c>
      <c r="AB44" s="64">
        <f ca="1">IF(O44=1,"",RTD("cqg.rtd",,"StudyData", "(Vol("&amp;$E$21&amp;")when  (LocalYear("&amp;$E$21&amp;")="&amp;$D$11&amp;"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8233</v>
      </c>
      <c r="AC44" s="65" t="str">
        <f t="shared" ca="1" si="8"/>
        <v/>
      </c>
      <c r="AE44" s="64" t="str">
        <f ca="1">IF($R44=1,SUM($S$1:S44),"")</f>
        <v/>
      </c>
      <c r="AF44" s="64" t="str">
        <f ca="1">IF($R44=1,SUM($T$1:T44),"")</f>
        <v/>
      </c>
      <c r="AG44" s="64" t="str">
        <f ca="1">IF($R44=1,SUM($U$1:U44),"")</f>
        <v/>
      </c>
      <c r="AH44" s="64" t="str">
        <f ca="1">IF($R44=1,SUM($V$1:V44),"")</f>
        <v/>
      </c>
      <c r="AI44" s="64" t="str">
        <f ca="1">IF($R44=1,SUM($W$1:W44),"")</f>
        <v/>
      </c>
      <c r="AJ44" s="64" t="str">
        <f ca="1">IF($R44=1,SUM($X$1:X44),"")</f>
        <v/>
      </c>
      <c r="AK44" s="64" t="str">
        <f ca="1">IF($R44=1,SUM($Y$1:Y44),"")</f>
        <v/>
      </c>
      <c r="AL44" s="64" t="str">
        <f ca="1">IF($R44=1,SUM($Z$1:Z44),"")</f>
        <v/>
      </c>
      <c r="AM44" s="64" t="str">
        <f ca="1">IF($R44=1,SUM($AA$1:AA44),"")</f>
        <v/>
      </c>
      <c r="AN44" s="64" t="str">
        <f ca="1">IF($R44=1,SUM($AB$1:AB44),"")</f>
        <v/>
      </c>
      <c r="AO44" s="64" t="str">
        <f ca="1">IF($R44=1,SUM($AC$1:AC44),"")</f>
        <v/>
      </c>
      <c r="AQ44" s="69" t="str">
        <f t="shared" si="9"/>
        <v>12:05</v>
      </c>
    </row>
    <row r="45" spans="6:43" x14ac:dyDescent="0.3">
      <c r="F45" s="64">
        <f t="shared" si="11"/>
        <v>12</v>
      </c>
      <c r="G45" s="66">
        <f t="shared" si="4"/>
        <v>10</v>
      </c>
      <c r="H45" s="67">
        <f t="shared" si="5"/>
        <v>0.50694444444444442</v>
      </c>
      <c r="K45" s="65" t="str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/>
      </c>
      <c r="L45" s="65" t="e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#N/A</v>
      </c>
      <c r="M45" s="65">
        <f t="shared" ca="1" si="2"/>
        <v>6308.6</v>
      </c>
      <c r="O45" s="64">
        <f t="shared" si="6"/>
        <v>0</v>
      </c>
      <c r="R45" s="64">
        <f t="shared" ca="1" si="7"/>
        <v>1.0319999999999965</v>
      </c>
      <c r="S45" s="64">
        <f ca="1">IF(O45=1,"",RTD("cqg.rtd",,"StudyData", "(Vol("&amp;$E$13&amp;")when  (LocalYear("&amp;$E$13&amp;")="&amp;$D$2&amp;"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>14737</v>
      </c>
      <c r="T45" s="64" t="str">
        <f ca="1">IF(O45=1,"",RTD("cqg.rtd",,"StudyData", "(Vol("&amp;$E$14&amp;")when  (LocalYear("&amp;$E$14&amp;")="&amp;$D$3&amp;"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/>
      </c>
      <c r="U45" s="64">
        <f ca="1">IF(O45=1,"",RTD("cqg.rtd",,"StudyData", "(Vol("&amp;$E$15&amp;")when  (LocalYear("&amp;$E$15&amp;")="&amp;$D$4&amp;"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7391</v>
      </c>
      <c r="V45" s="64">
        <f ca="1">IF(O45=1,"",RTD("cqg.rtd",,"StudyData", "(Vol("&amp;$E$16&amp;")when  (LocalYear("&amp;$E$16&amp;")="&amp;$D$5&amp;"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4172</v>
      </c>
      <c r="W45" s="64">
        <f ca="1">IF(O45=1,"",RTD("cqg.rtd",,"StudyData", "(Vol("&amp;$E$17&amp;")when  (LocalYear("&amp;$E$17&amp;")="&amp;$D$6&amp;"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3373</v>
      </c>
      <c r="X45" s="64">
        <f ca="1">IF(O45=1,"",RTD("cqg.rtd",,"StudyData", "(Vol("&amp;$E$18&amp;")when  (LocalYear("&amp;$E$18&amp;")="&amp;$D$7&amp;"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11222</v>
      </c>
      <c r="Y45" s="64" t="str">
        <f ca="1">IF(O45=1,"",RTD("cqg.rtd",,"StudyData", "(Vol("&amp;$E$19&amp;")when  (LocalYear("&amp;$E$19&amp;")="&amp;$D$8&amp;"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/>
      </c>
      <c r="Z45" s="64">
        <f ca="1">IF(O45=1,"",RTD("cqg.rtd",,"StudyData", "(Vol("&amp;$E$20&amp;")when  (LocalYear("&amp;$E$20&amp;")="&amp;$D$9&amp;"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>7893</v>
      </c>
      <c r="AA45" s="64">
        <f ca="1">IF(O45=1,"",RTD("cqg.rtd",,"StudyData", "(Vol("&amp;$E$21&amp;")when  (LocalYear("&amp;$E$21&amp;")="&amp;$D$10&amp;"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4698</v>
      </c>
      <c r="AB45" s="64">
        <f ca="1">IF(O45=1,"",RTD("cqg.rtd",,"StudyData", "(Vol("&amp;$E$21&amp;")when  (LocalYear("&amp;$E$21&amp;")="&amp;$D$11&amp;"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9600</v>
      </c>
      <c r="AC45" s="65" t="str">
        <f t="shared" ca="1" si="8"/>
        <v/>
      </c>
      <c r="AE45" s="64" t="str">
        <f ca="1">IF($R45=1,SUM($S$1:S45),"")</f>
        <v/>
      </c>
      <c r="AF45" s="64" t="str">
        <f ca="1">IF($R45=1,SUM($T$1:T45),"")</f>
        <v/>
      </c>
      <c r="AG45" s="64" t="str">
        <f ca="1">IF($R45=1,SUM($U$1:U45),"")</f>
        <v/>
      </c>
      <c r="AH45" s="64" t="str">
        <f ca="1">IF($R45=1,SUM($V$1:V45),"")</f>
        <v/>
      </c>
      <c r="AI45" s="64" t="str">
        <f ca="1">IF($R45=1,SUM($W$1:W45),"")</f>
        <v/>
      </c>
      <c r="AJ45" s="64" t="str">
        <f ca="1">IF($R45=1,SUM($X$1:X45),"")</f>
        <v/>
      </c>
      <c r="AK45" s="64" t="str">
        <f ca="1">IF($R45=1,SUM($Y$1:Y45),"")</f>
        <v/>
      </c>
      <c r="AL45" s="64" t="str">
        <f ca="1">IF($R45=1,SUM($Z$1:Z45),"")</f>
        <v/>
      </c>
      <c r="AM45" s="64" t="str">
        <f ca="1">IF($R45=1,SUM($AA$1:AA45),"")</f>
        <v/>
      </c>
      <c r="AN45" s="64" t="str">
        <f ca="1">IF($R45=1,SUM($AB$1:AB45),"")</f>
        <v/>
      </c>
      <c r="AO45" s="64" t="str">
        <f ca="1">IF($R45=1,SUM($AC$1:AC45),"")</f>
        <v/>
      </c>
      <c r="AQ45" s="69" t="str">
        <f t="shared" si="9"/>
        <v>12:10</v>
      </c>
    </row>
    <row r="46" spans="6:43" x14ac:dyDescent="0.3">
      <c r="F46" s="64">
        <f t="shared" si="11"/>
        <v>12</v>
      </c>
      <c r="G46" s="66">
        <f t="shared" si="4"/>
        <v>15</v>
      </c>
      <c r="H46" s="67">
        <f t="shared" si="5"/>
        <v>0.51041666666666663</v>
      </c>
      <c r="K46" s="65" t="str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/>
      </c>
      <c r="L46" s="65" t="e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#N/A</v>
      </c>
      <c r="M46" s="65">
        <f t="shared" ca="1" si="2"/>
        <v>5274.4</v>
      </c>
      <c r="O46" s="64">
        <f t="shared" si="6"/>
        <v>0</v>
      </c>
      <c r="R46" s="64">
        <f t="shared" ca="1" si="7"/>
        <v>1.0329999999999964</v>
      </c>
      <c r="S46" s="64">
        <f ca="1">IF(O46=1,"",RTD("cqg.rtd",,"StudyData", "(Vol("&amp;$E$13&amp;")when  (LocalYear("&amp;$E$13&amp;")="&amp;$D$2&amp;"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>17447</v>
      </c>
      <c r="T46" s="64" t="str">
        <f ca="1">IF(O46=1,"",RTD("cqg.rtd",,"StudyData", "(Vol("&amp;$E$14&amp;")when  (LocalYear("&amp;$E$14&amp;")="&amp;$D$3&amp;"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/>
      </c>
      <c r="U46" s="64">
        <f ca="1">IF(O46=1,"",RTD("cqg.rtd",,"StudyData", "(Vol("&amp;$E$15&amp;")when  (LocalYear("&amp;$E$15&amp;")="&amp;$D$4&amp;"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4000</v>
      </c>
      <c r="V46" s="64">
        <f ca="1">IF(O46=1,"",RTD("cqg.rtd",,"StudyData", "(Vol("&amp;$E$16&amp;")when  (LocalYear("&amp;$E$16&amp;")="&amp;$D$5&amp;"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2804</v>
      </c>
      <c r="W46" s="64">
        <f ca="1">IF(O46=1,"",RTD("cqg.rtd",,"StudyData", "(Vol("&amp;$E$17&amp;")when  (LocalYear("&amp;$E$17&amp;")="&amp;$D$6&amp;"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9902</v>
      </c>
      <c r="X46" s="64">
        <f ca="1">IF(O46=1,"",RTD("cqg.rtd",,"StudyData", "(Vol("&amp;$E$18&amp;")when  (LocalYear("&amp;$E$18&amp;")="&amp;$D$7&amp;"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8615</v>
      </c>
      <c r="Y46" s="64" t="str">
        <f ca="1">IF(O46=1,"",RTD("cqg.rtd",,"StudyData", "(Vol("&amp;$E$19&amp;")when  (LocalYear("&amp;$E$19&amp;")="&amp;$D$8&amp;"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/>
      </c>
      <c r="Z46" s="64" t="str">
        <f ca="1">IF(O46=1,"",RTD("cqg.rtd",,"StudyData", "(Vol("&amp;$E$20&amp;")when  (LocalYear("&amp;$E$20&amp;")="&amp;$D$9&amp;"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/>
      </c>
      <c r="AA46" s="64">
        <f ca="1">IF(O46=1,"",RTD("cqg.rtd",,"StudyData", "(Vol("&amp;$E$21&amp;")when  (LocalYear("&amp;$E$21&amp;")="&amp;$D$10&amp;"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5998</v>
      </c>
      <c r="AB46" s="64">
        <f ca="1">IF(O46=1,"",RTD("cqg.rtd",,"StudyData", "(Vol("&amp;$E$21&amp;")when  (LocalYear("&amp;$E$21&amp;")="&amp;$D$11&amp;"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3978</v>
      </c>
      <c r="AC46" s="65" t="str">
        <f t="shared" ca="1" si="8"/>
        <v/>
      </c>
      <c r="AE46" s="64" t="str">
        <f ca="1">IF($R46=1,SUM($S$1:S46),"")</f>
        <v/>
      </c>
      <c r="AF46" s="64" t="str">
        <f ca="1">IF($R46=1,SUM($T$1:T46),"")</f>
        <v/>
      </c>
      <c r="AG46" s="64" t="str">
        <f ca="1">IF($R46=1,SUM($U$1:U46),"")</f>
        <v/>
      </c>
      <c r="AH46" s="64" t="str">
        <f ca="1">IF($R46=1,SUM($V$1:V46),"")</f>
        <v/>
      </c>
      <c r="AI46" s="64" t="str">
        <f ca="1">IF($R46=1,SUM($W$1:W46),"")</f>
        <v/>
      </c>
      <c r="AJ46" s="64" t="str">
        <f ca="1">IF($R46=1,SUM($X$1:X46),"")</f>
        <v/>
      </c>
      <c r="AK46" s="64" t="str">
        <f ca="1">IF($R46=1,SUM($Y$1:Y46),"")</f>
        <v/>
      </c>
      <c r="AL46" s="64" t="str">
        <f ca="1">IF($R46=1,SUM($Z$1:Z46),"")</f>
        <v/>
      </c>
      <c r="AM46" s="64" t="str">
        <f ca="1">IF($R46=1,SUM($AA$1:AA46),"")</f>
        <v/>
      </c>
      <c r="AN46" s="64" t="str">
        <f ca="1">IF($R46=1,SUM($AB$1:AB46),"")</f>
        <v/>
      </c>
      <c r="AO46" s="64" t="str">
        <f ca="1">IF($R46=1,SUM($AC$1:AC46),"")</f>
        <v/>
      </c>
      <c r="AQ46" s="69" t="str">
        <f t="shared" si="9"/>
        <v>12:15</v>
      </c>
    </row>
    <row r="47" spans="6:43" x14ac:dyDescent="0.3">
      <c r="F47" s="64">
        <f t="shared" si="11"/>
        <v>12</v>
      </c>
      <c r="G47" s="66">
        <f t="shared" si="4"/>
        <v>20</v>
      </c>
      <c r="H47" s="67">
        <f t="shared" si="5"/>
        <v>0.51388888888888895</v>
      </c>
      <c r="K47" s="65" t="str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/>
      </c>
      <c r="L47" s="65" t="e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#N/A</v>
      </c>
      <c r="M47" s="65">
        <f t="shared" ca="1" si="2"/>
        <v>5064.5</v>
      </c>
      <c r="O47" s="64">
        <f t="shared" si="6"/>
        <v>0</v>
      </c>
      <c r="R47" s="64">
        <f t="shared" ca="1" si="7"/>
        <v>1.0339999999999963</v>
      </c>
      <c r="S47" s="64">
        <f ca="1">IF(O47=1,"",RTD("cqg.rtd",,"StudyData", "(Vol("&amp;$E$13&amp;")when  (LocalYear("&amp;$E$13&amp;")="&amp;$D$2&amp;"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>17884</v>
      </c>
      <c r="T47" s="64" t="str">
        <f ca="1">IF(O47=1,"",RTD("cqg.rtd",,"StudyData", "(Vol("&amp;$E$14&amp;")when  (LocalYear("&amp;$E$14&amp;")="&amp;$D$3&amp;"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/>
      </c>
      <c r="U47" s="64">
        <f ca="1">IF(O47=1,"",RTD("cqg.rtd",,"StudyData", "(Vol("&amp;$E$15&amp;")when  (LocalYear("&amp;$E$15&amp;")="&amp;$D$4&amp;"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3232</v>
      </c>
      <c r="V47" s="64">
        <f ca="1">IF(O47=1,"",RTD("cqg.rtd",,"StudyData", "(Vol("&amp;$E$16&amp;")when  (LocalYear("&amp;$E$16&amp;")="&amp;$D$5&amp;"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4811</v>
      </c>
      <c r="W47" s="64">
        <f ca="1">IF(O47=1,"",RTD("cqg.rtd",,"StudyData", "(Vol("&amp;$E$17&amp;")when  (LocalYear("&amp;$E$17&amp;")="&amp;$D$6&amp;"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5930</v>
      </c>
      <c r="X47" s="64">
        <f ca="1">IF(O47=1,"",RTD("cqg.rtd",,"StudyData", "(Vol("&amp;$E$18&amp;")when  (LocalYear("&amp;$E$18&amp;")="&amp;$D$7&amp;"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7465</v>
      </c>
      <c r="Y47" s="64" t="str">
        <f ca="1">IF(O47=1,"",RTD("cqg.rtd",,"StudyData", "(Vol("&amp;$E$19&amp;")when  (LocalYear("&amp;$E$19&amp;")="&amp;$D$8&amp;"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/>
      </c>
      <c r="Z47" s="64" t="str">
        <f ca="1">IF(O47=1,"",RTD("cqg.rtd",,"StudyData", "(Vol("&amp;$E$20&amp;")when  (LocalYear("&amp;$E$20&amp;")="&amp;$D$9&amp;"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/>
      </c>
      <c r="AA47" s="64">
        <f ca="1">IF(O47=1,"",RTD("cqg.rtd",,"StudyData", "(Vol("&amp;$E$21&amp;")when  (LocalYear("&amp;$E$21&amp;")="&amp;$D$10&amp;"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4307</v>
      </c>
      <c r="AB47" s="64">
        <f ca="1">IF(O47=1,"",RTD("cqg.rtd",,"StudyData", "(Vol("&amp;$E$21&amp;")when  (LocalYear("&amp;$E$21&amp;")="&amp;$D$11&amp;"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7016</v>
      </c>
      <c r="AC47" s="65" t="str">
        <f t="shared" ca="1" si="8"/>
        <v/>
      </c>
      <c r="AE47" s="64" t="str">
        <f ca="1">IF($R47=1,SUM($S$1:S47),"")</f>
        <v/>
      </c>
      <c r="AF47" s="64" t="str">
        <f ca="1">IF($R47=1,SUM($T$1:T47),"")</f>
        <v/>
      </c>
      <c r="AG47" s="64" t="str">
        <f ca="1">IF($R47=1,SUM($U$1:U47),"")</f>
        <v/>
      </c>
      <c r="AH47" s="64" t="str">
        <f ca="1">IF($R47=1,SUM($V$1:V47),"")</f>
        <v/>
      </c>
      <c r="AI47" s="64" t="str">
        <f ca="1">IF($R47=1,SUM($W$1:W47),"")</f>
        <v/>
      </c>
      <c r="AJ47" s="64" t="str">
        <f ca="1">IF($R47=1,SUM($X$1:X47),"")</f>
        <v/>
      </c>
      <c r="AK47" s="64" t="str">
        <f ca="1">IF($R47=1,SUM($Y$1:Y47),"")</f>
        <v/>
      </c>
      <c r="AL47" s="64" t="str">
        <f ca="1">IF($R47=1,SUM($Z$1:Z47),"")</f>
        <v/>
      </c>
      <c r="AM47" s="64" t="str">
        <f ca="1">IF($R47=1,SUM($AA$1:AA47),"")</f>
        <v/>
      </c>
      <c r="AN47" s="64" t="str">
        <f ca="1">IF($R47=1,SUM($AB$1:AB47),"")</f>
        <v/>
      </c>
      <c r="AO47" s="64" t="str">
        <f ca="1">IF($R47=1,SUM($AC$1:AC47),"")</f>
        <v/>
      </c>
      <c r="AQ47" s="69" t="str">
        <f t="shared" si="9"/>
        <v>12:20</v>
      </c>
    </row>
    <row r="48" spans="6:43" x14ac:dyDescent="0.3">
      <c r="F48" s="64">
        <f t="shared" si="11"/>
        <v>12</v>
      </c>
      <c r="G48" s="66">
        <f t="shared" si="4"/>
        <v>25</v>
      </c>
      <c r="H48" s="67">
        <f t="shared" si="5"/>
        <v>0.51736111111111105</v>
      </c>
      <c r="K48" s="65" t="str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/>
      </c>
      <c r="L48" s="65" t="e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#N/A</v>
      </c>
      <c r="M48" s="65">
        <f t="shared" ca="1" si="2"/>
        <v>3649.8</v>
      </c>
      <c r="O48" s="64">
        <f t="shared" si="6"/>
        <v>0</v>
      </c>
      <c r="R48" s="64">
        <f t="shared" ca="1" si="7"/>
        <v>1.0349999999999961</v>
      </c>
      <c r="S48" s="64">
        <f ca="1">IF(O48=1,"",RTD("cqg.rtd",,"StudyData", "(Vol("&amp;$E$13&amp;")when  (LocalYear("&amp;$E$13&amp;")="&amp;$D$2&amp;"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>10051</v>
      </c>
      <c r="T48" s="64" t="str">
        <f ca="1">IF(O48=1,"",RTD("cqg.rtd",,"StudyData", "(Vol("&amp;$E$14&amp;")when  (LocalYear("&amp;$E$14&amp;")="&amp;$D$3&amp;"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/>
      </c>
      <c r="U48" s="64">
        <f ca="1">IF(O48=1,"",RTD("cqg.rtd",,"StudyData", "(Vol("&amp;$E$15&amp;")when  (LocalYear("&amp;$E$15&amp;")="&amp;$D$4&amp;"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4268</v>
      </c>
      <c r="V48" s="64">
        <f ca="1">IF(O48=1,"",RTD("cqg.rtd",,"StudyData", "(Vol("&amp;$E$16&amp;")when  (LocalYear("&amp;$E$16&amp;")="&amp;$D$5&amp;"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4044</v>
      </c>
      <c r="W48" s="64">
        <f ca="1">IF(O48=1,"",RTD("cqg.rtd",,"StudyData", "(Vol("&amp;$E$17&amp;")when  (LocalYear("&amp;$E$17&amp;")="&amp;$D$6&amp;"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4539</v>
      </c>
      <c r="X48" s="64">
        <f ca="1">IF(O48=1,"",RTD("cqg.rtd",,"StudyData", "(Vol("&amp;$E$18&amp;")when  (LocalYear("&amp;$E$18&amp;")="&amp;$D$7&amp;"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3932</v>
      </c>
      <c r="Y48" s="64" t="str">
        <f ca="1">IF(O48=1,"",RTD("cqg.rtd",,"StudyData", "(Vol("&amp;$E$19&amp;")when  (LocalYear("&amp;$E$19&amp;")="&amp;$D$8&amp;"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/>
      </c>
      <c r="Z48" s="64" t="str">
        <f ca="1">IF(O48=1,"",RTD("cqg.rtd",,"StudyData", "(Vol("&amp;$E$20&amp;")when  (LocalYear("&amp;$E$20&amp;")="&amp;$D$9&amp;"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/>
      </c>
      <c r="AA48" s="64">
        <f ca="1">IF(O48=1,"",RTD("cqg.rtd",,"StudyData", "(Vol("&amp;$E$21&amp;")when  (LocalYear("&amp;$E$21&amp;")="&amp;$D$10&amp;"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5198</v>
      </c>
      <c r="AB48" s="64">
        <f ca="1">IF(O48=1,"",RTD("cqg.rtd",,"StudyData", "(Vol("&amp;$E$21&amp;")when  (LocalYear("&amp;$E$21&amp;")="&amp;$D$11&amp;"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4466</v>
      </c>
      <c r="AC48" s="65" t="str">
        <f t="shared" ca="1" si="8"/>
        <v/>
      </c>
      <c r="AE48" s="64" t="str">
        <f ca="1">IF($R48=1,SUM($S$1:S48),"")</f>
        <v/>
      </c>
      <c r="AF48" s="64" t="str">
        <f ca="1">IF($R48=1,SUM($T$1:T48),"")</f>
        <v/>
      </c>
      <c r="AG48" s="64" t="str">
        <f ca="1">IF($R48=1,SUM($U$1:U48),"")</f>
        <v/>
      </c>
      <c r="AH48" s="64" t="str">
        <f ca="1">IF($R48=1,SUM($V$1:V48),"")</f>
        <v/>
      </c>
      <c r="AI48" s="64" t="str">
        <f ca="1">IF($R48=1,SUM($W$1:W48),"")</f>
        <v/>
      </c>
      <c r="AJ48" s="64" t="str">
        <f ca="1">IF($R48=1,SUM($X$1:X48),"")</f>
        <v/>
      </c>
      <c r="AK48" s="64" t="str">
        <f ca="1">IF($R48=1,SUM($Y$1:Y48),"")</f>
        <v/>
      </c>
      <c r="AL48" s="64" t="str">
        <f ca="1">IF($R48=1,SUM($Z$1:Z48),"")</f>
        <v/>
      </c>
      <c r="AM48" s="64" t="str">
        <f ca="1">IF($R48=1,SUM($AA$1:AA48),"")</f>
        <v/>
      </c>
      <c r="AN48" s="64" t="str">
        <f ca="1">IF($R48=1,SUM($AB$1:AB48),"")</f>
        <v/>
      </c>
      <c r="AO48" s="64" t="str">
        <f ca="1">IF($R48=1,SUM($AC$1:AC48),"")</f>
        <v/>
      </c>
      <c r="AQ48" s="69" t="str">
        <f t="shared" si="9"/>
        <v>12:25</v>
      </c>
    </row>
    <row r="49" spans="6:43" x14ac:dyDescent="0.3">
      <c r="F49" s="64">
        <f t="shared" si="11"/>
        <v>12</v>
      </c>
      <c r="G49" s="66">
        <f t="shared" si="4"/>
        <v>30</v>
      </c>
      <c r="H49" s="67">
        <f t="shared" si="5"/>
        <v>0.52083333333333337</v>
      </c>
      <c r="K49" s="65" t="str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/>
      </c>
      <c r="L49" s="65" t="e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#N/A</v>
      </c>
      <c r="M49" s="65">
        <f t="shared" ca="1" si="2"/>
        <v>4031.9</v>
      </c>
      <c r="O49" s="64">
        <f t="shared" si="6"/>
        <v>0</v>
      </c>
      <c r="R49" s="64">
        <f t="shared" ca="1" si="7"/>
        <v>1.035999999999996</v>
      </c>
      <c r="S49" s="64">
        <f ca="1">IF(O49=1,"",RTD("cqg.rtd",,"StudyData", "(Vol("&amp;$E$13&amp;")when  (LocalYear("&amp;$E$13&amp;")="&amp;$D$2&amp;"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>7725</v>
      </c>
      <c r="T49" s="64" t="str">
        <f ca="1">IF(O49=1,"",RTD("cqg.rtd",,"StudyData", "(Vol("&amp;$E$14&amp;")when  (LocalYear("&amp;$E$14&amp;")="&amp;$D$3&amp;"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/>
      </c>
      <c r="U49" s="64">
        <f ca="1">IF(O49=1,"",RTD("cqg.rtd",,"StudyData", "(Vol("&amp;$E$15&amp;")when  (LocalYear("&amp;$E$15&amp;")="&amp;$D$4&amp;"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3550</v>
      </c>
      <c r="V49" s="64">
        <f ca="1">IF(O49=1,"",RTD("cqg.rtd",,"StudyData", "(Vol("&amp;$E$16&amp;")when  (LocalYear("&amp;$E$16&amp;")="&amp;$D$5&amp;"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3959</v>
      </c>
      <c r="W49" s="64">
        <f ca="1">IF(O49=1,"",RTD("cqg.rtd",,"StudyData", "(Vol("&amp;$E$17&amp;")when  (LocalYear("&amp;$E$17&amp;")="&amp;$D$6&amp;"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4663</v>
      </c>
      <c r="X49" s="64">
        <f ca="1">IF(O49=1,"",RTD("cqg.rtd",,"StudyData", "(Vol("&amp;$E$18&amp;")when  (LocalYear("&amp;$E$18&amp;")="&amp;$D$7&amp;"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11749</v>
      </c>
      <c r="Y49" s="64" t="str">
        <f ca="1">IF(O49=1,"",RTD("cqg.rtd",,"StudyData", "(Vol("&amp;$E$19&amp;")when  (LocalYear("&amp;$E$19&amp;")="&amp;$D$8&amp;"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/>
      </c>
      <c r="Z49" s="64" t="str">
        <f ca="1">IF(O49=1,"",RTD("cqg.rtd",,"StudyData", "(Vol("&amp;$E$20&amp;")when  (LocalYear("&amp;$E$20&amp;")="&amp;$D$9&amp;"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/>
      </c>
      <c r="AA49" s="64">
        <f ca="1">IF(O49=1,"",RTD("cqg.rtd",,"StudyData", "(Vol("&amp;$E$21&amp;")when  (LocalYear("&amp;$E$21&amp;")="&amp;$D$10&amp;"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4541</v>
      </c>
      <c r="AB49" s="64">
        <f ca="1">IF(O49=1,"",RTD("cqg.rtd",,"StudyData", "(Vol("&amp;$E$21&amp;")when  (LocalYear("&amp;$E$21&amp;")="&amp;$D$11&amp;"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4132</v>
      </c>
      <c r="AC49" s="65" t="str">
        <f t="shared" ca="1" si="8"/>
        <v/>
      </c>
      <c r="AE49" s="64" t="str">
        <f ca="1">IF($R49=1,SUM($S$1:S49),"")</f>
        <v/>
      </c>
      <c r="AF49" s="64" t="str">
        <f ca="1">IF($R49=1,SUM($T$1:T49),"")</f>
        <v/>
      </c>
      <c r="AG49" s="64" t="str">
        <f ca="1">IF($R49=1,SUM($U$1:U49),"")</f>
        <v/>
      </c>
      <c r="AH49" s="64" t="str">
        <f ca="1">IF($R49=1,SUM($V$1:V49),"")</f>
        <v/>
      </c>
      <c r="AI49" s="64" t="str">
        <f ca="1">IF($R49=1,SUM($W$1:W49),"")</f>
        <v/>
      </c>
      <c r="AJ49" s="64" t="str">
        <f ca="1">IF($R49=1,SUM($X$1:X49),"")</f>
        <v/>
      </c>
      <c r="AK49" s="64" t="str">
        <f ca="1">IF($R49=1,SUM($Y$1:Y49),"")</f>
        <v/>
      </c>
      <c r="AL49" s="64" t="str">
        <f ca="1">IF($R49=1,SUM($Z$1:Z49),"")</f>
        <v/>
      </c>
      <c r="AM49" s="64" t="str">
        <f ca="1">IF($R49=1,SUM($AA$1:AA49),"")</f>
        <v/>
      </c>
      <c r="AN49" s="64" t="str">
        <f ca="1">IF($R49=1,SUM($AB$1:AB49),"")</f>
        <v/>
      </c>
      <c r="AO49" s="64" t="str">
        <f ca="1">IF($R49=1,SUM($AC$1:AC49),"")</f>
        <v/>
      </c>
      <c r="AQ49" s="69" t="str">
        <f t="shared" si="9"/>
        <v>12:30</v>
      </c>
    </row>
    <row r="50" spans="6:43" x14ac:dyDescent="0.3">
      <c r="F50" s="64">
        <f t="shared" si="11"/>
        <v>12</v>
      </c>
      <c r="G50" s="66">
        <f t="shared" si="4"/>
        <v>35</v>
      </c>
      <c r="H50" s="67">
        <f t="shared" si="5"/>
        <v>0.52430555555555558</v>
      </c>
      <c r="K50" s="65" t="str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/>
      </c>
      <c r="L50" s="65" t="e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#N/A</v>
      </c>
      <c r="M50" s="65">
        <f t="shared" ca="1" si="2"/>
        <v>4121.7</v>
      </c>
      <c r="O50" s="64">
        <f t="shared" si="6"/>
        <v>0</v>
      </c>
      <c r="R50" s="64">
        <f t="shared" ca="1" si="7"/>
        <v>1.0369999999999959</v>
      </c>
      <c r="S50" s="64">
        <f ca="1">IF(O50=1,"",RTD("cqg.rtd",,"StudyData", "(Vol("&amp;$E$13&amp;")when  (LocalYear("&amp;$E$13&amp;")="&amp;$D$2&amp;"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>9040</v>
      </c>
      <c r="T50" s="64" t="str">
        <f ca="1">IF(O50=1,"",RTD("cqg.rtd",,"StudyData", "(Vol("&amp;$E$14&amp;")when  (LocalYear("&amp;$E$14&amp;")="&amp;$D$3&amp;"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/>
      </c>
      <c r="U50" s="64">
        <f ca="1">IF(O50=1,"",RTD("cqg.rtd",,"StudyData", "(Vol("&amp;$E$15&amp;")when  (LocalYear("&amp;$E$15&amp;")="&amp;$D$4&amp;"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4648</v>
      </c>
      <c r="V50" s="64">
        <f ca="1">IF(O50=1,"",RTD("cqg.rtd",,"StudyData", "(Vol("&amp;$E$16&amp;")when  (LocalYear("&amp;$E$16&amp;")="&amp;$D$5&amp;"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3768</v>
      </c>
      <c r="W50" s="64">
        <f ca="1">IF(O50=1,"",RTD("cqg.rtd",,"StudyData", "(Vol("&amp;$E$17&amp;")when  (LocalYear("&amp;$E$17&amp;")="&amp;$D$6&amp;"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3896</v>
      </c>
      <c r="X50" s="64">
        <f ca="1">IF(O50=1,"",RTD("cqg.rtd",,"StudyData", "(Vol("&amp;$E$18&amp;")when  (LocalYear("&amp;$E$18&amp;")="&amp;$D$7&amp;"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5366</v>
      </c>
      <c r="Y50" s="64" t="str">
        <f ca="1">IF(O50=1,"",RTD("cqg.rtd",,"StudyData", "(Vol("&amp;$E$19&amp;")when  (LocalYear("&amp;$E$19&amp;")="&amp;$D$8&amp;"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/>
      </c>
      <c r="Z50" s="64" t="str">
        <f ca="1">IF(O50=1,"",RTD("cqg.rtd",,"StudyData", "(Vol("&amp;$E$20&amp;")when  (LocalYear("&amp;$E$20&amp;")="&amp;$D$9&amp;"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/>
      </c>
      <c r="AA50" s="64">
        <f ca="1">IF(O50=1,"",RTD("cqg.rtd",,"StudyData", "(Vol("&amp;$E$21&amp;")when  (LocalYear("&amp;$E$21&amp;")="&amp;$D$10&amp;"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9365</v>
      </c>
      <c r="AB50" s="64">
        <f ca="1">IF(O50=1,"",RTD("cqg.rtd",,"StudyData", "(Vol("&amp;$E$21&amp;")when  (LocalYear("&amp;$E$21&amp;")="&amp;$D$11&amp;"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5134</v>
      </c>
      <c r="AC50" s="65" t="str">
        <f t="shared" ca="1" si="8"/>
        <v/>
      </c>
      <c r="AE50" s="64" t="str">
        <f ca="1">IF($R50=1,SUM($S$1:S50),"")</f>
        <v/>
      </c>
      <c r="AF50" s="64" t="str">
        <f ca="1">IF($R50=1,SUM($T$1:T50),"")</f>
        <v/>
      </c>
      <c r="AG50" s="64" t="str">
        <f ca="1">IF($R50=1,SUM($U$1:U50),"")</f>
        <v/>
      </c>
      <c r="AH50" s="64" t="str">
        <f ca="1">IF($R50=1,SUM($V$1:V50),"")</f>
        <v/>
      </c>
      <c r="AI50" s="64" t="str">
        <f ca="1">IF($R50=1,SUM($W$1:W50),"")</f>
        <v/>
      </c>
      <c r="AJ50" s="64" t="str">
        <f ca="1">IF($R50=1,SUM($X$1:X50),"")</f>
        <v/>
      </c>
      <c r="AK50" s="64" t="str">
        <f ca="1">IF($R50=1,SUM($Y$1:Y50),"")</f>
        <v/>
      </c>
      <c r="AL50" s="64" t="str">
        <f ca="1">IF($R50=1,SUM($Z$1:Z50),"")</f>
        <v/>
      </c>
      <c r="AM50" s="64" t="str">
        <f ca="1">IF($R50=1,SUM($AA$1:AA50),"")</f>
        <v/>
      </c>
      <c r="AN50" s="64" t="str">
        <f ca="1">IF($R50=1,SUM($AB$1:AB50),"")</f>
        <v/>
      </c>
      <c r="AO50" s="64" t="str">
        <f ca="1">IF($R50=1,SUM($AC$1:AC50),"")</f>
        <v/>
      </c>
      <c r="AQ50" s="69" t="str">
        <f t="shared" si="9"/>
        <v>12:35</v>
      </c>
    </row>
    <row r="51" spans="6:43" x14ac:dyDescent="0.3">
      <c r="F51" s="64">
        <f t="shared" si="11"/>
        <v>12</v>
      </c>
      <c r="G51" s="66">
        <f t="shared" si="4"/>
        <v>40</v>
      </c>
      <c r="H51" s="67">
        <f t="shared" si="5"/>
        <v>0.52777777777777779</v>
      </c>
      <c r="K51" s="65" t="str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/>
      </c>
      <c r="L51" s="65" t="e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#N/A</v>
      </c>
      <c r="M51" s="65">
        <f t="shared" ca="1" si="2"/>
        <v>4739.7</v>
      </c>
      <c r="O51" s="64">
        <f t="shared" si="6"/>
        <v>0</v>
      </c>
      <c r="R51" s="64">
        <f t="shared" ca="1" si="7"/>
        <v>1.0379999999999958</v>
      </c>
      <c r="S51" s="64">
        <f ca="1">IF(O51=1,"",RTD("cqg.rtd",,"StudyData", "(Vol("&amp;$E$13&amp;")when  (LocalYear("&amp;$E$13&amp;")="&amp;$D$2&amp;"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>10545</v>
      </c>
      <c r="T51" s="64" t="str">
        <f ca="1">IF(O51=1,"",RTD("cqg.rtd",,"StudyData", "(Vol("&amp;$E$14&amp;")when  (LocalYear("&amp;$E$14&amp;")="&amp;$D$3&amp;"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/>
      </c>
      <c r="U51" s="64">
        <f ca="1">IF(O51=1,"",RTD("cqg.rtd",,"StudyData", "(Vol("&amp;$E$15&amp;")when  (LocalYear("&amp;$E$15&amp;")="&amp;$D$4&amp;"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5736</v>
      </c>
      <c r="V51" s="64">
        <f ca="1">IF(O51=1,"",RTD("cqg.rtd",,"StudyData", "(Vol("&amp;$E$16&amp;")when  (LocalYear("&amp;$E$16&amp;")="&amp;$D$5&amp;"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4438</v>
      </c>
      <c r="W51" s="64">
        <f ca="1">IF(O51=1,"",RTD("cqg.rtd",,"StudyData", "(Vol("&amp;$E$17&amp;")when  (LocalYear("&amp;$E$17&amp;")="&amp;$D$6&amp;"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8481</v>
      </c>
      <c r="X51" s="64">
        <f ca="1">IF(O51=1,"",RTD("cqg.rtd",,"StudyData", "(Vol("&amp;$E$18&amp;")when  (LocalYear("&amp;$E$18&amp;")="&amp;$D$7&amp;"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6124</v>
      </c>
      <c r="Y51" s="64" t="str">
        <f ca="1">IF(O51=1,"",RTD("cqg.rtd",,"StudyData", "(Vol("&amp;$E$19&amp;")when  (LocalYear("&amp;$E$19&amp;")="&amp;$D$8&amp;"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/>
      </c>
      <c r="Z51" s="64" t="str">
        <f ca="1">IF(O51=1,"",RTD("cqg.rtd",,"StudyData", "(Vol("&amp;$E$20&amp;")when  (LocalYear("&amp;$E$20&amp;")="&amp;$D$9&amp;"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/>
      </c>
      <c r="AA51" s="64">
        <f ca="1">IF(O51=1,"",RTD("cqg.rtd",,"StudyData", "(Vol("&amp;$E$21&amp;")when  (LocalYear("&amp;$E$21&amp;")="&amp;$D$10&amp;"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7402</v>
      </c>
      <c r="AB51" s="64">
        <f ca="1">IF(O51=1,"",RTD("cqg.rtd",,"StudyData", "(Vol("&amp;$E$21&amp;")when  (LocalYear("&amp;$E$21&amp;")="&amp;$D$11&amp;"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4671</v>
      </c>
      <c r="AC51" s="65" t="str">
        <f t="shared" ca="1" si="8"/>
        <v/>
      </c>
      <c r="AE51" s="64" t="str">
        <f ca="1">IF($R51=1,SUM($S$1:S51),"")</f>
        <v/>
      </c>
      <c r="AF51" s="64" t="str">
        <f ca="1">IF($R51=1,SUM($T$1:T51),"")</f>
        <v/>
      </c>
      <c r="AG51" s="64" t="str">
        <f ca="1">IF($R51=1,SUM($U$1:U51),"")</f>
        <v/>
      </c>
      <c r="AH51" s="64" t="str">
        <f ca="1">IF($R51=1,SUM($V$1:V51),"")</f>
        <v/>
      </c>
      <c r="AI51" s="64" t="str">
        <f ca="1">IF($R51=1,SUM($W$1:W51),"")</f>
        <v/>
      </c>
      <c r="AJ51" s="64" t="str">
        <f ca="1">IF($R51=1,SUM($X$1:X51),"")</f>
        <v/>
      </c>
      <c r="AK51" s="64" t="str">
        <f ca="1">IF($R51=1,SUM($Y$1:Y51),"")</f>
        <v/>
      </c>
      <c r="AL51" s="64" t="str">
        <f ca="1">IF($R51=1,SUM($Z$1:Z51),"")</f>
        <v/>
      </c>
      <c r="AM51" s="64" t="str">
        <f ca="1">IF($R51=1,SUM($AA$1:AA51),"")</f>
        <v/>
      </c>
      <c r="AN51" s="64" t="str">
        <f ca="1">IF($R51=1,SUM($AB$1:AB51),"")</f>
        <v/>
      </c>
      <c r="AO51" s="64" t="str">
        <f ca="1">IF($R51=1,SUM($AC$1:AC51),"")</f>
        <v/>
      </c>
      <c r="AQ51" s="69" t="str">
        <f t="shared" si="9"/>
        <v>12:40</v>
      </c>
    </row>
    <row r="52" spans="6:43" x14ac:dyDescent="0.3">
      <c r="F52" s="64">
        <f t="shared" si="11"/>
        <v>12</v>
      </c>
      <c r="G52" s="66">
        <f t="shared" si="4"/>
        <v>45</v>
      </c>
      <c r="H52" s="67">
        <f t="shared" si="5"/>
        <v>0.53125</v>
      </c>
      <c r="K52" s="65" t="str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/>
      </c>
      <c r="L52" s="65" t="e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#N/A</v>
      </c>
      <c r="M52" s="65">
        <f t="shared" ca="1" si="2"/>
        <v>4966.2</v>
      </c>
      <c r="O52" s="64">
        <f t="shared" si="6"/>
        <v>0</v>
      </c>
      <c r="R52" s="64">
        <f t="shared" ca="1" si="7"/>
        <v>1.0389999999999957</v>
      </c>
      <c r="S52" s="64">
        <f ca="1">IF(O52=1,"",RTD("cqg.rtd",,"StudyData", "(Vol("&amp;$E$13&amp;")when  (LocalYear("&amp;$E$13&amp;")="&amp;$D$2&amp;"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>10691</v>
      </c>
      <c r="T52" s="64" t="str">
        <f ca="1">IF(O52=1,"",RTD("cqg.rtd",,"StudyData", "(Vol("&amp;$E$14&amp;")when  (LocalYear("&amp;$E$14&amp;")="&amp;$D$3&amp;"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/>
      </c>
      <c r="U52" s="64">
        <f ca="1">IF(O52=1,"",RTD("cqg.rtd",,"StudyData", "(Vol("&amp;$E$15&amp;")when  (LocalYear("&amp;$E$15&amp;")="&amp;$D$4&amp;"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4225</v>
      </c>
      <c r="V52" s="64">
        <f ca="1">IF(O52=1,"",RTD("cqg.rtd",,"StudyData", "(Vol("&amp;$E$16&amp;")when  (LocalYear("&amp;$E$16&amp;")="&amp;$D$5&amp;"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5508</v>
      </c>
      <c r="W52" s="64">
        <f ca="1">IF(O52=1,"",RTD("cqg.rtd",,"StudyData", "(Vol("&amp;$E$17&amp;")when  (LocalYear("&amp;$E$17&amp;")="&amp;$D$6&amp;"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5264</v>
      </c>
      <c r="X52" s="64">
        <f ca="1">IF(O52=1,"",RTD("cqg.rtd",,"StudyData", "(Vol("&amp;$E$18&amp;")when  (LocalYear("&amp;$E$18&amp;")="&amp;$D$7&amp;"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3680</v>
      </c>
      <c r="Y52" s="64" t="str">
        <f ca="1">IF(O52=1,"",RTD("cqg.rtd",,"StudyData", "(Vol("&amp;$E$19&amp;")when  (LocalYear("&amp;$E$19&amp;")="&amp;$D$8&amp;"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/>
      </c>
      <c r="Z52" s="64" t="str">
        <f ca="1">IF(O52=1,"",RTD("cqg.rtd",,"StudyData", "(Vol("&amp;$E$20&amp;")when  (LocalYear("&amp;$E$20&amp;")="&amp;$D$9&amp;"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/>
      </c>
      <c r="AA52" s="64">
        <f ca="1">IF(O52=1,"",RTD("cqg.rtd",,"StudyData", "(Vol("&amp;$E$21&amp;")when  (LocalYear("&amp;$E$21&amp;")="&amp;$D$10&amp;"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8760</v>
      </c>
      <c r="AB52" s="64">
        <f ca="1">IF(O52=1,"",RTD("cqg.rtd",,"StudyData", "(Vol("&amp;$E$21&amp;")when  (LocalYear("&amp;$E$21&amp;")="&amp;$D$11&amp;"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11534</v>
      </c>
      <c r="AC52" s="65" t="str">
        <f t="shared" ca="1" si="8"/>
        <v/>
      </c>
      <c r="AE52" s="64" t="str">
        <f ca="1">IF($R52=1,SUM($S$1:S52),"")</f>
        <v/>
      </c>
      <c r="AF52" s="64" t="str">
        <f ca="1">IF($R52=1,SUM($T$1:T52),"")</f>
        <v/>
      </c>
      <c r="AG52" s="64" t="str">
        <f ca="1">IF($R52=1,SUM($U$1:U52),"")</f>
        <v/>
      </c>
      <c r="AH52" s="64" t="str">
        <f ca="1">IF($R52=1,SUM($V$1:V52),"")</f>
        <v/>
      </c>
      <c r="AI52" s="64" t="str">
        <f ca="1">IF($R52=1,SUM($W$1:W52),"")</f>
        <v/>
      </c>
      <c r="AJ52" s="64" t="str">
        <f ca="1">IF($R52=1,SUM($X$1:X52),"")</f>
        <v/>
      </c>
      <c r="AK52" s="64" t="str">
        <f ca="1">IF($R52=1,SUM($Y$1:Y52),"")</f>
        <v/>
      </c>
      <c r="AL52" s="64" t="str">
        <f ca="1">IF($R52=1,SUM($Z$1:Z52),"")</f>
        <v/>
      </c>
      <c r="AM52" s="64" t="str">
        <f ca="1">IF($R52=1,SUM($AA$1:AA52),"")</f>
        <v/>
      </c>
      <c r="AN52" s="64" t="str">
        <f ca="1">IF($R52=1,SUM($AB$1:AB52),"")</f>
        <v/>
      </c>
      <c r="AO52" s="64" t="str">
        <f ca="1">IF($R52=1,SUM($AC$1:AC52),"")</f>
        <v/>
      </c>
      <c r="AQ52" s="69" t="str">
        <f t="shared" si="9"/>
        <v>12:45</v>
      </c>
    </row>
    <row r="53" spans="6:43" x14ac:dyDescent="0.3">
      <c r="F53" s="64">
        <f t="shared" si="11"/>
        <v>12</v>
      </c>
      <c r="G53" s="66">
        <f t="shared" si="4"/>
        <v>50</v>
      </c>
      <c r="H53" s="67">
        <f t="shared" si="5"/>
        <v>0.53472222222222221</v>
      </c>
      <c r="K53" s="65" t="str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/>
      </c>
      <c r="L53" s="65" t="e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#N/A</v>
      </c>
      <c r="M53" s="65">
        <f t="shared" ca="1" si="2"/>
        <v>4883.8</v>
      </c>
      <c r="O53" s="64">
        <f t="shared" si="6"/>
        <v>0</v>
      </c>
      <c r="R53" s="64">
        <f t="shared" ca="1" si="7"/>
        <v>1.0399999999999956</v>
      </c>
      <c r="S53" s="64">
        <f ca="1">IF(O53=1,"",RTD("cqg.rtd",,"StudyData", "(Vol("&amp;$E$13&amp;")when  (LocalYear("&amp;$E$13&amp;")="&amp;$D$2&amp;"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>10144</v>
      </c>
      <c r="T53" s="64" t="str">
        <f ca="1">IF(O53=1,"",RTD("cqg.rtd",,"StudyData", "(Vol("&amp;$E$14&amp;")when  (LocalYear("&amp;$E$14&amp;")="&amp;$D$3&amp;"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/>
      </c>
      <c r="U53" s="64">
        <f ca="1">IF(O53=1,"",RTD("cqg.rtd",,"StudyData", "(Vol("&amp;$E$15&amp;")when  (LocalYear("&amp;$E$15&amp;")="&amp;$D$4&amp;"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3113</v>
      </c>
      <c r="V53" s="64">
        <f ca="1">IF(O53=1,"",RTD("cqg.rtd",,"StudyData", "(Vol("&amp;$E$16&amp;")when  (LocalYear("&amp;$E$16&amp;")="&amp;$D$5&amp;"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4657</v>
      </c>
      <c r="W53" s="64">
        <f ca="1">IF(O53=1,"",RTD("cqg.rtd",,"StudyData", "(Vol("&amp;$E$17&amp;")when  (LocalYear("&amp;$E$17&amp;")="&amp;$D$6&amp;"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6450</v>
      </c>
      <c r="X53" s="64">
        <f ca="1">IF(O53=1,"",RTD("cqg.rtd",,"StudyData", "(Vol("&amp;$E$18&amp;")when  (LocalYear("&amp;$E$18&amp;")="&amp;$D$7&amp;"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7522</v>
      </c>
      <c r="Y53" s="64" t="str">
        <f ca="1">IF(O53=1,"",RTD("cqg.rtd",,"StudyData", "(Vol("&amp;$E$19&amp;")when  (LocalYear("&amp;$E$19&amp;")="&amp;$D$8&amp;"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/>
      </c>
      <c r="Z53" s="64" t="str">
        <f ca="1">IF(O53=1,"",RTD("cqg.rtd",,"StudyData", "(Vol("&amp;$E$20&amp;")when  (LocalYear("&amp;$E$20&amp;")="&amp;$D$9&amp;"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/>
      </c>
      <c r="AA53" s="64">
        <f ca="1">IF(O53=1,"",RTD("cqg.rtd",,"StudyData", "(Vol("&amp;$E$21&amp;")when  (LocalYear("&amp;$E$21&amp;")="&amp;$D$10&amp;"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7032</v>
      </c>
      <c r="AB53" s="64">
        <f ca="1">IF(O53=1,"",RTD("cqg.rtd",,"StudyData", "(Vol("&amp;$E$21&amp;")when  (LocalYear("&amp;$E$21&amp;")="&amp;$D$11&amp;"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9920</v>
      </c>
      <c r="AC53" s="65" t="str">
        <f t="shared" ca="1" si="8"/>
        <v/>
      </c>
      <c r="AE53" s="64" t="str">
        <f ca="1">IF($R53=1,SUM($S$1:S53),"")</f>
        <v/>
      </c>
      <c r="AF53" s="64" t="str">
        <f ca="1">IF($R53=1,SUM($T$1:T53),"")</f>
        <v/>
      </c>
      <c r="AG53" s="64" t="str">
        <f ca="1">IF($R53=1,SUM($U$1:U53),"")</f>
        <v/>
      </c>
      <c r="AH53" s="64" t="str">
        <f ca="1">IF($R53=1,SUM($V$1:V53),"")</f>
        <v/>
      </c>
      <c r="AI53" s="64" t="str">
        <f ca="1">IF($R53=1,SUM($W$1:W53),"")</f>
        <v/>
      </c>
      <c r="AJ53" s="64" t="str">
        <f ca="1">IF($R53=1,SUM($X$1:X53),"")</f>
        <v/>
      </c>
      <c r="AK53" s="64" t="str">
        <f ca="1">IF($R53=1,SUM($Y$1:Y53),"")</f>
        <v/>
      </c>
      <c r="AL53" s="64" t="str">
        <f ca="1">IF($R53=1,SUM($Z$1:Z53),"")</f>
        <v/>
      </c>
      <c r="AM53" s="64" t="str">
        <f ca="1">IF($R53=1,SUM($AA$1:AA53),"")</f>
        <v/>
      </c>
      <c r="AN53" s="64" t="str">
        <f ca="1">IF($R53=1,SUM($AB$1:AB53),"")</f>
        <v/>
      </c>
      <c r="AO53" s="64" t="str">
        <f ca="1">IF($R53=1,SUM($AC$1:AC53),"")</f>
        <v/>
      </c>
      <c r="AQ53" s="69" t="str">
        <f t="shared" si="9"/>
        <v>12:50</v>
      </c>
    </row>
    <row r="54" spans="6:43" x14ac:dyDescent="0.3">
      <c r="F54" s="64">
        <f t="shared" si="11"/>
        <v>12</v>
      </c>
      <c r="G54" s="66">
        <f t="shared" si="4"/>
        <v>55</v>
      </c>
      <c r="H54" s="67">
        <f t="shared" si="5"/>
        <v>0.53819444444444442</v>
      </c>
      <c r="K54" s="65" t="str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/>
      </c>
      <c r="L54" s="65" t="e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#N/A</v>
      </c>
      <c r="M54" s="65">
        <f t="shared" ca="1" si="2"/>
        <v>4528.2</v>
      </c>
      <c r="O54" s="64">
        <f t="shared" si="6"/>
        <v>0</v>
      </c>
      <c r="R54" s="64">
        <f t="shared" ca="1" si="7"/>
        <v>1.0409999999999955</v>
      </c>
      <c r="S54" s="64">
        <f ca="1">IF(O54=1,"",RTD("cqg.rtd",,"StudyData", "(Vol("&amp;$E$13&amp;")when  (LocalYear("&amp;$E$13&amp;")="&amp;$D$2&amp;"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>13885</v>
      </c>
      <c r="T54" s="64" t="str">
        <f ca="1">IF(O54=1,"",RTD("cqg.rtd",,"StudyData", "(Vol("&amp;$E$14&amp;")when  (LocalYear("&amp;$E$14&amp;")="&amp;$D$3&amp;"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/>
      </c>
      <c r="U54" s="64">
        <f ca="1">IF(O54=1,"",RTD("cqg.rtd",,"StudyData", "(Vol("&amp;$E$15&amp;")when  (LocalYear("&amp;$E$15&amp;")="&amp;$D$4&amp;"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2658</v>
      </c>
      <c r="V54" s="64">
        <f ca="1">IF(O54=1,"",RTD("cqg.rtd",,"StudyData", "(Vol("&amp;$E$16&amp;")when  (LocalYear("&amp;$E$16&amp;")="&amp;$D$5&amp;"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2485</v>
      </c>
      <c r="W54" s="64">
        <f ca="1">IF(O54=1,"",RTD("cqg.rtd",,"StudyData", "(Vol("&amp;$E$17&amp;")when  (LocalYear("&amp;$E$17&amp;")="&amp;$D$6&amp;"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6953</v>
      </c>
      <c r="X54" s="64">
        <f ca="1">IF(O54=1,"",RTD("cqg.rtd",,"StudyData", "(Vol("&amp;$E$18&amp;")when  (LocalYear("&amp;$E$18&amp;")="&amp;$D$7&amp;"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4337</v>
      </c>
      <c r="Y54" s="64" t="str">
        <f ca="1">IF(O54=1,"",RTD("cqg.rtd",,"StudyData", "(Vol("&amp;$E$19&amp;")when  (LocalYear("&amp;$E$19&amp;")="&amp;$D$8&amp;"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/>
      </c>
      <c r="Z54" s="64" t="str">
        <f ca="1">IF(O54=1,"",RTD("cqg.rtd",,"StudyData", "(Vol("&amp;$E$20&amp;")when  (LocalYear("&amp;$E$20&amp;")="&amp;$D$9&amp;"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/>
      </c>
      <c r="AA54" s="64">
        <f ca="1">IF(O54=1,"",RTD("cqg.rtd",,"StudyData", "(Vol("&amp;$E$21&amp;")when  (LocalYear("&amp;$E$21&amp;")="&amp;$D$10&amp;"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7283</v>
      </c>
      <c r="AB54" s="64">
        <f ca="1">IF(O54=1,"",RTD("cqg.rtd",,"StudyData", "(Vol("&amp;$E$21&amp;")when  (LocalYear("&amp;$E$21&amp;")="&amp;$D$11&amp;"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7681</v>
      </c>
      <c r="AC54" s="65" t="str">
        <f t="shared" ca="1" si="8"/>
        <v/>
      </c>
      <c r="AE54" s="64" t="str">
        <f ca="1">IF($R54=1,SUM($S$1:S54),"")</f>
        <v/>
      </c>
      <c r="AF54" s="64" t="str">
        <f ca="1">IF($R54=1,SUM($T$1:T54),"")</f>
        <v/>
      </c>
      <c r="AG54" s="64" t="str">
        <f ca="1">IF($R54=1,SUM($U$1:U54),"")</f>
        <v/>
      </c>
      <c r="AH54" s="64" t="str">
        <f ca="1">IF($R54=1,SUM($V$1:V54),"")</f>
        <v/>
      </c>
      <c r="AI54" s="64" t="str">
        <f ca="1">IF($R54=1,SUM($W$1:W54),"")</f>
        <v/>
      </c>
      <c r="AJ54" s="64" t="str">
        <f ca="1">IF($R54=1,SUM($X$1:X54),"")</f>
        <v/>
      </c>
      <c r="AK54" s="64" t="str">
        <f ca="1">IF($R54=1,SUM($Y$1:Y54),"")</f>
        <v/>
      </c>
      <c r="AL54" s="64" t="str">
        <f ca="1">IF($R54=1,SUM($Z$1:Z54),"")</f>
        <v/>
      </c>
      <c r="AM54" s="64" t="str">
        <f ca="1">IF($R54=1,SUM($AA$1:AA54),"")</f>
        <v/>
      </c>
      <c r="AN54" s="64" t="str">
        <f ca="1">IF($R54=1,SUM($AB$1:AB54),"")</f>
        <v/>
      </c>
      <c r="AO54" s="64" t="str">
        <f ca="1">IF($R54=1,SUM($AC$1:AC54),"")</f>
        <v/>
      </c>
      <c r="AQ54" s="69" t="str">
        <f t="shared" si="9"/>
        <v>12:55</v>
      </c>
    </row>
    <row r="55" spans="6:43" x14ac:dyDescent="0.3">
      <c r="F55" s="64">
        <f t="shared" si="11"/>
        <v>13</v>
      </c>
      <c r="G55" s="66" t="str">
        <f t="shared" si="4"/>
        <v>00</v>
      </c>
      <c r="H55" s="67">
        <f t="shared" si="5"/>
        <v>0.54166666666666663</v>
      </c>
      <c r="K55" s="65" t="str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/>
      </c>
      <c r="L55" s="65" t="e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#N/A</v>
      </c>
      <c r="M55" s="65">
        <f t="shared" ca="1" si="2"/>
        <v>4278</v>
      </c>
      <c r="O55" s="64">
        <f t="shared" si="6"/>
        <v>0</v>
      </c>
      <c r="R55" s="64">
        <f t="shared" ca="1" si="7"/>
        <v>1.0419999999999954</v>
      </c>
      <c r="S55" s="64">
        <f ca="1">IF(O55=1,"",RTD("cqg.rtd",,"StudyData", "(Vol("&amp;$E$13&amp;")when  (LocalYear("&amp;$E$13&amp;")="&amp;$D$2&amp;"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>13279</v>
      </c>
      <c r="T55" s="64" t="str">
        <f ca="1">IF(O55=1,"",RTD("cqg.rtd",,"StudyData", "(Vol("&amp;$E$14&amp;")when  (LocalYear("&amp;$E$14&amp;")="&amp;$D$3&amp;"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/>
      </c>
      <c r="U55" s="64">
        <f ca="1">IF(O55=1,"",RTD("cqg.rtd",,"StudyData", "(Vol("&amp;$E$15&amp;")when  (LocalYear("&amp;$E$15&amp;")="&amp;$D$4&amp;"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4327</v>
      </c>
      <c r="V55" s="64">
        <f ca="1">IF(O55=1,"",RTD("cqg.rtd",,"StudyData", "(Vol("&amp;$E$16&amp;")when  (LocalYear("&amp;$E$16&amp;")="&amp;$D$5&amp;"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2676</v>
      </c>
      <c r="W55" s="64">
        <f ca="1">IF(O55=1,"",RTD("cqg.rtd",,"StudyData", "(Vol("&amp;$E$17&amp;")when  (LocalYear("&amp;$E$17&amp;")="&amp;$D$6&amp;"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4756</v>
      </c>
      <c r="X55" s="64">
        <f ca="1">IF(O55=1,"",RTD("cqg.rtd",,"StudyData", "(Vol("&amp;$E$18&amp;")when  (LocalYear("&amp;$E$18&amp;")="&amp;$D$7&amp;"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5127</v>
      </c>
      <c r="Y55" s="64" t="str">
        <f ca="1">IF(O55=1,"",RTD("cqg.rtd",,"StudyData", "(Vol("&amp;$E$19&amp;")when  (LocalYear("&amp;$E$19&amp;")="&amp;$D$8&amp;"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/>
      </c>
      <c r="Z55" s="64" t="str">
        <f ca="1">IF(O55=1,"",RTD("cqg.rtd",,"StudyData", "(Vol("&amp;$E$20&amp;")when  (LocalYear("&amp;$E$20&amp;")="&amp;$D$9&amp;"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/>
      </c>
      <c r="AA55" s="64">
        <f ca="1">IF(O55=1,"",RTD("cqg.rtd",,"StudyData", "(Vol("&amp;$E$21&amp;")when  (LocalYear("&amp;$E$21&amp;")="&amp;$D$10&amp;"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6490</v>
      </c>
      <c r="AB55" s="64">
        <f ca="1">IF(O55=1,"",RTD("cqg.rtd",,"StudyData", "(Vol("&amp;$E$21&amp;")when  (LocalYear("&amp;$E$21&amp;")="&amp;$D$11&amp;"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6125</v>
      </c>
      <c r="AC55" s="65" t="str">
        <f t="shared" ca="1" si="8"/>
        <v/>
      </c>
      <c r="AE55" s="64" t="str">
        <f ca="1">IF($R55=1,SUM($S$1:S55),"")</f>
        <v/>
      </c>
      <c r="AF55" s="64" t="str">
        <f ca="1">IF($R55=1,SUM($T$1:T55),"")</f>
        <v/>
      </c>
      <c r="AG55" s="64" t="str">
        <f ca="1">IF($R55=1,SUM($U$1:U55),"")</f>
        <v/>
      </c>
      <c r="AH55" s="64" t="str">
        <f ca="1">IF($R55=1,SUM($V$1:V55),"")</f>
        <v/>
      </c>
      <c r="AI55" s="64" t="str">
        <f ca="1">IF($R55=1,SUM($W$1:W55),"")</f>
        <v/>
      </c>
      <c r="AJ55" s="64" t="str">
        <f ca="1">IF($R55=1,SUM($X$1:X55),"")</f>
        <v/>
      </c>
      <c r="AK55" s="64" t="str">
        <f ca="1">IF($R55=1,SUM($Y$1:Y55),"")</f>
        <v/>
      </c>
      <c r="AL55" s="64" t="str">
        <f ca="1">IF($R55=1,SUM($Z$1:Z55),"")</f>
        <v/>
      </c>
      <c r="AM55" s="64" t="str">
        <f ca="1">IF($R55=1,SUM($AA$1:AA55),"")</f>
        <v/>
      </c>
      <c r="AN55" s="64" t="str">
        <f ca="1">IF($R55=1,SUM($AB$1:AB55),"")</f>
        <v/>
      </c>
      <c r="AO55" s="64" t="str">
        <f ca="1">IF($R55=1,SUM($AC$1:AC55),"")</f>
        <v/>
      </c>
      <c r="AQ55" s="69" t="str">
        <f t="shared" si="9"/>
        <v>13:00</v>
      </c>
    </row>
    <row r="56" spans="6:43" x14ac:dyDescent="0.3">
      <c r="F56" s="64">
        <f t="shared" si="11"/>
        <v>13</v>
      </c>
      <c r="G56" s="66" t="str">
        <f t="shared" si="4"/>
        <v>05</v>
      </c>
      <c r="H56" s="67">
        <f t="shared" si="5"/>
        <v>0.54513888888888895</v>
      </c>
      <c r="K56" s="65" t="str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/>
      </c>
      <c r="L56" s="65" t="e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#N/A</v>
      </c>
      <c r="M56" s="65">
        <f t="shared" ca="1" si="2"/>
        <v>4847.3</v>
      </c>
      <c r="O56" s="64">
        <f t="shared" si="6"/>
        <v>0</v>
      </c>
      <c r="R56" s="64">
        <f t="shared" ca="1" si="7"/>
        <v>1.0429999999999953</v>
      </c>
      <c r="S56" s="64">
        <f ca="1">IF(O56=1,"",RTD("cqg.rtd",,"StudyData", "(Vol("&amp;$E$13&amp;")when  (LocalYear("&amp;$E$13&amp;")="&amp;$D$2&amp;"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>13972</v>
      </c>
      <c r="T56" s="64" t="str">
        <f ca="1">IF(O56=1,"",RTD("cqg.rtd",,"StudyData", "(Vol("&amp;$E$14&amp;")when  (LocalYear("&amp;$E$14&amp;")="&amp;$D$3&amp;"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/>
      </c>
      <c r="U56" s="64">
        <f ca="1">IF(O56=1,"",RTD("cqg.rtd",,"StudyData", "(Vol("&amp;$E$15&amp;")when  (LocalYear("&amp;$E$15&amp;")="&amp;$D$4&amp;"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6372</v>
      </c>
      <c r="V56" s="64">
        <f ca="1">IF(O56=1,"",RTD("cqg.rtd",,"StudyData", "(Vol("&amp;$E$16&amp;")when  (LocalYear("&amp;$E$16&amp;")="&amp;$D$5&amp;"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2888</v>
      </c>
      <c r="W56" s="64">
        <f ca="1">IF(O56=1,"",RTD("cqg.rtd",,"StudyData", "(Vol("&amp;$E$17&amp;")when  (LocalYear("&amp;$E$17&amp;")="&amp;$D$6&amp;"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9014</v>
      </c>
      <c r="X56" s="64">
        <f ca="1">IF(O56=1,"",RTD("cqg.rtd",,"StudyData", "(Vol("&amp;$E$18&amp;")when  (LocalYear("&amp;$E$18&amp;")="&amp;$D$7&amp;"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4183</v>
      </c>
      <c r="Y56" s="64" t="str">
        <f ca="1">IF(O56=1,"",RTD("cqg.rtd",,"StudyData", "(Vol("&amp;$E$19&amp;")when  (LocalYear("&amp;$E$19&amp;")="&amp;$D$8&amp;"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/>
      </c>
      <c r="Z56" s="64" t="str">
        <f ca="1">IF(O56=1,"",RTD("cqg.rtd",,"StudyData", "(Vol("&amp;$E$20&amp;")when  (LocalYear("&amp;$E$20&amp;")="&amp;$D$9&amp;"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/>
      </c>
      <c r="AA56" s="64">
        <f ca="1">IF(O56=1,"",RTD("cqg.rtd",,"StudyData", "(Vol("&amp;$E$21&amp;")when  (LocalYear("&amp;$E$21&amp;")="&amp;$D$10&amp;"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7110</v>
      </c>
      <c r="AB56" s="64">
        <f ca="1">IF(O56=1,"",RTD("cqg.rtd",,"StudyData", "(Vol("&amp;$E$21&amp;")when  (LocalYear("&amp;$E$21&amp;")="&amp;$D$11&amp;"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4934</v>
      </c>
      <c r="AC56" s="65" t="str">
        <f t="shared" ca="1" si="8"/>
        <v/>
      </c>
      <c r="AE56" s="64" t="str">
        <f ca="1">IF($R56=1,SUM($S$1:S56),"")</f>
        <v/>
      </c>
      <c r="AF56" s="64" t="str">
        <f ca="1">IF($R56=1,SUM($T$1:T56),"")</f>
        <v/>
      </c>
      <c r="AG56" s="64" t="str">
        <f ca="1">IF($R56=1,SUM($U$1:U56),"")</f>
        <v/>
      </c>
      <c r="AH56" s="64" t="str">
        <f ca="1">IF($R56=1,SUM($V$1:V56),"")</f>
        <v/>
      </c>
      <c r="AI56" s="64" t="str">
        <f ca="1">IF($R56=1,SUM($W$1:W56),"")</f>
        <v/>
      </c>
      <c r="AJ56" s="64" t="str">
        <f ca="1">IF($R56=1,SUM($X$1:X56),"")</f>
        <v/>
      </c>
      <c r="AK56" s="64" t="str">
        <f ca="1">IF($R56=1,SUM($Y$1:Y56),"")</f>
        <v/>
      </c>
      <c r="AL56" s="64" t="str">
        <f ca="1">IF($R56=1,SUM($Z$1:Z56),"")</f>
        <v/>
      </c>
      <c r="AM56" s="64" t="str">
        <f ca="1">IF($R56=1,SUM($AA$1:AA56),"")</f>
        <v/>
      </c>
      <c r="AN56" s="64" t="str">
        <f ca="1">IF($R56=1,SUM($AB$1:AB56),"")</f>
        <v/>
      </c>
      <c r="AO56" s="64" t="str">
        <f ca="1">IF($R56=1,SUM($AC$1:AC56),"")</f>
        <v/>
      </c>
      <c r="AQ56" s="69" t="str">
        <f t="shared" si="9"/>
        <v>13:05</v>
      </c>
    </row>
    <row r="57" spans="6:43" x14ac:dyDescent="0.3">
      <c r="F57" s="64">
        <f t="shared" si="11"/>
        <v>13</v>
      </c>
      <c r="G57" s="66">
        <f t="shared" si="4"/>
        <v>10</v>
      </c>
      <c r="H57" s="67">
        <f t="shared" si="5"/>
        <v>0.54861111111111105</v>
      </c>
      <c r="K57" s="65" t="str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/>
      </c>
      <c r="L57" s="65" t="e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#N/A</v>
      </c>
      <c r="M57" s="65">
        <f t="shared" ca="1" si="2"/>
        <v>4972.6000000000004</v>
      </c>
      <c r="O57" s="64">
        <f t="shared" si="6"/>
        <v>0</v>
      </c>
      <c r="R57" s="64">
        <f t="shared" ca="1" si="7"/>
        <v>1.0439999999999952</v>
      </c>
      <c r="S57" s="64">
        <f ca="1">IF(O57=1,"",RTD("cqg.rtd",,"StudyData", "(Vol("&amp;$E$13&amp;")when  (LocalYear("&amp;$E$13&amp;")="&amp;$D$2&amp;"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>10021</v>
      </c>
      <c r="T57" s="64" t="str">
        <f ca="1">IF(O57=1,"",RTD("cqg.rtd",,"StudyData", "(Vol("&amp;$E$14&amp;")when  (LocalYear("&amp;$E$14&amp;")="&amp;$D$3&amp;"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/>
      </c>
      <c r="U57" s="64">
        <f ca="1">IF(O57=1,"",RTD("cqg.rtd",,"StudyData", "(Vol("&amp;$E$15&amp;")when  (LocalYear("&amp;$E$15&amp;")="&amp;$D$4&amp;"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4946</v>
      </c>
      <c r="V57" s="64">
        <f ca="1">IF(O57=1,"",RTD("cqg.rtd",,"StudyData", "(Vol("&amp;$E$16&amp;")when  (LocalYear("&amp;$E$16&amp;")="&amp;$D$5&amp;"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4161</v>
      </c>
      <c r="W57" s="64">
        <f ca="1">IF(O57=1,"",RTD("cqg.rtd",,"StudyData", "(Vol("&amp;$E$17&amp;")when  (LocalYear("&amp;$E$17&amp;")="&amp;$D$6&amp;"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4831</v>
      </c>
      <c r="X57" s="64">
        <f ca="1">IF(O57=1,"",RTD("cqg.rtd",,"StudyData", "(Vol("&amp;$E$18&amp;")when  (LocalYear("&amp;$E$18&amp;")="&amp;$D$7&amp;"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5447</v>
      </c>
      <c r="Y57" s="64" t="str">
        <f ca="1">IF(O57=1,"",RTD("cqg.rtd",,"StudyData", "(Vol("&amp;$E$19&amp;")when  (LocalYear("&amp;$E$19&amp;")="&amp;$D$8&amp;"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/>
      </c>
      <c r="Z57" s="64" t="str">
        <f ca="1">IF(O57=1,"",RTD("cqg.rtd",,"StudyData", "(Vol("&amp;$E$20&amp;")when  (LocalYear("&amp;$E$20&amp;")="&amp;$D$9&amp;"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/>
      </c>
      <c r="AA57" s="64">
        <f ca="1">IF(O57=1,"",RTD("cqg.rtd",,"StudyData", "(Vol("&amp;$E$21&amp;")when  (LocalYear("&amp;$E$21&amp;")="&amp;$D$10&amp;"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15245</v>
      </c>
      <c r="AB57" s="64">
        <f ca="1">IF(O57=1,"",RTD("cqg.rtd",,"StudyData", "(Vol("&amp;$E$21&amp;")when  (LocalYear("&amp;$E$21&amp;")="&amp;$D$11&amp;"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5075</v>
      </c>
      <c r="AC57" s="65" t="str">
        <f t="shared" ca="1" si="8"/>
        <v/>
      </c>
      <c r="AE57" s="64" t="str">
        <f ca="1">IF($R57=1,SUM($S$1:S57),"")</f>
        <v/>
      </c>
      <c r="AF57" s="64" t="str">
        <f ca="1">IF($R57=1,SUM($T$1:T57),"")</f>
        <v/>
      </c>
      <c r="AG57" s="64" t="str">
        <f ca="1">IF($R57=1,SUM($U$1:U57),"")</f>
        <v/>
      </c>
      <c r="AH57" s="64" t="str">
        <f ca="1">IF($R57=1,SUM($V$1:V57),"")</f>
        <v/>
      </c>
      <c r="AI57" s="64" t="str">
        <f ca="1">IF($R57=1,SUM($W$1:W57),"")</f>
        <v/>
      </c>
      <c r="AJ57" s="64" t="str">
        <f ca="1">IF($R57=1,SUM($X$1:X57),"")</f>
        <v/>
      </c>
      <c r="AK57" s="64" t="str">
        <f ca="1">IF($R57=1,SUM($Y$1:Y57),"")</f>
        <v/>
      </c>
      <c r="AL57" s="64" t="str">
        <f ca="1">IF($R57=1,SUM($Z$1:Z57),"")</f>
        <v/>
      </c>
      <c r="AM57" s="64" t="str">
        <f ca="1">IF($R57=1,SUM($AA$1:AA57),"")</f>
        <v/>
      </c>
      <c r="AN57" s="64" t="str">
        <f ca="1">IF($R57=1,SUM($AB$1:AB57),"")</f>
        <v/>
      </c>
      <c r="AO57" s="64" t="str">
        <f ca="1">IF($R57=1,SUM($AC$1:AC57),"")</f>
        <v/>
      </c>
      <c r="AQ57" s="69" t="str">
        <f t="shared" si="9"/>
        <v>13:10</v>
      </c>
    </row>
    <row r="58" spans="6:43" x14ac:dyDescent="0.3">
      <c r="F58" s="64">
        <f t="shared" si="11"/>
        <v>13</v>
      </c>
      <c r="G58" s="66">
        <f t="shared" si="4"/>
        <v>15</v>
      </c>
      <c r="H58" s="67">
        <f t="shared" si="5"/>
        <v>0.55208333333333337</v>
      </c>
      <c r="K58" s="65" t="str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/>
      </c>
      <c r="L58" s="65" t="e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#N/A</v>
      </c>
      <c r="M58" s="65">
        <f t="shared" ca="1" si="2"/>
        <v>4441.8</v>
      </c>
      <c r="O58" s="64">
        <f t="shared" si="6"/>
        <v>0</v>
      </c>
      <c r="R58" s="64">
        <f t="shared" ca="1" si="7"/>
        <v>1.044999999999995</v>
      </c>
      <c r="S58" s="64">
        <f ca="1">IF(O58=1,"",RTD("cqg.rtd",,"StudyData", "(Vol("&amp;$E$13&amp;")when  (LocalYear("&amp;$E$13&amp;")="&amp;$D$2&amp;"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>14035</v>
      </c>
      <c r="T58" s="64" t="str">
        <f ca="1">IF(O58=1,"",RTD("cqg.rtd",,"StudyData", "(Vol("&amp;$E$14&amp;")when  (LocalYear("&amp;$E$14&amp;")="&amp;$D$3&amp;"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/>
      </c>
      <c r="U58" s="64">
        <f ca="1">IF(O58=1,"",RTD("cqg.rtd",,"StudyData", "(Vol("&amp;$E$15&amp;")when  (LocalYear("&amp;$E$15&amp;")="&amp;$D$4&amp;"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4322</v>
      </c>
      <c r="V58" s="64">
        <f ca="1">IF(O58=1,"",RTD("cqg.rtd",,"StudyData", "(Vol("&amp;$E$16&amp;")when  (LocalYear("&amp;$E$16&amp;")="&amp;$D$5&amp;"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2626</v>
      </c>
      <c r="W58" s="64">
        <f ca="1">IF(O58=1,"",RTD("cqg.rtd",,"StudyData", "(Vol("&amp;$E$17&amp;")when  (LocalYear("&amp;$E$17&amp;")="&amp;$D$6&amp;"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3046</v>
      </c>
      <c r="X58" s="64">
        <f ca="1">IF(O58=1,"",RTD("cqg.rtd",,"StudyData", "(Vol("&amp;$E$18&amp;")when  (LocalYear("&amp;$E$18&amp;")="&amp;$D$7&amp;"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3458</v>
      </c>
      <c r="Y58" s="64" t="str">
        <f ca="1">IF(O58=1,"",RTD("cqg.rtd",,"StudyData", "(Vol("&amp;$E$19&amp;")when  (LocalYear("&amp;$E$19&amp;")="&amp;$D$8&amp;"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/>
      </c>
      <c r="Z58" s="64" t="str">
        <f ca="1">IF(O58=1,"",RTD("cqg.rtd",,"StudyData", "(Vol("&amp;$E$20&amp;")when  (LocalYear("&amp;$E$20&amp;")="&amp;$D$9&amp;"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/>
      </c>
      <c r="AA58" s="64">
        <f ca="1">IF(O58=1,"",RTD("cqg.rtd",,"StudyData", "(Vol("&amp;$E$21&amp;")when  (LocalYear("&amp;$E$21&amp;")="&amp;$D$10&amp;"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10931</v>
      </c>
      <c r="AB58" s="64">
        <f ca="1">IF(O58=1,"",RTD("cqg.rtd",,"StudyData", "(Vol("&amp;$E$21&amp;")when  (LocalYear("&amp;$E$21&amp;")="&amp;$D$11&amp;"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6000</v>
      </c>
      <c r="AC58" s="65" t="str">
        <f t="shared" ca="1" si="8"/>
        <v/>
      </c>
      <c r="AE58" s="64" t="str">
        <f ca="1">IF($R58=1,SUM($S$1:S58),"")</f>
        <v/>
      </c>
      <c r="AF58" s="64" t="str">
        <f ca="1">IF($R58=1,SUM($T$1:T58),"")</f>
        <v/>
      </c>
      <c r="AG58" s="64" t="str">
        <f ca="1">IF($R58=1,SUM($U$1:U58),"")</f>
        <v/>
      </c>
      <c r="AH58" s="64" t="str">
        <f ca="1">IF($R58=1,SUM($V$1:V58),"")</f>
        <v/>
      </c>
      <c r="AI58" s="64" t="str">
        <f ca="1">IF($R58=1,SUM($W$1:W58),"")</f>
        <v/>
      </c>
      <c r="AJ58" s="64" t="str">
        <f ca="1">IF($R58=1,SUM($X$1:X58),"")</f>
        <v/>
      </c>
      <c r="AK58" s="64" t="str">
        <f ca="1">IF($R58=1,SUM($Y$1:Y58),"")</f>
        <v/>
      </c>
      <c r="AL58" s="64" t="str">
        <f ca="1">IF($R58=1,SUM($Z$1:Z58),"")</f>
        <v/>
      </c>
      <c r="AM58" s="64" t="str">
        <f ca="1">IF($R58=1,SUM($AA$1:AA58),"")</f>
        <v/>
      </c>
      <c r="AN58" s="64" t="str">
        <f ca="1">IF($R58=1,SUM($AB$1:AB58),"")</f>
        <v/>
      </c>
      <c r="AO58" s="64" t="str">
        <f ca="1">IF($R58=1,SUM($AC$1:AC58),"")</f>
        <v/>
      </c>
      <c r="AQ58" s="69" t="str">
        <f t="shared" si="9"/>
        <v>13:15</v>
      </c>
    </row>
    <row r="59" spans="6:43" x14ac:dyDescent="0.3">
      <c r="F59" s="64">
        <f t="shared" si="11"/>
        <v>13</v>
      </c>
      <c r="G59" s="66">
        <f t="shared" si="4"/>
        <v>20</v>
      </c>
      <c r="H59" s="67">
        <f t="shared" si="5"/>
        <v>0.55555555555555558</v>
      </c>
      <c r="K59" s="65" t="str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/>
      </c>
      <c r="L59" s="65" t="e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#N/A</v>
      </c>
      <c r="M59" s="65">
        <f t="shared" ca="1" si="2"/>
        <v>5700.2</v>
      </c>
      <c r="O59" s="64">
        <f t="shared" si="6"/>
        <v>0</v>
      </c>
      <c r="R59" s="64">
        <f t="shared" ca="1" si="7"/>
        <v>1.0459999999999949</v>
      </c>
      <c r="S59" s="64">
        <f ca="1">IF(O59=1,"",RTD("cqg.rtd",,"StudyData", "(Vol("&amp;$E$13&amp;")when  (LocalYear("&amp;$E$13&amp;")="&amp;$D$2&amp;"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>12667</v>
      </c>
      <c r="T59" s="64" t="str">
        <f ca="1">IF(O59=1,"",RTD("cqg.rtd",,"StudyData", "(Vol("&amp;$E$14&amp;")when  (LocalYear("&amp;$E$14&amp;")="&amp;$D$3&amp;"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/>
      </c>
      <c r="U59" s="64">
        <f ca="1">IF(O59=1,"",RTD("cqg.rtd",,"StudyData", "(Vol("&amp;$E$15&amp;")when  (LocalYear("&amp;$E$15&amp;")="&amp;$D$4&amp;"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13903</v>
      </c>
      <c r="V59" s="64">
        <f ca="1">IF(O59=1,"",RTD("cqg.rtd",,"StudyData", "(Vol("&amp;$E$16&amp;")when  (LocalYear("&amp;$E$16&amp;")="&amp;$D$5&amp;"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4597</v>
      </c>
      <c r="W59" s="64">
        <f ca="1">IF(O59=1,"",RTD("cqg.rtd",,"StudyData", "(Vol("&amp;$E$17&amp;")when  (LocalYear("&amp;$E$17&amp;")="&amp;$D$6&amp;"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4004</v>
      </c>
      <c r="X59" s="64">
        <f ca="1">IF(O59=1,"",RTD("cqg.rtd",,"StudyData", "(Vol("&amp;$E$18&amp;")when  (LocalYear("&amp;$E$18&amp;")="&amp;$D$7&amp;"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4589</v>
      </c>
      <c r="Y59" s="64" t="str">
        <f ca="1">IF(O59=1,"",RTD("cqg.rtd",,"StudyData", "(Vol("&amp;$E$19&amp;")when  (LocalYear("&amp;$E$19&amp;")="&amp;$D$8&amp;"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/>
      </c>
      <c r="Z59" s="64" t="str">
        <f ca="1">IF(O59=1,"",RTD("cqg.rtd",,"StudyData", "(Vol("&amp;$E$20&amp;")when  (LocalYear("&amp;$E$20&amp;")="&amp;$D$9&amp;"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/>
      </c>
      <c r="AA59" s="64">
        <f ca="1">IF(O59=1,"",RTD("cqg.rtd",,"StudyData", "(Vol("&amp;$E$21&amp;")when  (LocalYear("&amp;$E$21&amp;")="&amp;$D$10&amp;"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8953</v>
      </c>
      <c r="AB59" s="64">
        <f ca="1">IF(O59=1,"",RTD("cqg.rtd",,"StudyData", "(Vol("&amp;$E$21&amp;")when  (LocalYear("&amp;$E$21&amp;")="&amp;$D$11&amp;"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8289</v>
      </c>
      <c r="AC59" s="65" t="str">
        <f t="shared" ca="1" si="8"/>
        <v/>
      </c>
      <c r="AE59" s="64" t="str">
        <f ca="1">IF($R59=1,SUM($S$1:S59),"")</f>
        <v/>
      </c>
      <c r="AF59" s="64" t="str">
        <f ca="1">IF($R59=1,SUM($T$1:T59),"")</f>
        <v/>
      </c>
      <c r="AG59" s="64" t="str">
        <f ca="1">IF($R59=1,SUM($U$1:U59),"")</f>
        <v/>
      </c>
      <c r="AH59" s="64" t="str">
        <f ca="1">IF($R59=1,SUM($V$1:V59),"")</f>
        <v/>
      </c>
      <c r="AI59" s="64" t="str">
        <f ca="1">IF($R59=1,SUM($W$1:W59),"")</f>
        <v/>
      </c>
      <c r="AJ59" s="64" t="str">
        <f ca="1">IF($R59=1,SUM($X$1:X59),"")</f>
        <v/>
      </c>
      <c r="AK59" s="64" t="str">
        <f ca="1">IF($R59=1,SUM($Y$1:Y59),"")</f>
        <v/>
      </c>
      <c r="AL59" s="64" t="str">
        <f ca="1">IF($R59=1,SUM($Z$1:Z59),"")</f>
        <v/>
      </c>
      <c r="AM59" s="64" t="str">
        <f ca="1">IF($R59=1,SUM($AA$1:AA59),"")</f>
        <v/>
      </c>
      <c r="AN59" s="64" t="str">
        <f ca="1">IF($R59=1,SUM($AB$1:AB59),"")</f>
        <v/>
      </c>
      <c r="AO59" s="64" t="str">
        <f ca="1">IF($R59=1,SUM($AC$1:AC59),"")</f>
        <v/>
      </c>
      <c r="AQ59" s="69" t="str">
        <f t="shared" si="9"/>
        <v>13:20</v>
      </c>
    </row>
    <row r="60" spans="6:43" x14ac:dyDescent="0.3">
      <c r="F60" s="64">
        <f t="shared" si="11"/>
        <v>13</v>
      </c>
      <c r="G60" s="66">
        <f t="shared" si="4"/>
        <v>25</v>
      </c>
      <c r="H60" s="67">
        <f t="shared" si="5"/>
        <v>0.55902777777777779</v>
      </c>
      <c r="K60" s="65" t="str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/>
      </c>
      <c r="L60" s="65" t="e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#N/A</v>
      </c>
      <c r="M60" s="65">
        <f t="shared" ca="1" si="2"/>
        <v>4590.8</v>
      </c>
      <c r="O60" s="64">
        <f t="shared" si="6"/>
        <v>0</v>
      </c>
      <c r="R60" s="64">
        <f t="shared" ca="1" si="7"/>
        <v>1.0469999999999948</v>
      </c>
      <c r="S60" s="64">
        <f ca="1">IF(O60=1,"",RTD("cqg.rtd",,"StudyData", "(Vol("&amp;$E$13&amp;")when  (LocalYear("&amp;$E$13&amp;")="&amp;$D$2&amp;"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>9345</v>
      </c>
      <c r="T60" s="64" t="str">
        <f ca="1">IF(O60=1,"",RTD("cqg.rtd",,"StudyData", "(Vol("&amp;$E$14&amp;")when  (LocalYear("&amp;$E$14&amp;")="&amp;$D$3&amp;"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/>
      </c>
      <c r="U60" s="64">
        <f ca="1">IF(O60=1,"",RTD("cqg.rtd",,"StudyData", "(Vol("&amp;$E$15&amp;")when  (LocalYear("&amp;$E$15&amp;")="&amp;$D$4&amp;"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8312</v>
      </c>
      <c r="V60" s="64">
        <f ca="1">IF(O60=1,"",RTD("cqg.rtd",,"StudyData", "(Vol("&amp;$E$16&amp;")when  (LocalYear("&amp;$E$16&amp;")="&amp;$D$5&amp;"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3810</v>
      </c>
      <c r="W60" s="64">
        <f ca="1">IF(O60=1,"",RTD("cqg.rtd",,"StudyData", "(Vol("&amp;$E$17&amp;")when  (LocalYear("&amp;$E$17&amp;")="&amp;$D$6&amp;"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6496</v>
      </c>
      <c r="X60" s="64">
        <f ca="1">IF(O60=1,"",RTD("cqg.rtd",,"StudyData", "(Vol("&amp;$E$18&amp;")when  (LocalYear("&amp;$E$18&amp;")="&amp;$D$7&amp;"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4501</v>
      </c>
      <c r="Y60" s="64" t="str">
        <f ca="1">IF(O60=1,"",RTD("cqg.rtd",,"StudyData", "(Vol("&amp;$E$19&amp;")when  (LocalYear("&amp;$E$19&amp;")="&amp;$D$8&amp;"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/>
      </c>
      <c r="Z60" s="64" t="str">
        <f ca="1">IF(O60=1,"",RTD("cqg.rtd",,"StudyData", "(Vol("&amp;$E$20&amp;")when  (LocalYear("&amp;$E$20&amp;")="&amp;$D$9&amp;"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/>
      </c>
      <c r="AA60" s="64">
        <f ca="1">IF(O60=1,"",RTD("cqg.rtd",,"StudyData", "(Vol("&amp;$E$21&amp;")when  (LocalYear("&amp;$E$21&amp;")="&amp;$D$10&amp;"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7683</v>
      </c>
      <c r="AB60" s="64">
        <f ca="1">IF(O60=1,"",RTD("cqg.rtd",,"StudyData", "(Vol("&amp;$E$21&amp;")when  (LocalYear("&amp;$E$21&amp;")="&amp;$D$11&amp;"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5761</v>
      </c>
      <c r="AC60" s="65" t="str">
        <f t="shared" ca="1" si="8"/>
        <v/>
      </c>
      <c r="AE60" s="64" t="str">
        <f ca="1">IF($R60=1,SUM($S$1:S60),"")</f>
        <v/>
      </c>
      <c r="AF60" s="64" t="str">
        <f ca="1">IF($R60=1,SUM($T$1:T60),"")</f>
        <v/>
      </c>
      <c r="AG60" s="64" t="str">
        <f ca="1">IF($R60=1,SUM($U$1:U60),"")</f>
        <v/>
      </c>
      <c r="AH60" s="64" t="str">
        <f ca="1">IF($R60=1,SUM($V$1:V60),"")</f>
        <v/>
      </c>
      <c r="AI60" s="64" t="str">
        <f ca="1">IF($R60=1,SUM($W$1:W60),"")</f>
        <v/>
      </c>
      <c r="AJ60" s="64" t="str">
        <f ca="1">IF($R60=1,SUM($X$1:X60),"")</f>
        <v/>
      </c>
      <c r="AK60" s="64" t="str">
        <f ca="1">IF($R60=1,SUM($Y$1:Y60),"")</f>
        <v/>
      </c>
      <c r="AL60" s="64" t="str">
        <f ca="1">IF($R60=1,SUM($Z$1:Z60),"")</f>
        <v/>
      </c>
      <c r="AM60" s="64" t="str">
        <f ca="1">IF($R60=1,SUM($AA$1:AA60),"")</f>
        <v/>
      </c>
      <c r="AN60" s="64" t="str">
        <f ca="1">IF($R60=1,SUM($AB$1:AB60),"")</f>
        <v/>
      </c>
      <c r="AO60" s="64" t="str">
        <f ca="1">IF($R60=1,SUM($AC$1:AC60),"")</f>
        <v/>
      </c>
      <c r="AQ60" s="69" t="str">
        <f t="shared" si="9"/>
        <v>13:25</v>
      </c>
    </row>
    <row r="61" spans="6:43" x14ac:dyDescent="0.3">
      <c r="F61" s="64">
        <f t="shared" si="11"/>
        <v>13</v>
      </c>
      <c r="G61" s="66">
        <f t="shared" si="4"/>
        <v>30</v>
      </c>
      <c r="H61" s="67">
        <f t="shared" si="5"/>
        <v>0.5625</v>
      </c>
      <c r="K61" s="65" t="str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/>
      </c>
      <c r="L61" s="65" t="e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#N/A</v>
      </c>
      <c r="M61" s="65">
        <f t="shared" ca="1" si="2"/>
        <v>5699.5</v>
      </c>
      <c r="O61" s="64">
        <f t="shared" si="6"/>
        <v>0</v>
      </c>
      <c r="R61" s="64">
        <f t="shared" ca="1" si="7"/>
        <v>1.0479999999999947</v>
      </c>
      <c r="S61" s="64">
        <f ca="1">IF(O61=1,"",RTD("cqg.rtd",,"StudyData", "(Vol("&amp;$E$13&amp;")when  (LocalYear("&amp;$E$13&amp;")="&amp;$D$2&amp;"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>15044</v>
      </c>
      <c r="T61" s="64" t="str">
        <f ca="1">IF(O61=1,"",RTD("cqg.rtd",,"StudyData", "(Vol("&amp;$E$14&amp;")when  (LocalYear("&amp;$E$14&amp;")="&amp;$D$3&amp;"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/>
      </c>
      <c r="U61" s="64">
        <f ca="1">IF(O61=1,"",RTD("cqg.rtd",,"StudyData", "(Vol("&amp;$E$15&amp;")when  (LocalYear("&amp;$E$15&amp;")="&amp;$D$4&amp;"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6695</v>
      </c>
      <c r="V61" s="64">
        <f ca="1">IF(O61=1,"",RTD("cqg.rtd",,"StudyData", "(Vol("&amp;$E$16&amp;")when  (LocalYear("&amp;$E$16&amp;")="&amp;$D$5&amp;"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3559</v>
      </c>
      <c r="W61" s="64">
        <f ca="1">IF(O61=1,"",RTD("cqg.rtd",,"StudyData", "(Vol("&amp;$E$17&amp;")when  (LocalYear("&amp;$E$17&amp;")="&amp;$D$6&amp;"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9063</v>
      </c>
      <c r="X61" s="64">
        <f ca="1">IF(O61=1,"",RTD("cqg.rtd",,"StudyData", "(Vol("&amp;$E$18&amp;")when  (LocalYear("&amp;$E$18&amp;")="&amp;$D$7&amp;"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3384</v>
      </c>
      <c r="Y61" s="64" t="str">
        <f ca="1">IF(O61=1,"",RTD("cqg.rtd",,"StudyData", "(Vol("&amp;$E$19&amp;")when  (LocalYear("&amp;$E$19&amp;")="&amp;$D$8&amp;"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/>
      </c>
      <c r="Z61" s="64" t="str">
        <f ca="1">IF(O61=1,"",RTD("cqg.rtd",,"StudyData", "(Vol("&amp;$E$20&amp;")when  (LocalYear("&amp;$E$20&amp;")="&amp;$D$9&amp;"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/>
      </c>
      <c r="AA61" s="64">
        <f ca="1">IF(O61=1,"",RTD("cqg.rtd",,"StudyData", "(Vol("&amp;$E$21&amp;")when  (LocalYear("&amp;$E$21&amp;")="&amp;$D$10&amp;"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12313</v>
      </c>
      <c r="AB61" s="64">
        <f ca="1">IF(O61=1,"",RTD("cqg.rtd",,"StudyData", "(Vol("&amp;$E$21&amp;")when  (LocalYear("&amp;$E$21&amp;")="&amp;$D$11&amp;"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6937</v>
      </c>
      <c r="AC61" s="65" t="str">
        <f t="shared" ca="1" si="8"/>
        <v/>
      </c>
      <c r="AE61" s="64" t="str">
        <f ca="1">IF($R61=1,SUM($S$1:S61),"")</f>
        <v/>
      </c>
      <c r="AF61" s="64" t="str">
        <f ca="1">IF($R61=1,SUM($T$1:T61),"")</f>
        <v/>
      </c>
      <c r="AG61" s="64" t="str">
        <f ca="1">IF($R61=1,SUM($U$1:U61),"")</f>
        <v/>
      </c>
      <c r="AH61" s="64" t="str">
        <f ca="1">IF($R61=1,SUM($V$1:V61),"")</f>
        <v/>
      </c>
      <c r="AI61" s="64" t="str">
        <f ca="1">IF($R61=1,SUM($W$1:W61),"")</f>
        <v/>
      </c>
      <c r="AJ61" s="64" t="str">
        <f ca="1">IF($R61=1,SUM($X$1:X61),"")</f>
        <v/>
      </c>
      <c r="AK61" s="64" t="str">
        <f ca="1">IF($R61=1,SUM($Y$1:Y61),"")</f>
        <v/>
      </c>
      <c r="AL61" s="64" t="str">
        <f ca="1">IF($R61=1,SUM($Z$1:Z61),"")</f>
        <v/>
      </c>
      <c r="AM61" s="64" t="str">
        <f ca="1">IF($R61=1,SUM($AA$1:AA61),"")</f>
        <v/>
      </c>
      <c r="AN61" s="64" t="str">
        <f ca="1">IF($R61=1,SUM($AB$1:AB61),"")</f>
        <v/>
      </c>
      <c r="AO61" s="64" t="str">
        <f ca="1">IF($R61=1,SUM($AC$1:AC61),"")</f>
        <v/>
      </c>
      <c r="AQ61" s="69" t="str">
        <f t="shared" si="9"/>
        <v>13:30</v>
      </c>
    </row>
    <row r="62" spans="6:43" x14ac:dyDescent="0.3">
      <c r="F62" s="64">
        <f t="shared" si="11"/>
        <v>13</v>
      </c>
      <c r="G62" s="66">
        <f t="shared" si="4"/>
        <v>35</v>
      </c>
      <c r="H62" s="67">
        <f t="shared" si="5"/>
        <v>0.56597222222222221</v>
      </c>
      <c r="K62" s="65" t="str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/>
      </c>
      <c r="L62" s="65" t="e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#N/A</v>
      </c>
      <c r="M62" s="65">
        <f t="shared" ca="1" si="2"/>
        <v>5526.1</v>
      </c>
      <c r="O62" s="64">
        <f t="shared" si="6"/>
        <v>0</v>
      </c>
      <c r="R62" s="64">
        <f t="shared" ca="1" si="7"/>
        <v>1.0489999999999946</v>
      </c>
      <c r="S62" s="64">
        <f ca="1">IF(O62=1,"",RTD("cqg.rtd",,"StudyData", "(Vol("&amp;$E$13&amp;")when  (LocalYear("&amp;$E$13&amp;")="&amp;$D$2&amp;"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>18319</v>
      </c>
      <c r="T62" s="64" t="str">
        <f ca="1">IF(O62=1,"",RTD("cqg.rtd",,"StudyData", "(Vol("&amp;$E$14&amp;")when  (LocalYear("&amp;$E$14&amp;")="&amp;$D$3&amp;"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/>
      </c>
      <c r="U62" s="64">
        <f ca="1">IF(O62=1,"",RTD("cqg.rtd",,"StudyData", "(Vol("&amp;$E$15&amp;")when  (LocalYear("&amp;$E$15&amp;")="&amp;$D$4&amp;"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6813</v>
      </c>
      <c r="V62" s="64">
        <f ca="1">IF(O62=1,"",RTD("cqg.rtd",,"StudyData", "(Vol("&amp;$E$16&amp;")when  (LocalYear("&amp;$E$16&amp;")="&amp;$D$5&amp;"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3249</v>
      </c>
      <c r="W62" s="64">
        <f ca="1">IF(O62=1,"",RTD("cqg.rtd",,"StudyData", "(Vol("&amp;$E$17&amp;")when  (LocalYear("&amp;$E$17&amp;")="&amp;$D$6&amp;"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5042</v>
      </c>
      <c r="X62" s="64">
        <f ca="1">IF(O62=1,"",RTD("cqg.rtd",,"StudyData", "(Vol("&amp;$E$18&amp;")when  (LocalYear("&amp;$E$18&amp;")="&amp;$D$7&amp;"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3663</v>
      </c>
      <c r="Y62" s="64" t="str">
        <f ca="1">IF(O62=1,"",RTD("cqg.rtd",,"StudyData", "(Vol("&amp;$E$19&amp;")when  (LocalYear("&amp;$E$19&amp;")="&amp;$D$8&amp;"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/>
      </c>
      <c r="Z62" s="64" t="str">
        <f ca="1">IF(O62=1,"",RTD("cqg.rtd",,"StudyData", "(Vol("&amp;$E$20&amp;")when  (LocalYear("&amp;$E$20&amp;")="&amp;$D$9&amp;"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/>
      </c>
      <c r="AA62" s="64">
        <f ca="1">IF(O62=1,"",RTD("cqg.rtd",,"StudyData", "(Vol("&amp;$E$21&amp;")when  (LocalYear("&amp;$E$21&amp;")="&amp;$D$10&amp;"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12631</v>
      </c>
      <c r="AB62" s="64">
        <f ca="1">IF(O62=1,"",RTD("cqg.rtd",,"StudyData", "(Vol("&amp;$E$21&amp;")when  (LocalYear("&amp;$E$21&amp;")="&amp;$D$11&amp;"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5544</v>
      </c>
      <c r="AC62" s="65" t="str">
        <f t="shared" ca="1" si="8"/>
        <v/>
      </c>
      <c r="AE62" s="64" t="str">
        <f ca="1">IF($R62=1,SUM($S$1:S62),"")</f>
        <v/>
      </c>
      <c r="AF62" s="64" t="str">
        <f ca="1">IF($R62=1,SUM($T$1:T62),"")</f>
        <v/>
      </c>
      <c r="AG62" s="64" t="str">
        <f ca="1">IF($R62=1,SUM($U$1:U62),"")</f>
        <v/>
      </c>
      <c r="AH62" s="64" t="str">
        <f ca="1">IF($R62=1,SUM($V$1:V62),"")</f>
        <v/>
      </c>
      <c r="AI62" s="64" t="str">
        <f ca="1">IF($R62=1,SUM($W$1:W62),"")</f>
        <v/>
      </c>
      <c r="AJ62" s="64" t="str">
        <f ca="1">IF($R62=1,SUM($X$1:X62),"")</f>
        <v/>
      </c>
      <c r="AK62" s="64" t="str">
        <f ca="1">IF($R62=1,SUM($Y$1:Y62),"")</f>
        <v/>
      </c>
      <c r="AL62" s="64" t="str">
        <f ca="1">IF($R62=1,SUM($Z$1:Z62),"")</f>
        <v/>
      </c>
      <c r="AM62" s="64" t="str">
        <f ca="1">IF($R62=1,SUM($AA$1:AA62),"")</f>
        <v/>
      </c>
      <c r="AN62" s="64" t="str">
        <f ca="1">IF($R62=1,SUM($AB$1:AB62),"")</f>
        <v/>
      </c>
      <c r="AO62" s="64" t="str">
        <f ca="1">IF($R62=1,SUM($AC$1:AC62),"")</f>
        <v/>
      </c>
      <c r="AQ62" s="69" t="str">
        <f t="shared" si="9"/>
        <v>13:35</v>
      </c>
    </row>
    <row r="63" spans="6:43" x14ac:dyDescent="0.3">
      <c r="F63" s="64">
        <f t="shared" si="11"/>
        <v>13</v>
      </c>
      <c r="G63" s="66">
        <f t="shared" si="4"/>
        <v>40</v>
      </c>
      <c r="H63" s="67">
        <f t="shared" si="5"/>
        <v>0.56944444444444442</v>
      </c>
      <c r="K63" s="65" t="str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/>
      </c>
      <c r="L63" s="65" t="e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#N/A</v>
      </c>
      <c r="M63" s="65">
        <f t="shared" ca="1" si="2"/>
        <v>4528.1000000000004</v>
      </c>
      <c r="O63" s="64">
        <f t="shared" si="6"/>
        <v>0</v>
      </c>
      <c r="R63" s="64">
        <f t="shared" ca="1" si="7"/>
        <v>1.0499999999999945</v>
      </c>
      <c r="S63" s="64">
        <f ca="1">IF(O63=1,"",RTD("cqg.rtd",,"StudyData", "(Vol("&amp;$E$13&amp;")when  (LocalYear("&amp;$E$13&amp;")="&amp;$D$2&amp;"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>8317</v>
      </c>
      <c r="T63" s="64" t="str">
        <f ca="1">IF(O63=1,"",RTD("cqg.rtd",,"StudyData", "(Vol("&amp;$E$14&amp;")when  (LocalYear("&amp;$E$14&amp;")="&amp;$D$3&amp;"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/>
      </c>
      <c r="U63" s="64">
        <f ca="1">IF(O63=1,"",RTD("cqg.rtd",,"StudyData", "(Vol("&amp;$E$15&amp;")when  (LocalYear("&amp;$E$15&amp;")="&amp;$D$4&amp;"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8130</v>
      </c>
      <c r="V63" s="64">
        <f ca="1">IF(O63=1,"",RTD("cqg.rtd",,"StudyData", "(Vol("&amp;$E$16&amp;")when  (LocalYear("&amp;$E$16&amp;")="&amp;$D$5&amp;"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3673</v>
      </c>
      <c r="W63" s="64">
        <f ca="1">IF(O63=1,"",RTD("cqg.rtd",,"StudyData", "(Vol("&amp;$E$17&amp;")when  (LocalYear("&amp;$E$17&amp;")="&amp;$D$6&amp;"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4672</v>
      </c>
      <c r="X63" s="64">
        <f ca="1">IF(O63=1,"",RTD("cqg.rtd",,"StudyData", "(Vol("&amp;$E$18&amp;")when  (LocalYear("&amp;$E$18&amp;")="&amp;$D$7&amp;"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2349</v>
      </c>
      <c r="Y63" s="64" t="str">
        <f ca="1">IF(O63=1,"",RTD("cqg.rtd",,"StudyData", "(Vol("&amp;$E$19&amp;")when  (LocalYear("&amp;$E$19&amp;")="&amp;$D$8&amp;"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/>
      </c>
      <c r="Z63" s="64" t="str">
        <f ca="1">IF(O63=1,"",RTD("cqg.rtd",,"StudyData", "(Vol("&amp;$E$20&amp;")when  (LocalYear("&amp;$E$20&amp;")="&amp;$D$9&amp;"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/>
      </c>
      <c r="AA63" s="64">
        <f ca="1">IF(O63=1,"",RTD("cqg.rtd",,"StudyData", "(Vol("&amp;$E$21&amp;")when  (LocalYear("&amp;$E$21&amp;")="&amp;$D$10&amp;"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10758</v>
      </c>
      <c r="AB63" s="64">
        <f ca="1">IF(O63=1,"",RTD("cqg.rtd",,"StudyData", "(Vol("&amp;$E$21&amp;")when  (LocalYear("&amp;$E$21&amp;")="&amp;$D$11&amp;"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7382</v>
      </c>
      <c r="AC63" s="65" t="str">
        <f t="shared" ca="1" si="8"/>
        <v/>
      </c>
      <c r="AE63" s="64" t="str">
        <f ca="1">IF($R63=1,SUM($S$1:S63),"")</f>
        <v/>
      </c>
      <c r="AF63" s="64" t="str">
        <f ca="1">IF($R63=1,SUM($T$1:T63),"")</f>
        <v/>
      </c>
      <c r="AG63" s="64" t="str">
        <f ca="1">IF($R63=1,SUM($U$1:U63),"")</f>
        <v/>
      </c>
      <c r="AH63" s="64" t="str">
        <f ca="1">IF($R63=1,SUM($V$1:V63),"")</f>
        <v/>
      </c>
      <c r="AI63" s="64" t="str">
        <f ca="1">IF($R63=1,SUM($W$1:W63),"")</f>
        <v/>
      </c>
      <c r="AJ63" s="64" t="str">
        <f ca="1">IF($R63=1,SUM($X$1:X63),"")</f>
        <v/>
      </c>
      <c r="AK63" s="64" t="str">
        <f ca="1">IF($R63=1,SUM($Y$1:Y63),"")</f>
        <v/>
      </c>
      <c r="AL63" s="64" t="str">
        <f ca="1">IF($R63=1,SUM($Z$1:Z63),"")</f>
        <v/>
      </c>
      <c r="AM63" s="64" t="str">
        <f ca="1">IF($R63=1,SUM($AA$1:AA63),"")</f>
        <v/>
      </c>
      <c r="AN63" s="64" t="str">
        <f ca="1">IF($R63=1,SUM($AB$1:AB63),"")</f>
        <v/>
      </c>
      <c r="AO63" s="64" t="str">
        <f ca="1">IF($R63=1,SUM($AC$1:AC63),"")</f>
        <v/>
      </c>
      <c r="AQ63" s="69" t="str">
        <f t="shared" si="9"/>
        <v>13:40</v>
      </c>
    </row>
    <row r="64" spans="6:43" x14ac:dyDescent="0.3">
      <c r="F64" s="64">
        <f t="shared" si="11"/>
        <v>13</v>
      </c>
      <c r="G64" s="66">
        <f t="shared" si="4"/>
        <v>45</v>
      </c>
      <c r="H64" s="67">
        <f t="shared" si="5"/>
        <v>0.57291666666666663</v>
      </c>
      <c r="K64" s="65" t="str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/>
      </c>
      <c r="L64" s="65" t="e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#N/A</v>
      </c>
      <c r="M64" s="65">
        <f t="shared" ca="1" si="2"/>
        <v>5512.8</v>
      </c>
      <c r="O64" s="64">
        <f t="shared" si="6"/>
        <v>0</v>
      </c>
      <c r="R64" s="64">
        <f t="shared" ca="1" si="7"/>
        <v>1.0509999999999944</v>
      </c>
      <c r="S64" s="64">
        <f ca="1">IF(O64=1,"",RTD("cqg.rtd",,"StudyData", "(Vol("&amp;$E$13&amp;")when  (LocalYear("&amp;$E$13&amp;")="&amp;$D$2&amp;"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>14221</v>
      </c>
      <c r="T64" s="64" t="str">
        <f ca="1">IF(O64=1,"",RTD("cqg.rtd",,"StudyData", "(Vol("&amp;$E$14&amp;")when  (LocalYear("&amp;$E$14&amp;")="&amp;$D$3&amp;"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/>
      </c>
      <c r="U64" s="64">
        <f ca="1">IF(O64=1,"",RTD("cqg.rtd",,"StudyData", "(Vol("&amp;$E$15&amp;")when  (LocalYear("&amp;$E$15&amp;")="&amp;$D$4&amp;"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8397</v>
      </c>
      <c r="V64" s="64">
        <f ca="1">IF(O64=1,"",RTD("cqg.rtd",,"StudyData", "(Vol("&amp;$E$16&amp;")when  (LocalYear("&amp;$E$16&amp;")="&amp;$D$5&amp;"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4331</v>
      </c>
      <c r="W64" s="64">
        <f ca="1">IF(O64=1,"",RTD("cqg.rtd",,"StudyData", "(Vol("&amp;$E$17&amp;")when  (LocalYear("&amp;$E$17&amp;")="&amp;$D$6&amp;"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5533</v>
      </c>
      <c r="X64" s="64">
        <f ca="1">IF(O64=1,"",RTD("cqg.rtd",,"StudyData", "(Vol("&amp;$E$18&amp;")when  (LocalYear("&amp;$E$18&amp;")="&amp;$D$7&amp;"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6602</v>
      </c>
      <c r="Y64" s="64" t="str">
        <f ca="1">IF(O64=1,"",RTD("cqg.rtd",,"StudyData", "(Vol("&amp;$E$19&amp;")when  (LocalYear("&amp;$E$19&amp;")="&amp;$D$8&amp;"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/>
      </c>
      <c r="Z64" s="64" t="str">
        <f ca="1">IF(O64=1,"",RTD("cqg.rtd",,"StudyData", "(Vol("&amp;$E$20&amp;")when  (LocalYear("&amp;$E$20&amp;")="&amp;$D$9&amp;"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/>
      </c>
      <c r="AA64" s="64">
        <f ca="1">IF(O64=1,"",RTD("cqg.rtd",,"StudyData", "(Vol("&amp;$E$21&amp;")when  (LocalYear("&amp;$E$21&amp;")="&amp;$D$10&amp;"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7779</v>
      </c>
      <c r="AB64" s="64">
        <f ca="1">IF(O64=1,"",RTD("cqg.rtd",,"StudyData", "(Vol("&amp;$E$21&amp;")when  (LocalYear("&amp;$E$21&amp;")="&amp;$D$11&amp;"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8265</v>
      </c>
      <c r="AC64" s="65" t="str">
        <f t="shared" ca="1" si="8"/>
        <v/>
      </c>
      <c r="AE64" s="64" t="str">
        <f ca="1">IF($R64=1,SUM($S$1:S64),"")</f>
        <v/>
      </c>
      <c r="AF64" s="64" t="str">
        <f ca="1">IF($R64=1,SUM($T$1:T64),"")</f>
        <v/>
      </c>
      <c r="AG64" s="64" t="str">
        <f ca="1">IF($R64=1,SUM($U$1:U64),"")</f>
        <v/>
      </c>
      <c r="AH64" s="64" t="str">
        <f ca="1">IF($R64=1,SUM($V$1:V64),"")</f>
        <v/>
      </c>
      <c r="AI64" s="64" t="str">
        <f ca="1">IF($R64=1,SUM($W$1:W64),"")</f>
        <v/>
      </c>
      <c r="AJ64" s="64" t="str">
        <f ca="1">IF($R64=1,SUM($X$1:X64),"")</f>
        <v/>
      </c>
      <c r="AK64" s="64" t="str">
        <f ca="1">IF($R64=1,SUM($Y$1:Y64),"")</f>
        <v/>
      </c>
      <c r="AL64" s="64" t="str">
        <f ca="1">IF($R64=1,SUM($Z$1:Z64),"")</f>
        <v/>
      </c>
      <c r="AM64" s="64" t="str">
        <f ca="1">IF($R64=1,SUM($AA$1:AA64),"")</f>
        <v/>
      </c>
      <c r="AN64" s="64" t="str">
        <f ca="1">IF($R64=1,SUM($AB$1:AB64),"")</f>
        <v/>
      </c>
      <c r="AO64" s="64" t="str">
        <f ca="1">IF($R64=1,SUM($AC$1:AC64),"")</f>
        <v/>
      </c>
      <c r="AQ64" s="69" t="str">
        <f t="shared" si="9"/>
        <v>13:45</v>
      </c>
    </row>
    <row r="65" spans="6:43" x14ac:dyDescent="0.3">
      <c r="F65" s="64">
        <f t="shared" si="11"/>
        <v>13</v>
      </c>
      <c r="G65" s="66">
        <f t="shared" si="4"/>
        <v>50</v>
      </c>
      <c r="H65" s="67">
        <f t="shared" si="5"/>
        <v>0.57638888888888895</v>
      </c>
      <c r="K65" s="65" t="str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/>
      </c>
      <c r="L65" s="65" t="e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#N/A</v>
      </c>
      <c r="M65" s="65">
        <f t="shared" ref="M65:M81" ca="1" si="15">SUM(S65:AB65)/10</f>
        <v>5185.3</v>
      </c>
      <c r="O65" s="64">
        <f t="shared" si="6"/>
        <v>0</v>
      </c>
      <c r="R65" s="64">
        <f t="shared" ca="1" si="7"/>
        <v>1.0519999999999943</v>
      </c>
      <c r="S65" s="64">
        <f ca="1">IF(O65=1,"",RTD("cqg.rtd",,"StudyData", "(Vol("&amp;$E$13&amp;")when  (LocalYear("&amp;$E$13&amp;")="&amp;$D$2&amp;"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>16209</v>
      </c>
      <c r="T65" s="64" t="str">
        <f ca="1">IF(O65=1,"",RTD("cqg.rtd",,"StudyData", "(Vol("&amp;$E$14&amp;")when  (LocalYear("&amp;$E$14&amp;")="&amp;$D$3&amp;"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/>
      </c>
      <c r="U65" s="64">
        <f ca="1">IF(O65=1,"",RTD("cqg.rtd",,"StudyData", "(Vol("&amp;$E$15&amp;")when  (LocalYear("&amp;$E$15&amp;")="&amp;$D$4&amp;"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4149</v>
      </c>
      <c r="V65" s="64">
        <f ca="1">IF(O65=1,"",RTD("cqg.rtd",,"StudyData", "(Vol("&amp;$E$16&amp;")when  (LocalYear("&amp;$E$16&amp;")="&amp;$D$5&amp;"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5086</v>
      </c>
      <c r="W65" s="64">
        <f ca="1">IF(O65=1,"",RTD("cqg.rtd",,"StudyData", "(Vol("&amp;$E$17&amp;")when  (LocalYear("&amp;$E$17&amp;")="&amp;$D$6&amp;"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9932</v>
      </c>
      <c r="X65" s="64">
        <f ca="1">IF(O65=1,"",RTD("cqg.rtd",,"StudyData", "(Vol("&amp;$E$18&amp;")when  (LocalYear("&amp;$E$18&amp;")="&amp;$D$7&amp;"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3668</v>
      </c>
      <c r="Y65" s="64" t="str">
        <f ca="1">IF(O65=1,"",RTD("cqg.rtd",,"StudyData", "(Vol("&amp;$E$19&amp;")when  (LocalYear("&amp;$E$19&amp;")="&amp;$D$8&amp;"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/>
      </c>
      <c r="Z65" s="64" t="str">
        <f ca="1">IF(O65=1,"",RTD("cqg.rtd",,"StudyData", "(Vol("&amp;$E$20&amp;")when  (LocalYear("&amp;$E$20&amp;")="&amp;$D$9&amp;"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/>
      </c>
      <c r="AA65" s="64">
        <f ca="1">IF(O65=1,"",RTD("cqg.rtd",,"StudyData", "(Vol("&amp;$E$21&amp;")when  (LocalYear("&amp;$E$21&amp;")="&amp;$D$10&amp;"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5393</v>
      </c>
      <c r="AB65" s="64">
        <f ca="1">IF(O65=1,"",RTD("cqg.rtd",,"StudyData", "(Vol("&amp;$E$21&amp;")when  (LocalYear("&amp;$E$21&amp;")="&amp;$D$11&amp;"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7416</v>
      </c>
      <c r="AC65" s="65" t="str">
        <f t="shared" ca="1" si="8"/>
        <v/>
      </c>
      <c r="AE65" s="64" t="str">
        <f ca="1">IF($R65=1,SUM($S$1:S65),"")</f>
        <v/>
      </c>
      <c r="AF65" s="64" t="str">
        <f ca="1">IF($R65=1,SUM($T$1:T65),"")</f>
        <v/>
      </c>
      <c r="AG65" s="64" t="str">
        <f ca="1">IF($R65=1,SUM($U$1:U65),"")</f>
        <v/>
      </c>
      <c r="AH65" s="64" t="str">
        <f ca="1">IF($R65=1,SUM($V$1:V65),"")</f>
        <v/>
      </c>
      <c r="AI65" s="64" t="str">
        <f ca="1">IF($R65=1,SUM($W$1:W65),"")</f>
        <v/>
      </c>
      <c r="AJ65" s="64" t="str">
        <f ca="1">IF($R65=1,SUM($X$1:X65),"")</f>
        <v/>
      </c>
      <c r="AK65" s="64" t="str">
        <f ca="1">IF($R65=1,SUM($Y$1:Y65),"")</f>
        <v/>
      </c>
      <c r="AL65" s="64" t="str">
        <f ca="1">IF($R65=1,SUM($Z$1:Z65),"")</f>
        <v/>
      </c>
      <c r="AM65" s="64" t="str">
        <f ca="1">IF($R65=1,SUM($AA$1:AA65),"")</f>
        <v/>
      </c>
      <c r="AN65" s="64" t="str">
        <f ca="1">IF($R65=1,SUM($AB$1:AB65),"")</f>
        <v/>
      </c>
      <c r="AO65" s="64" t="str">
        <f ca="1">IF($R65=1,SUM($AC$1:AC65),"")</f>
        <v/>
      </c>
      <c r="AQ65" s="69" t="str">
        <f t="shared" si="9"/>
        <v>13:50</v>
      </c>
    </row>
    <row r="66" spans="6:43" x14ac:dyDescent="0.3">
      <c r="F66" s="64">
        <f t="shared" si="11"/>
        <v>13</v>
      </c>
      <c r="G66" s="66">
        <f t="shared" ref="G66:G81" si="16">IF(G65=55,0&amp;0,IF(G65=0&amp;0,G65+0&amp;5,G65+5))</f>
        <v>55</v>
      </c>
      <c r="H66" s="67">
        <f t="shared" ref="H66:H81" si="17">_xlfn.NUMBERVALUE(F66&amp;":"&amp;G66)</f>
        <v>0.57986111111111105</v>
      </c>
      <c r="K66" s="65" t="str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/>
      </c>
      <c r="L66" s="65" t="e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#N/A</v>
      </c>
      <c r="M66" s="65">
        <f t="shared" ca="1" si="15"/>
        <v>5722.8</v>
      </c>
      <c r="O66" s="64">
        <f t="shared" ref="O66:O129" si="18">IF(H66&gt;$I$3,1,0)</f>
        <v>0</v>
      </c>
      <c r="R66" s="64">
        <f t="shared" ref="R66:R129" ca="1" si="19">IF(AND(K67="",K66&lt;&gt;""),1,0.001+R65)</f>
        <v>1.0529999999999942</v>
      </c>
      <c r="S66" s="64">
        <f ca="1">IF(O66=1,"",RTD("cqg.rtd",,"StudyData", "(Vol("&amp;$E$13&amp;")when  (LocalYear("&amp;$E$13&amp;")="&amp;$D$2&amp;"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>15699</v>
      </c>
      <c r="T66" s="64" t="str">
        <f ca="1">IF(O66=1,"",RTD("cqg.rtd",,"StudyData", "(Vol("&amp;$E$14&amp;")when  (LocalYear("&amp;$E$14&amp;")="&amp;$D$3&amp;"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/>
      </c>
      <c r="U66" s="64">
        <f ca="1">IF(O66=1,"",RTD("cqg.rtd",,"StudyData", "(Vol("&amp;$E$15&amp;")when  (LocalYear("&amp;$E$15&amp;")="&amp;$D$4&amp;"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2905</v>
      </c>
      <c r="V66" s="64">
        <f ca="1">IF(O66=1,"",RTD("cqg.rtd",,"StudyData", "(Vol("&amp;$E$16&amp;")when  (LocalYear("&amp;$E$16&amp;")="&amp;$D$5&amp;"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3658</v>
      </c>
      <c r="W66" s="64">
        <f ca="1">IF(O66=1,"",RTD("cqg.rtd",,"StudyData", "(Vol("&amp;$E$17&amp;")when  (LocalYear("&amp;$E$17&amp;")="&amp;$D$6&amp;"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10241</v>
      </c>
      <c r="X66" s="64">
        <f ca="1">IF(O66=1,"",RTD("cqg.rtd",,"StudyData", "(Vol("&amp;$E$18&amp;")when  (LocalYear("&amp;$E$18&amp;")="&amp;$D$7&amp;"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5280</v>
      </c>
      <c r="Y66" s="64" t="str">
        <f ca="1">IF(O66=1,"",RTD("cqg.rtd",,"StudyData", "(Vol("&amp;$E$19&amp;")when  (LocalYear("&amp;$E$19&amp;")="&amp;$D$8&amp;"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/>
      </c>
      <c r="Z66" s="64" t="str">
        <f ca="1">IF(O66=1,"",RTD("cqg.rtd",,"StudyData", "(Vol("&amp;$E$20&amp;")when  (LocalYear("&amp;$E$20&amp;")="&amp;$D$9&amp;"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/>
      </c>
      <c r="AA66" s="64">
        <f ca="1">IF(O66=1,"",RTD("cqg.rtd",,"StudyData", "(Vol("&amp;$E$21&amp;")when  (LocalYear("&amp;$E$21&amp;")="&amp;$D$10&amp;"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7889</v>
      </c>
      <c r="AB66" s="64">
        <f ca="1">IF(O66=1,"",RTD("cqg.rtd",,"StudyData", "(Vol("&amp;$E$21&amp;")when  (LocalYear("&amp;$E$21&amp;")="&amp;$D$11&amp;"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11556</v>
      </c>
      <c r="AC66" s="65" t="str">
        <f t="shared" ref="AC66:AC129" ca="1" si="20">K66</f>
        <v/>
      </c>
      <c r="AE66" s="64" t="str">
        <f ca="1">IF($R66=1,SUM($S$1:S66),"")</f>
        <v/>
      </c>
      <c r="AF66" s="64" t="str">
        <f ca="1">IF($R66=1,SUM($T$1:T66),"")</f>
        <v/>
      </c>
      <c r="AG66" s="64" t="str">
        <f ca="1">IF($R66=1,SUM($U$1:U66),"")</f>
        <v/>
      </c>
      <c r="AH66" s="64" t="str">
        <f ca="1">IF($R66=1,SUM($V$1:V66),"")</f>
        <v/>
      </c>
      <c r="AI66" s="64" t="str">
        <f ca="1">IF($R66=1,SUM($W$1:W66),"")</f>
        <v/>
      </c>
      <c r="AJ66" s="64" t="str">
        <f ca="1">IF($R66=1,SUM($X$1:X66),"")</f>
        <v/>
      </c>
      <c r="AK66" s="64" t="str">
        <f ca="1">IF($R66=1,SUM($Y$1:Y66),"")</f>
        <v/>
      </c>
      <c r="AL66" s="64" t="str">
        <f ca="1">IF($R66=1,SUM($Z$1:Z66),"")</f>
        <v/>
      </c>
      <c r="AM66" s="64" t="str">
        <f ca="1">IF($R66=1,SUM($AA$1:AA66),"")</f>
        <v/>
      </c>
      <c r="AN66" s="64" t="str">
        <f ca="1">IF($R66=1,SUM($AB$1:AB66),"")</f>
        <v/>
      </c>
      <c r="AO66" s="64" t="str">
        <f ca="1">IF($R66=1,SUM($AC$1:AC66),"")</f>
        <v/>
      </c>
      <c r="AQ66" s="69" t="str">
        <f t="shared" ref="AQ66:AQ129" si="21">F66&amp;":"&amp;G66</f>
        <v>13:55</v>
      </c>
    </row>
    <row r="67" spans="6:43" x14ac:dyDescent="0.3">
      <c r="F67" s="64">
        <f t="shared" ref="F67:F81" si="22">IF(G66=55,F66+1,F66)</f>
        <v>14</v>
      </c>
      <c r="G67" s="66" t="str">
        <f t="shared" si="16"/>
        <v>00</v>
      </c>
      <c r="H67" s="67">
        <f t="shared" si="17"/>
        <v>0.58333333333333337</v>
      </c>
      <c r="K67" s="65" t="str">
        <f ca="1"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/>
      </c>
      <c r="L67" s="65" t="e">
        <f ca="1"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#N/A</v>
      </c>
      <c r="M67" s="65">
        <f t="shared" ca="1" si="15"/>
        <v>6550.9</v>
      </c>
      <c r="O67" s="64">
        <f t="shared" si="18"/>
        <v>0</v>
      </c>
      <c r="R67" s="64">
        <f t="shared" ca="1" si="19"/>
        <v>1.0539999999999941</v>
      </c>
      <c r="S67" s="64">
        <f ca="1">IF(O67=1,"",RTD("cqg.rtd",,"StudyData", "(Vol("&amp;$E$13&amp;")when  (LocalYear("&amp;$E$13&amp;")="&amp;$D$2&amp;"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>16824</v>
      </c>
      <c r="T67" s="64" t="str">
        <f ca="1">IF(O67=1,"",RTD("cqg.rtd",,"StudyData", "(Vol("&amp;$E$14&amp;")when  (LocalYear("&amp;$E$14&amp;")="&amp;$D$3&amp;"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/>
      </c>
      <c r="U67" s="64">
        <f ca="1">IF(O67=1,"",RTD("cqg.rtd",,"StudyData", "(Vol("&amp;$E$15&amp;")when  (LocalYear("&amp;$E$15&amp;")="&amp;$D$4&amp;"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>4687</v>
      </c>
      <c r="V67" s="64">
        <f ca="1">IF(O67=1,"",RTD("cqg.rtd",,"StudyData", "(Vol("&amp;$E$16&amp;")when  (LocalYear("&amp;$E$16&amp;")="&amp;$D$5&amp;"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>4436</v>
      </c>
      <c r="W67" s="64">
        <f ca="1">IF(O67=1,"",RTD("cqg.rtd",,"StudyData", "(Vol("&amp;$E$17&amp;")when  (LocalYear("&amp;$E$17&amp;")="&amp;$D$6&amp;"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>8428</v>
      </c>
      <c r="X67" s="64">
        <f ca="1">IF(O67=1,"",RTD("cqg.rtd",,"StudyData", "(Vol("&amp;$E$18&amp;")when  (LocalYear("&amp;$E$18&amp;")="&amp;$D$7&amp;"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>6158</v>
      </c>
      <c r="Y67" s="64" t="str">
        <f ca="1">IF(O67=1,"",RTD("cqg.rtd",,"StudyData", "(Vol("&amp;$E$19&amp;")when  (LocalYear("&amp;$E$19&amp;")="&amp;$D$8&amp;"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/>
      </c>
      <c r="Z67" s="64" t="str">
        <f ca="1">IF(O67=1,"",RTD("cqg.rtd",,"StudyData", "(Vol("&amp;$E$20&amp;")when  (LocalYear("&amp;$E$20&amp;")="&amp;$D$9&amp;"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/>
      </c>
      <c r="AA67" s="64">
        <f ca="1">IF(O67=1,"",RTD("cqg.rtd",,"StudyData", "(Vol("&amp;$E$21&amp;")when  (LocalYear("&amp;$E$21&amp;")="&amp;$D$10&amp;"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>9194</v>
      </c>
      <c r="AB67" s="64">
        <f ca="1">IF(O67=1,"",RTD("cqg.rtd",,"StudyData", "(Vol("&amp;$E$21&amp;")when  (LocalYear("&amp;$E$21&amp;")="&amp;$D$11&amp;"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>15782</v>
      </c>
      <c r="AC67" s="65" t="str">
        <f t="shared" ca="1" si="20"/>
        <v/>
      </c>
      <c r="AE67" s="64" t="str">
        <f ca="1">IF($R67=1,SUM($S$1:S67),"")</f>
        <v/>
      </c>
      <c r="AF67" s="64" t="str">
        <f ca="1">IF($R67=1,SUM($T$1:T67),"")</f>
        <v/>
      </c>
      <c r="AG67" s="64" t="str">
        <f ca="1">IF($R67=1,SUM($U$1:U67),"")</f>
        <v/>
      </c>
      <c r="AH67" s="64" t="str">
        <f ca="1">IF($R67=1,SUM($V$1:V67),"")</f>
        <v/>
      </c>
      <c r="AI67" s="64" t="str">
        <f ca="1">IF($R67=1,SUM($W$1:W67),"")</f>
        <v/>
      </c>
      <c r="AJ67" s="64" t="str">
        <f ca="1">IF($R67=1,SUM($X$1:X67),"")</f>
        <v/>
      </c>
      <c r="AK67" s="64" t="str">
        <f ca="1">IF($R67=1,SUM($Y$1:Y67),"")</f>
        <v/>
      </c>
      <c r="AL67" s="64" t="str">
        <f ca="1">IF($R67=1,SUM($Z$1:Z67),"")</f>
        <v/>
      </c>
      <c r="AM67" s="64" t="str">
        <f ca="1">IF($R67=1,SUM($AA$1:AA67),"")</f>
        <v/>
      </c>
      <c r="AN67" s="64" t="str">
        <f ca="1">IF($R67=1,SUM($AB$1:AB67),"")</f>
        <v/>
      </c>
      <c r="AO67" s="64" t="str">
        <f ca="1">IF($R67=1,SUM($AC$1:AC67),"")</f>
        <v/>
      </c>
      <c r="AQ67" s="69" t="str">
        <f t="shared" si="21"/>
        <v>14:00</v>
      </c>
    </row>
    <row r="68" spans="6:43" x14ac:dyDescent="0.3">
      <c r="F68" s="64">
        <f t="shared" si="22"/>
        <v>14</v>
      </c>
      <c r="G68" s="66" t="str">
        <f t="shared" si="16"/>
        <v>05</v>
      </c>
      <c r="H68" s="67">
        <f t="shared" si="17"/>
        <v>0.58680555555555558</v>
      </c>
      <c r="K68" s="65" t="str">
        <f ca="1"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/>
      </c>
      <c r="L68" s="65" t="e">
        <f ca="1"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#N/A</v>
      </c>
      <c r="M68" s="65">
        <f t="shared" ca="1" si="15"/>
        <v>6208.9</v>
      </c>
      <c r="O68" s="64">
        <f t="shared" si="18"/>
        <v>0</v>
      </c>
      <c r="R68" s="64">
        <f t="shared" ca="1" si="19"/>
        <v>1.0549999999999939</v>
      </c>
      <c r="S68" s="64">
        <f ca="1">IF(O68=1,"",RTD("cqg.rtd",,"StudyData", "(Vol("&amp;$E$13&amp;")when  (LocalYear("&amp;$E$13&amp;")="&amp;$D$2&amp;"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>15033</v>
      </c>
      <c r="T68" s="64" t="str">
        <f ca="1">IF(O68=1,"",RTD("cqg.rtd",,"StudyData", "(Vol("&amp;$E$14&amp;")when  (LocalYear("&amp;$E$14&amp;")="&amp;$D$3&amp;"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/>
      </c>
      <c r="U68" s="64">
        <f ca="1">IF(O68=1,"",RTD("cqg.rtd",,"StudyData", "(Vol("&amp;$E$15&amp;")when  (LocalYear("&amp;$E$15&amp;")="&amp;$D$4&amp;"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>4337</v>
      </c>
      <c r="V68" s="64">
        <f ca="1">IF(O68=1,"",RTD("cqg.rtd",,"StudyData", "(Vol("&amp;$E$16&amp;")when  (LocalYear("&amp;$E$16&amp;")="&amp;$D$5&amp;"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>3316</v>
      </c>
      <c r="W68" s="64">
        <f ca="1">IF(O68=1,"",RTD("cqg.rtd",,"StudyData", "(Vol("&amp;$E$17&amp;")when  (LocalYear("&amp;$E$17&amp;")="&amp;$D$6&amp;"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>11464</v>
      </c>
      <c r="X68" s="64">
        <f ca="1">IF(O68=1,"",RTD("cqg.rtd",,"StudyData", "(Vol("&amp;$E$18&amp;")when  (LocalYear("&amp;$E$18&amp;")="&amp;$D$7&amp;"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>5995</v>
      </c>
      <c r="Y68" s="64" t="str">
        <f ca="1">IF(O68=1,"",RTD("cqg.rtd",,"StudyData", "(Vol("&amp;$E$19&amp;")when  (LocalYear("&amp;$E$19&amp;")="&amp;$D$8&amp;"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/>
      </c>
      <c r="Z68" s="64" t="str">
        <f ca="1">IF(O68=1,"",RTD("cqg.rtd",,"StudyData", "(Vol("&amp;$E$20&amp;")when  (LocalYear("&amp;$E$20&amp;")="&amp;$D$9&amp;"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/>
      </c>
      <c r="AA68" s="64">
        <f ca="1">IF(O68=1,"",RTD("cqg.rtd",,"StudyData", "(Vol("&amp;$E$21&amp;")when  (LocalYear("&amp;$E$21&amp;")="&amp;$D$10&amp;"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>7866</v>
      </c>
      <c r="AB68" s="64">
        <f ca="1">IF(O68=1,"",RTD("cqg.rtd",,"StudyData", "(Vol("&amp;$E$21&amp;")when  (LocalYear("&amp;$E$21&amp;")="&amp;$D$11&amp;"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>14078</v>
      </c>
      <c r="AC68" s="65" t="str">
        <f t="shared" ca="1" si="20"/>
        <v/>
      </c>
      <c r="AE68" s="64" t="str">
        <f ca="1">IF($R68=1,SUM($S$1:S68),"")</f>
        <v/>
      </c>
      <c r="AF68" s="64" t="str">
        <f ca="1">IF($R68=1,SUM($T$1:T68),"")</f>
        <v/>
      </c>
      <c r="AG68" s="64" t="str">
        <f ca="1">IF($R68=1,SUM($U$1:U68),"")</f>
        <v/>
      </c>
      <c r="AH68" s="64" t="str">
        <f ca="1">IF($R68=1,SUM($V$1:V68),"")</f>
        <v/>
      </c>
      <c r="AI68" s="64" t="str">
        <f ca="1">IF($R68=1,SUM($W$1:W68),"")</f>
        <v/>
      </c>
      <c r="AJ68" s="64" t="str">
        <f ca="1">IF($R68=1,SUM($X$1:X68),"")</f>
        <v/>
      </c>
      <c r="AK68" s="64" t="str">
        <f ca="1">IF($R68=1,SUM($Y$1:Y68),"")</f>
        <v/>
      </c>
      <c r="AL68" s="64" t="str">
        <f ca="1">IF($R68=1,SUM($Z$1:Z68),"")</f>
        <v/>
      </c>
      <c r="AM68" s="64" t="str">
        <f ca="1">IF($R68=1,SUM($AA$1:AA68),"")</f>
        <v/>
      </c>
      <c r="AN68" s="64" t="str">
        <f ca="1">IF($R68=1,SUM($AB$1:AB68),"")</f>
        <v/>
      </c>
      <c r="AO68" s="64" t="str">
        <f ca="1">IF($R68=1,SUM($AC$1:AC68),"")</f>
        <v/>
      </c>
      <c r="AQ68" s="69" t="str">
        <f t="shared" si="21"/>
        <v>14:05</v>
      </c>
    </row>
    <row r="69" spans="6:43" x14ac:dyDescent="0.3">
      <c r="F69" s="64">
        <f t="shared" si="22"/>
        <v>14</v>
      </c>
      <c r="G69" s="66">
        <f t="shared" si="16"/>
        <v>10</v>
      </c>
      <c r="H69" s="67">
        <f t="shared" si="17"/>
        <v>0.59027777777777779</v>
      </c>
      <c r="K69" s="65" t="str">
        <f ca="1"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/>
      </c>
      <c r="L69" s="65" t="e">
        <f ca="1"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#N/A</v>
      </c>
      <c r="M69" s="65">
        <f t="shared" ca="1" si="15"/>
        <v>7532</v>
      </c>
      <c r="O69" s="64">
        <f t="shared" si="18"/>
        <v>0</v>
      </c>
      <c r="R69" s="64">
        <f t="shared" ca="1" si="19"/>
        <v>1.0559999999999938</v>
      </c>
      <c r="S69" s="64">
        <f ca="1">IF(O69=1,"",RTD("cqg.rtd",,"StudyData", "(Vol("&amp;$E$13&amp;")when  (LocalYear("&amp;$E$13&amp;")="&amp;$D$2&amp;"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>22732</v>
      </c>
      <c r="T69" s="64" t="str">
        <f ca="1">IF(O69=1,"",RTD("cqg.rtd",,"StudyData", "(Vol("&amp;$E$14&amp;")when  (LocalYear("&amp;$E$14&amp;")="&amp;$D$3&amp;"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/>
      </c>
      <c r="U69" s="64">
        <f ca="1">IF(O69=1,"",RTD("cqg.rtd",,"StudyData", "(Vol("&amp;$E$15&amp;")when  (LocalYear("&amp;$E$15&amp;")="&amp;$D$4&amp;"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>17192</v>
      </c>
      <c r="V69" s="64">
        <f ca="1">IF(O69=1,"",RTD("cqg.rtd",,"StudyData", "(Vol("&amp;$E$16&amp;")when  (LocalYear("&amp;$E$16&amp;")="&amp;$D$5&amp;"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>5717</v>
      </c>
      <c r="W69" s="64">
        <f ca="1">IF(O69=1,"",RTD("cqg.rtd",,"StudyData", "(Vol("&amp;$E$17&amp;")when  (LocalYear("&amp;$E$17&amp;")="&amp;$D$6&amp;"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>6304</v>
      </c>
      <c r="X69" s="64">
        <f ca="1">IF(O69=1,"",RTD("cqg.rtd",,"StudyData", "(Vol("&amp;$E$18&amp;")when  (LocalYear("&amp;$E$18&amp;")="&amp;$D$7&amp;"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>3398</v>
      </c>
      <c r="Y69" s="64" t="str">
        <f ca="1">IF(O69=1,"",RTD("cqg.rtd",,"StudyData", "(Vol("&amp;$E$19&amp;")when  (LocalYear("&amp;$E$19&amp;")="&amp;$D$8&amp;"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/>
      </c>
      <c r="Z69" s="64" t="str">
        <f ca="1">IF(O69=1,"",RTD("cqg.rtd",,"StudyData", "(Vol("&amp;$E$20&amp;")when  (LocalYear("&amp;$E$20&amp;")="&amp;$D$9&amp;"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/>
      </c>
      <c r="AA69" s="64">
        <f ca="1">IF(O69=1,"",RTD("cqg.rtd",,"StudyData", "(Vol("&amp;$E$21&amp;")when  (LocalYear("&amp;$E$21&amp;")="&amp;$D$10&amp;"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>5810</v>
      </c>
      <c r="AB69" s="64">
        <f ca="1">IF(O69=1,"",RTD("cqg.rtd",,"StudyData", "(Vol("&amp;$E$21&amp;")when  (LocalYear("&amp;$E$21&amp;")="&amp;$D$11&amp;"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>14167</v>
      </c>
      <c r="AC69" s="65" t="str">
        <f t="shared" ca="1" si="20"/>
        <v/>
      </c>
      <c r="AE69" s="64" t="str">
        <f ca="1">IF($R69=1,SUM($S$1:S69),"")</f>
        <v/>
      </c>
      <c r="AF69" s="64" t="str">
        <f ca="1">IF($R69=1,SUM($T$1:T69),"")</f>
        <v/>
      </c>
      <c r="AG69" s="64" t="str">
        <f ca="1">IF($R69=1,SUM($U$1:U69),"")</f>
        <v/>
      </c>
      <c r="AH69" s="64" t="str">
        <f ca="1">IF($R69=1,SUM($V$1:V69),"")</f>
        <v/>
      </c>
      <c r="AI69" s="64" t="str">
        <f ca="1">IF($R69=1,SUM($W$1:W69),"")</f>
        <v/>
      </c>
      <c r="AJ69" s="64" t="str">
        <f ca="1">IF($R69=1,SUM($X$1:X69),"")</f>
        <v/>
      </c>
      <c r="AK69" s="64" t="str">
        <f ca="1">IF($R69=1,SUM($Y$1:Y69),"")</f>
        <v/>
      </c>
      <c r="AL69" s="64" t="str">
        <f ca="1">IF($R69=1,SUM($Z$1:Z69),"")</f>
        <v/>
      </c>
      <c r="AM69" s="64" t="str">
        <f ca="1">IF($R69=1,SUM($AA$1:AA69),"")</f>
        <v/>
      </c>
      <c r="AN69" s="64" t="str">
        <f ca="1">IF($R69=1,SUM($AB$1:AB69),"")</f>
        <v/>
      </c>
      <c r="AO69" s="64" t="str">
        <f ca="1">IF($R69=1,SUM($AC$1:AC69),"")</f>
        <v/>
      </c>
      <c r="AQ69" s="69" t="str">
        <f t="shared" si="21"/>
        <v>14:10</v>
      </c>
    </row>
    <row r="70" spans="6:43" x14ac:dyDescent="0.3">
      <c r="F70" s="64">
        <f t="shared" si="22"/>
        <v>14</v>
      </c>
      <c r="G70" s="66">
        <f t="shared" si="16"/>
        <v>15</v>
      </c>
      <c r="H70" s="67">
        <f t="shared" si="17"/>
        <v>0.59375</v>
      </c>
      <c r="K70" s="65" t="str">
        <f ca="1"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/>
      </c>
      <c r="L70" s="65" t="e">
        <f ca="1"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#N/A</v>
      </c>
      <c r="M70" s="65">
        <f t="shared" ca="1" si="15"/>
        <v>6785.1</v>
      </c>
      <c r="O70" s="64">
        <f t="shared" si="18"/>
        <v>0</v>
      </c>
      <c r="R70" s="64">
        <f t="shared" ca="1" si="19"/>
        <v>1.0569999999999937</v>
      </c>
      <c r="S70" s="64">
        <f ca="1">IF(O70=1,"",RTD("cqg.rtd",,"StudyData", "(Vol("&amp;$E$13&amp;")when  (LocalYear("&amp;$E$13&amp;")="&amp;$D$2&amp;"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>12647</v>
      </c>
      <c r="T70" s="64" t="str">
        <f ca="1">IF(O70=1,"",RTD("cqg.rtd",,"StudyData", "(Vol("&amp;$E$14&amp;")when  (LocalYear("&amp;$E$14&amp;")="&amp;$D$3&amp;"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/>
      </c>
      <c r="U70" s="64">
        <f ca="1">IF(O70=1,"",RTD("cqg.rtd",,"StudyData", "(Vol("&amp;$E$15&amp;")when  (LocalYear("&amp;$E$15&amp;")="&amp;$D$4&amp;"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>11937</v>
      </c>
      <c r="V70" s="64">
        <f ca="1">IF(O70=1,"",RTD("cqg.rtd",,"StudyData", "(Vol("&amp;$E$16&amp;")when  (LocalYear("&amp;$E$16&amp;")="&amp;$D$5&amp;"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>4057</v>
      </c>
      <c r="W70" s="64">
        <f ca="1">IF(O70=1,"",RTD("cqg.rtd",,"StudyData", "(Vol("&amp;$E$17&amp;")when  (LocalYear("&amp;$E$17&amp;")="&amp;$D$6&amp;"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>11206</v>
      </c>
      <c r="X70" s="64">
        <f ca="1">IF(O70=1,"",RTD("cqg.rtd",,"StudyData", "(Vol("&amp;$E$18&amp;")when  (LocalYear("&amp;$E$18&amp;")="&amp;$D$7&amp;"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>8751</v>
      </c>
      <c r="Y70" s="64" t="str">
        <f ca="1">IF(O70=1,"",RTD("cqg.rtd",,"StudyData", "(Vol("&amp;$E$19&amp;")when  (LocalYear("&amp;$E$19&amp;")="&amp;$D$8&amp;"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/>
      </c>
      <c r="Z70" s="64" t="str">
        <f ca="1">IF(O70=1,"",RTD("cqg.rtd",,"StudyData", "(Vol("&amp;$E$20&amp;")when  (LocalYear("&amp;$E$20&amp;")="&amp;$D$9&amp;"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/>
      </c>
      <c r="AA70" s="64">
        <f ca="1">IF(O70=1,"",RTD("cqg.rtd",,"StudyData", "(Vol("&amp;$E$21&amp;")when  (LocalYear("&amp;$E$21&amp;")="&amp;$D$10&amp;"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>9089</v>
      </c>
      <c r="AB70" s="64">
        <f ca="1">IF(O70=1,"",RTD("cqg.rtd",,"StudyData", "(Vol("&amp;$E$21&amp;")when  (LocalYear("&amp;$E$21&amp;")="&amp;$D$11&amp;"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>10164</v>
      </c>
      <c r="AC70" s="65" t="str">
        <f t="shared" ca="1" si="20"/>
        <v/>
      </c>
      <c r="AE70" s="64" t="str">
        <f ca="1">IF($R70=1,SUM($S$1:S70),"")</f>
        <v/>
      </c>
      <c r="AF70" s="64" t="str">
        <f ca="1">IF($R70=1,SUM($T$1:T70),"")</f>
        <v/>
      </c>
      <c r="AG70" s="64" t="str">
        <f ca="1">IF($R70=1,SUM($U$1:U70),"")</f>
        <v/>
      </c>
      <c r="AH70" s="64" t="str">
        <f ca="1">IF($R70=1,SUM($V$1:V70),"")</f>
        <v/>
      </c>
      <c r="AI70" s="64" t="str">
        <f ca="1">IF($R70=1,SUM($W$1:W70),"")</f>
        <v/>
      </c>
      <c r="AJ70" s="64" t="str">
        <f ca="1">IF($R70=1,SUM($X$1:X70),"")</f>
        <v/>
      </c>
      <c r="AK70" s="64" t="str">
        <f ca="1">IF($R70=1,SUM($Y$1:Y70),"")</f>
        <v/>
      </c>
      <c r="AL70" s="64" t="str">
        <f ca="1">IF($R70=1,SUM($Z$1:Z70),"")</f>
        <v/>
      </c>
      <c r="AM70" s="64" t="str">
        <f ca="1">IF($R70=1,SUM($AA$1:AA70),"")</f>
        <v/>
      </c>
      <c r="AN70" s="64" t="str">
        <f ca="1">IF($R70=1,SUM($AB$1:AB70),"")</f>
        <v/>
      </c>
      <c r="AO70" s="64" t="str">
        <f ca="1">IF($R70=1,SUM($AC$1:AC70),"")</f>
        <v/>
      </c>
      <c r="AQ70" s="69" t="str">
        <f t="shared" si="21"/>
        <v>14:15</v>
      </c>
    </row>
    <row r="71" spans="6:43" x14ac:dyDescent="0.3">
      <c r="F71" s="64">
        <f t="shared" si="22"/>
        <v>14</v>
      </c>
      <c r="G71" s="66">
        <f t="shared" si="16"/>
        <v>20</v>
      </c>
      <c r="H71" s="67">
        <f t="shared" si="17"/>
        <v>0.59722222222222221</v>
      </c>
      <c r="K71" s="65" t="str">
        <f ca="1"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/>
      </c>
      <c r="L71" s="65" t="e">
        <f ca="1"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#N/A</v>
      </c>
      <c r="M71" s="65">
        <f t="shared" ca="1" si="15"/>
        <v>5960.7</v>
      </c>
      <c r="O71" s="64">
        <f t="shared" si="18"/>
        <v>0</v>
      </c>
      <c r="R71" s="64">
        <f t="shared" ca="1" si="19"/>
        <v>1.0579999999999936</v>
      </c>
      <c r="S71" s="64">
        <f ca="1">IF(O71=1,"",RTD("cqg.rtd",,"StudyData", "(Vol("&amp;$E$13&amp;")when  (LocalYear("&amp;$E$13&amp;")="&amp;$D$2&amp;"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>13504</v>
      </c>
      <c r="T71" s="64" t="str">
        <f ca="1">IF(O71=1,"",RTD("cqg.rtd",,"StudyData", "(Vol("&amp;$E$14&amp;")when  (LocalYear("&amp;$E$14&amp;")="&amp;$D$3&amp;"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/>
      </c>
      <c r="U71" s="64">
        <f ca="1">IF(O71=1,"",RTD("cqg.rtd",,"StudyData", "(Vol("&amp;$E$15&amp;")when  (LocalYear("&amp;$E$15&amp;")="&amp;$D$4&amp;"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>7829</v>
      </c>
      <c r="V71" s="64">
        <f ca="1">IF(O71=1,"",RTD("cqg.rtd",,"StudyData", "(Vol("&amp;$E$16&amp;")when  (LocalYear("&amp;$E$16&amp;")="&amp;$D$5&amp;"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>3695</v>
      </c>
      <c r="W71" s="64">
        <f ca="1">IF(O71=1,"",RTD("cqg.rtd",,"StudyData", "(Vol("&amp;$E$17&amp;")when  (LocalYear("&amp;$E$17&amp;")="&amp;$D$6&amp;"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>9308</v>
      </c>
      <c r="X71" s="64">
        <f ca="1">IF(O71=1,"",RTD("cqg.rtd",,"StudyData", "(Vol("&amp;$E$18&amp;")when  (LocalYear("&amp;$E$18&amp;")="&amp;$D$7&amp;"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>7173</v>
      </c>
      <c r="Y71" s="64" t="str">
        <f ca="1">IF(O71=1,"",RTD("cqg.rtd",,"StudyData", "(Vol("&amp;$E$19&amp;")when  (LocalYear("&amp;$E$19&amp;")="&amp;$D$8&amp;"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/>
      </c>
      <c r="Z71" s="64" t="str">
        <f ca="1">IF(O71=1,"",RTD("cqg.rtd",,"StudyData", "(Vol("&amp;$E$20&amp;")when  (LocalYear("&amp;$E$20&amp;")="&amp;$D$9&amp;"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/>
      </c>
      <c r="AA71" s="64">
        <f ca="1">IF(O71=1,"",RTD("cqg.rtd",,"StudyData", "(Vol("&amp;$E$21&amp;")when  (LocalYear("&amp;$E$21&amp;")="&amp;$D$10&amp;"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>6418</v>
      </c>
      <c r="AB71" s="64">
        <f ca="1">IF(O71=1,"",RTD("cqg.rtd",,"StudyData", "(Vol("&amp;$E$21&amp;")when  (LocalYear("&amp;$E$21&amp;")="&amp;$D$11&amp;"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>11680</v>
      </c>
      <c r="AC71" s="65" t="str">
        <f t="shared" ca="1" si="20"/>
        <v/>
      </c>
      <c r="AE71" s="64" t="str">
        <f ca="1">IF($R71=1,SUM($S$1:S71),"")</f>
        <v/>
      </c>
      <c r="AF71" s="64" t="str">
        <f ca="1">IF($R71=1,SUM($T$1:T71),"")</f>
        <v/>
      </c>
      <c r="AG71" s="64" t="str">
        <f ca="1">IF($R71=1,SUM($U$1:U71),"")</f>
        <v/>
      </c>
      <c r="AH71" s="64" t="str">
        <f ca="1">IF($R71=1,SUM($V$1:V71),"")</f>
        <v/>
      </c>
      <c r="AI71" s="64" t="str">
        <f ca="1">IF($R71=1,SUM($W$1:W71),"")</f>
        <v/>
      </c>
      <c r="AJ71" s="64" t="str">
        <f ca="1">IF($R71=1,SUM($X$1:X71),"")</f>
        <v/>
      </c>
      <c r="AK71" s="64" t="str">
        <f ca="1">IF($R71=1,SUM($Y$1:Y71),"")</f>
        <v/>
      </c>
      <c r="AL71" s="64" t="str">
        <f ca="1">IF($R71=1,SUM($Z$1:Z71),"")</f>
        <v/>
      </c>
      <c r="AM71" s="64" t="str">
        <f ca="1">IF($R71=1,SUM($AA$1:AA71),"")</f>
        <v/>
      </c>
      <c r="AN71" s="64" t="str">
        <f ca="1">IF($R71=1,SUM($AB$1:AB71),"")</f>
        <v/>
      </c>
      <c r="AO71" s="64" t="str">
        <f ca="1">IF($R71=1,SUM($AC$1:AC71),"")</f>
        <v/>
      </c>
      <c r="AQ71" s="69" t="str">
        <f t="shared" si="21"/>
        <v>14:20</v>
      </c>
    </row>
    <row r="72" spans="6:43" x14ac:dyDescent="0.3">
      <c r="F72" s="64">
        <f t="shared" si="22"/>
        <v>14</v>
      </c>
      <c r="G72" s="66">
        <f t="shared" si="16"/>
        <v>25</v>
      </c>
      <c r="H72" s="67">
        <f t="shared" si="17"/>
        <v>0.60069444444444442</v>
      </c>
      <c r="K72" s="65" t="str">
        <f ca="1"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/>
      </c>
      <c r="L72" s="65" t="e">
        <f ca="1"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#N/A</v>
      </c>
      <c r="M72" s="65">
        <f t="shared" ca="1" si="15"/>
        <v>5532.4</v>
      </c>
      <c r="O72" s="64">
        <f t="shared" si="18"/>
        <v>0</v>
      </c>
      <c r="R72" s="64">
        <f t="shared" ca="1" si="19"/>
        <v>1.0589999999999935</v>
      </c>
      <c r="S72" s="64">
        <f ca="1">IF(O72=1,"",RTD("cqg.rtd",,"StudyData", "(Vol("&amp;$E$13&amp;")when  (LocalYear("&amp;$E$13&amp;")="&amp;$D$2&amp;"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>14566</v>
      </c>
      <c r="T72" s="64" t="str">
        <f ca="1">IF(O72=1,"",RTD("cqg.rtd",,"StudyData", "(Vol("&amp;$E$14&amp;")when  (LocalYear("&amp;$E$14&amp;")="&amp;$D$3&amp;"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/>
      </c>
      <c r="U72" s="64">
        <f ca="1">IF(O72=1,"",RTD("cqg.rtd",,"StudyData", "(Vol("&amp;$E$15&amp;")when  (LocalYear("&amp;$E$15&amp;")="&amp;$D$4&amp;"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>7477</v>
      </c>
      <c r="V72" s="64">
        <f ca="1">IF(O72=1,"",RTD("cqg.rtd",,"StudyData", "(Vol("&amp;$E$16&amp;")when  (LocalYear("&amp;$E$16&amp;")="&amp;$D$5&amp;"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>4731</v>
      </c>
      <c r="W72" s="64">
        <f ca="1">IF(O72=1,"",RTD("cqg.rtd",,"StudyData", "(Vol("&amp;$E$17&amp;")when  (LocalYear("&amp;$E$17&amp;")="&amp;$D$6&amp;"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>6237</v>
      </c>
      <c r="X72" s="64">
        <f ca="1">IF(O72=1,"",RTD("cqg.rtd",,"StudyData", "(Vol("&amp;$E$18&amp;")when  (LocalYear("&amp;$E$18&amp;")="&amp;$D$7&amp;"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>7180</v>
      </c>
      <c r="Y72" s="64" t="str">
        <f ca="1">IF(O72=1,"",RTD("cqg.rtd",,"StudyData", "(Vol("&amp;$E$19&amp;")when  (LocalYear("&amp;$E$19&amp;")="&amp;$D$8&amp;"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/>
      </c>
      <c r="Z72" s="64" t="str">
        <f ca="1">IF(O72=1,"",RTD("cqg.rtd",,"StudyData", "(Vol("&amp;$E$20&amp;")when  (LocalYear("&amp;$E$20&amp;")="&amp;$D$9&amp;"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/>
      </c>
      <c r="AA72" s="64">
        <f ca="1">IF(O72=1,"",RTD("cqg.rtd",,"StudyData", "(Vol("&amp;$E$21&amp;")when  (LocalYear("&amp;$E$21&amp;")="&amp;$D$10&amp;"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>6762</v>
      </c>
      <c r="AB72" s="64">
        <f ca="1">IF(O72=1,"",RTD("cqg.rtd",,"StudyData", "(Vol("&amp;$E$21&amp;")when  (LocalYear("&amp;$E$21&amp;")="&amp;$D$11&amp;"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>8371</v>
      </c>
      <c r="AC72" s="65" t="str">
        <f t="shared" ca="1" si="20"/>
        <v/>
      </c>
      <c r="AE72" s="64" t="str">
        <f ca="1">IF($R72=1,SUM($S$1:S72),"")</f>
        <v/>
      </c>
      <c r="AF72" s="64" t="str">
        <f ca="1">IF($R72=1,SUM($T$1:T72),"")</f>
        <v/>
      </c>
      <c r="AG72" s="64" t="str">
        <f ca="1">IF($R72=1,SUM($U$1:U72),"")</f>
        <v/>
      </c>
      <c r="AH72" s="64" t="str">
        <f ca="1">IF($R72=1,SUM($V$1:V72),"")</f>
        <v/>
      </c>
      <c r="AI72" s="64" t="str">
        <f ca="1">IF($R72=1,SUM($W$1:W72),"")</f>
        <v/>
      </c>
      <c r="AJ72" s="64" t="str">
        <f ca="1">IF($R72=1,SUM($X$1:X72),"")</f>
        <v/>
      </c>
      <c r="AK72" s="64" t="str">
        <f ca="1">IF($R72=1,SUM($Y$1:Y72),"")</f>
        <v/>
      </c>
      <c r="AL72" s="64" t="str">
        <f ca="1">IF($R72=1,SUM($Z$1:Z72),"")</f>
        <v/>
      </c>
      <c r="AM72" s="64" t="str">
        <f ca="1">IF($R72=1,SUM($AA$1:AA72),"")</f>
        <v/>
      </c>
      <c r="AN72" s="64" t="str">
        <f ca="1">IF($R72=1,SUM($AB$1:AB72),"")</f>
        <v/>
      </c>
      <c r="AO72" s="64" t="str">
        <f ca="1">IF($R72=1,SUM($AC$1:AC72),"")</f>
        <v/>
      </c>
      <c r="AQ72" s="69" t="str">
        <f t="shared" si="21"/>
        <v>14:25</v>
      </c>
    </row>
    <row r="73" spans="6:43" x14ac:dyDescent="0.3">
      <c r="F73" s="64">
        <f t="shared" si="22"/>
        <v>14</v>
      </c>
      <c r="G73" s="66">
        <f t="shared" si="16"/>
        <v>30</v>
      </c>
      <c r="H73" s="67">
        <f t="shared" si="17"/>
        <v>0.60416666666666663</v>
      </c>
      <c r="K73" s="65" t="str">
        <f ca="1"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/>
      </c>
      <c r="L73" s="65" t="e">
        <f ca="1"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#N/A</v>
      </c>
      <c r="M73" s="65">
        <f t="shared" ca="1" si="15"/>
        <v>9718.4</v>
      </c>
      <c r="O73" s="64">
        <f t="shared" si="18"/>
        <v>0</v>
      </c>
      <c r="R73" s="64">
        <f t="shared" ca="1" si="19"/>
        <v>1.0599999999999934</v>
      </c>
      <c r="S73" s="64">
        <f ca="1">IF(O73=1,"",RTD("cqg.rtd",,"StudyData", "(Vol("&amp;$E$13&amp;")when  (LocalYear("&amp;$E$13&amp;")="&amp;$D$2&amp;"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>20421</v>
      </c>
      <c r="T73" s="64" t="str">
        <f ca="1">IF(O73=1,"",RTD("cqg.rtd",,"StudyData", "(Vol("&amp;$E$14&amp;")when  (LocalYear("&amp;$E$14&amp;")="&amp;$D$3&amp;"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/>
      </c>
      <c r="U73" s="64">
        <f ca="1">IF(O73=1,"",RTD("cqg.rtd",,"StudyData", "(Vol("&amp;$E$15&amp;")when  (LocalYear("&amp;$E$15&amp;")="&amp;$D$4&amp;"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>12181</v>
      </c>
      <c r="V73" s="64">
        <f ca="1">IF(O73=1,"",RTD("cqg.rtd",,"StudyData", "(Vol("&amp;$E$16&amp;")when  (LocalYear("&amp;$E$16&amp;")="&amp;$D$5&amp;"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>29904</v>
      </c>
      <c r="W73" s="64">
        <f ca="1">IF(O73=1,"",RTD("cqg.rtd",,"StudyData", "(Vol("&amp;$E$17&amp;")when  (LocalYear("&amp;$E$17&amp;")="&amp;$D$6&amp;"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>11360</v>
      </c>
      <c r="X73" s="64">
        <f ca="1">IF(O73=1,"",RTD("cqg.rtd",,"StudyData", "(Vol("&amp;$E$18&amp;")when  (LocalYear("&amp;$E$18&amp;")="&amp;$D$7&amp;"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>7487</v>
      </c>
      <c r="Y73" s="64" t="str">
        <f ca="1">IF(O73=1,"",RTD("cqg.rtd",,"StudyData", "(Vol("&amp;$E$19&amp;")when  (LocalYear("&amp;$E$19&amp;")="&amp;$D$8&amp;"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/>
      </c>
      <c r="Z73" s="64" t="str">
        <f ca="1">IF(O73=1,"",RTD("cqg.rtd",,"StudyData", "(Vol("&amp;$E$20&amp;")when  (LocalYear("&amp;$E$20&amp;")="&amp;$D$9&amp;"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/>
      </c>
      <c r="AA73" s="64">
        <f ca="1">IF(O73=1,"",RTD("cqg.rtd",,"StudyData", "(Vol("&amp;$E$21&amp;")when  (LocalYear("&amp;$E$21&amp;")="&amp;$D$10&amp;"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>7178</v>
      </c>
      <c r="AB73" s="64">
        <f ca="1">IF(O73=1,"",RTD("cqg.rtd",,"StudyData", "(Vol("&amp;$E$21&amp;")when  (LocalYear("&amp;$E$21&amp;")="&amp;$D$11&amp;"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>8653</v>
      </c>
      <c r="AC73" s="65" t="str">
        <f t="shared" ca="1" si="20"/>
        <v/>
      </c>
      <c r="AE73" s="64" t="str">
        <f ca="1">IF($R73=1,SUM($S$1:S73),"")</f>
        <v/>
      </c>
      <c r="AF73" s="64" t="str">
        <f ca="1">IF($R73=1,SUM($T$1:T73),"")</f>
        <v/>
      </c>
      <c r="AG73" s="64" t="str">
        <f ca="1">IF($R73=1,SUM($U$1:U73),"")</f>
        <v/>
      </c>
      <c r="AH73" s="64" t="str">
        <f ca="1">IF($R73=1,SUM($V$1:V73),"")</f>
        <v/>
      </c>
      <c r="AI73" s="64" t="str">
        <f ca="1">IF($R73=1,SUM($W$1:W73),"")</f>
        <v/>
      </c>
      <c r="AJ73" s="64" t="str">
        <f ca="1">IF($R73=1,SUM($X$1:X73),"")</f>
        <v/>
      </c>
      <c r="AK73" s="64" t="str">
        <f ca="1">IF($R73=1,SUM($Y$1:Y73),"")</f>
        <v/>
      </c>
      <c r="AL73" s="64" t="str">
        <f ca="1">IF($R73=1,SUM($Z$1:Z73),"")</f>
        <v/>
      </c>
      <c r="AM73" s="64" t="str">
        <f ca="1">IF($R73=1,SUM($AA$1:AA73),"")</f>
        <v/>
      </c>
      <c r="AN73" s="64" t="str">
        <f ca="1">IF($R73=1,SUM($AB$1:AB73),"")</f>
        <v/>
      </c>
      <c r="AO73" s="64" t="str">
        <f ca="1">IF($R73=1,SUM($AC$1:AC73),"")</f>
        <v/>
      </c>
      <c r="AQ73" s="69" t="str">
        <f t="shared" si="21"/>
        <v>14:30</v>
      </c>
    </row>
    <row r="74" spans="6:43" x14ac:dyDescent="0.3">
      <c r="F74" s="64">
        <f t="shared" si="22"/>
        <v>14</v>
      </c>
      <c r="G74" s="66">
        <f t="shared" si="16"/>
        <v>35</v>
      </c>
      <c r="H74" s="67">
        <f t="shared" si="17"/>
        <v>0.60763888888888895</v>
      </c>
      <c r="K74" s="65" t="str">
        <f ca="1"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/>
      </c>
      <c r="L74" s="65" t="e">
        <f ca="1"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#N/A</v>
      </c>
      <c r="M74" s="65">
        <f t="shared" ca="1" si="15"/>
        <v>9491.1</v>
      </c>
      <c r="O74" s="64">
        <f t="shared" si="18"/>
        <v>0</v>
      </c>
      <c r="R74" s="64">
        <f t="shared" ca="1" si="19"/>
        <v>1.0609999999999933</v>
      </c>
      <c r="S74" s="64">
        <f ca="1">IF(O74=1,"",RTD("cqg.rtd",,"StudyData", "(Vol("&amp;$E$13&amp;")when  (LocalYear("&amp;$E$13&amp;")="&amp;$D$2&amp;"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>14050</v>
      </c>
      <c r="T74" s="64" t="str">
        <f ca="1">IF(O74=1,"",RTD("cqg.rtd",,"StudyData", "(Vol("&amp;$E$14&amp;")when  (LocalYear("&amp;$E$14&amp;")="&amp;$D$3&amp;"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/>
      </c>
      <c r="U74" s="64">
        <f ca="1">IF(O74=1,"",RTD("cqg.rtd",,"StudyData", "(Vol("&amp;$E$15&amp;")when  (LocalYear("&amp;$E$15&amp;")="&amp;$D$4&amp;"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>15051</v>
      </c>
      <c r="V74" s="64">
        <f ca="1">IF(O74=1,"",RTD("cqg.rtd",,"StudyData", "(Vol("&amp;$E$16&amp;")when  (LocalYear("&amp;$E$16&amp;")="&amp;$D$5&amp;"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>27145</v>
      </c>
      <c r="W74" s="64">
        <f ca="1">IF(O74=1,"",RTD("cqg.rtd",,"StudyData", "(Vol("&amp;$E$17&amp;")when  (LocalYear("&amp;$E$17&amp;")="&amp;$D$6&amp;"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>8753</v>
      </c>
      <c r="X74" s="64">
        <f ca="1">IF(O74=1,"",RTD("cqg.rtd",,"StudyData", "(Vol("&amp;$E$18&amp;")when  (LocalYear("&amp;$E$18&amp;")="&amp;$D$7&amp;"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>6398</v>
      </c>
      <c r="Y74" s="64" t="str">
        <f ca="1">IF(O74=1,"",RTD("cqg.rtd",,"StudyData", "(Vol("&amp;$E$19&amp;")when  (LocalYear("&amp;$E$19&amp;")="&amp;$D$8&amp;"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/>
      </c>
      <c r="Z74" s="64" t="str">
        <f ca="1">IF(O74=1,"",RTD("cqg.rtd",,"StudyData", "(Vol("&amp;$E$20&amp;")when  (LocalYear("&amp;$E$20&amp;")="&amp;$D$9&amp;"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/>
      </c>
      <c r="AA74" s="64">
        <f ca="1">IF(O74=1,"",RTD("cqg.rtd",,"StudyData", "(Vol("&amp;$E$21&amp;")when  (LocalYear("&amp;$E$21&amp;")="&amp;$D$10&amp;"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>9876</v>
      </c>
      <c r="AB74" s="64">
        <f ca="1">IF(O74=1,"",RTD("cqg.rtd",,"StudyData", "(Vol("&amp;$E$21&amp;")when  (LocalYear("&amp;$E$21&amp;")="&amp;$D$11&amp;"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>13638</v>
      </c>
      <c r="AC74" s="65" t="str">
        <f t="shared" ca="1" si="20"/>
        <v/>
      </c>
      <c r="AE74" s="64" t="str">
        <f ca="1">IF($R74=1,SUM($S$1:S74),"")</f>
        <v/>
      </c>
      <c r="AF74" s="64" t="str">
        <f ca="1">IF($R74=1,SUM($T$1:T74),"")</f>
        <v/>
      </c>
      <c r="AG74" s="64" t="str">
        <f ca="1">IF($R74=1,SUM($U$1:U74),"")</f>
        <v/>
      </c>
      <c r="AH74" s="64" t="str">
        <f ca="1">IF($R74=1,SUM($V$1:V74),"")</f>
        <v/>
      </c>
      <c r="AI74" s="64" t="str">
        <f ca="1">IF($R74=1,SUM($W$1:W74),"")</f>
        <v/>
      </c>
      <c r="AJ74" s="64" t="str">
        <f ca="1">IF($R74=1,SUM($X$1:X74),"")</f>
        <v/>
      </c>
      <c r="AK74" s="64" t="str">
        <f ca="1">IF($R74=1,SUM($Y$1:Y74),"")</f>
        <v/>
      </c>
      <c r="AL74" s="64" t="str">
        <f ca="1">IF($R74=1,SUM($Z$1:Z74),"")</f>
        <v/>
      </c>
      <c r="AM74" s="64" t="str">
        <f ca="1">IF($R74=1,SUM($AA$1:AA74),"")</f>
        <v/>
      </c>
      <c r="AN74" s="64" t="str">
        <f ca="1">IF($R74=1,SUM($AB$1:AB74),"")</f>
        <v/>
      </c>
      <c r="AO74" s="64" t="str">
        <f ca="1">IF($R74=1,SUM($AC$1:AC74),"")</f>
        <v/>
      </c>
      <c r="AQ74" s="69" t="str">
        <f t="shared" si="21"/>
        <v>14:35</v>
      </c>
    </row>
    <row r="75" spans="6:43" x14ac:dyDescent="0.3">
      <c r="F75" s="64">
        <f t="shared" si="22"/>
        <v>14</v>
      </c>
      <c r="G75" s="66">
        <f t="shared" si="16"/>
        <v>40</v>
      </c>
      <c r="H75" s="67">
        <f t="shared" si="17"/>
        <v>0.61111111111111105</v>
      </c>
      <c r="K75" s="65" t="str">
        <f ca="1"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/>
      </c>
      <c r="L75" s="65" t="e">
        <f ca="1"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#N/A</v>
      </c>
      <c r="M75" s="65">
        <f t="shared" ca="1" si="15"/>
        <v>11315</v>
      </c>
      <c r="O75" s="64">
        <f t="shared" si="18"/>
        <v>0</v>
      </c>
      <c r="R75" s="64">
        <f t="shared" ca="1" si="19"/>
        <v>1.0619999999999932</v>
      </c>
      <c r="S75" s="64">
        <f ca="1">IF(O75=1,"",RTD("cqg.rtd",,"StudyData", "(Vol("&amp;$E$13&amp;")when  (LocalYear("&amp;$E$13&amp;")="&amp;$D$2&amp;"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>26573</v>
      </c>
      <c r="T75" s="64" t="str">
        <f ca="1">IF(O75=1,"",RTD("cqg.rtd",,"StudyData", "(Vol("&amp;$E$14&amp;")when  (LocalYear("&amp;$E$14&amp;")="&amp;$D$3&amp;"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/>
      </c>
      <c r="U75" s="64">
        <f ca="1">IF(O75=1,"",RTD("cqg.rtd",,"StudyData", "(Vol("&amp;$E$15&amp;")when  (LocalYear("&amp;$E$15&amp;")="&amp;$D$4&amp;"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>16789</v>
      </c>
      <c r="V75" s="64">
        <f ca="1">IF(O75=1,"",RTD("cqg.rtd",,"StudyData", "(Vol("&amp;$E$16&amp;")when  (LocalYear("&amp;$E$16&amp;")="&amp;$D$5&amp;"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>14266</v>
      </c>
      <c r="W75" s="64">
        <f ca="1">IF(O75=1,"",RTD("cqg.rtd",,"StudyData", "(Vol("&amp;$E$17&amp;")when  (LocalYear("&amp;$E$17&amp;")="&amp;$D$6&amp;"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>15629</v>
      </c>
      <c r="X75" s="64">
        <f ca="1">IF(O75=1,"",RTD("cqg.rtd",,"StudyData", "(Vol("&amp;$E$18&amp;")when  (LocalYear("&amp;$E$18&amp;")="&amp;$D$7&amp;"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>6718</v>
      </c>
      <c r="Y75" s="64" t="str">
        <f ca="1">IF(O75=1,"",RTD("cqg.rtd",,"StudyData", "(Vol("&amp;$E$19&amp;")when  (LocalYear("&amp;$E$19&amp;")="&amp;$D$8&amp;"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/>
      </c>
      <c r="Z75" s="64" t="str">
        <f ca="1">IF(O75=1,"",RTD("cqg.rtd",,"StudyData", "(Vol("&amp;$E$20&amp;")when  (LocalYear("&amp;$E$20&amp;")="&amp;$D$9&amp;"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/>
      </c>
      <c r="AA75" s="64">
        <f ca="1">IF(O75=1,"",RTD("cqg.rtd",,"StudyData", "(Vol("&amp;$E$21&amp;")when  (LocalYear("&amp;$E$21&amp;")="&amp;$D$10&amp;"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>14235</v>
      </c>
      <c r="AB75" s="64">
        <f ca="1">IF(O75=1,"",RTD("cqg.rtd",,"StudyData", "(Vol("&amp;$E$21&amp;")when  (LocalYear("&amp;$E$21&amp;")="&amp;$D$11&amp;"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>18940</v>
      </c>
      <c r="AC75" s="65" t="str">
        <f t="shared" ca="1" si="20"/>
        <v/>
      </c>
      <c r="AE75" s="64" t="str">
        <f ca="1">IF($R75=1,SUM($S$1:S75),"")</f>
        <v/>
      </c>
      <c r="AF75" s="64" t="str">
        <f ca="1">IF($R75=1,SUM($T$1:T75),"")</f>
        <v/>
      </c>
      <c r="AG75" s="64" t="str">
        <f ca="1">IF($R75=1,SUM($U$1:U75),"")</f>
        <v/>
      </c>
      <c r="AH75" s="64" t="str">
        <f ca="1">IF($R75=1,SUM($V$1:V75),"")</f>
        <v/>
      </c>
      <c r="AI75" s="64" t="str">
        <f ca="1">IF($R75=1,SUM($W$1:W75),"")</f>
        <v/>
      </c>
      <c r="AJ75" s="64" t="str">
        <f ca="1">IF($R75=1,SUM($X$1:X75),"")</f>
        <v/>
      </c>
      <c r="AK75" s="64" t="str">
        <f ca="1">IF($R75=1,SUM($Y$1:Y75),"")</f>
        <v/>
      </c>
      <c r="AL75" s="64" t="str">
        <f ca="1">IF($R75=1,SUM($Z$1:Z75),"")</f>
        <v/>
      </c>
      <c r="AM75" s="64" t="str">
        <f ca="1">IF($R75=1,SUM($AA$1:AA75),"")</f>
        <v/>
      </c>
      <c r="AN75" s="64" t="str">
        <f ca="1">IF($R75=1,SUM($AB$1:AB75),"")</f>
        <v/>
      </c>
      <c r="AO75" s="64" t="str">
        <f ca="1">IF($R75=1,SUM($AC$1:AC75),"")</f>
        <v/>
      </c>
      <c r="AQ75" s="69" t="str">
        <f t="shared" si="21"/>
        <v>14:40</v>
      </c>
    </row>
    <row r="76" spans="6:43" x14ac:dyDescent="0.3">
      <c r="F76" s="64">
        <f t="shared" si="22"/>
        <v>14</v>
      </c>
      <c r="G76" s="66">
        <f t="shared" si="16"/>
        <v>45</v>
      </c>
      <c r="H76" s="67">
        <f t="shared" si="17"/>
        <v>0.61458333333333337</v>
      </c>
      <c r="K76" s="65" t="str">
        <f ca="1"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/>
      </c>
      <c r="L76" s="65" t="e">
        <f ca="1"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#N/A</v>
      </c>
      <c r="M76" s="65">
        <f t="shared" ca="1" si="15"/>
        <v>12379.2</v>
      </c>
      <c r="O76" s="64">
        <f t="shared" si="18"/>
        <v>0</v>
      </c>
      <c r="R76" s="64">
        <f t="shared" ca="1" si="19"/>
        <v>1.0629999999999931</v>
      </c>
      <c r="S76" s="64">
        <f ca="1">IF(O76=1,"",RTD("cqg.rtd",,"StudyData", "(Vol("&amp;$E$13&amp;")when  (LocalYear("&amp;$E$13&amp;")="&amp;$D$2&amp;"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>49942</v>
      </c>
      <c r="T76" s="64" t="str">
        <f ca="1">IF(O76=1,"",RTD("cqg.rtd",,"StudyData", "(Vol("&amp;$E$14&amp;")when  (LocalYear("&amp;$E$14&amp;")="&amp;$D$3&amp;"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/>
      </c>
      <c r="U76" s="64">
        <f ca="1">IF(O76=1,"",RTD("cqg.rtd",,"StudyData", "(Vol("&amp;$E$15&amp;")when  (LocalYear("&amp;$E$15&amp;")="&amp;$D$4&amp;"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>12112</v>
      </c>
      <c r="V76" s="64">
        <f ca="1">IF(O76=1,"",RTD("cqg.rtd",,"StudyData", "(Vol("&amp;$E$16&amp;")when  (LocalYear("&amp;$E$16&amp;")="&amp;$D$5&amp;"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>8262</v>
      </c>
      <c r="W76" s="64">
        <f ca="1">IF(O76=1,"",RTD("cqg.rtd",,"StudyData", "(Vol("&amp;$E$17&amp;")when  (LocalYear("&amp;$E$17&amp;")="&amp;$D$6&amp;"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>10887</v>
      </c>
      <c r="X76" s="64">
        <f ca="1">IF(O76=1,"",RTD("cqg.rtd",,"StudyData", "(Vol("&amp;$E$18&amp;")when  (LocalYear("&amp;$E$18&amp;")="&amp;$D$7&amp;"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>8512</v>
      </c>
      <c r="Y76" s="64" t="str">
        <f ca="1">IF(O76=1,"",RTD("cqg.rtd",,"StudyData", "(Vol("&amp;$E$19&amp;")when  (LocalYear("&amp;$E$19&amp;")="&amp;$D$8&amp;"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/>
      </c>
      <c r="Z76" s="64" t="str">
        <f ca="1">IF(O76=1,"",RTD("cqg.rtd",,"StudyData", "(Vol("&amp;$E$20&amp;")when  (LocalYear("&amp;$E$20&amp;")="&amp;$D$9&amp;"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/>
      </c>
      <c r="AA76" s="64">
        <f ca="1">IF(O76=1,"",RTD("cqg.rtd",,"StudyData", "(Vol("&amp;$E$21&amp;")when  (LocalYear("&amp;$E$21&amp;")="&amp;$D$10&amp;"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>12943</v>
      </c>
      <c r="AB76" s="64">
        <f ca="1">IF(O76=1,"",RTD("cqg.rtd",,"StudyData", "(Vol("&amp;$E$21&amp;")when  (LocalYear("&amp;$E$21&amp;")="&amp;$D$11&amp;"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>21134</v>
      </c>
      <c r="AC76" s="65" t="str">
        <f t="shared" ca="1" si="20"/>
        <v/>
      </c>
      <c r="AE76" s="64" t="str">
        <f ca="1">IF($R76=1,SUM($S$1:S76),"")</f>
        <v/>
      </c>
      <c r="AF76" s="64" t="str">
        <f ca="1">IF($R76=1,SUM($T$1:T76),"")</f>
        <v/>
      </c>
      <c r="AG76" s="64" t="str">
        <f ca="1">IF($R76=1,SUM($U$1:U76),"")</f>
        <v/>
      </c>
      <c r="AH76" s="64" t="str">
        <f ca="1">IF($R76=1,SUM($V$1:V76),"")</f>
        <v/>
      </c>
      <c r="AI76" s="64" t="str">
        <f ca="1">IF($R76=1,SUM($W$1:W76),"")</f>
        <v/>
      </c>
      <c r="AJ76" s="64" t="str">
        <f ca="1">IF($R76=1,SUM($X$1:X76),"")</f>
        <v/>
      </c>
      <c r="AK76" s="64" t="str">
        <f ca="1">IF($R76=1,SUM($Y$1:Y76),"")</f>
        <v/>
      </c>
      <c r="AL76" s="64" t="str">
        <f ca="1">IF($R76=1,SUM($Z$1:Z76),"")</f>
        <v/>
      </c>
      <c r="AM76" s="64" t="str">
        <f ca="1">IF($R76=1,SUM($AA$1:AA76),"")</f>
        <v/>
      </c>
      <c r="AN76" s="64" t="str">
        <f ca="1">IF($R76=1,SUM($AB$1:AB76),"")</f>
        <v/>
      </c>
      <c r="AO76" s="64" t="str">
        <f ca="1">IF($R76=1,SUM($AC$1:AC76),"")</f>
        <v/>
      </c>
      <c r="AQ76" s="69" t="str">
        <f t="shared" si="21"/>
        <v>14:45</v>
      </c>
    </row>
    <row r="77" spans="6:43" x14ac:dyDescent="0.3">
      <c r="F77" s="64">
        <f t="shared" si="22"/>
        <v>14</v>
      </c>
      <c r="G77" s="66">
        <f t="shared" si="16"/>
        <v>50</v>
      </c>
      <c r="H77" s="67">
        <f t="shared" si="17"/>
        <v>0.61805555555555558</v>
      </c>
      <c r="K77" s="65" t="str">
        <f ca="1"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/>
      </c>
      <c r="L77" s="65" t="e">
        <f ca="1"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#N/A</v>
      </c>
      <c r="M77" s="65">
        <f t="shared" ca="1" si="15"/>
        <v>12039.1</v>
      </c>
      <c r="O77" s="64">
        <f t="shared" si="18"/>
        <v>0</v>
      </c>
      <c r="R77" s="64">
        <f t="shared" ca="1" si="19"/>
        <v>1.063999999999993</v>
      </c>
      <c r="S77" s="64">
        <f ca="1">IF(O77=1,"",RTD("cqg.rtd",,"StudyData", "(Vol("&amp;$E$13&amp;")when  (LocalYear("&amp;$E$13&amp;")="&amp;$D$2&amp;"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>37848</v>
      </c>
      <c r="T77" s="64" t="str">
        <f ca="1">IF(O77=1,"",RTD("cqg.rtd",,"StudyData", "(Vol("&amp;$E$14&amp;")when  (LocalYear("&amp;$E$14&amp;")="&amp;$D$3&amp;"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/>
      </c>
      <c r="U77" s="64">
        <f ca="1">IF(O77=1,"",RTD("cqg.rtd",,"StudyData", "(Vol("&amp;$E$15&amp;")when  (LocalYear("&amp;$E$15&amp;")="&amp;$D$4&amp;"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>15149</v>
      </c>
      <c r="V77" s="64">
        <f ca="1">IF(O77=1,"",RTD("cqg.rtd",,"StudyData", "(Vol("&amp;$E$16&amp;")when  (LocalYear("&amp;$E$16&amp;")="&amp;$D$5&amp;"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>11280</v>
      </c>
      <c r="W77" s="64">
        <f ca="1">IF(O77=1,"",RTD("cqg.rtd",,"StudyData", "(Vol("&amp;$E$17&amp;")when  (LocalYear("&amp;$E$17&amp;")="&amp;$D$6&amp;"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>12998</v>
      </c>
      <c r="X77" s="64">
        <f ca="1">IF(O77=1,"",RTD("cqg.rtd",,"StudyData", "(Vol("&amp;$E$18&amp;")when  (LocalYear("&amp;$E$18&amp;")="&amp;$D$7&amp;"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>6945</v>
      </c>
      <c r="Y77" s="64" t="str">
        <f ca="1">IF(O77=1,"",RTD("cqg.rtd",,"StudyData", "(Vol("&amp;$E$19&amp;")when  (LocalYear("&amp;$E$19&amp;")="&amp;$D$8&amp;"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/>
      </c>
      <c r="Z77" s="64" t="str">
        <f ca="1">IF(O77=1,"",RTD("cqg.rtd",,"StudyData", "(Vol("&amp;$E$20&amp;")when  (LocalYear("&amp;$E$20&amp;")="&amp;$D$9&amp;"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/>
      </c>
      <c r="AA77" s="64">
        <f ca="1">IF(O77=1,"",RTD("cqg.rtd",,"StudyData", "(Vol("&amp;$E$21&amp;")when  (LocalYear("&amp;$E$21&amp;")="&amp;$D$10&amp;"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>15615</v>
      </c>
      <c r="AB77" s="64">
        <f ca="1">IF(O77=1,"",RTD("cqg.rtd",,"StudyData", "(Vol("&amp;$E$21&amp;")when  (LocalYear("&amp;$E$21&amp;")="&amp;$D$11&amp;"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>20556</v>
      </c>
      <c r="AC77" s="65" t="str">
        <f t="shared" ca="1" si="20"/>
        <v/>
      </c>
      <c r="AE77" s="64" t="str">
        <f ca="1">IF($R77=1,SUM($S$1:S77),"")</f>
        <v/>
      </c>
      <c r="AF77" s="64" t="str">
        <f ca="1">IF($R77=1,SUM($T$1:T77),"")</f>
        <v/>
      </c>
      <c r="AG77" s="64" t="str">
        <f ca="1">IF($R77=1,SUM($U$1:U77),"")</f>
        <v/>
      </c>
      <c r="AH77" s="64" t="str">
        <f ca="1">IF($R77=1,SUM($V$1:V77),"")</f>
        <v/>
      </c>
      <c r="AI77" s="64" t="str">
        <f ca="1">IF($R77=1,SUM($W$1:W77),"")</f>
        <v/>
      </c>
      <c r="AJ77" s="64" t="str">
        <f ca="1">IF($R77=1,SUM($X$1:X77),"")</f>
        <v/>
      </c>
      <c r="AK77" s="64" t="str">
        <f ca="1">IF($R77=1,SUM($Y$1:Y77),"")</f>
        <v/>
      </c>
      <c r="AL77" s="64" t="str">
        <f ca="1">IF($R77=1,SUM($Z$1:Z77),"")</f>
        <v/>
      </c>
      <c r="AM77" s="64" t="str">
        <f ca="1">IF($R77=1,SUM($AA$1:AA77),"")</f>
        <v/>
      </c>
      <c r="AN77" s="64" t="str">
        <f ca="1">IF($R77=1,SUM($AB$1:AB77),"")</f>
        <v/>
      </c>
      <c r="AO77" s="64" t="str">
        <f ca="1">IF($R77=1,SUM($AC$1:AC77),"")</f>
        <v/>
      </c>
      <c r="AQ77" s="69" t="str">
        <f t="shared" si="21"/>
        <v>14:50</v>
      </c>
    </row>
    <row r="78" spans="6:43" x14ac:dyDescent="0.3">
      <c r="F78" s="64">
        <f t="shared" si="22"/>
        <v>14</v>
      </c>
      <c r="G78" s="66">
        <f t="shared" si="16"/>
        <v>55</v>
      </c>
      <c r="H78" s="67">
        <f t="shared" si="17"/>
        <v>0.62152777777777779</v>
      </c>
      <c r="K78" s="65" t="str">
        <f ca="1"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/>
      </c>
      <c r="L78" s="65" t="e">
        <f ca="1"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#N/A</v>
      </c>
      <c r="M78" s="65">
        <f t="shared" ca="1" si="15"/>
        <v>41916.699999999997</v>
      </c>
      <c r="O78" s="64">
        <f t="shared" si="18"/>
        <v>0</v>
      </c>
      <c r="R78" s="64">
        <f t="shared" ca="1" si="19"/>
        <v>1.0649999999999928</v>
      </c>
      <c r="S78" s="64">
        <f ca="1">IF(O78=1,"",RTD("cqg.rtd",,"StudyData", "(Vol("&amp;$E$13&amp;")when  (LocalYear("&amp;$E$13&amp;")="&amp;$D$2&amp;"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>103518</v>
      </c>
      <c r="T78" s="64" t="str">
        <f ca="1">IF(O78=1,"",RTD("cqg.rtd",,"StudyData", "(Vol("&amp;$E$14&amp;")when  (LocalYear("&amp;$E$14&amp;")="&amp;$D$3&amp;"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/>
      </c>
      <c r="U78" s="64">
        <f ca="1">IF(O78=1,"",RTD("cqg.rtd",,"StudyData", "(Vol("&amp;$E$15&amp;")when  (LocalYear("&amp;$E$15&amp;")="&amp;$D$4&amp;"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>118452</v>
      </c>
      <c r="V78" s="64">
        <f ca="1">IF(O78=1,"",RTD("cqg.rtd",,"StudyData", "(Vol("&amp;$E$16&amp;")when  (LocalYear("&amp;$E$16&amp;")="&amp;$D$5&amp;"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>37949</v>
      </c>
      <c r="W78" s="64">
        <f ca="1">IF(O78=1,"",RTD("cqg.rtd",,"StudyData", "(Vol("&amp;$E$17&amp;")when  (LocalYear("&amp;$E$17&amp;")="&amp;$D$6&amp;"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>42134</v>
      </c>
      <c r="X78" s="64">
        <f ca="1">IF(O78=1,"",RTD("cqg.rtd",,"StudyData", "(Vol("&amp;$E$18&amp;")when  (LocalYear("&amp;$E$18&amp;")="&amp;$D$7&amp;"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>28209</v>
      </c>
      <c r="Y78" s="64" t="str">
        <f ca="1">IF(O78=1,"",RTD("cqg.rtd",,"StudyData", "(Vol("&amp;$E$19&amp;")when  (LocalYear("&amp;$E$19&amp;")="&amp;$D$8&amp;"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/>
      </c>
      <c r="Z78" s="64" t="str">
        <f ca="1">IF(O78=1,"",RTD("cqg.rtd",,"StudyData", "(Vol("&amp;$E$20&amp;")when  (LocalYear("&amp;$E$20&amp;")="&amp;$D$9&amp;"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/>
      </c>
      <c r="AA78" s="64">
        <f ca="1">IF(O78=1,"",RTD("cqg.rtd",,"StudyData", "(Vol("&amp;$E$21&amp;")when  (LocalYear("&amp;$E$21&amp;")="&amp;$D$10&amp;"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>47927</v>
      </c>
      <c r="AB78" s="64">
        <f ca="1">IF(O78=1,"",RTD("cqg.rtd",,"StudyData", "(Vol("&amp;$E$21&amp;")when  (LocalYear("&amp;$E$21&amp;")="&amp;$D$11&amp;"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>40978</v>
      </c>
      <c r="AC78" s="65" t="str">
        <f t="shared" ca="1" si="20"/>
        <v/>
      </c>
      <c r="AE78" s="64" t="str">
        <f ca="1">IF($R78=1,SUM($S$1:S78),"")</f>
        <v/>
      </c>
      <c r="AF78" s="64" t="str">
        <f ca="1">IF($R78=1,SUM($T$1:T78),"")</f>
        <v/>
      </c>
      <c r="AG78" s="64" t="str">
        <f ca="1">IF($R78=1,SUM($U$1:U78),"")</f>
        <v/>
      </c>
      <c r="AH78" s="64" t="str">
        <f ca="1">IF($R78=1,SUM($V$1:V78),"")</f>
        <v/>
      </c>
      <c r="AI78" s="64" t="str">
        <f ca="1">IF($R78=1,SUM($W$1:W78),"")</f>
        <v/>
      </c>
      <c r="AJ78" s="64" t="str">
        <f ca="1">IF($R78=1,SUM($X$1:X78),"")</f>
        <v/>
      </c>
      <c r="AK78" s="64" t="str">
        <f ca="1">IF($R78=1,SUM($Y$1:Y78),"")</f>
        <v/>
      </c>
      <c r="AL78" s="64" t="str">
        <f ca="1">IF($R78=1,SUM($Z$1:Z78),"")</f>
        <v/>
      </c>
      <c r="AM78" s="64" t="str">
        <f ca="1">IF($R78=1,SUM($AA$1:AA78),"")</f>
        <v/>
      </c>
      <c r="AN78" s="64" t="str">
        <f ca="1">IF($R78=1,SUM($AB$1:AB78),"")</f>
        <v/>
      </c>
      <c r="AO78" s="64" t="str">
        <f ca="1">IF($R78=1,SUM($AC$1:AC78),"")</f>
        <v/>
      </c>
      <c r="AQ78" s="69" t="str">
        <f t="shared" si="21"/>
        <v>14:55</v>
      </c>
    </row>
    <row r="79" spans="6:43" x14ac:dyDescent="0.3">
      <c r="F79" s="64">
        <f t="shared" si="22"/>
        <v>15</v>
      </c>
      <c r="G79" s="66" t="str">
        <f t="shared" si="16"/>
        <v>00</v>
      </c>
      <c r="H79" s="67">
        <f t="shared" si="17"/>
        <v>0.625</v>
      </c>
      <c r="K79" s="65" t="str">
        <f ca="1"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/>
      </c>
      <c r="L79" s="65" t="e">
        <f ca="1"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#N/A</v>
      </c>
      <c r="M79" s="65">
        <f t="shared" ca="1" si="15"/>
        <v>28732.799999999999</v>
      </c>
      <c r="O79" s="64">
        <f t="shared" si="18"/>
        <v>0</v>
      </c>
      <c r="R79" s="64">
        <f t="shared" ca="1" si="19"/>
        <v>1.0659999999999927</v>
      </c>
      <c r="S79" s="64">
        <f ca="1">IF(O79=1,"",RTD("cqg.rtd",,"StudyData", "(Vol("&amp;$E$13&amp;")when  (LocalYear("&amp;$E$13&amp;")="&amp;$D$2&amp;"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>69742</v>
      </c>
      <c r="T79" s="64" t="str">
        <f ca="1">IF(O79=1,"",RTD("cqg.rtd",,"StudyData", "(Vol("&amp;$E$14&amp;")when  (LocalYear("&amp;$E$14&amp;")="&amp;$D$3&amp;"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/>
      </c>
      <c r="U79" s="64">
        <f ca="1">IF(O79=1,"",RTD("cqg.rtd",,"StudyData", "(Vol("&amp;$E$15&amp;")when  (LocalYear("&amp;$E$15&amp;")="&amp;$D$4&amp;"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>79042</v>
      </c>
      <c r="V79" s="64">
        <f ca="1">IF(O79=1,"",RTD("cqg.rtd",,"StudyData", "(Vol("&amp;$E$16&amp;")when  (LocalYear("&amp;$E$16&amp;")="&amp;$D$5&amp;"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>32150</v>
      </c>
      <c r="W79" s="64">
        <f ca="1">IF(O79=1,"",RTD("cqg.rtd",,"StudyData", "(Vol("&amp;$E$17&amp;")when  (LocalYear("&amp;$E$17&amp;")="&amp;$D$6&amp;"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>30155</v>
      </c>
      <c r="X79" s="64">
        <f ca="1">IF(O79=1,"",RTD("cqg.rtd",,"StudyData", "(Vol("&amp;$E$18&amp;")when  (LocalYear("&amp;$E$18&amp;")="&amp;$D$7&amp;"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>19385</v>
      </c>
      <c r="Y79" s="64" t="str">
        <f ca="1">IF(O79=1,"",RTD("cqg.rtd",,"StudyData", "(Vol("&amp;$E$19&amp;")when  (LocalYear("&amp;$E$19&amp;")="&amp;$D$8&amp;"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/>
      </c>
      <c r="Z79" s="64" t="str">
        <f ca="1">IF(O79=1,"",RTD("cqg.rtd",,"StudyData", "(Vol("&amp;$E$20&amp;")when  (LocalYear("&amp;$E$20&amp;")="&amp;$D$9&amp;"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/>
      </c>
      <c r="AA79" s="64">
        <f ca="1">IF(O79=1,"",RTD("cqg.rtd",,"StudyData", "(Vol("&amp;$E$21&amp;")when  (LocalYear("&amp;$E$21&amp;")="&amp;$D$10&amp;"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>26785</v>
      </c>
      <c r="AB79" s="64">
        <f ca="1">IF(O79=1,"",RTD("cqg.rtd",,"StudyData", "(Vol("&amp;$E$21&amp;")when  (LocalYear("&amp;$E$21&amp;")="&amp;$D$11&amp;"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>30069</v>
      </c>
      <c r="AC79" s="65" t="str">
        <f t="shared" ca="1" si="20"/>
        <v/>
      </c>
      <c r="AE79" s="64" t="str">
        <f ca="1">IF($R79=1,SUM($S$1:S79),"")</f>
        <v/>
      </c>
      <c r="AF79" s="64" t="str">
        <f ca="1">IF($R79=1,SUM($T$1:T79),"")</f>
        <v/>
      </c>
      <c r="AG79" s="64" t="str">
        <f ca="1">IF($R79=1,SUM($U$1:U79),"")</f>
        <v/>
      </c>
      <c r="AH79" s="64" t="str">
        <f ca="1">IF($R79=1,SUM($V$1:V79),"")</f>
        <v/>
      </c>
      <c r="AI79" s="64" t="str">
        <f ca="1">IF($R79=1,SUM($W$1:W79),"")</f>
        <v/>
      </c>
      <c r="AJ79" s="64" t="str">
        <f ca="1">IF($R79=1,SUM($X$1:X79),"")</f>
        <v/>
      </c>
      <c r="AK79" s="64" t="str">
        <f ca="1">IF($R79=1,SUM($Y$1:Y79),"")</f>
        <v/>
      </c>
      <c r="AL79" s="64" t="str">
        <f ca="1">IF($R79=1,SUM($Z$1:Z79),"")</f>
        <v/>
      </c>
      <c r="AM79" s="64" t="str">
        <f ca="1">IF($R79=1,SUM($AA$1:AA79),"")</f>
        <v/>
      </c>
      <c r="AN79" s="64" t="str">
        <f ca="1">IF($R79=1,SUM($AB$1:AB79),"")</f>
        <v/>
      </c>
      <c r="AO79" s="64" t="str">
        <f ca="1">IF($R79=1,SUM($AC$1:AC79),"")</f>
        <v/>
      </c>
      <c r="AQ79" s="69" t="str">
        <f t="shared" si="21"/>
        <v>15:00</v>
      </c>
    </row>
    <row r="80" spans="6:43" x14ac:dyDescent="0.3">
      <c r="F80" s="64">
        <f t="shared" si="22"/>
        <v>15</v>
      </c>
      <c r="G80" s="66" t="str">
        <f t="shared" si="16"/>
        <v>05</v>
      </c>
      <c r="H80" s="67">
        <f t="shared" si="17"/>
        <v>0.62847222222222221</v>
      </c>
      <c r="K80" s="65" t="str">
        <f ca="1"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/>
      </c>
      <c r="L80" s="65" t="e">
        <f ca="1"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#N/A</v>
      </c>
      <c r="M80" s="65">
        <f t="shared" ca="1" si="15"/>
        <v>9070</v>
      </c>
      <c r="O80" s="64">
        <f t="shared" si="18"/>
        <v>0</v>
      </c>
      <c r="R80" s="64">
        <f t="shared" ca="1" si="19"/>
        <v>1.0669999999999926</v>
      </c>
      <c r="S80" s="64">
        <f ca="1">IF(O80=1,"",RTD("cqg.rtd",,"StudyData", "(Vol("&amp;$E$13&amp;")when  (LocalYear("&amp;$E$13&amp;")="&amp;$D$2&amp;"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>22953</v>
      </c>
      <c r="T80" s="64" t="str">
        <f ca="1">IF(O80=1,"",RTD("cqg.rtd",,"StudyData", "(Vol("&amp;$E$14&amp;")when  (LocalYear("&amp;$E$14&amp;")="&amp;$D$3&amp;"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/>
      </c>
      <c r="U80" s="64">
        <f ca="1">IF(O80=1,"",RTD("cqg.rtd",,"StudyData", "(Vol("&amp;$E$15&amp;")when  (LocalYear("&amp;$E$15&amp;")="&amp;$D$4&amp;"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>22214</v>
      </c>
      <c r="V80" s="64">
        <f ca="1">IF(O80=1,"",RTD("cqg.rtd",,"StudyData", "(Vol("&amp;$E$16&amp;")when  (LocalYear("&amp;$E$16&amp;")="&amp;$D$5&amp;"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>6770</v>
      </c>
      <c r="W80" s="64">
        <f ca="1">IF(O80=1,"",RTD("cqg.rtd",,"StudyData", "(Vol("&amp;$E$17&amp;")when  (LocalYear("&amp;$E$17&amp;")="&amp;$D$6&amp;"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>7263</v>
      </c>
      <c r="X80" s="64">
        <f ca="1">IF(O80=1,"",RTD("cqg.rtd",,"StudyData", "(Vol("&amp;$E$18&amp;")when  (LocalYear("&amp;$E$18&amp;")="&amp;$D$7&amp;"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>5255</v>
      </c>
      <c r="Y80" s="64" t="str">
        <f ca="1">IF(O80=1,"",RTD("cqg.rtd",,"StudyData", "(Vol("&amp;$E$19&amp;")when  (LocalYear("&amp;$E$19&amp;")="&amp;$D$8&amp;"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/>
      </c>
      <c r="Z80" s="64" t="str">
        <f ca="1">IF(O80=1,"",RTD("cqg.rtd",,"StudyData", "(Vol("&amp;$E$20&amp;")when  (LocalYear("&amp;$E$20&amp;")="&amp;$D$9&amp;"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/>
      </c>
      <c r="AA80" s="64">
        <f ca="1">IF(O80=1,"",RTD("cqg.rtd",,"StudyData", "(Vol("&amp;$E$21&amp;")when  (LocalYear("&amp;$E$21&amp;")="&amp;$D$10&amp;"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>13271</v>
      </c>
      <c r="AB80" s="64">
        <f ca="1">IF(O80=1,"",RTD("cqg.rtd",,"StudyData", "(Vol("&amp;$E$21&amp;")when  (LocalYear("&amp;$E$21&amp;")="&amp;$D$11&amp;"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>12974</v>
      </c>
      <c r="AC80" s="65" t="str">
        <f t="shared" ca="1" si="20"/>
        <v/>
      </c>
      <c r="AE80" s="64" t="str">
        <f ca="1">IF($R80=1,SUM($S$1:S80),"")</f>
        <v/>
      </c>
      <c r="AF80" s="64" t="str">
        <f ca="1">IF($R80=1,SUM($T$1:T80),"")</f>
        <v/>
      </c>
      <c r="AG80" s="64" t="str">
        <f ca="1">IF($R80=1,SUM($U$1:U80),"")</f>
        <v/>
      </c>
      <c r="AH80" s="64" t="str">
        <f ca="1">IF($R80=1,SUM($V$1:V80),"")</f>
        <v/>
      </c>
      <c r="AI80" s="64" t="str">
        <f ca="1">IF($R80=1,SUM($W$1:W80),"")</f>
        <v/>
      </c>
      <c r="AJ80" s="64" t="str">
        <f ca="1">IF($R80=1,SUM($X$1:X80),"")</f>
        <v/>
      </c>
      <c r="AK80" s="64" t="str">
        <f ca="1">IF($R80=1,SUM($Y$1:Y80),"")</f>
        <v/>
      </c>
      <c r="AL80" s="64" t="str">
        <f ca="1">IF($R80=1,SUM($Z$1:Z80),"")</f>
        <v/>
      </c>
      <c r="AM80" s="64" t="str">
        <f ca="1">IF($R80=1,SUM($AA$1:AA80),"")</f>
        <v/>
      </c>
      <c r="AN80" s="64" t="str">
        <f ca="1">IF($R80=1,SUM($AB$1:AB80),"")</f>
        <v/>
      </c>
      <c r="AO80" s="64" t="str">
        <f ca="1">IF($R80=1,SUM($AC$1:AC80),"")</f>
        <v/>
      </c>
      <c r="AQ80" s="69" t="str">
        <f t="shared" si="21"/>
        <v>15:05</v>
      </c>
    </row>
    <row r="81" spans="6:43" x14ac:dyDescent="0.3">
      <c r="F81" s="64">
        <f t="shared" si="22"/>
        <v>15</v>
      </c>
      <c r="G81" s="66">
        <f t="shared" si="16"/>
        <v>10</v>
      </c>
      <c r="H81" s="67">
        <f t="shared" si="17"/>
        <v>0.63194444444444442</v>
      </c>
      <c r="K81" s="65" t="str">
        <f ca="1"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/>
      </c>
      <c r="L81" s="65" t="e">
        <f ca="1"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#N/A</v>
      </c>
      <c r="M81" s="65">
        <f t="shared" ca="1" si="15"/>
        <v>10645.9</v>
      </c>
      <c r="O81" s="64">
        <f t="shared" si="18"/>
        <v>0</v>
      </c>
      <c r="R81" s="64">
        <f t="shared" ca="1" si="19"/>
        <v>1.0679999999999925</v>
      </c>
      <c r="S81" s="64">
        <f ca="1">IF(O81=1,"",RTD("cqg.rtd",,"StudyData", "(Vol("&amp;$E$13&amp;")when  (LocalYear("&amp;$E$13&amp;")="&amp;$D$2&amp;"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>18736</v>
      </c>
      <c r="T81" s="64" t="str">
        <f ca="1">IF(O81=1,"",RTD("cqg.rtd",,"StudyData", "(Vol("&amp;$E$14&amp;")when  (LocalYear("&amp;$E$14&amp;")="&amp;$D$3&amp;"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/>
      </c>
      <c r="U81" s="64">
        <f ca="1">IF(O81=1,"",RTD("cqg.rtd",,"StudyData", "(Vol("&amp;$E$15&amp;")when  (LocalYear("&amp;$E$15&amp;")="&amp;$D$4&amp;"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>22012</v>
      </c>
      <c r="V81" s="64">
        <f ca="1">IF(O81=1,"",RTD("cqg.rtd",,"StudyData", "(Vol("&amp;$E$16&amp;")when  (LocalYear("&amp;$E$16&amp;")="&amp;$D$5&amp;"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>14211</v>
      </c>
      <c r="W81" s="64">
        <f ca="1">IF(O81=1,"",RTD("cqg.rtd",,"StudyData", "(Vol("&amp;$E$17&amp;")when  (LocalYear("&amp;$E$17&amp;")="&amp;$D$6&amp;"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>13814</v>
      </c>
      <c r="X81" s="64">
        <f ca="1">IF(O81=1,"",RTD("cqg.rtd",,"StudyData", "(Vol("&amp;$E$18&amp;")when  (LocalYear("&amp;$E$18&amp;")="&amp;$D$7&amp;"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>11089</v>
      </c>
      <c r="Y81" s="64" t="str">
        <f ca="1">IF(O81=1,"",RTD("cqg.rtd",,"StudyData", "(Vol("&amp;$E$19&amp;")when  (LocalYear("&amp;$E$19&amp;")="&amp;$D$8&amp;"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/>
      </c>
      <c r="Z81" s="64" t="str">
        <f ca="1">IF(O81=1,"",RTD("cqg.rtd",,"StudyData", "(Vol("&amp;$E$20&amp;")when  (LocalYear("&amp;$E$20&amp;")="&amp;$D$9&amp;"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/>
      </c>
      <c r="AA81" s="64">
        <f ca="1">IF(O81=1,"",RTD("cqg.rtd",,"StudyData", "(Vol("&amp;$E$21&amp;")when  (LocalYear("&amp;$E$21&amp;")="&amp;$D$10&amp;"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>11294</v>
      </c>
      <c r="AB81" s="64">
        <f ca="1">IF(O81=1,"",RTD("cqg.rtd",,"StudyData", "(Vol("&amp;$E$21&amp;")when  (LocalYear("&amp;$E$21&amp;")="&amp;$D$11&amp;"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>15303</v>
      </c>
      <c r="AC81" s="65" t="str">
        <f t="shared" ca="1" si="20"/>
        <v/>
      </c>
      <c r="AE81" s="64" t="str">
        <f ca="1">IF($R81=1,SUM($S$1:S81),"")</f>
        <v/>
      </c>
      <c r="AF81" s="64" t="str">
        <f ca="1">IF($R81=1,SUM($T$1:T81),"")</f>
        <v/>
      </c>
      <c r="AG81" s="64" t="str">
        <f ca="1">IF($R81=1,SUM($U$1:U81),"")</f>
        <v/>
      </c>
      <c r="AH81" s="64" t="str">
        <f ca="1">IF($R81=1,SUM($V$1:V81),"")</f>
        <v/>
      </c>
      <c r="AI81" s="64" t="str">
        <f ca="1">IF($R81=1,SUM($W$1:W81),"")</f>
        <v/>
      </c>
      <c r="AJ81" s="64" t="str">
        <f ca="1">IF($R81=1,SUM($X$1:X81),"")</f>
        <v/>
      </c>
      <c r="AK81" s="64" t="str">
        <f ca="1">IF($R81=1,SUM($Y$1:Y81),"")</f>
        <v/>
      </c>
      <c r="AL81" s="64" t="str">
        <f ca="1">IF($R81=1,SUM($Z$1:Z81),"")</f>
        <v/>
      </c>
      <c r="AM81" s="64" t="str">
        <f ca="1">IF($R81=1,SUM($AA$1:AA81),"")</f>
        <v/>
      </c>
      <c r="AN81" s="64" t="str">
        <f ca="1">IF($R81=1,SUM($AB$1:AB81),"")</f>
        <v/>
      </c>
      <c r="AO81" s="64" t="str">
        <f ca="1">IF($R81=1,SUM($AC$1:AC81),"")</f>
        <v/>
      </c>
      <c r="AQ81" s="69" t="str">
        <f t="shared" si="21"/>
        <v>15:10</v>
      </c>
    </row>
    <row r="82" spans="6:43" x14ac:dyDescent="0.3">
      <c r="F82" s="64">
        <f>IF(G81=55,F81+1,F81)</f>
        <v>15</v>
      </c>
      <c r="G82" s="66">
        <f>IF(G81=55,0&amp;0,IF(G81=0&amp;0,G81+0&amp;5,G81+5))</f>
        <v>15</v>
      </c>
      <c r="H82" s="67">
        <f>_xlfn.NUMBERVALUE(F82&amp;":"&amp;G82)</f>
        <v>0.63541666666666663</v>
      </c>
      <c r="K82" s="65" t="str">
        <f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/>
      </c>
      <c r="L82" s="65" t="e">
        <f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#N/A</v>
      </c>
      <c r="M82" s="65"/>
      <c r="O82" s="64">
        <f t="shared" si="18"/>
        <v>1</v>
      </c>
      <c r="R82" s="64">
        <f t="shared" ca="1" si="19"/>
        <v>1.0689999999999924</v>
      </c>
      <c r="S82" s="64" t="str">
        <f>IF(O82=1,"",RTD("cqg.rtd",,"StudyData", "(Vol("&amp;$E$13&amp;")when  (LocalYear("&amp;$E$13&amp;")="&amp;$D$2&amp;"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/>
      </c>
      <c r="T82" s="64" t="str">
        <f>IF(O82=1,"",RTD("cqg.rtd",,"StudyData", "(Vol("&amp;$E$14&amp;")when  (LocalYear("&amp;$E$14&amp;")="&amp;$D$3&amp;"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/>
      </c>
      <c r="U82" s="64" t="str">
        <f>IF(O82=1,"",RTD("cqg.rtd",,"StudyData", "(Vol("&amp;$E$15&amp;")when  (LocalYear("&amp;$E$15&amp;")="&amp;$D$4&amp;"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/>
      </c>
      <c r="V82" s="64" t="str">
        <f>IF(O82=1,"",RTD("cqg.rtd",,"StudyData", "(Vol("&amp;$E$16&amp;")when  (LocalYear("&amp;$E$16&amp;")="&amp;$D$5&amp;"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/>
      </c>
      <c r="W82" s="64" t="str">
        <f>IF(O82=1,"",RTD("cqg.rtd",,"StudyData", "(Vol("&amp;$E$17&amp;")when  (LocalYear("&amp;$E$17&amp;")="&amp;$D$6&amp;"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/>
      </c>
      <c r="X82" s="64" t="str">
        <f>IF(O82=1,"",RTD("cqg.rtd",,"StudyData", "(Vol("&amp;$E$18&amp;")when  (LocalYear("&amp;$E$18&amp;")="&amp;$D$7&amp;"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/>
      </c>
      <c r="Y82" s="64" t="str">
        <f>IF(O82=1,"",RTD("cqg.rtd",,"StudyData", "(Vol("&amp;$E$19&amp;")when  (LocalYear("&amp;$E$19&amp;")="&amp;$D$8&amp;"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/>
      </c>
      <c r="Z82" s="64" t="str">
        <f>IF(O82=1,"",RTD("cqg.rtd",,"StudyData", "(Vol("&amp;$E$20&amp;")when  (LocalYear("&amp;$E$20&amp;")="&amp;$D$9&amp;"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/>
      </c>
      <c r="AA82" s="64" t="str">
        <f>IF(O82=1,"",RTD("cqg.rtd",,"StudyData", "(Vol("&amp;$E$21&amp;")when  (LocalYear("&amp;$E$21&amp;")="&amp;$D$10&amp;"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/>
      </c>
      <c r="AB82" s="64" t="str">
        <f>IF(O82=1,"",RTD("cqg.rtd",,"StudyData", "(Vol("&amp;$E$21&amp;")when  (LocalYear("&amp;$E$21&amp;")="&amp;$D$11&amp;"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/>
      </c>
      <c r="AC82" s="65" t="str">
        <f t="shared" si="20"/>
        <v/>
      </c>
      <c r="AE82" s="64" t="str">
        <f ca="1">IF($R82=1,SUM($S$1:S82),"")</f>
        <v/>
      </c>
      <c r="AF82" s="64" t="str">
        <f ca="1">IF($R82=1,SUM($T$1:T82),"")</f>
        <v/>
      </c>
      <c r="AG82" s="64" t="str">
        <f ca="1">IF($R82=1,SUM($U$1:U82),"")</f>
        <v/>
      </c>
      <c r="AH82" s="64" t="str">
        <f ca="1">IF($R82=1,SUM($V$1:V82),"")</f>
        <v/>
      </c>
      <c r="AI82" s="64" t="str">
        <f ca="1">IF($R82=1,SUM($W$1:W82),"")</f>
        <v/>
      </c>
      <c r="AJ82" s="64" t="str">
        <f ca="1">IF($R82=1,SUM($X$1:X82),"")</f>
        <v/>
      </c>
      <c r="AK82" s="64" t="str">
        <f ca="1">IF($R82=1,SUM($Y$1:Y82),"")</f>
        <v/>
      </c>
      <c r="AL82" s="64" t="str">
        <f ca="1">IF($R82=1,SUM($Z$1:Z82),"")</f>
        <v/>
      </c>
      <c r="AM82" s="64" t="str">
        <f ca="1">IF($R82=1,SUM($AA$1:AA82),"")</f>
        <v/>
      </c>
      <c r="AN82" s="64" t="str">
        <f ca="1">IF($R82=1,SUM($AB$1:AB82),"")</f>
        <v/>
      </c>
      <c r="AO82" s="64" t="str">
        <f ca="1">IF($R82=1,SUM($AC$1:AC82),"")</f>
        <v/>
      </c>
      <c r="AQ82" s="69" t="str">
        <f t="shared" si="21"/>
        <v>15:15</v>
      </c>
    </row>
    <row r="83" spans="6:43" x14ac:dyDescent="0.3">
      <c r="F83" s="64">
        <f>IF(G82=55,F82+1,F82)</f>
        <v>15</v>
      </c>
      <c r="G83" s="66">
        <f>IF(G82=55,0&amp;0,IF(G82=0&amp;0,G82+0&amp;5,G82+5))</f>
        <v>20</v>
      </c>
      <c r="H83" s="67">
        <f>_xlfn.NUMBERVALUE(F83&amp;":"&amp;G83)</f>
        <v>0.63888888888888895</v>
      </c>
      <c r="K83" s="65" t="str">
        <f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/>
      </c>
      <c r="L83" s="65" t="e">
        <f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#N/A</v>
      </c>
      <c r="M83" s="65"/>
      <c r="O83" s="64">
        <f t="shared" si="18"/>
        <v>1</v>
      </c>
      <c r="R83" s="64">
        <f t="shared" ca="1" si="19"/>
        <v>1.0699999999999923</v>
      </c>
      <c r="S83" s="64" t="str">
        <f>IF(O83=1,"",RTD("cqg.rtd",,"StudyData", "(Vol("&amp;$E$13&amp;")when  (LocalYear("&amp;$E$13&amp;")="&amp;$D$2&amp;"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/>
      </c>
      <c r="T83" s="64" t="str">
        <f>IF(O83=1,"",RTD("cqg.rtd",,"StudyData", "(Vol("&amp;$E$14&amp;")when  (LocalYear("&amp;$E$14&amp;")="&amp;$D$3&amp;"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/>
      </c>
      <c r="U83" s="64" t="str">
        <f>IF(O83=1,"",RTD("cqg.rtd",,"StudyData", "(Vol("&amp;$E$15&amp;")when  (LocalYear("&amp;$E$15&amp;")="&amp;$D$4&amp;"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/>
      </c>
      <c r="V83" s="64" t="str">
        <f>IF(O83=1,"",RTD("cqg.rtd",,"StudyData", "(Vol("&amp;$E$16&amp;")when  (LocalYear("&amp;$E$16&amp;")="&amp;$D$5&amp;"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/>
      </c>
      <c r="W83" s="64" t="str">
        <f>IF(O83=1,"",RTD("cqg.rtd",,"StudyData", "(Vol("&amp;$E$17&amp;")when  (LocalYear("&amp;$E$17&amp;")="&amp;$D$6&amp;"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/>
      </c>
      <c r="X83" s="64" t="str">
        <f>IF(O83=1,"",RTD("cqg.rtd",,"StudyData", "(Vol("&amp;$E$18&amp;")when  (LocalYear("&amp;$E$18&amp;")="&amp;$D$7&amp;"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/>
      </c>
      <c r="Y83" s="64" t="str">
        <f>IF(O83=1,"",RTD("cqg.rtd",,"StudyData", "(Vol("&amp;$E$19&amp;")when  (LocalYear("&amp;$E$19&amp;")="&amp;$D$8&amp;"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/>
      </c>
      <c r="Z83" s="64" t="str">
        <f>IF(O83=1,"",RTD("cqg.rtd",,"StudyData", "(Vol("&amp;$E$20&amp;")when  (LocalYear("&amp;$E$20&amp;")="&amp;$D$9&amp;"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/>
      </c>
      <c r="AA83" s="64" t="str">
        <f>IF(O83=1,"",RTD("cqg.rtd",,"StudyData", "(Vol("&amp;$E$21&amp;")when  (LocalYear("&amp;$E$21&amp;")="&amp;$D$10&amp;"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/>
      </c>
      <c r="AB83" s="64" t="str">
        <f>IF(O83=1,"",RTD("cqg.rtd",,"StudyData", "(Vol("&amp;$E$21&amp;")when  (LocalYear("&amp;$E$21&amp;")="&amp;$D$11&amp;"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/>
      </c>
      <c r="AC83" s="65" t="str">
        <f t="shared" si="20"/>
        <v/>
      </c>
      <c r="AE83" s="64" t="str">
        <f ca="1">IF($R83=1,SUM($S$1:S83),"")</f>
        <v/>
      </c>
      <c r="AF83" s="64" t="str">
        <f ca="1">IF($R83=1,SUM($T$1:T83),"")</f>
        <v/>
      </c>
      <c r="AG83" s="64" t="str">
        <f ca="1">IF($R83=1,SUM($U$1:U83),"")</f>
        <v/>
      </c>
      <c r="AH83" s="64" t="str">
        <f ca="1">IF($R83=1,SUM($V$1:V83),"")</f>
        <v/>
      </c>
      <c r="AI83" s="64" t="str">
        <f ca="1">IF($R83=1,SUM($W$1:W83),"")</f>
        <v/>
      </c>
      <c r="AJ83" s="64" t="str">
        <f ca="1">IF($R83=1,SUM($X$1:X83),"")</f>
        <v/>
      </c>
      <c r="AK83" s="64" t="str">
        <f ca="1">IF($R83=1,SUM($Y$1:Y83),"")</f>
        <v/>
      </c>
      <c r="AL83" s="64" t="str">
        <f ca="1">IF($R83=1,SUM($Z$1:Z83),"")</f>
        <v/>
      </c>
      <c r="AM83" s="64" t="str">
        <f ca="1">IF($R83=1,SUM($AA$1:AA83),"")</f>
        <v/>
      </c>
      <c r="AN83" s="64" t="str">
        <f ca="1">IF($R83=1,SUM($AB$1:AB83),"")</f>
        <v/>
      </c>
      <c r="AO83" s="64" t="str">
        <f ca="1">IF($R83=1,SUM($AC$1:AC83),"")</f>
        <v/>
      </c>
      <c r="AQ83" s="69" t="str">
        <f t="shared" si="21"/>
        <v>15:20</v>
      </c>
    </row>
    <row r="84" spans="6:43" x14ac:dyDescent="0.3">
      <c r="F84" s="64">
        <f t="shared" ref="F84:F147" si="23">IF(G83=55,F83+1,F83)</f>
        <v>15</v>
      </c>
      <c r="G84" s="66">
        <f t="shared" ref="G84:G147" si="24">IF(G83=55,0&amp;0,IF(G83=0&amp;0,G83+0&amp;5,G83+5))</f>
        <v>25</v>
      </c>
      <c r="H84" s="67">
        <f t="shared" ref="H84:H147" si="25">_xlfn.NUMBERVALUE(F84&amp;":"&amp;G84)</f>
        <v>0.64236111111111105</v>
      </c>
      <c r="K84" s="65" t="str">
        <f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/>
      </c>
      <c r="L84" s="65" t="e">
        <f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#N/A</v>
      </c>
      <c r="M84" s="65"/>
      <c r="O84" s="64">
        <f t="shared" si="18"/>
        <v>1</v>
      </c>
      <c r="R84" s="64">
        <f t="shared" ca="1" si="19"/>
        <v>1.0709999999999922</v>
      </c>
      <c r="S84" s="64" t="str">
        <f>IF(O84=1,"",RTD("cqg.rtd",,"StudyData", "(Vol("&amp;$E$13&amp;")when  (LocalYear("&amp;$E$13&amp;")="&amp;$D$2&amp;"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/>
      </c>
      <c r="T84" s="64" t="str">
        <f>IF(O84=1,"",RTD("cqg.rtd",,"StudyData", "(Vol("&amp;$E$14&amp;")when  (LocalYear("&amp;$E$14&amp;")="&amp;$D$3&amp;"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/>
      </c>
      <c r="U84" s="64" t="str">
        <f>IF(O84=1,"",RTD("cqg.rtd",,"StudyData", "(Vol("&amp;$E$15&amp;")when  (LocalYear("&amp;$E$15&amp;")="&amp;$D$4&amp;"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/>
      </c>
      <c r="V84" s="64" t="str">
        <f>IF(O84=1,"",RTD("cqg.rtd",,"StudyData", "(Vol("&amp;$E$16&amp;")when  (LocalYear("&amp;$E$16&amp;")="&amp;$D$5&amp;"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/>
      </c>
      <c r="W84" s="64" t="str">
        <f>IF(O84=1,"",RTD("cqg.rtd",,"StudyData", "(Vol("&amp;$E$17&amp;")when  (LocalYear("&amp;$E$17&amp;")="&amp;$D$6&amp;"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/>
      </c>
      <c r="X84" s="64" t="str">
        <f>IF(O84=1,"",RTD("cqg.rtd",,"StudyData", "(Vol("&amp;$E$18&amp;")when  (LocalYear("&amp;$E$18&amp;")="&amp;$D$7&amp;"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/>
      </c>
      <c r="Y84" s="64" t="str">
        <f>IF(O84=1,"",RTD("cqg.rtd",,"StudyData", "(Vol("&amp;$E$19&amp;")when  (LocalYear("&amp;$E$19&amp;")="&amp;$D$8&amp;"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/>
      </c>
      <c r="Z84" s="64" t="str">
        <f>IF(O84=1,"",RTD("cqg.rtd",,"StudyData", "(Vol("&amp;$E$20&amp;")when  (LocalYear("&amp;$E$20&amp;")="&amp;$D$9&amp;"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/>
      </c>
      <c r="AA84" s="64" t="str">
        <f>IF(O84=1,"",RTD("cqg.rtd",,"StudyData", "(Vol("&amp;$E$21&amp;")when  (LocalYear("&amp;$E$21&amp;")="&amp;$D$10&amp;"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/>
      </c>
      <c r="AB84" s="64" t="str">
        <f>IF(O84=1,"",RTD("cqg.rtd",,"StudyData", "(Vol("&amp;$E$21&amp;")when  (LocalYear("&amp;$E$21&amp;")="&amp;$D$11&amp;"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/>
      </c>
      <c r="AC84" s="65" t="str">
        <f t="shared" si="20"/>
        <v/>
      </c>
      <c r="AE84" s="64" t="str">
        <f ca="1">IF($R84=1,SUM($S$1:S84),"")</f>
        <v/>
      </c>
      <c r="AF84" s="64" t="str">
        <f ca="1">IF($R84=1,SUM($T$1:T84),"")</f>
        <v/>
      </c>
      <c r="AG84" s="64" t="str">
        <f ca="1">IF($R84=1,SUM($U$1:U84),"")</f>
        <v/>
      </c>
      <c r="AH84" s="64" t="str">
        <f ca="1">IF($R84=1,SUM($V$1:V84),"")</f>
        <v/>
      </c>
      <c r="AI84" s="64" t="str">
        <f ca="1">IF($R84=1,SUM($W$1:W84),"")</f>
        <v/>
      </c>
      <c r="AJ84" s="64" t="str">
        <f ca="1">IF($R84=1,SUM($X$1:X84),"")</f>
        <v/>
      </c>
      <c r="AK84" s="64" t="str">
        <f ca="1">IF($R84=1,SUM($Y$1:Y84),"")</f>
        <v/>
      </c>
      <c r="AL84" s="64" t="str">
        <f ca="1">IF($R84=1,SUM($Z$1:Z84),"")</f>
        <v/>
      </c>
      <c r="AM84" s="64" t="str">
        <f ca="1">IF($R84=1,SUM($AA$1:AA84),"")</f>
        <v/>
      </c>
      <c r="AN84" s="64" t="str">
        <f ca="1">IF($R84=1,SUM($AB$1:AB84),"")</f>
        <v/>
      </c>
      <c r="AO84" s="64" t="str">
        <f ca="1">IF($R84=1,SUM($AC$1:AC84),"")</f>
        <v/>
      </c>
      <c r="AQ84" s="69" t="str">
        <f t="shared" si="21"/>
        <v>15:25</v>
      </c>
    </row>
    <row r="85" spans="6:43" x14ac:dyDescent="0.3">
      <c r="F85" s="64">
        <f t="shared" si="23"/>
        <v>15</v>
      </c>
      <c r="G85" s="66">
        <f t="shared" si="24"/>
        <v>30</v>
      </c>
      <c r="H85" s="67">
        <f t="shared" si="25"/>
        <v>0.64583333333333337</v>
      </c>
      <c r="K85" s="65" t="str">
        <f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/>
      </c>
      <c r="L85" s="65" t="e">
        <f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#N/A</v>
      </c>
      <c r="M85" s="65"/>
      <c r="O85" s="64">
        <f t="shared" si="18"/>
        <v>1</v>
      </c>
      <c r="R85" s="64">
        <f t="shared" ca="1" si="19"/>
        <v>1.0719999999999921</v>
      </c>
      <c r="S85" s="64" t="str">
        <f>IF(O85=1,"",RTD("cqg.rtd",,"StudyData", "(Vol("&amp;$E$13&amp;")when  (LocalYear("&amp;$E$13&amp;")="&amp;$D$2&amp;"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/>
      </c>
      <c r="T85" s="64" t="str">
        <f>IF(O85=1,"",RTD("cqg.rtd",,"StudyData", "(Vol("&amp;$E$14&amp;")when  (LocalYear("&amp;$E$14&amp;")="&amp;$D$3&amp;"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/>
      </c>
      <c r="U85" s="64" t="str">
        <f>IF(O85=1,"",RTD("cqg.rtd",,"StudyData", "(Vol("&amp;$E$15&amp;")when  (LocalYear("&amp;$E$15&amp;")="&amp;$D$4&amp;"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/>
      </c>
      <c r="V85" s="64" t="str">
        <f>IF(O85=1,"",RTD("cqg.rtd",,"StudyData", "(Vol("&amp;$E$16&amp;")when  (LocalYear("&amp;$E$16&amp;")="&amp;$D$5&amp;"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/>
      </c>
      <c r="W85" s="64" t="str">
        <f>IF(O85=1,"",RTD("cqg.rtd",,"StudyData", "(Vol("&amp;$E$17&amp;")when  (LocalYear("&amp;$E$17&amp;")="&amp;$D$6&amp;"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/>
      </c>
      <c r="X85" s="64" t="str">
        <f>IF(O85=1,"",RTD("cqg.rtd",,"StudyData", "(Vol("&amp;$E$18&amp;")when  (LocalYear("&amp;$E$18&amp;")="&amp;$D$7&amp;"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/>
      </c>
      <c r="Y85" s="64" t="str">
        <f>IF(O85=1,"",RTD("cqg.rtd",,"StudyData", "(Vol("&amp;$E$19&amp;")when  (LocalYear("&amp;$E$19&amp;")="&amp;$D$8&amp;"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/>
      </c>
      <c r="Z85" s="64" t="str">
        <f>IF(O85=1,"",RTD("cqg.rtd",,"StudyData", "(Vol("&amp;$E$20&amp;")when  (LocalYear("&amp;$E$20&amp;")="&amp;$D$9&amp;"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/>
      </c>
      <c r="AA85" s="64" t="str">
        <f>IF(O85=1,"",RTD("cqg.rtd",,"StudyData", "(Vol("&amp;$E$21&amp;")when  (LocalYear("&amp;$E$21&amp;")="&amp;$D$10&amp;"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/>
      </c>
      <c r="AB85" s="64" t="str">
        <f>IF(O85=1,"",RTD("cqg.rtd",,"StudyData", "(Vol("&amp;$E$21&amp;")when  (LocalYear("&amp;$E$21&amp;")="&amp;$D$11&amp;"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/>
      </c>
      <c r="AC85" s="65" t="str">
        <f t="shared" si="20"/>
        <v/>
      </c>
      <c r="AE85" s="64" t="str">
        <f ca="1">IF($R85=1,SUM($S$1:S85),"")</f>
        <v/>
      </c>
      <c r="AF85" s="64" t="str">
        <f ca="1">IF($R85=1,SUM($T$1:T85),"")</f>
        <v/>
      </c>
      <c r="AG85" s="64" t="str">
        <f ca="1">IF($R85=1,SUM($U$1:U85),"")</f>
        <v/>
      </c>
      <c r="AH85" s="64" t="str">
        <f ca="1">IF($R85=1,SUM($V$1:V85),"")</f>
        <v/>
      </c>
      <c r="AI85" s="64" t="str">
        <f ca="1">IF($R85=1,SUM($W$1:W85),"")</f>
        <v/>
      </c>
      <c r="AJ85" s="64" t="str">
        <f ca="1">IF($R85=1,SUM($X$1:X85),"")</f>
        <v/>
      </c>
      <c r="AK85" s="64" t="str">
        <f ca="1">IF($R85=1,SUM($Y$1:Y85),"")</f>
        <v/>
      </c>
      <c r="AL85" s="64" t="str">
        <f ca="1">IF($R85=1,SUM($Z$1:Z85),"")</f>
        <v/>
      </c>
      <c r="AM85" s="64" t="str">
        <f ca="1">IF($R85=1,SUM($AA$1:AA85),"")</f>
        <v/>
      </c>
      <c r="AN85" s="64" t="str">
        <f ca="1">IF($R85=1,SUM($AB$1:AB85),"")</f>
        <v/>
      </c>
      <c r="AO85" s="64" t="str">
        <f ca="1">IF($R85=1,SUM($AC$1:AC85),"")</f>
        <v/>
      </c>
      <c r="AQ85" s="69" t="str">
        <f t="shared" si="21"/>
        <v>15:30</v>
      </c>
    </row>
    <row r="86" spans="6:43" x14ac:dyDescent="0.3">
      <c r="F86" s="64">
        <f t="shared" si="23"/>
        <v>15</v>
      </c>
      <c r="G86" s="66">
        <f t="shared" si="24"/>
        <v>35</v>
      </c>
      <c r="H86" s="67">
        <f t="shared" si="25"/>
        <v>0.64930555555555558</v>
      </c>
      <c r="K86" s="65" t="str">
        <f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/>
      </c>
      <c r="L86" s="65" t="e">
        <f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#N/A</v>
      </c>
      <c r="M86" s="65"/>
      <c r="O86" s="64">
        <f t="shared" si="18"/>
        <v>1</v>
      </c>
      <c r="R86" s="64">
        <f t="shared" ca="1" si="19"/>
        <v>1.072999999999992</v>
      </c>
      <c r="S86" s="64" t="str">
        <f>IF(O86=1,"",RTD("cqg.rtd",,"StudyData", "(Vol("&amp;$E$13&amp;")when  (LocalYear("&amp;$E$13&amp;")="&amp;$D$2&amp;"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/>
      </c>
      <c r="T86" s="64" t="str">
        <f>IF(O86=1,"",RTD("cqg.rtd",,"StudyData", "(Vol("&amp;$E$14&amp;")when  (LocalYear("&amp;$E$14&amp;")="&amp;$D$3&amp;"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/>
      </c>
      <c r="U86" s="64" t="str">
        <f>IF(O86=1,"",RTD("cqg.rtd",,"StudyData", "(Vol("&amp;$E$15&amp;")when  (LocalYear("&amp;$E$15&amp;")="&amp;$D$4&amp;"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/>
      </c>
      <c r="V86" s="64" t="str">
        <f>IF(O86=1,"",RTD("cqg.rtd",,"StudyData", "(Vol("&amp;$E$16&amp;")when  (LocalYear("&amp;$E$16&amp;")="&amp;$D$5&amp;"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/>
      </c>
      <c r="W86" s="64" t="str">
        <f>IF(O86=1,"",RTD("cqg.rtd",,"StudyData", "(Vol("&amp;$E$17&amp;")when  (LocalYear("&amp;$E$17&amp;")="&amp;$D$6&amp;"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/>
      </c>
      <c r="X86" s="64" t="str">
        <f>IF(O86=1,"",RTD("cqg.rtd",,"StudyData", "(Vol("&amp;$E$18&amp;")when  (LocalYear("&amp;$E$18&amp;")="&amp;$D$7&amp;"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/>
      </c>
      <c r="Y86" s="64" t="str">
        <f>IF(O86=1,"",RTD("cqg.rtd",,"StudyData", "(Vol("&amp;$E$19&amp;")when  (LocalYear("&amp;$E$19&amp;")="&amp;$D$8&amp;"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/>
      </c>
      <c r="Z86" s="64" t="str">
        <f>IF(O86=1,"",RTD("cqg.rtd",,"StudyData", "(Vol("&amp;$E$20&amp;")when  (LocalYear("&amp;$E$20&amp;")="&amp;$D$9&amp;"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/>
      </c>
      <c r="AA86" s="64" t="str">
        <f>IF(O86=1,"",RTD("cqg.rtd",,"StudyData", "(Vol("&amp;$E$21&amp;")when  (LocalYear("&amp;$E$21&amp;")="&amp;$D$10&amp;"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/>
      </c>
      <c r="AB86" s="64" t="str">
        <f>IF(O86=1,"",RTD("cqg.rtd",,"StudyData", "(Vol("&amp;$E$21&amp;")when  (LocalYear("&amp;$E$21&amp;")="&amp;$D$11&amp;"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/>
      </c>
      <c r="AC86" s="65" t="str">
        <f t="shared" si="20"/>
        <v/>
      </c>
      <c r="AE86" s="64" t="str">
        <f ca="1">IF($R86=1,SUM($S$1:S86),"")</f>
        <v/>
      </c>
      <c r="AF86" s="64" t="str">
        <f ca="1">IF($R86=1,SUM($T$1:T86),"")</f>
        <v/>
      </c>
      <c r="AG86" s="64" t="str">
        <f ca="1">IF($R86=1,SUM($U$1:U86),"")</f>
        <v/>
      </c>
      <c r="AH86" s="64" t="str">
        <f ca="1">IF($R86=1,SUM($V$1:V86),"")</f>
        <v/>
      </c>
      <c r="AI86" s="64" t="str">
        <f ca="1">IF($R86=1,SUM($W$1:W86),"")</f>
        <v/>
      </c>
      <c r="AJ86" s="64" t="str">
        <f ca="1">IF($R86=1,SUM($X$1:X86),"")</f>
        <v/>
      </c>
      <c r="AK86" s="64" t="str">
        <f ca="1">IF($R86=1,SUM($Y$1:Y86),"")</f>
        <v/>
      </c>
      <c r="AL86" s="64" t="str">
        <f ca="1">IF($R86=1,SUM($Z$1:Z86),"")</f>
        <v/>
      </c>
      <c r="AM86" s="64" t="str">
        <f ca="1">IF($R86=1,SUM($AA$1:AA86),"")</f>
        <v/>
      </c>
      <c r="AN86" s="64" t="str">
        <f ca="1">IF($R86=1,SUM($AB$1:AB86),"")</f>
        <v/>
      </c>
      <c r="AO86" s="64" t="str">
        <f ca="1">IF($R86=1,SUM($AC$1:AC86),"")</f>
        <v/>
      </c>
      <c r="AQ86" s="69" t="str">
        <f t="shared" si="21"/>
        <v>15:35</v>
      </c>
    </row>
    <row r="87" spans="6:43" x14ac:dyDescent="0.3">
      <c r="F87" s="64">
        <f t="shared" si="23"/>
        <v>15</v>
      </c>
      <c r="G87" s="66">
        <f t="shared" si="24"/>
        <v>40</v>
      </c>
      <c r="H87" s="67">
        <f t="shared" si="25"/>
        <v>0.65277777777777779</v>
      </c>
      <c r="K87" s="65" t="str">
        <f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/>
      </c>
      <c r="L87" s="65" t="e">
        <f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#N/A</v>
      </c>
      <c r="M87" s="65"/>
      <c r="O87" s="64">
        <f t="shared" si="18"/>
        <v>1</v>
      </c>
      <c r="R87" s="64">
        <f t="shared" ca="1" si="19"/>
        <v>1.0739999999999919</v>
      </c>
      <c r="S87" s="64" t="str">
        <f>IF(O87=1,"",RTD("cqg.rtd",,"StudyData", "(Vol("&amp;$E$13&amp;")when  (LocalYear("&amp;$E$13&amp;")="&amp;$D$2&amp;"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/>
      </c>
      <c r="T87" s="64" t="str">
        <f>IF(O87=1,"",RTD("cqg.rtd",,"StudyData", "(Vol("&amp;$E$14&amp;")when  (LocalYear("&amp;$E$14&amp;")="&amp;$D$3&amp;"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/>
      </c>
      <c r="U87" s="64" t="str">
        <f>IF(O87=1,"",RTD("cqg.rtd",,"StudyData", "(Vol("&amp;$E$15&amp;")when  (LocalYear("&amp;$E$15&amp;")="&amp;$D$4&amp;"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/>
      </c>
      <c r="V87" s="64" t="str">
        <f>IF(O87=1,"",RTD("cqg.rtd",,"StudyData", "(Vol("&amp;$E$16&amp;")when  (LocalYear("&amp;$E$16&amp;")="&amp;$D$5&amp;"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/>
      </c>
      <c r="W87" s="64" t="str">
        <f>IF(O87=1,"",RTD("cqg.rtd",,"StudyData", "(Vol("&amp;$E$17&amp;")when  (LocalYear("&amp;$E$17&amp;")="&amp;$D$6&amp;"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/>
      </c>
      <c r="X87" s="64" t="str">
        <f>IF(O87=1,"",RTD("cqg.rtd",,"StudyData", "(Vol("&amp;$E$18&amp;")when  (LocalYear("&amp;$E$18&amp;")="&amp;$D$7&amp;"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/>
      </c>
      <c r="Y87" s="64" t="str">
        <f>IF(O87=1,"",RTD("cqg.rtd",,"StudyData", "(Vol("&amp;$E$19&amp;")when  (LocalYear("&amp;$E$19&amp;")="&amp;$D$8&amp;"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/>
      </c>
      <c r="Z87" s="64" t="str">
        <f>IF(O87=1,"",RTD("cqg.rtd",,"StudyData", "(Vol("&amp;$E$20&amp;")when  (LocalYear("&amp;$E$20&amp;")="&amp;$D$9&amp;"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/>
      </c>
      <c r="AA87" s="64" t="str">
        <f>IF(O87=1,"",RTD("cqg.rtd",,"StudyData", "(Vol("&amp;$E$21&amp;")when  (LocalYear("&amp;$E$21&amp;")="&amp;$D$10&amp;"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/>
      </c>
      <c r="AB87" s="64" t="str">
        <f>IF(O87=1,"",RTD("cqg.rtd",,"StudyData", "(Vol("&amp;$E$21&amp;")when  (LocalYear("&amp;$E$21&amp;")="&amp;$D$11&amp;"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/>
      </c>
      <c r="AC87" s="65" t="str">
        <f t="shared" si="20"/>
        <v/>
      </c>
      <c r="AE87" s="64" t="str">
        <f ca="1">IF($R87=1,SUM($S$1:S87),"")</f>
        <v/>
      </c>
      <c r="AF87" s="64" t="str">
        <f ca="1">IF($R87=1,SUM($T$1:T87),"")</f>
        <v/>
      </c>
      <c r="AG87" s="64" t="str">
        <f ca="1">IF($R87=1,SUM($U$1:U87),"")</f>
        <v/>
      </c>
      <c r="AH87" s="64" t="str">
        <f ca="1">IF($R87=1,SUM($V$1:V87),"")</f>
        <v/>
      </c>
      <c r="AI87" s="64" t="str">
        <f ca="1">IF($R87=1,SUM($W$1:W87),"")</f>
        <v/>
      </c>
      <c r="AJ87" s="64" t="str">
        <f ca="1">IF($R87=1,SUM($X$1:X87),"")</f>
        <v/>
      </c>
      <c r="AK87" s="64" t="str">
        <f ca="1">IF($R87=1,SUM($Y$1:Y87),"")</f>
        <v/>
      </c>
      <c r="AL87" s="64" t="str">
        <f ca="1">IF($R87=1,SUM($Z$1:Z87),"")</f>
        <v/>
      </c>
      <c r="AM87" s="64" t="str">
        <f ca="1">IF($R87=1,SUM($AA$1:AA87),"")</f>
        <v/>
      </c>
      <c r="AN87" s="64" t="str">
        <f ca="1">IF($R87=1,SUM($AB$1:AB87),"")</f>
        <v/>
      </c>
      <c r="AO87" s="64" t="str">
        <f ca="1">IF($R87=1,SUM($AC$1:AC87),"")</f>
        <v/>
      </c>
      <c r="AQ87" s="69" t="str">
        <f t="shared" si="21"/>
        <v>15:40</v>
      </c>
    </row>
    <row r="88" spans="6:43" x14ac:dyDescent="0.3">
      <c r="F88" s="64">
        <f t="shared" si="23"/>
        <v>15</v>
      </c>
      <c r="G88" s="66">
        <f t="shared" si="24"/>
        <v>45</v>
      </c>
      <c r="H88" s="67">
        <f t="shared" si="25"/>
        <v>0.65625</v>
      </c>
      <c r="K88" s="65" t="str">
        <f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/>
      </c>
      <c r="L88" s="65" t="e">
        <f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#N/A</v>
      </c>
      <c r="M88" s="65"/>
      <c r="O88" s="64">
        <f t="shared" si="18"/>
        <v>1</v>
      </c>
      <c r="R88" s="64">
        <f t="shared" ca="1" si="19"/>
        <v>1.0749999999999917</v>
      </c>
      <c r="S88" s="64" t="str">
        <f>IF(O88=1,"",RTD("cqg.rtd",,"StudyData", "(Vol("&amp;$E$13&amp;")when  (LocalYear("&amp;$E$13&amp;")="&amp;$D$2&amp;"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/>
      </c>
      <c r="T88" s="64" t="str">
        <f>IF(O88=1,"",RTD("cqg.rtd",,"StudyData", "(Vol("&amp;$E$14&amp;")when  (LocalYear("&amp;$E$14&amp;")="&amp;$D$3&amp;"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/>
      </c>
      <c r="U88" s="64" t="str">
        <f>IF(O88=1,"",RTD("cqg.rtd",,"StudyData", "(Vol("&amp;$E$15&amp;")when  (LocalYear("&amp;$E$15&amp;")="&amp;$D$4&amp;"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/>
      </c>
      <c r="V88" s="64" t="str">
        <f>IF(O88=1,"",RTD("cqg.rtd",,"StudyData", "(Vol("&amp;$E$16&amp;")when  (LocalYear("&amp;$E$16&amp;")="&amp;$D$5&amp;"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/>
      </c>
      <c r="W88" s="64" t="str">
        <f>IF(O88=1,"",RTD("cqg.rtd",,"StudyData", "(Vol("&amp;$E$17&amp;")when  (LocalYear("&amp;$E$17&amp;")="&amp;$D$6&amp;"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/>
      </c>
      <c r="X88" s="64" t="str">
        <f>IF(O88=1,"",RTD("cqg.rtd",,"StudyData", "(Vol("&amp;$E$18&amp;")when  (LocalYear("&amp;$E$18&amp;")="&amp;$D$7&amp;"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/>
      </c>
      <c r="Y88" s="64" t="str">
        <f>IF(O88=1,"",RTD("cqg.rtd",,"StudyData", "(Vol("&amp;$E$19&amp;")when  (LocalYear("&amp;$E$19&amp;")="&amp;$D$8&amp;"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/>
      </c>
      <c r="Z88" s="64" t="str">
        <f>IF(O88=1,"",RTD("cqg.rtd",,"StudyData", "(Vol("&amp;$E$20&amp;")when  (LocalYear("&amp;$E$20&amp;")="&amp;$D$9&amp;"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/>
      </c>
      <c r="AA88" s="64" t="str">
        <f>IF(O88=1,"",RTD("cqg.rtd",,"StudyData", "(Vol("&amp;$E$21&amp;")when  (LocalYear("&amp;$E$21&amp;")="&amp;$D$10&amp;"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/>
      </c>
      <c r="AB88" s="64" t="str">
        <f>IF(O88=1,"",RTD("cqg.rtd",,"StudyData", "(Vol("&amp;$E$21&amp;")when  (LocalYear("&amp;$E$21&amp;")="&amp;$D$11&amp;"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/>
      </c>
      <c r="AC88" s="65" t="str">
        <f t="shared" si="20"/>
        <v/>
      </c>
      <c r="AE88" s="64" t="str">
        <f ca="1">IF($R88=1,SUM($S$1:S88),"")</f>
        <v/>
      </c>
      <c r="AF88" s="64" t="str">
        <f ca="1">IF($R88=1,SUM($T$1:T88),"")</f>
        <v/>
      </c>
      <c r="AG88" s="64" t="str">
        <f ca="1">IF($R88=1,SUM($U$1:U88),"")</f>
        <v/>
      </c>
      <c r="AH88" s="64" t="str">
        <f ca="1">IF($R88=1,SUM($V$1:V88),"")</f>
        <v/>
      </c>
      <c r="AI88" s="64" t="str">
        <f ca="1">IF($R88=1,SUM($W$1:W88),"")</f>
        <v/>
      </c>
      <c r="AJ88" s="64" t="str">
        <f ca="1">IF($R88=1,SUM($X$1:X88),"")</f>
        <v/>
      </c>
      <c r="AK88" s="64" t="str">
        <f ca="1">IF($R88=1,SUM($Y$1:Y88),"")</f>
        <v/>
      </c>
      <c r="AL88" s="64" t="str">
        <f ca="1">IF($R88=1,SUM($Z$1:Z88),"")</f>
        <v/>
      </c>
      <c r="AM88" s="64" t="str">
        <f ca="1">IF($R88=1,SUM($AA$1:AA88),"")</f>
        <v/>
      </c>
      <c r="AN88" s="64" t="str">
        <f ca="1">IF($R88=1,SUM($AB$1:AB88),"")</f>
        <v/>
      </c>
      <c r="AO88" s="64" t="str">
        <f ca="1">IF($R88=1,SUM($AC$1:AC88),"")</f>
        <v/>
      </c>
      <c r="AQ88" s="69" t="str">
        <f t="shared" si="21"/>
        <v>15:45</v>
      </c>
    </row>
    <row r="89" spans="6:43" x14ac:dyDescent="0.3">
      <c r="F89" s="64">
        <f t="shared" si="23"/>
        <v>15</v>
      </c>
      <c r="G89" s="66">
        <f t="shared" si="24"/>
        <v>50</v>
      </c>
      <c r="H89" s="67">
        <f t="shared" si="25"/>
        <v>0.65972222222222221</v>
      </c>
      <c r="K89" s="65" t="str">
        <f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/>
      </c>
      <c r="L89" s="65" t="e">
        <f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#N/A</v>
      </c>
      <c r="M89" s="65"/>
      <c r="O89" s="64">
        <f t="shared" si="18"/>
        <v>1</v>
      </c>
      <c r="R89" s="64">
        <f t="shared" ca="1" si="19"/>
        <v>1.0759999999999916</v>
      </c>
      <c r="S89" s="64" t="str">
        <f>IF(O89=1,"",RTD("cqg.rtd",,"StudyData", "(Vol("&amp;$E$13&amp;")when  (LocalYear("&amp;$E$13&amp;")="&amp;$D$2&amp;"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/>
      </c>
      <c r="T89" s="64" t="str">
        <f>IF(O89=1,"",RTD("cqg.rtd",,"StudyData", "(Vol("&amp;$E$14&amp;")when  (LocalYear("&amp;$E$14&amp;")="&amp;$D$3&amp;"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/>
      </c>
      <c r="U89" s="64" t="str">
        <f>IF(O89=1,"",RTD("cqg.rtd",,"StudyData", "(Vol("&amp;$E$15&amp;")when  (LocalYear("&amp;$E$15&amp;")="&amp;$D$4&amp;"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/>
      </c>
      <c r="V89" s="64" t="str">
        <f>IF(O89=1,"",RTD("cqg.rtd",,"StudyData", "(Vol("&amp;$E$16&amp;")when  (LocalYear("&amp;$E$16&amp;")="&amp;$D$5&amp;"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/>
      </c>
      <c r="W89" s="64" t="str">
        <f>IF(O89=1,"",RTD("cqg.rtd",,"StudyData", "(Vol("&amp;$E$17&amp;")when  (LocalYear("&amp;$E$17&amp;")="&amp;$D$6&amp;"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/>
      </c>
      <c r="X89" s="64" t="str">
        <f>IF(O89=1,"",RTD("cqg.rtd",,"StudyData", "(Vol("&amp;$E$18&amp;")when  (LocalYear("&amp;$E$18&amp;")="&amp;$D$7&amp;"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/>
      </c>
      <c r="Y89" s="64" t="str">
        <f>IF(O89=1,"",RTD("cqg.rtd",,"StudyData", "(Vol("&amp;$E$19&amp;")when  (LocalYear("&amp;$E$19&amp;")="&amp;$D$8&amp;"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/>
      </c>
      <c r="Z89" s="64" t="str">
        <f>IF(O89=1,"",RTD("cqg.rtd",,"StudyData", "(Vol("&amp;$E$20&amp;")when  (LocalYear("&amp;$E$20&amp;")="&amp;$D$9&amp;"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/>
      </c>
      <c r="AA89" s="64" t="str">
        <f>IF(O89=1,"",RTD("cqg.rtd",,"StudyData", "(Vol("&amp;$E$21&amp;")when  (LocalYear("&amp;$E$21&amp;")="&amp;$D$10&amp;"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/>
      </c>
      <c r="AB89" s="64" t="str">
        <f>IF(O89=1,"",RTD("cqg.rtd",,"StudyData", "(Vol("&amp;$E$21&amp;")when  (LocalYear("&amp;$E$21&amp;")="&amp;$D$11&amp;"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/>
      </c>
      <c r="AC89" s="65" t="str">
        <f t="shared" si="20"/>
        <v/>
      </c>
      <c r="AE89" s="64" t="str">
        <f ca="1">IF($R89=1,SUM($S$1:S89),"")</f>
        <v/>
      </c>
      <c r="AF89" s="64" t="str">
        <f ca="1">IF($R89=1,SUM($T$1:T89),"")</f>
        <v/>
      </c>
      <c r="AG89" s="64" t="str">
        <f ca="1">IF($R89=1,SUM($U$1:U89),"")</f>
        <v/>
      </c>
      <c r="AH89" s="64" t="str">
        <f ca="1">IF($R89=1,SUM($V$1:V89),"")</f>
        <v/>
      </c>
      <c r="AI89" s="64" t="str">
        <f ca="1">IF($R89=1,SUM($W$1:W89),"")</f>
        <v/>
      </c>
      <c r="AJ89" s="64" t="str">
        <f ca="1">IF($R89=1,SUM($X$1:X89),"")</f>
        <v/>
      </c>
      <c r="AK89" s="64" t="str">
        <f ca="1">IF($R89=1,SUM($Y$1:Y89),"")</f>
        <v/>
      </c>
      <c r="AL89" s="64" t="str">
        <f ca="1">IF($R89=1,SUM($Z$1:Z89),"")</f>
        <v/>
      </c>
      <c r="AM89" s="64" t="str">
        <f ca="1">IF($R89=1,SUM($AA$1:AA89),"")</f>
        <v/>
      </c>
      <c r="AN89" s="64" t="str">
        <f ca="1">IF($R89=1,SUM($AB$1:AB89),"")</f>
        <v/>
      </c>
      <c r="AO89" s="64" t="str">
        <f ca="1">IF($R89=1,SUM($AC$1:AC89),"")</f>
        <v/>
      </c>
      <c r="AQ89" s="69" t="str">
        <f t="shared" si="21"/>
        <v>15:50</v>
      </c>
    </row>
    <row r="90" spans="6:43" x14ac:dyDescent="0.3">
      <c r="F90" s="64">
        <f t="shared" si="23"/>
        <v>15</v>
      </c>
      <c r="G90" s="66">
        <f t="shared" si="24"/>
        <v>55</v>
      </c>
      <c r="H90" s="67">
        <f t="shared" si="25"/>
        <v>0.66319444444444442</v>
      </c>
      <c r="K90" s="65" t="str">
        <f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/>
      </c>
      <c r="L90" s="65" t="e">
        <f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#N/A</v>
      </c>
      <c r="M90" s="65"/>
      <c r="O90" s="64">
        <f t="shared" si="18"/>
        <v>1</v>
      </c>
      <c r="R90" s="64">
        <f t="shared" ca="1" si="19"/>
        <v>1.0769999999999915</v>
      </c>
      <c r="S90" s="64" t="str">
        <f>IF(O90=1,"",RTD("cqg.rtd",,"StudyData", "(Vol("&amp;$E$13&amp;")when  (LocalYear("&amp;$E$13&amp;")="&amp;$D$2&amp;"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/>
      </c>
      <c r="T90" s="64" t="str">
        <f>IF(O90=1,"",RTD("cqg.rtd",,"StudyData", "(Vol("&amp;$E$14&amp;")when  (LocalYear("&amp;$E$14&amp;")="&amp;$D$3&amp;"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/>
      </c>
      <c r="U90" s="64" t="str">
        <f>IF(O90=1,"",RTD("cqg.rtd",,"StudyData", "(Vol("&amp;$E$15&amp;")when  (LocalYear("&amp;$E$15&amp;")="&amp;$D$4&amp;"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/>
      </c>
      <c r="V90" s="64" t="str">
        <f>IF(O90=1,"",RTD("cqg.rtd",,"StudyData", "(Vol("&amp;$E$16&amp;")when  (LocalYear("&amp;$E$16&amp;")="&amp;$D$5&amp;"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/>
      </c>
      <c r="W90" s="64" t="str">
        <f>IF(O90=1,"",RTD("cqg.rtd",,"StudyData", "(Vol("&amp;$E$17&amp;")when  (LocalYear("&amp;$E$17&amp;")="&amp;$D$6&amp;"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/>
      </c>
      <c r="X90" s="64" t="str">
        <f>IF(O90=1,"",RTD("cqg.rtd",,"StudyData", "(Vol("&amp;$E$18&amp;")when  (LocalYear("&amp;$E$18&amp;")="&amp;$D$7&amp;"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/>
      </c>
      <c r="Y90" s="64" t="str">
        <f>IF(O90=1,"",RTD("cqg.rtd",,"StudyData", "(Vol("&amp;$E$19&amp;")when  (LocalYear("&amp;$E$19&amp;")="&amp;$D$8&amp;"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/>
      </c>
      <c r="Z90" s="64" t="str">
        <f>IF(O90=1,"",RTD("cqg.rtd",,"StudyData", "(Vol("&amp;$E$20&amp;")when  (LocalYear("&amp;$E$20&amp;")="&amp;$D$9&amp;"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/>
      </c>
      <c r="AA90" s="64" t="str">
        <f>IF(O90=1,"",RTD("cqg.rtd",,"StudyData", "(Vol("&amp;$E$21&amp;")when  (LocalYear("&amp;$E$21&amp;")="&amp;$D$10&amp;"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/>
      </c>
      <c r="AB90" s="64" t="str">
        <f>IF(O90=1,"",RTD("cqg.rtd",,"StudyData", "(Vol("&amp;$E$21&amp;")when  (LocalYear("&amp;$E$21&amp;")="&amp;$D$11&amp;"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/>
      </c>
      <c r="AC90" s="65" t="str">
        <f t="shared" si="20"/>
        <v/>
      </c>
      <c r="AE90" s="64" t="str">
        <f ca="1">IF($R90=1,SUM($S$1:S90),"")</f>
        <v/>
      </c>
      <c r="AF90" s="64" t="str">
        <f ca="1">IF($R90=1,SUM($T$1:T90),"")</f>
        <v/>
      </c>
      <c r="AG90" s="64" t="str">
        <f ca="1">IF($R90=1,SUM($U$1:U90),"")</f>
        <v/>
      </c>
      <c r="AH90" s="64" t="str">
        <f ca="1">IF($R90=1,SUM($V$1:V90),"")</f>
        <v/>
      </c>
      <c r="AI90" s="64" t="str">
        <f ca="1">IF($R90=1,SUM($W$1:W90),"")</f>
        <v/>
      </c>
      <c r="AJ90" s="64" t="str">
        <f ca="1">IF($R90=1,SUM($X$1:X90),"")</f>
        <v/>
      </c>
      <c r="AK90" s="64" t="str">
        <f ca="1">IF($R90=1,SUM($Y$1:Y90),"")</f>
        <v/>
      </c>
      <c r="AL90" s="64" t="str">
        <f ca="1">IF($R90=1,SUM($Z$1:Z90),"")</f>
        <v/>
      </c>
      <c r="AM90" s="64" t="str">
        <f ca="1">IF($R90=1,SUM($AA$1:AA90),"")</f>
        <v/>
      </c>
      <c r="AN90" s="64" t="str">
        <f ca="1">IF($R90=1,SUM($AB$1:AB90),"")</f>
        <v/>
      </c>
      <c r="AO90" s="64" t="str">
        <f ca="1">IF($R90=1,SUM($AC$1:AC90),"")</f>
        <v/>
      </c>
      <c r="AQ90" s="69" t="str">
        <f t="shared" si="21"/>
        <v>15:55</v>
      </c>
    </row>
    <row r="91" spans="6:43" x14ac:dyDescent="0.3">
      <c r="F91" s="64">
        <f t="shared" si="23"/>
        <v>16</v>
      </c>
      <c r="G91" s="66" t="str">
        <f t="shared" si="24"/>
        <v>00</v>
      </c>
      <c r="H91" s="67">
        <f t="shared" si="25"/>
        <v>0.66666666666666663</v>
      </c>
      <c r="K91" s="65" t="str">
        <f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/>
      </c>
      <c r="L91" s="65" t="e">
        <f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#N/A</v>
      </c>
      <c r="M91" s="65"/>
      <c r="O91" s="64">
        <f t="shared" si="18"/>
        <v>1</v>
      </c>
      <c r="R91" s="64">
        <f t="shared" ca="1" si="19"/>
        <v>1.0779999999999914</v>
      </c>
      <c r="S91" s="64" t="str">
        <f>IF(O91=1,"",RTD("cqg.rtd",,"StudyData", "(Vol("&amp;$E$13&amp;")when  (LocalYear("&amp;$E$13&amp;")="&amp;$D$2&amp;"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/>
      </c>
      <c r="T91" s="64" t="str">
        <f>IF(O91=1,"",RTD("cqg.rtd",,"StudyData", "(Vol("&amp;$E$14&amp;")when  (LocalYear("&amp;$E$14&amp;")="&amp;$D$3&amp;"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/>
      </c>
      <c r="U91" s="64" t="str">
        <f>IF(O91=1,"",RTD("cqg.rtd",,"StudyData", "(Vol("&amp;$E$15&amp;")when  (LocalYear("&amp;$E$15&amp;")="&amp;$D$4&amp;"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/>
      </c>
      <c r="V91" s="64" t="str">
        <f>IF(O91=1,"",RTD("cqg.rtd",,"StudyData", "(Vol("&amp;$E$16&amp;")when  (LocalYear("&amp;$E$16&amp;")="&amp;$D$5&amp;"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/>
      </c>
      <c r="W91" s="64" t="str">
        <f>IF(O91=1,"",RTD("cqg.rtd",,"StudyData", "(Vol("&amp;$E$17&amp;")when  (LocalYear("&amp;$E$17&amp;")="&amp;$D$6&amp;"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/>
      </c>
      <c r="X91" s="64" t="str">
        <f>IF(O91=1,"",RTD("cqg.rtd",,"StudyData", "(Vol("&amp;$E$18&amp;")when  (LocalYear("&amp;$E$18&amp;")="&amp;$D$7&amp;"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/>
      </c>
      <c r="Y91" s="64" t="str">
        <f>IF(O91=1,"",RTD("cqg.rtd",,"StudyData", "(Vol("&amp;$E$19&amp;")when  (LocalYear("&amp;$E$19&amp;")="&amp;$D$8&amp;"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/>
      </c>
      <c r="Z91" s="64" t="str">
        <f>IF(O91=1,"",RTD("cqg.rtd",,"StudyData", "(Vol("&amp;$E$20&amp;")when  (LocalYear("&amp;$E$20&amp;")="&amp;$D$9&amp;"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/>
      </c>
      <c r="AA91" s="64" t="str">
        <f>IF(O91=1,"",RTD("cqg.rtd",,"StudyData", "(Vol("&amp;$E$21&amp;")when  (LocalYear("&amp;$E$21&amp;")="&amp;$D$10&amp;"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/>
      </c>
      <c r="AB91" s="64" t="str">
        <f>IF(O91=1,"",RTD("cqg.rtd",,"StudyData", "(Vol("&amp;$E$21&amp;")when  (LocalYear("&amp;$E$21&amp;")="&amp;$D$11&amp;"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/>
      </c>
      <c r="AC91" s="65" t="str">
        <f t="shared" si="20"/>
        <v/>
      </c>
      <c r="AE91" s="64" t="str">
        <f ca="1">IF($R91=1,SUM($S$1:S91),"")</f>
        <v/>
      </c>
      <c r="AF91" s="64" t="str">
        <f ca="1">IF($R91=1,SUM($T$1:T91),"")</f>
        <v/>
      </c>
      <c r="AG91" s="64" t="str">
        <f ca="1">IF($R91=1,SUM($U$1:U91),"")</f>
        <v/>
      </c>
      <c r="AH91" s="64" t="str">
        <f ca="1">IF($R91=1,SUM($V$1:V91),"")</f>
        <v/>
      </c>
      <c r="AI91" s="64" t="str">
        <f ca="1">IF($R91=1,SUM($W$1:W91),"")</f>
        <v/>
      </c>
      <c r="AJ91" s="64" t="str">
        <f ca="1">IF($R91=1,SUM($X$1:X91),"")</f>
        <v/>
      </c>
      <c r="AK91" s="64" t="str">
        <f ca="1">IF($R91=1,SUM($Y$1:Y91),"")</f>
        <v/>
      </c>
      <c r="AL91" s="64" t="str">
        <f ca="1">IF($R91=1,SUM($Z$1:Z91),"")</f>
        <v/>
      </c>
      <c r="AM91" s="64" t="str">
        <f ca="1">IF($R91=1,SUM($AA$1:AA91),"")</f>
        <v/>
      </c>
      <c r="AN91" s="64" t="str">
        <f ca="1">IF($R91=1,SUM($AB$1:AB91),"")</f>
        <v/>
      </c>
      <c r="AO91" s="64" t="str">
        <f ca="1">IF($R91=1,SUM($AC$1:AC91),"")</f>
        <v/>
      </c>
      <c r="AQ91" s="69" t="str">
        <f t="shared" si="21"/>
        <v>16:00</v>
      </c>
    </row>
    <row r="92" spans="6:43" x14ac:dyDescent="0.3">
      <c r="F92" s="64">
        <f t="shared" si="23"/>
        <v>16</v>
      </c>
      <c r="G92" s="66" t="str">
        <f t="shared" si="24"/>
        <v>05</v>
      </c>
      <c r="H92" s="67">
        <f t="shared" si="25"/>
        <v>0.67013888888888884</v>
      </c>
      <c r="K92" s="65" t="str">
        <f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/>
      </c>
      <c r="L92" s="65" t="e">
        <f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#N/A</v>
      </c>
      <c r="M92" s="65"/>
      <c r="O92" s="64">
        <f t="shared" si="18"/>
        <v>1</v>
      </c>
      <c r="R92" s="64">
        <f t="shared" ca="1" si="19"/>
        <v>1.0789999999999913</v>
      </c>
      <c r="S92" s="64" t="str">
        <f>IF(O92=1,"",RTD("cqg.rtd",,"StudyData", "(Vol("&amp;$E$13&amp;")when  (LocalYear("&amp;$E$13&amp;")="&amp;$D$2&amp;"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/>
      </c>
      <c r="T92" s="64" t="str">
        <f>IF(O92=1,"",RTD("cqg.rtd",,"StudyData", "(Vol("&amp;$E$14&amp;")when  (LocalYear("&amp;$E$14&amp;")="&amp;$D$3&amp;"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/>
      </c>
      <c r="U92" s="64" t="str">
        <f>IF(O92=1,"",RTD("cqg.rtd",,"StudyData", "(Vol("&amp;$E$15&amp;")when  (LocalYear("&amp;$E$15&amp;")="&amp;$D$4&amp;"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/>
      </c>
      <c r="V92" s="64" t="str">
        <f>IF(O92=1,"",RTD("cqg.rtd",,"StudyData", "(Vol("&amp;$E$16&amp;")when  (LocalYear("&amp;$E$16&amp;")="&amp;$D$5&amp;"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/>
      </c>
      <c r="W92" s="64" t="str">
        <f>IF(O92=1,"",RTD("cqg.rtd",,"StudyData", "(Vol("&amp;$E$17&amp;")when  (LocalYear("&amp;$E$17&amp;")="&amp;$D$6&amp;"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/>
      </c>
      <c r="X92" s="64" t="str">
        <f>IF(O92=1,"",RTD("cqg.rtd",,"StudyData", "(Vol("&amp;$E$18&amp;")when  (LocalYear("&amp;$E$18&amp;")="&amp;$D$7&amp;"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/>
      </c>
      <c r="Y92" s="64" t="str">
        <f>IF(O92=1,"",RTD("cqg.rtd",,"StudyData", "(Vol("&amp;$E$19&amp;")when  (LocalYear("&amp;$E$19&amp;")="&amp;$D$8&amp;"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/>
      </c>
      <c r="Z92" s="64" t="str">
        <f>IF(O92=1,"",RTD("cqg.rtd",,"StudyData", "(Vol("&amp;$E$20&amp;")when  (LocalYear("&amp;$E$20&amp;")="&amp;$D$9&amp;"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/>
      </c>
      <c r="AA92" s="64" t="str">
        <f>IF(O92=1,"",RTD("cqg.rtd",,"StudyData", "(Vol("&amp;$E$21&amp;")when  (LocalYear("&amp;$E$21&amp;")="&amp;$D$10&amp;"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/>
      </c>
      <c r="AB92" s="64" t="str">
        <f>IF(O92=1,"",RTD("cqg.rtd",,"StudyData", "(Vol("&amp;$E$21&amp;")when  (LocalYear("&amp;$E$21&amp;")="&amp;$D$11&amp;"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/>
      </c>
      <c r="AC92" s="65" t="str">
        <f t="shared" si="20"/>
        <v/>
      </c>
      <c r="AE92" s="64" t="str">
        <f ca="1">IF($R92=1,SUM($S$1:S92),"")</f>
        <v/>
      </c>
      <c r="AF92" s="64" t="str">
        <f ca="1">IF($R92=1,SUM($T$1:T92),"")</f>
        <v/>
      </c>
      <c r="AG92" s="64" t="str">
        <f ca="1">IF($R92=1,SUM($U$1:U92),"")</f>
        <v/>
      </c>
      <c r="AH92" s="64" t="str">
        <f ca="1">IF($R92=1,SUM($V$1:V92),"")</f>
        <v/>
      </c>
      <c r="AI92" s="64" t="str">
        <f ca="1">IF($R92=1,SUM($W$1:W92),"")</f>
        <v/>
      </c>
      <c r="AJ92" s="64" t="str">
        <f ca="1">IF($R92=1,SUM($X$1:X92),"")</f>
        <v/>
      </c>
      <c r="AK92" s="64" t="str">
        <f ca="1">IF($R92=1,SUM($Y$1:Y92),"")</f>
        <v/>
      </c>
      <c r="AL92" s="64" t="str">
        <f ca="1">IF($R92=1,SUM($Z$1:Z92),"")</f>
        <v/>
      </c>
      <c r="AM92" s="64" t="str">
        <f ca="1">IF($R92=1,SUM($AA$1:AA92),"")</f>
        <v/>
      </c>
      <c r="AN92" s="64" t="str">
        <f ca="1">IF($R92=1,SUM($AB$1:AB92),"")</f>
        <v/>
      </c>
      <c r="AO92" s="64" t="str">
        <f ca="1">IF($R92=1,SUM($AC$1:AC92),"")</f>
        <v/>
      </c>
      <c r="AQ92" s="69" t="str">
        <f t="shared" si="21"/>
        <v>16:05</v>
      </c>
    </row>
    <row r="93" spans="6:43" x14ac:dyDescent="0.3">
      <c r="F93" s="64">
        <f t="shared" si="23"/>
        <v>16</v>
      </c>
      <c r="G93" s="66">
        <f t="shared" si="24"/>
        <v>10</v>
      </c>
      <c r="H93" s="67">
        <f t="shared" si="25"/>
        <v>0.67361111111111116</v>
      </c>
      <c r="K93" s="65" t="str">
        <f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/>
      </c>
      <c r="L93" s="65" t="e">
        <f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#N/A</v>
      </c>
      <c r="M93" s="65"/>
      <c r="O93" s="64">
        <f t="shared" si="18"/>
        <v>1</v>
      </c>
      <c r="R93" s="64">
        <f t="shared" ca="1" si="19"/>
        <v>1.0799999999999912</v>
      </c>
      <c r="S93" s="64" t="str">
        <f>IF(O93=1,"",RTD("cqg.rtd",,"StudyData", "(Vol("&amp;$E$13&amp;")when  (LocalYear("&amp;$E$13&amp;")="&amp;$D$2&amp;"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/>
      </c>
      <c r="T93" s="64" t="str">
        <f>IF(O93=1,"",RTD("cqg.rtd",,"StudyData", "(Vol("&amp;$E$14&amp;")when  (LocalYear("&amp;$E$14&amp;")="&amp;$D$3&amp;"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/>
      </c>
      <c r="U93" s="64" t="str">
        <f>IF(O93=1,"",RTD("cqg.rtd",,"StudyData", "(Vol("&amp;$E$15&amp;")when  (LocalYear("&amp;$E$15&amp;")="&amp;$D$4&amp;"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/>
      </c>
      <c r="V93" s="64" t="str">
        <f>IF(O93=1,"",RTD("cqg.rtd",,"StudyData", "(Vol("&amp;$E$16&amp;")when  (LocalYear("&amp;$E$16&amp;")="&amp;$D$5&amp;"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/>
      </c>
      <c r="W93" s="64" t="str">
        <f>IF(O93=1,"",RTD("cqg.rtd",,"StudyData", "(Vol("&amp;$E$17&amp;")when  (LocalYear("&amp;$E$17&amp;")="&amp;$D$6&amp;"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/>
      </c>
      <c r="X93" s="64" t="str">
        <f>IF(O93=1,"",RTD("cqg.rtd",,"StudyData", "(Vol("&amp;$E$18&amp;")when  (LocalYear("&amp;$E$18&amp;")="&amp;$D$7&amp;"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/>
      </c>
      <c r="Y93" s="64" t="str">
        <f>IF(O93=1,"",RTD("cqg.rtd",,"StudyData", "(Vol("&amp;$E$19&amp;")when  (LocalYear("&amp;$E$19&amp;")="&amp;$D$8&amp;"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/>
      </c>
      <c r="Z93" s="64" t="str">
        <f>IF(O93=1,"",RTD("cqg.rtd",,"StudyData", "(Vol("&amp;$E$20&amp;")when  (LocalYear("&amp;$E$20&amp;")="&amp;$D$9&amp;"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/>
      </c>
      <c r="AA93" s="64" t="str">
        <f>IF(O93=1,"",RTD("cqg.rtd",,"StudyData", "(Vol("&amp;$E$21&amp;")when  (LocalYear("&amp;$E$21&amp;")="&amp;$D$10&amp;"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/>
      </c>
      <c r="AB93" s="64" t="str">
        <f>IF(O93=1,"",RTD("cqg.rtd",,"StudyData", "(Vol("&amp;$E$21&amp;")when  (LocalYear("&amp;$E$21&amp;")="&amp;$D$11&amp;"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/>
      </c>
      <c r="AC93" s="65" t="str">
        <f t="shared" si="20"/>
        <v/>
      </c>
      <c r="AE93" s="64" t="str">
        <f ca="1">IF($R93=1,SUM($S$1:S93),"")</f>
        <v/>
      </c>
      <c r="AF93" s="64" t="str">
        <f ca="1">IF($R93=1,SUM($T$1:T93),"")</f>
        <v/>
      </c>
      <c r="AG93" s="64" t="str">
        <f ca="1">IF($R93=1,SUM($U$1:U93),"")</f>
        <v/>
      </c>
      <c r="AH93" s="64" t="str">
        <f ca="1">IF($R93=1,SUM($V$1:V93),"")</f>
        <v/>
      </c>
      <c r="AI93" s="64" t="str">
        <f ca="1">IF($R93=1,SUM($W$1:W93),"")</f>
        <v/>
      </c>
      <c r="AJ93" s="64" t="str">
        <f ca="1">IF($R93=1,SUM($X$1:X93),"")</f>
        <v/>
      </c>
      <c r="AK93" s="64" t="str">
        <f ca="1">IF($R93=1,SUM($Y$1:Y93),"")</f>
        <v/>
      </c>
      <c r="AL93" s="64" t="str">
        <f ca="1">IF($R93=1,SUM($Z$1:Z93),"")</f>
        <v/>
      </c>
      <c r="AM93" s="64" t="str">
        <f ca="1">IF($R93=1,SUM($AA$1:AA93),"")</f>
        <v/>
      </c>
      <c r="AN93" s="64" t="str">
        <f ca="1">IF($R93=1,SUM($AB$1:AB93),"")</f>
        <v/>
      </c>
      <c r="AO93" s="64" t="str">
        <f ca="1">IF($R93=1,SUM($AC$1:AC93),"")</f>
        <v/>
      </c>
      <c r="AQ93" s="69" t="str">
        <f t="shared" si="21"/>
        <v>16:10</v>
      </c>
    </row>
    <row r="94" spans="6:43" x14ac:dyDescent="0.3">
      <c r="F94" s="64">
        <f t="shared" si="23"/>
        <v>16</v>
      </c>
      <c r="G94" s="66">
        <f t="shared" si="24"/>
        <v>15</v>
      </c>
      <c r="H94" s="67">
        <f t="shared" si="25"/>
        <v>0.67708333333333337</v>
      </c>
      <c r="K94" s="65" t="str">
        <f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65" t="e">
        <f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65"/>
      <c r="O94" s="64">
        <f t="shared" si="18"/>
        <v>1</v>
      </c>
      <c r="R94" s="64">
        <f t="shared" ca="1" si="19"/>
        <v>1.0809999999999911</v>
      </c>
      <c r="S94" s="64" t="str">
        <f>IF(O94=1,"",RTD("cqg.rtd",,"StudyData", "(Vol("&amp;$E$13&amp;")when  (LocalYear("&amp;$E$13&amp;")="&amp;$D$2&amp;"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/>
      </c>
      <c r="T94" s="64" t="str">
        <f>IF(O94=1,"",RTD("cqg.rtd",,"StudyData", "(Vol("&amp;$E$14&amp;")when  (LocalYear("&amp;$E$14&amp;")="&amp;$D$3&amp;"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/>
      </c>
      <c r="U94" s="64" t="str">
        <f>IF(O94=1,"",RTD("cqg.rtd",,"StudyData", "(Vol("&amp;$E$15&amp;")when  (LocalYear("&amp;$E$15&amp;")="&amp;$D$4&amp;"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/>
      </c>
      <c r="V94" s="64" t="str">
        <f>IF(O94=1,"",RTD("cqg.rtd",,"StudyData", "(Vol("&amp;$E$16&amp;")when  (LocalYear("&amp;$E$16&amp;")="&amp;$D$5&amp;"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/>
      </c>
      <c r="W94" s="64" t="str">
        <f>IF(O94=1,"",RTD("cqg.rtd",,"StudyData", "(Vol("&amp;$E$17&amp;")when  (LocalYear("&amp;$E$17&amp;")="&amp;$D$6&amp;"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/>
      </c>
      <c r="X94" s="64" t="str">
        <f>IF(O94=1,"",RTD("cqg.rtd",,"StudyData", "(Vol("&amp;$E$18&amp;")when  (LocalYear("&amp;$E$18&amp;")="&amp;$D$7&amp;"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/>
      </c>
      <c r="Y94" s="64" t="str">
        <f>IF(O94=1,"",RTD("cqg.rtd",,"StudyData", "(Vol("&amp;$E$19&amp;")when  (LocalYear("&amp;$E$19&amp;")="&amp;$D$8&amp;"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/>
      </c>
      <c r="Z94" s="64" t="str">
        <f>IF(O94=1,"",RTD("cqg.rtd",,"StudyData", "(Vol("&amp;$E$20&amp;")when  (LocalYear("&amp;$E$20&amp;")="&amp;$D$9&amp;"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/>
      </c>
      <c r="AA94" s="64" t="str">
        <f>IF(O94=1,"",RTD("cqg.rtd",,"StudyData", "(Vol("&amp;$E$21&amp;")when  (LocalYear("&amp;$E$21&amp;")="&amp;$D$10&amp;"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/>
      </c>
      <c r="AB94" s="64" t="str">
        <f>IF(O94=1,"",RTD("cqg.rtd",,"StudyData", "(Vol("&amp;$E$21&amp;")when  (LocalYear("&amp;$E$21&amp;")="&amp;$D$11&amp;"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/>
      </c>
      <c r="AC94" s="65" t="str">
        <f t="shared" si="20"/>
        <v/>
      </c>
      <c r="AE94" s="64" t="str">
        <f ca="1">IF($R94=1,SUM($S$1:S94),"")</f>
        <v/>
      </c>
      <c r="AF94" s="64" t="str">
        <f ca="1">IF($R94=1,SUM($T$1:T94),"")</f>
        <v/>
      </c>
      <c r="AG94" s="64" t="str">
        <f ca="1">IF($R94=1,SUM($U$1:U94),"")</f>
        <v/>
      </c>
      <c r="AH94" s="64" t="str">
        <f ca="1">IF($R94=1,SUM($V$1:V94),"")</f>
        <v/>
      </c>
      <c r="AI94" s="64" t="str">
        <f ca="1">IF($R94=1,SUM($W$1:W94),"")</f>
        <v/>
      </c>
      <c r="AJ94" s="64" t="str">
        <f ca="1">IF($R94=1,SUM($X$1:X94),"")</f>
        <v/>
      </c>
      <c r="AK94" s="64" t="str">
        <f ca="1">IF($R94=1,SUM($Y$1:Y94),"")</f>
        <v/>
      </c>
      <c r="AL94" s="64" t="str">
        <f ca="1">IF($R94=1,SUM($Z$1:Z94),"")</f>
        <v/>
      </c>
      <c r="AM94" s="64" t="str">
        <f ca="1">IF($R94=1,SUM($AA$1:AA94),"")</f>
        <v/>
      </c>
      <c r="AN94" s="64" t="str">
        <f ca="1">IF($R94=1,SUM($AB$1:AB94),"")</f>
        <v/>
      </c>
      <c r="AO94" s="64" t="str">
        <f ca="1">IF($R94=1,SUM($AC$1:AC94),"")</f>
        <v/>
      </c>
      <c r="AQ94" s="69" t="str">
        <f t="shared" si="21"/>
        <v>16:15</v>
      </c>
    </row>
    <row r="95" spans="6:43" x14ac:dyDescent="0.3">
      <c r="F95" s="64">
        <f t="shared" si="23"/>
        <v>16</v>
      </c>
      <c r="G95" s="66">
        <f t="shared" si="24"/>
        <v>20</v>
      </c>
      <c r="H95" s="67">
        <f t="shared" si="25"/>
        <v>0.68055555555555547</v>
      </c>
      <c r="K95" s="65" t="str">
        <f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65" t="e">
        <f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65"/>
      <c r="O95" s="64">
        <f t="shared" si="18"/>
        <v>1</v>
      </c>
      <c r="R95" s="64">
        <f t="shared" ca="1" si="19"/>
        <v>1.081999999999991</v>
      </c>
      <c r="S95" s="64" t="str">
        <f>IF(O95=1,"",RTD("cqg.rtd",,"StudyData", "(Vol("&amp;$E$13&amp;")when  (LocalYear("&amp;$E$13&amp;")="&amp;$D$2&amp;"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/>
      </c>
      <c r="T95" s="64" t="str">
        <f>IF(O95=1,"",RTD("cqg.rtd",,"StudyData", "(Vol("&amp;$E$14&amp;")when  (LocalYear("&amp;$E$14&amp;")="&amp;$D$3&amp;"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/>
      </c>
      <c r="U95" s="64" t="str">
        <f>IF(O95=1,"",RTD("cqg.rtd",,"StudyData", "(Vol("&amp;$E$15&amp;")when  (LocalYear("&amp;$E$15&amp;")="&amp;$D$4&amp;"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/>
      </c>
      <c r="V95" s="64" t="str">
        <f>IF(O95=1,"",RTD("cqg.rtd",,"StudyData", "(Vol("&amp;$E$16&amp;")when  (LocalYear("&amp;$E$16&amp;")="&amp;$D$5&amp;"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/>
      </c>
      <c r="W95" s="64" t="str">
        <f>IF(O95=1,"",RTD("cqg.rtd",,"StudyData", "(Vol("&amp;$E$17&amp;")when  (LocalYear("&amp;$E$17&amp;")="&amp;$D$6&amp;"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/>
      </c>
      <c r="X95" s="64" t="str">
        <f>IF(O95=1,"",RTD("cqg.rtd",,"StudyData", "(Vol("&amp;$E$18&amp;")when  (LocalYear("&amp;$E$18&amp;")="&amp;$D$7&amp;"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/>
      </c>
      <c r="Y95" s="64" t="str">
        <f>IF(O95=1,"",RTD("cqg.rtd",,"StudyData", "(Vol("&amp;$E$19&amp;")when  (LocalYear("&amp;$E$19&amp;")="&amp;$D$8&amp;"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/>
      </c>
      <c r="Z95" s="64" t="str">
        <f>IF(O95=1,"",RTD("cqg.rtd",,"StudyData", "(Vol("&amp;$E$20&amp;")when  (LocalYear("&amp;$E$20&amp;")="&amp;$D$9&amp;"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/>
      </c>
      <c r="AA95" s="64" t="str">
        <f>IF(O95=1,"",RTD("cqg.rtd",,"StudyData", "(Vol("&amp;$E$21&amp;")when  (LocalYear("&amp;$E$21&amp;")="&amp;$D$10&amp;"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/>
      </c>
      <c r="AB95" s="64" t="str">
        <f>IF(O95=1,"",RTD("cqg.rtd",,"StudyData", "(Vol("&amp;$E$21&amp;")when  (LocalYear("&amp;$E$21&amp;")="&amp;$D$11&amp;"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/>
      </c>
      <c r="AC95" s="65" t="str">
        <f t="shared" si="20"/>
        <v/>
      </c>
      <c r="AE95" s="64" t="str">
        <f ca="1">IF($R95=1,SUM($S$1:S95),"")</f>
        <v/>
      </c>
      <c r="AF95" s="64" t="str">
        <f ca="1">IF($R95=1,SUM($T$1:T95),"")</f>
        <v/>
      </c>
      <c r="AG95" s="64" t="str">
        <f ca="1">IF($R95=1,SUM($U$1:U95),"")</f>
        <v/>
      </c>
      <c r="AH95" s="64" t="str">
        <f ca="1">IF($R95=1,SUM($V$1:V95),"")</f>
        <v/>
      </c>
      <c r="AI95" s="64" t="str">
        <f ca="1">IF($R95=1,SUM($W$1:W95),"")</f>
        <v/>
      </c>
      <c r="AJ95" s="64" t="str">
        <f ca="1">IF($R95=1,SUM($X$1:X95),"")</f>
        <v/>
      </c>
      <c r="AK95" s="64" t="str">
        <f ca="1">IF($R95=1,SUM($Y$1:Y95),"")</f>
        <v/>
      </c>
      <c r="AL95" s="64" t="str">
        <f ca="1">IF($R95=1,SUM($Z$1:Z95),"")</f>
        <v/>
      </c>
      <c r="AM95" s="64" t="str">
        <f ca="1">IF($R95=1,SUM($AA$1:AA95),"")</f>
        <v/>
      </c>
      <c r="AN95" s="64" t="str">
        <f ca="1">IF($R95=1,SUM($AB$1:AB95),"")</f>
        <v/>
      </c>
      <c r="AO95" s="64" t="str">
        <f ca="1">IF($R95=1,SUM($AC$1:AC95),"")</f>
        <v/>
      </c>
      <c r="AQ95" s="69" t="str">
        <f t="shared" si="21"/>
        <v>16:20</v>
      </c>
    </row>
    <row r="96" spans="6:43" x14ac:dyDescent="0.3">
      <c r="F96" s="64">
        <f t="shared" si="23"/>
        <v>16</v>
      </c>
      <c r="G96" s="66">
        <f t="shared" si="24"/>
        <v>25</v>
      </c>
      <c r="H96" s="67">
        <f t="shared" si="25"/>
        <v>0.68402777777777779</v>
      </c>
      <c r="K96" s="65" t="str">
        <f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65" t="e">
        <f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65"/>
      <c r="O96" s="64">
        <f t="shared" si="18"/>
        <v>1</v>
      </c>
      <c r="R96" s="64">
        <f t="shared" ca="1" si="19"/>
        <v>1.0829999999999909</v>
      </c>
      <c r="S96" s="64" t="str">
        <f>IF(O96=1,"",RTD("cqg.rtd",,"StudyData", "(Vol("&amp;$E$13&amp;")when  (LocalYear("&amp;$E$13&amp;")="&amp;$D$2&amp;"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/>
      </c>
      <c r="T96" s="64" t="str">
        <f>IF(O96=1,"",RTD("cqg.rtd",,"StudyData", "(Vol("&amp;$E$14&amp;")when  (LocalYear("&amp;$E$14&amp;")="&amp;$D$3&amp;"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/>
      </c>
      <c r="U96" s="64" t="str">
        <f>IF(O96=1,"",RTD("cqg.rtd",,"StudyData", "(Vol("&amp;$E$15&amp;")when  (LocalYear("&amp;$E$15&amp;")="&amp;$D$4&amp;"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/>
      </c>
      <c r="V96" s="64" t="str">
        <f>IF(O96=1,"",RTD("cqg.rtd",,"StudyData", "(Vol("&amp;$E$16&amp;")when  (LocalYear("&amp;$E$16&amp;")="&amp;$D$5&amp;"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/>
      </c>
      <c r="W96" s="64" t="str">
        <f>IF(O96=1,"",RTD("cqg.rtd",,"StudyData", "(Vol("&amp;$E$17&amp;")when  (LocalYear("&amp;$E$17&amp;")="&amp;$D$6&amp;"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/>
      </c>
      <c r="X96" s="64" t="str">
        <f>IF(O96=1,"",RTD("cqg.rtd",,"StudyData", "(Vol("&amp;$E$18&amp;")when  (LocalYear("&amp;$E$18&amp;")="&amp;$D$7&amp;"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/>
      </c>
      <c r="Y96" s="64" t="str">
        <f>IF(O96=1,"",RTD("cqg.rtd",,"StudyData", "(Vol("&amp;$E$19&amp;")when  (LocalYear("&amp;$E$19&amp;")="&amp;$D$8&amp;"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/>
      </c>
      <c r="Z96" s="64" t="str">
        <f>IF(O96=1,"",RTD("cqg.rtd",,"StudyData", "(Vol("&amp;$E$20&amp;")when  (LocalYear("&amp;$E$20&amp;")="&amp;$D$9&amp;"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/>
      </c>
      <c r="AA96" s="64" t="str">
        <f>IF(O96=1,"",RTD("cqg.rtd",,"StudyData", "(Vol("&amp;$E$21&amp;")when  (LocalYear("&amp;$E$21&amp;")="&amp;$D$10&amp;"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/>
      </c>
      <c r="AB96" s="64" t="str">
        <f>IF(O96=1,"",RTD("cqg.rtd",,"StudyData", "(Vol("&amp;$E$21&amp;")when  (LocalYear("&amp;$E$21&amp;")="&amp;$D$11&amp;"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/>
      </c>
      <c r="AC96" s="65" t="str">
        <f t="shared" si="20"/>
        <v/>
      </c>
      <c r="AE96" s="64" t="str">
        <f ca="1">IF($R96=1,SUM($S$1:S96),"")</f>
        <v/>
      </c>
      <c r="AF96" s="64" t="str">
        <f ca="1">IF($R96=1,SUM($T$1:T96),"")</f>
        <v/>
      </c>
      <c r="AG96" s="64" t="str">
        <f ca="1">IF($R96=1,SUM($U$1:U96),"")</f>
        <v/>
      </c>
      <c r="AH96" s="64" t="str">
        <f ca="1">IF($R96=1,SUM($V$1:V96),"")</f>
        <v/>
      </c>
      <c r="AI96" s="64" t="str">
        <f ca="1">IF($R96=1,SUM($W$1:W96),"")</f>
        <v/>
      </c>
      <c r="AJ96" s="64" t="str">
        <f ca="1">IF($R96=1,SUM($X$1:X96),"")</f>
        <v/>
      </c>
      <c r="AK96" s="64" t="str">
        <f ca="1">IF($R96=1,SUM($Y$1:Y96),"")</f>
        <v/>
      </c>
      <c r="AL96" s="64" t="str">
        <f ca="1">IF($R96=1,SUM($Z$1:Z96),"")</f>
        <v/>
      </c>
      <c r="AM96" s="64" t="str">
        <f ca="1">IF($R96=1,SUM($AA$1:AA96),"")</f>
        <v/>
      </c>
      <c r="AN96" s="64" t="str">
        <f ca="1">IF($R96=1,SUM($AB$1:AB96),"")</f>
        <v/>
      </c>
      <c r="AO96" s="64" t="str">
        <f ca="1">IF($R96=1,SUM($AC$1:AC96),"")</f>
        <v/>
      </c>
      <c r="AQ96" s="69" t="str">
        <f t="shared" si="21"/>
        <v>16:25</v>
      </c>
    </row>
    <row r="97" spans="6:43" x14ac:dyDescent="0.3">
      <c r="F97" s="64">
        <f t="shared" si="23"/>
        <v>16</v>
      </c>
      <c r="G97" s="66">
        <f t="shared" si="24"/>
        <v>30</v>
      </c>
      <c r="H97" s="67">
        <f t="shared" si="25"/>
        <v>0.6875</v>
      </c>
      <c r="K97" s="65" t="str">
        <f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65" t="e">
        <f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65"/>
      <c r="O97" s="64">
        <f t="shared" si="18"/>
        <v>1</v>
      </c>
      <c r="R97" s="64">
        <f t="shared" ca="1" si="19"/>
        <v>1.0839999999999907</v>
      </c>
      <c r="S97" s="64" t="str">
        <f>IF(O97=1,"",RTD("cqg.rtd",,"StudyData", "(Vol("&amp;$E$13&amp;")when  (LocalYear("&amp;$E$13&amp;")="&amp;$D$2&amp;"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/>
      </c>
      <c r="T97" s="64" t="str">
        <f>IF(O97=1,"",RTD("cqg.rtd",,"StudyData", "(Vol("&amp;$E$14&amp;")when  (LocalYear("&amp;$E$14&amp;")="&amp;$D$3&amp;"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/>
      </c>
      <c r="U97" s="64" t="str">
        <f>IF(O97=1,"",RTD("cqg.rtd",,"StudyData", "(Vol("&amp;$E$15&amp;")when  (LocalYear("&amp;$E$15&amp;")="&amp;$D$4&amp;"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/>
      </c>
      <c r="V97" s="64" t="str">
        <f>IF(O97=1,"",RTD("cqg.rtd",,"StudyData", "(Vol("&amp;$E$16&amp;")when  (LocalYear("&amp;$E$16&amp;")="&amp;$D$5&amp;"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/>
      </c>
      <c r="W97" s="64" t="str">
        <f>IF(O97=1,"",RTD("cqg.rtd",,"StudyData", "(Vol("&amp;$E$17&amp;")when  (LocalYear("&amp;$E$17&amp;")="&amp;$D$6&amp;"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/>
      </c>
      <c r="X97" s="64" t="str">
        <f>IF(O97=1,"",RTD("cqg.rtd",,"StudyData", "(Vol("&amp;$E$18&amp;")when  (LocalYear("&amp;$E$18&amp;")="&amp;$D$7&amp;"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/>
      </c>
      <c r="Y97" s="64" t="str">
        <f>IF(O97=1,"",RTD("cqg.rtd",,"StudyData", "(Vol("&amp;$E$19&amp;")when  (LocalYear("&amp;$E$19&amp;")="&amp;$D$8&amp;"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/>
      </c>
      <c r="Z97" s="64" t="str">
        <f>IF(O97=1,"",RTD("cqg.rtd",,"StudyData", "(Vol("&amp;$E$20&amp;")when  (LocalYear("&amp;$E$20&amp;")="&amp;$D$9&amp;"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/>
      </c>
      <c r="AA97" s="64" t="str">
        <f>IF(O97=1,"",RTD("cqg.rtd",,"StudyData", "(Vol("&amp;$E$21&amp;")when  (LocalYear("&amp;$E$21&amp;")="&amp;$D$10&amp;"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/>
      </c>
      <c r="AB97" s="64" t="str">
        <f>IF(O97=1,"",RTD("cqg.rtd",,"StudyData", "(Vol("&amp;$E$21&amp;")when  (LocalYear("&amp;$E$21&amp;")="&amp;$D$11&amp;"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/>
      </c>
      <c r="AC97" s="65" t="str">
        <f t="shared" si="20"/>
        <v/>
      </c>
      <c r="AE97" s="64" t="str">
        <f ca="1">IF($R97=1,SUM($S$1:S97),"")</f>
        <v/>
      </c>
      <c r="AF97" s="64" t="str">
        <f ca="1">IF($R97=1,SUM($T$1:T97),"")</f>
        <v/>
      </c>
      <c r="AG97" s="64" t="str">
        <f ca="1">IF($R97=1,SUM($U$1:U97),"")</f>
        <v/>
      </c>
      <c r="AH97" s="64" t="str">
        <f ca="1">IF($R97=1,SUM($V$1:V97),"")</f>
        <v/>
      </c>
      <c r="AI97" s="64" t="str">
        <f ca="1">IF($R97=1,SUM($W$1:W97),"")</f>
        <v/>
      </c>
      <c r="AJ97" s="64" t="str">
        <f ca="1">IF($R97=1,SUM($X$1:X97),"")</f>
        <v/>
      </c>
      <c r="AK97" s="64" t="str">
        <f ca="1">IF($R97=1,SUM($Y$1:Y97),"")</f>
        <v/>
      </c>
      <c r="AL97" s="64" t="str">
        <f ca="1">IF($R97=1,SUM($Z$1:Z97),"")</f>
        <v/>
      </c>
      <c r="AM97" s="64" t="str">
        <f ca="1">IF($R97=1,SUM($AA$1:AA97),"")</f>
        <v/>
      </c>
      <c r="AN97" s="64" t="str">
        <f ca="1">IF($R97=1,SUM($AB$1:AB97),"")</f>
        <v/>
      </c>
      <c r="AO97" s="64" t="str">
        <f ca="1">IF($R97=1,SUM($AC$1:AC97),"")</f>
        <v/>
      </c>
      <c r="AQ97" s="69" t="str">
        <f t="shared" si="21"/>
        <v>16:30</v>
      </c>
    </row>
    <row r="98" spans="6:43" x14ac:dyDescent="0.3">
      <c r="F98" s="64">
        <f t="shared" si="23"/>
        <v>16</v>
      </c>
      <c r="G98" s="66">
        <f t="shared" si="24"/>
        <v>35</v>
      </c>
      <c r="H98" s="67">
        <f t="shared" si="25"/>
        <v>0.69097222222222221</v>
      </c>
      <c r="K98" s="65" t="str">
        <f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65" t="e">
        <f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65"/>
      <c r="O98" s="64">
        <f t="shared" si="18"/>
        <v>1</v>
      </c>
      <c r="R98" s="64">
        <f t="shared" ca="1" si="19"/>
        <v>1.0849999999999906</v>
      </c>
      <c r="S98" s="64" t="str">
        <f>IF(O98=1,"",RTD("cqg.rtd",,"StudyData", "(Vol("&amp;$E$13&amp;")when  (LocalYear("&amp;$E$13&amp;")="&amp;$D$2&amp;"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/>
      </c>
      <c r="T98" s="64" t="str">
        <f>IF(O98=1,"",RTD("cqg.rtd",,"StudyData", "(Vol("&amp;$E$14&amp;")when  (LocalYear("&amp;$E$14&amp;")="&amp;$D$3&amp;"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/>
      </c>
      <c r="U98" s="64" t="str">
        <f>IF(O98=1,"",RTD("cqg.rtd",,"StudyData", "(Vol("&amp;$E$15&amp;")when  (LocalYear("&amp;$E$15&amp;")="&amp;$D$4&amp;"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/>
      </c>
      <c r="V98" s="64" t="str">
        <f>IF(O98=1,"",RTD("cqg.rtd",,"StudyData", "(Vol("&amp;$E$16&amp;")when  (LocalYear("&amp;$E$16&amp;")="&amp;$D$5&amp;"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/>
      </c>
      <c r="W98" s="64" t="str">
        <f>IF(O98=1,"",RTD("cqg.rtd",,"StudyData", "(Vol("&amp;$E$17&amp;")when  (LocalYear("&amp;$E$17&amp;")="&amp;$D$6&amp;"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/>
      </c>
      <c r="X98" s="64" t="str">
        <f>IF(O98=1,"",RTD("cqg.rtd",,"StudyData", "(Vol("&amp;$E$18&amp;")when  (LocalYear("&amp;$E$18&amp;")="&amp;$D$7&amp;"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/>
      </c>
      <c r="Y98" s="64" t="str">
        <f>IF(O98=1,"",RTD("cqg.rtd",,"StudyData", "(Vol("&amp;$E$19&amp;")when  (LocalYear("&amp;$E$19&amp;")="&amp;$D$8&amp;"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/>
      </c>
      <c r="Z98" s="64" t="str">
        <f>IF(O98=1,"",RTD("cqg.rtd",,"StudyData", "(Vol("&amp;$E$20&amp;")when  (LocalYear("&amp;$E$20&amp;")="&amp;$D$9&amp;"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/>
      </c>
      <c r="AA98" s="64" t="str">
        <f>IF(O98=1,"",RTD("cqg.rtd",,"StudyData", "(Vol("&amp;$E$21&amp;")when  (LocalYear("&amp;$E$21&amp;")="&amp;$D$10&amp;"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/>
      </c>
      <c r="AB98" s="64" t="str">
        <f>IF(O98=1,"",RTD("cqg.rtd",,"StudyData", "(Vol("&amp;$E$21&amp;")when  (LocalYear("&amp;$E$21&amp;")="&amp;$D$11&amp;"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/>
      </c>
      <c r="AC98" s="65" t="str">
        <f t="shared" si="20"/>
        <v/>
      </c>
      <c r="AE98" s="64" t="str">
        <f ca="1">IF($R98=1,SUM($S$1:S98),"")</f>
        <v/>
      </c>
      <c r="AF98" s="64" t="str">
        <f ca="1">IF($R98=1,SUM($T$1:T98),"")</f>
        <v/>
      </c>
      <c r="AG98" s="64" t="str">
        <f ca="1">IF($R98=1,SUM($U$1:U98),"")</f>
        <v/>
      </c>
      <c r="AH98" s="64" t="str">
        <f ca="1">IF($R98=1,SUM($V$1:V98),"")</f>
        <v/>
      </c>
      <c r="AI98" s="64" t="str">
        <f ca="1">IF($R98=1,SUM($W$1:W98),"")</f>
        <v/>
      </c>
      <c r="AJ98" s="64" t="str">
        <f ca="1">IF($R98=1,SUM($X$1:X98),"")</f>
        <v/>
      </c>
      <c r="AK98" s="64" t="str">
        <f ca="1">IF($R98=1,SUM($Y$1:Y98),"")</f>
        <v/>
      </c>
      <c r="AL98" s="64" t="str">
        <f ca="1">IF($R98=1,SUM($Z$1:Z98),"")</f>
        <v/>
      </c>
      <c r="AM98" s="64" t="str">
        <f ca="1">IF($R98=1,SUM($AA$1:AA98),"")</f>
        <v/>
      </c>
      <c r="AN98" s="64" t="str">
        <f ca="1">IF($R98=1,SUM($AB$1:AB98),"")</f>
        <v/>
      </c>
      <c r="AO98" s="64" t="str">
        <f ca="1">IF($R98=1,SUM($AC$1:AC98),"")</f>
        <v/>
      </c>
      <c r="AQ98" s="69" t="str">
        <f t="shared" si="21"/>
        <v>16:35</v>
      </c>
    </row>
    <row r="99" spans="6:43" x14ac:dyDescent="0.3">
      <c r="F99" s="64">
        <f t="shared" si="23"/>
        <v>16</v>
      </c>
      <c r="G99" s="66">
        <f t="shared" si="24"/>
        <v>40</v>
      </c>
      <c r="H99" s="67">
        <f t="shared" si="25"/>
        <v>0.69444444444444453</v>
      </c>
      <c r="K99" s="65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65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65"/>
      <c r="O99" s="64">
        <f t="shared" si="18"/>
        <v>1</v>
      </c>
      <c r="R99" s="64">
        <f t="shared" ca="1" si="19"/>
        <v>1.0859999999999905</v>
      </c>
      <c r="S99" s="64" t="str">
        <f>IF(O99=1,"",RTD("cqg.rtd",,"StudyData", "(Vol("&amp;$E$13&amp;")when  (LocalYear("&amp;$E$13&amp;")="&amp;$D$2&amp;"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64" t="str">
        <f>IF(O99=1,"",RTD("cqg.rtd",,"StudyData", "(Vol("&amp;$E$14&amp;")when  (LocalYear("&amp;$E$14&amp;")="&amp;$D$3&amp;"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64" t="str">
        <f>IF(O99=1,"",RTD("cqg.rtd",,"StudyData", "(Vol("&amp;$E$15&amp;")when  (LocalYear("&amp;$E$15&amp;")="&amp;$D$4&amp;"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64" t="str">
        <f>IF(O99=1,"",RTD("cqg.rtd",,"StudyData", "(Vol("&amp;$E$16&amp;")when  (LocalYear("&amp;$E$16&amp;")="&amp;$D$5&amp;"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64" t="str">
        <f>IF(O99=1,"",RTD("cqg.rtd",,"StudyData", "(Vol("&amp;$E$17&amp;")when  (LocalYear("&amp;$E$17&amp;")="&amp;$D$6&amp;"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64" t="str">
        <f>IF(O99=1,"",RTD("cqg.rtd",,"StudyData", "(Vol("&amp;$E$18&amp;")when  (LocalYear("&amp;$E$18&amp;")="&amp;$D$7&amp;"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64" t="str">
        <f>IF(O99=1,"",RTD("cqg.rtd",,"StudyData", "(Vol("&amp;$E$19&amp;")when  (LocalYear("&amp;$E$19&amp;")="&amp;$D$8&amp;"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64" t="str">
        <f>IF(O99=1,"",RTD("cqg.rtd",,"StudyData", "(Vol("&amp;$E$20&amp;")when  (LocalYear("&amp;$E$20&amp;")="&amp;$D$9&amp;"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64" t="str">
        <f>IF(O99=1,"",RTD("cqg.rtd",,"StudyData", "(Vol("&amp;$E$21&amp;")when  (LocalYear("&amp;$E$21&amp;")="&amp;$D$10&amp;"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64" t="str">
        <f>IF(O99=1,"",RTD("cqg.rtd",,"StudyData", "(Vol("&amp;$E$21&amp;")when  (LocalYear("&amp;$E$21&amp;")="&amp;$D$11&amp;"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65" t="str">
        <f t="shared" si="20"/>
        <v/>
      </c>
      <c r="AE99" s="64" t="str">
        <f ca="1">IF($R99=1,SUM($S$1:S99),"")</f>
        <v/>
      </c>
      <c r="AF99" s="64" t="str">
        <f ca="1">IF($R99=1,SUM($T$1:T99),"")</f>
        <v/>
      </c>
      <c r="AG99" s="64" t="str">
        <f ca="1">IF($R99=1,SUM($U$1:U99),"")</f>
        <v/>
      </c>
      <c r="AH99" s="64" t="str">
        <f ca="1">IF($R99=1,SUM($V$1:V99),"")</f>
        <v/>
      </c>
      <c r="AI99" s="64" t="str">
        <f ca="1">IF($R99=1,SUM($W$1:W99),"")</f>
        <v/>
      </c>
      <c r="AJ99" s="64" t="str">
        <f ca="1">IF($R99=1,SUM($X$1:X99),"")</f>
        <v/>
      </c>
      <c r="AK99" s="64" t="str">
        <f ca="1">IF($R99=1,SUM($Y$1:Y99),"")</f>
        <v/>
      </c>
      <c r="AL99" s="64" t="str">
        <f ca="1">IF($R99=1,SUM($Z$1:Z99),"")</f>
        <v/>
      </c>
      <c r="AM99" s="64" t="str">
        <f ca="1">IF($R99=1,SUM($AA$1:AA99),"")</f>
        <v/>
      </c>
      <c r="AN99" s="64" t="str">
        <f ca="1">IF($R99=1,SUM($AB$1:AB99),"")</f>
        <v/>
      </c>
      <c r="AO99" s="64" t="str">
        <f ca="1">IF($R99=1,SUM($AC$1:AC99),"")</f>
        <v/>
      </c>
      <c r="AQ99" s="69" t="str">
        <f t="shared" si="21"/>
        <v>16:40</v>
      </c>
    </row>
    <row r="100" spans="6:43" x14ac:dyDescent="0.3">
      <c r="F100" s="64">
        <f t="shared" si="23"/>
        <v>16</v>
      </c>
      <c r="G100" s="66">
        <f t="shared" si="24"/>
        <v>45</v>
      </c>
      <c r="H100" s="67">
        <f t="shared" si="25"/>
        <v>0.69791666666666663</v>
      </c>
      <c r="K100" s="65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65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65"/>
      <c r="O100" s="64">
        <f t="shared" si="18"/>
        <v>1</v>
      </c>
      <c r="R100" s="64">
        <f t="shared" ca="1" si="19"/>
        <v>1.0869999999999904</v>
      </c>
      <c r="S100" s="64" t="str">
        <f>IF(O100=1,"",RTD("cqg.rtd",,"StudyData", "(Vol("&amp;$E$13&amp;")when  (LocalYear("&amp;$E$13&amp;")="&amp;$D$2&amp;"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64" t="str">
        <f>IF(O100=1,"",RTD("cqg.rtd",,"StudyData", "(Vol("&amp;$E$14&amp;")when  (LocalYear("&amp;$E$14&amp;")="&amp;$D$3&amp;"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64" t="str">
        <f>IF(O100=1,"",RTD("cqg.rtd",,"StudyData", "(Vol("&amp;$E$15&amp;")when  (LocalYear("&amp;$E$15&amp;")="&amp;$D$4&amp;"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64" t="str">
        <f>IF(O100=1,"",RTD("cqg.rtd",,"StudyData", "(Vol("&amp;$E$16&amp;")when  (LocalYear("&amp;$E$16&amp;")="&amp;$D$5&amp;"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64" t="str">
        <f>IF(O100=1,"",RTD("cqg.rtd",,"StudyData", "(Vol("&amp;$E$17&amp;")when  (LocalYear("&amp;$E$17&amp;")="&amp;$D$6&amp;"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64" t="str">
        <f>IF(O100=1,"",RTD("cqg.rtd",,"StudyData", "(Vol("&amp;$E$18&amp;")when  (LocalYear("&amp;$E$18&amp;")="&amp;$D$7&amp;"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64" t="str">
        <f>IF(O100=1,"",RTD("cqg.rtd",,"StudyData", "(Vol("&amp;$E$19&amp;")when  (LocalYear("&amp;$E$19&amp;")="&amp;$D$8&amp;"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64" t="str">
        <f>IF(O100=1,"",RTD("cqg.rtd",,"StudyData", "(Vol("&amp;$E$20&amp;")when  (LocalYear("&amp;$E$20&amp;")="&amp;$D$9&amp;"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64" t="str">
        <f>IF(O100=1,"",RTD("cqg.rtd",,"StudyData", "(Vol("&amp;$E$21&amp;")when  (LocalYear("&amp;$E$21&amp;")="&amp;$D$10&amp;"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64" t="str">
        <f>IF(O100=1,"",RTD("cqg.rtd",,"StudyData", "(Vol("&amp;$E$21&amp;")when  (LocalYear("&amp;$E$21&amp;")="&amp;$D$11&amp;"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65" t="str">
        <f t="shared" si="20"/>
        <v/>
      </c>
      <c r="AE100" s="64" t="str">
        <f ca="1">IF($R100=1,SUM($S$1:S100),"")</f>
        <v/>
      </c>
      <c r="AF100" s="64" t="str">
        <f ca="1">IF($R100=1,SUM($T$1:T100),"")</f>
        <v/>
      </c>
      <c r="AG100" s="64" t="str">
        <f ca="1">IF($R100=1,SUM($U$1:U100),"")</f>
        <v/>
      </c>
      <c r="AH100" s="64" t="str">
        <f ca="1">IF($R100=1,SUM($V$1:V100),"")</f>
        <v/>
      </c>
      <c r="AI100" s="64" t="str">
        <f ca="1">IF($R100=1,SUM($W$1:W100),"")</f>
        <v/>
      </c>
      <c r="AJ100" s="64" t="str">
        <f ca="1">IF($R100=1,SUM($X$1:X100),"")</f>
        <v/>
      </c>
      <c r="AK100" s="64" t="str">
        <f ca="1">IF($R100=1,SUM($Y$1:Y100),"")</f>
        <v/>
      </c>
      <c r="AL100" s="64" t="str">
        <f ca="1">IF($R100=1,SUM($Z$1:Z100),"")</f>
        <v/>
      </c>
      <c r="AM100" s="64" t="str">
        <f ca="1">IF($R100=1,SUM($AA$1:AA100),"")</f>
        <v/>
      </c>
      <c r="AN100" s="64" t="str">
        <f ca="1">IF($R100=1,SUM($AB$1:AB100),"")</f>
        <v/>
      </c>
      <c r="AO100" s="64" t="str">
        <f ca="1">IF($R100=1,SUM($AC$1:AC100),"")</f>
        <v/>
      </c>
      <c r="AQ100" s="69" t="str">
        <f t="shared" si="21"/>
        <v>16:45</v>
      </c>
    </row>
    <row r="101" spans="6:43" x14ac:dyDescent="0.3">
      <c r="F101" s="64">
        <f t="shared" si="23"/>
        <v>16</v>
      </c>
      <c r="G101" s="66">
        <f t="shared" si="24"/>
        <v>50</v>
      </c>
      <c r="H101" s="67">
        <f t="shared" si="25"/>
        <v>0.70138888888888884</v>
      </c>
      <c r="K101" s="65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65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65"/>
      <c r="O101" s="64">
        <f t="shared" si="18"/>
        <v>1</v>
      </c>
      <c r="R101" s="64">
        <f t="shared" ca="1" si="19"/>
        <v>1.0879999999999903</v>
      </c>
      <c r="S101" s="64" t="str">
        <f>IF(O101=1,"",RTD("cqg.rtd",,"StudyData", "(Vol("&amp;$E$13&amp;")when  (LocalYear("&amp;$E$13&amp;")="&amp;$D$2&amp;"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64" t="str">
        <f>IF(O101=1,"",RTD("cqg.rtd",,"StudyData", "(Vol("&amp;$E$14&amp;")when  (LocalYear("&amp;$E$14&amp;")="&amp;$D$3&amp;"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64" t="str">
        <f>IF(O101=1,"",RTD("cqg.rtd",,"StudyData", "(Vol("&amp;$E$15&amp;")when  (LocalYear("&amp;$E$15&amp;")="&amp;$D$4&amp;"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64" t="str">
        <f>IF(O101=1,"",RTD("cqg.rtd",,"StudyData", "(Vol("&amp;$E$16&amp;")when  (LocalYear("&amp;$E$16&amp;")="&amp;$D$5&amp;"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64" t="str">
        <f>IF(O101=1,"",RTD("cqg.rtd",,"StudyData", "(Vol("&amp;$E$17&amp;")when  (LocalYear("&amp;$E$17&amp;")="&amp;$D$6&amp;"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64" t="str">
        <f>IF(O101=1,"",RTD("cqg.rtd",,"StudyData", "(Vol("&amp;$E$18&amp;")when  (LocalYear("&amp;$E$18&amp;")="&amp;$D$7&amp;"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64" t="str">
        <f>IF(O101=1,"",RTD("cqg.rtd",,"StudyData", "(Vol("&amp;$E$19&amp;")when  (LocalYear("&amp;$E$19&amp;")="&amp;$D$8&amp;"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64" t="str">
        <f>IF(O101=1,"",RTD("cqg.rtd",,"StudyData", "(Vol("&amp;$E$20&amp;")when  (LocalYear("&amp;$E$20&amp;")="&amp;$D$9&amp;"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64" t="str">
        <f>IF(O101=1,"",RTD("cqg.rtd",,"StudyData", "(Vol("&amp;$E$21&amp;")when  (LocalYear("&amp;$E$21&amp;")="&amp;$D$10&amp;"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64" t="str">
        <f>IF(O101=1,"",RTD("cqg.rtd",,"StudyData", "(Vol("&amp;$E$21&amp;")when  (LocalYear("&amp;$E$21&amp;")="&amp;$D$11&amp;"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65" t="str">
        <f t="shared" si="20"/>
        <v/>
      </c>
      <c r="AE101" s="64" t="str">
        <f ca="1">IF($R101=1,SUM($S$1:S101),"")</f>
        <v/>
      </c>
      <c r="AF101" s="64" t="str">
        <f ca="1">IF($R101=1,SUM($T$1:T101),"")</f>
        <v/>
      </c>
      <c r="AG101" s="64" t="str">
        <f ca="1">IF($R101=1,SUM($U$1:U101),"")</f>
        <v/>
      </c>
      <c r="AH101" s="64" t="str">
        <f ca="1">IF($R101=1,SUM($V$1:V101),"")</f>
        <v/>
      </c>
      <c r="AI101" s="64" t="str">
        <f ca="1">IF($R101=1,SUM($W$1:W101),"")</f>
        <v/>
      </c>
      <c r="AJ101" s="64" t="str">
        <f ca="1">IF($R101=1,SUM($X$1:X101),"")</f>
        <v/>
      </c>
      <c r="AK101" s="64" t="str">
        <f ca="1">IF($R101=1,SUM($Y$1:Y101),"")</f>
        <v/>
      </c>
      <c r="AL101" s="64" t="str">
        <f ca="1">IF($R101=1,SUM($Z$1:Z101),"")</f>
        <v/>
      </c>
      <c r="AM101" s="64" t="str">
        <f ca="1">IF($R101=1,SUM($AA$1:AA101),"")</f>
        <v/>
      </c>
      <c r="AN101" s="64" t="str">
        <f ca="1">IF($R101=1,SUM($AB$1:AB101),"")</f>
        <v/>
      </c>
      <c r="AO101" s="64" t="str">
        <f ca="1">IF($R101=1,SUM($AC$1:AC101),"")</f>
        <v/>
      </c>
      <c r="AQ101" s="69" t="str">
        <f t="shared" si="21"/>
        <v>16:50</v>
      </c>
    </row>
    <row r="102" spans="6:43" x14ac:dyDescent="0.3">
      <c r="F102" s="64">
        <f t="shared" si="23"/>
        <v>16</v>
      </c>
      <c r="G102" s="66">
        <f t="shared" si="24"/>
        <v>55</v>
      </c>
      <c r="H102" s="67">
        <f t="shared" si="25"/>
        <v>0.70486111111111116</v>
      </c>
      <c r="K102" s="65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65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64">
        <f t="shared" si="18"/>
        <v>1</v>
      </c>
      <c r="R102" s="64">
        <f t="shared" ca="1" si="19"/>
        <v>1.0889999999999902</v>
      </c>
      <c r="S102" s="64" t="str">
        <f>IF(O102=1,"",RTD("cqg.rtd",,"StudyData", "(Vol("&amp;$E$13&amp;")when  (LocalYear("&amp;$E$13&amp;")="&amp;$D$2&amp;"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64" t="str">
        <f>IF(O102=1,"",RTD("cqg.rtd",,"StudyData", "(Vol("&amp;$E$14&amp;")when  (LocalYear("&amp;$E$14&amp;")="&amp;$D$3&amp;"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64" t="str">
        <f>IF(O102=1,"",RTD("cqg.rtd",,"StudyData", "(Vol("&amp;$E$15&amp;")when  (LocalYear("&amp;$E$15&amp;")="&amp;$D$4&amp;"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64" t="str">
        <f>IF(O102=1,"",RTD("cqg.rtd",,"StudyData", "(Vol("&amp;$E$16&amp;")when  (LocalYear("&amp;$E$16&amp;")="&amp;$D$5&amp;"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64" t="str">
        <f>IF(O102=1,"",RTD("cqg.rtd",,"StudyData", "(Vol("&amp;$E$17&amp;")when  (LocalYear("&amp;$E$17&amp;")="&amp;$D$6&amp;"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64" t="str">
        <f>IF(O102=1,"",RTD("cqg.rtd",,"StudyData", "(Vol("&amp;$E$18&amp;")when  (LocalYear("&amp;$E$18&amp;")="&amp;$D$7&amp;"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64" t="str">
        <f>IF(O102=1,"",RTD("cqg.rtd",,"StudyData", "(Vol("&amp;$E$19&amp;")when  (LocalYear("&amp;$E$19&amp;")="&amp;$D$8&amp;"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64" t="str">
        <f>IF(O102=1,"",RTD("cqg.rtd",,"StudyData", "(Vol("&amp;$E$20&amp;")when  (LocalYear("&amp;$E$20&amp;")="&amp;$D$9&amp;"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64" t="str">
        <f>IF(O102=1,"",RTD("cqg.rtd",,"StudyData", "(Vol("&amp;$E$21&amp;")when  (LocalYear("&amp;$E$21&amp;")="&amp;$D$10&amp;"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64" t="str">
        <f>IF(O102=1,"",RTD("cqg.rtd",,"StudyData", "(Vol("&amp;$E$21&amp;")when  (LocalYear("&amp;$E$21&amp;")="&amp;$D$11&amp;"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65" t="str">
        <f t="shared" si="20"/>
        <v/>
      </c>
      <c r="AE102" s="64" t="str">
        <f ca="1">IF($R102=1,SUM($S$1:S102),"")</f>
        <v/>
      </c>
      <c r="AF102" s="64" t="str">
        <f ca="1">IF($R102=1,SUM($T$1:T102),"")</f>
        <v/>
      </c>
      <c r="AG102" s="64" t="str">
        <f ca="1">IF($R102=1,SUM($U$1:U102),"")</f>
        <v/>
      </c>
      <c r="AH102" s="64" t="str">
        <f ca="1">IF($R102=1,SUM($V$1:V102),"")</f>
        <v/>
      </c>
      <c r="AI102" s="64" t="str">
        <f ca="1">IF($R102=1,SUM($W$1:W102),"")</f>
        <v/>
      </c>
      <c r="AJ102" s="64" t="str">
        <f ca="1">IF($R102=1,SUM($X$1:X102),"")</f>
        <v/>
      </c>
      <c r="AK102" s="64" t="str">
        <f ca="1">IF($R102=1,SUM($Y$1:Y102),"")</f>
        <v/>
      </c>
      <c r="AL102" s="64" t="str">
        <f ca="1">IF($R102=1,SUM($Z$1:Z102),"")</f>
        <v/>
      </c>
      <c r="AM102" s="64" t="str">
        <f ca="1">IF($R102=1,SUM($AA$1:AA102),"")</f>
        <v/>
      </c>
      <c r="AN102" s="64" t="str">
        <f ca="1">IF($R102=1,SUM($AB$1:AB102),"")</f>
        <v/>
      </c>
      <c r="AO102" s="64" t="str">
        <f ca="1">IF($R102=1,SUM($AC$1:AC102),"")</f>
        <v/>
      </c>
      <c r="AQ102" s="69" t="str">
        <f t="shared" si="21"/>
        <v>16:55</v>
      </c>
    </row>
    <row r="103" spans="6:43" x14ac:dyDescent="0.3">
      <c r="F103" s="64">
        <f t="shared" si="23"/>
        <v>17</v>
      </c>
      <c r="G103" s="66" t="str">
        <f t="shared" si="24"/>
        <v>00</v>
      </c>
      <c r="H103" s="67">
        <f t="shared" si="25"/>
        <v>0.70833333333333337</v>
      </c>
      <c r="K103" s="65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65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64">
        <f t="shared" si="18"/>
        <v>1</v>
      </c>
      <c r="R103" s="64">
        <f t="shared" ca="1" si="19"/>
        <v>1.0899999999999901</v>
      </c>
      <c r="S103" s="64" t="str">
        <f>IF(O103=1,"",RTD("cqg.rtd",,"StudyData", "(Vol("&amp;$E$13&amp;")when  (LocalYear("&amp;$E$13&amp;")="&amp;$D$2&amp;"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64" t="str">
        <f>IF(O103=1,"",RTD("cqg.rtd",,"StudyData", "(Vol("&amp;$E$14&amp;")when  (LocalYear("&amp;$E$14&amp;")="&amp;$D$3&amp;"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64" t="str">
        <f>IF(O103=1,"",RTD("cqg.rtd",,"StudyData", "(Vol("&amp;$E$15&amp;")when  (LocalYear("&amp;$E$15&amp;")="&amp;$D$4&amp;"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64" t="str">
        <f>IF(O103=1,"",RTD("cqg.rtd",,"StudyData", "(Vol("&amp;$E$16&amp;")when  (LocalYear("&amp;$E$16&amp;")="&amp;$D$5&amp;"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64" t="str">
        <f>IF(O103=1,"",RTD("cqg.rtd",,"StudyData", "(Vol("&amp;$E$17&amp;")when  (LocalYear("&amp;$E$17&amp;")="&amp;$D$6&amp;"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64" t="str">
        <f>IF(O103=1,"",RTD("cqg.rtd",,"StudyData", "(Vol("&amp;$E$18&amp;")when  (LocalYear("&amp;$E$18&amp;")="&amp;$D$7&amp;"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64" t="str">
        <f>IF(O103=1,"",RTD("cqg.rtd",,"StudyData", "(Vol("&amp;$E$19&amp;")when  (LocalYear("&amp;$E$19&amp;")="&amp;$D$8&amp;"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64" t="str">
        <f>IF(O103=1,"",RTD("cqg.rtd",,"StudyData", "(Vol("&amp;$E$20&amp;")when  (LocalYear("&amp;$E$20&amp;")="&amp;$D$9&amp;"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64" t="str">
        <f>IF(O103=1,"",RTD("cqg.rtd",,"StudyData", "(Vol("&amp;$E$21&amp;")when  (LocalYear("&amp;$E$21&amp;")="&amp;$D$10&amp;"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64" t="str">
        <f>IF(O103=1,"",RTD("cqg.rtd",,"StudyData", "(Vol("&amp;$E$21&amp;")when  (LocalYear("&amp;$E$21&amp;")="&amp;$D$11&amp;"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65" t="str">
        <f t="shared" si="20"/>
        <v/>
      </c>
      <c r="AE103" s="64" t="str">
        <f ca="1">IF($R103=1,SUM($S$1:S103),"")</f>
        <v/>
      </c>
      <c r="AF103" s="64" t="str">
        <f ca="1">IF($R103=1,SUM($T$1:T103),"")</f>
        <v/>
      </c>
      <c r="AG103" s="64" t="str">
        <f ca="1">IF($R103=1,SUM($U$1:U103),"")</f>
        <v/>
      </c>
      <c r="AH103" s="64" t="str">
        <f ca="1">IF($R103=1,SUM($V$1:V103),"")</f>
        <v/>
      </c>
      <c r="AI103" s="64" t="str">
        <f ca="1">IF($R103=1,SUM($W$1:W103),"")</f>
        <v/>
      </c>
      <c r="AJ103" s="64" t="str">
        <f ca="1">IF($R103=1,SUM($X$1:X103),"")</f>
        <v/>
      </c>
      <c r="AK103" s="64" t="str">
        <f ca="1">IF($R103=1,SUM($Y$1:Y103),"")</f>
        <v/>
      </c>
      <c r="AL103" s="64" t="str">
        <f ca="1">IF($R103=1,SUM($Z$1:Z103),"")</f>
        <v/>
      </c>
      <c r="AM103" s="64" t="str">
        <f ca="1">IF($R103=1,SUM($AA$1:AA103),"")</f>
        <v/>
      </c>
      <c r="AN103" s="64" t="str">
        <f ca="1">IF($R103=1,SUM($AB$1:AB103),"")</f>
        <v/>
      </c>
      <c r="AO103" s="64" t="str">
        <f ca="1">IF($R103=1,SUM($AC$1:AC103),"")</f>
        <v/>
      </c>
      <c r="AQ103" s="69" t="str">
        <f t="shared" si="21"/>
        <v>17:00</v>
      </c>
    </row>
    <row r="104" spans="6:43" x14ac:dyDescent="0.3">
      <c r="F104" s="64">
        <f t="shared" si="23"/>
        <v>17</v>
      </c>
      <c r="G104" s="66" t="str">
        <f t="shared" si="24"/>
        <v>05</v>
      </c>
      <c r="H104" s="67">
        <f t="shared" si="25"/>
        <v>0.71180555555555547</v>
      </c>
      <c r="K104" s="65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65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64">
        <f t="shared" si="18"/>
        <v>1</v>
      </c>
      <c r="R104" s="64">
        <f t="shared" ca="1" si="19"/>
        <v>1.09099999999999</v>
      </c>
      <c r="S104" s="64" t="str">
        <f>IF(O104=1,"",RTD("cqg.rtd",,"StudyData", "(Vol("&amp;$E$13&amp;")when  (LocalYear("&amp;$E$13&amp;")="&amp;$D$2&amp;"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64" t="str">
        <f>IF(O104=1,"",RTD("cqg.rtd",,"StudyData", "(Vol("&amp;$E$14&amp;")when  (LocalYear("&amp;$E$14&amp;")="&amp;$D$3&amp;"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64" t="str">
        <f>IF(O104=1,"",RTD("cqg.rtd",,"StudyData", "(Vol("&amp;$E$15&amp;")when  (LocalYear("&amp;$E$15&amp;")="&amp;$D$4&amp;"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64" t="str">
        <f>IF(O104=1,"",RTD("cqg.rtd",,"StudyData", "(Vol("&amp;$E$16&amp;")when  (LocalYear("&amp;$E$16&amp;")="&amp;$D$5&amp;"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64" t="str">
        <f>IF(O104=1,"",RTD("cqg.rtd",,"StudyData", "(Vol("&amp;$E$17&amp;")when  (LocalYear("&amp;$E$17&amp;")="&amp;$D$6&amp;"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64" t="str">
        <f>IF(O104=1,"",RTD("cqg.rtd",,"StudyData", "(Vol("&amp;$E$18&amp;")when  (LocalYear("&amp;$E$18&amp;")="&amp;$D$7&amp;"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64" t="str">
        <f>IF(O104=1,"",RTD("cqg.rtd",,"StudyData", "(Vol("&amp;$E$19&amp;")when  (LocalYear("&amp;$E$19&amp;")="&amp;$D$8&amp;"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64" t="str">
        <f>IF(O104=1,"",RTD("cqg.rtd",,"StudyData", "(Vol("&amp;$E$20&amp;")when  (LocalYear("&amp;$E$20&amp;")="&amp;$D$9&amp;"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64" t="str">
        <f>IF(O104=1,"",RTD("cqg.rtd",,"StudyData", "(Vol("&amp;$E$21&amp;")when  (LocalYear("&amp;$E$21&amp;")="&amp;$D$10&amp;"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64" t="str">
        <f>IF(O104=1,"",RTD("cqg.rtd",,"StudyData", "(Vol("&amp;$E$21&amp;")when  (LocalYear("&amp;$E$21&amp;")="&amp;$D$11&amp;"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65" t="str">
        <f t="shared" si="20"/>
        <v/>
      </c>
      <c r="AE104" s="64" t="str">
        <f ca="1">IF($R104=1,SUM($S$1:S104),"")</f>
        <v/>
      </c>
      <c r="AF104" s="64" t="str">
        <f ca="1">IF($R104=1,SUM($T$1:T104),"")</f>
        <v/>
      </c>
      <c r="AG104" s="64" t="str">
        <f ca="1">IF($R104=1,SUM($U$1:U104),"")</f>
        <v/>
      </c>
      <c r="AH104" s="64" t="str">
        <f ca="1">IF($R104=1,SUM($V$1:V104),"")</f>
        <v/>
      </c>
      <c r="AI104" s="64" t="str">
        <f ca="1">IF($R104=1,SUM($W$1:W104),"")</f>
        <v/>
      </c>
      <c r="AJ104" s="64" t="str">
        <f ca="1">IF($R104=1,SUM($X$1:X104),"")</f>
        <v/>
      </c>
      <c r="AK104" s="64" t="str">
        <f ca="1">IF($R104=1,SUM($Y$1:Y104),"")</f>
        <v/>
      </c>
      <c r="AL104" s="64" t="str">
        <f ca="1">IF($R104=1,SUM($Z$1:Z104),"")</f>
        <v/>
      </c>
      <c r="AM104" s="64" t="str">
        <f ca="1">IF($R104=1,SUM($AA$1:AA104),"")</f>
        <v/>
      </c>
      <c r="AN104" s="64" t="str">
        <f ca="1">IF($R104=1,SUM($AB$1:AB104),"")</f>
        <v/>
      </c>
      <c r="AO104" s="64" t="str">
        <f ca="1">IF($R104=1,SUM($AC$1:AC104),"")</f>
        <v/>
      </c>
      <c r="AQ104" s="69" t="str">
        <f t="shared" si="21"/>
        <v>17:05</v>
      </c>
    </row>
    <row r="105" spans="6:43" x14ac:dyDescent="0.3">
      <c r="F105" s="64">
        <f t="shared" si="23"/>
        <v>17</v>
      </c>
      <c r="G105" s="66">
        <f t="shared" si="24"/>
        <v>10</v>
      </c>
      <c r="H105" s="67">
        <f t="shared" si="25"/>
        <v>0.71527777777777779</v>
      </c>
      <c r="K105" s="65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65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64">
        <f t="shared" si="18"/>
        <v>1</v>
      </c>
      <c r="R105" s="64">
        <f t="shared" ca="1" si="19"/>
        <v>1.0919999999999899</v>
      </c>
      <c r="S105" s="64" t="str">
        <f>IF(O105=1,"",RTD("cqg.rtd",,"StudyData", "(Vol("&amp;$E$13&amp;")when  (LocalYear("&amp;$E$13&amp;")="&amp;$D$2&amp;"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64" t="str">
        <f>IF(O105=1,"",RTD("cqg.rtd",,"StudyData", "(Vol("&amp;$E$14&amp;")when  (LocalYear("&amp;$E$14&amp;")="&amp;$D$3&amp;"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64" t="str">
        <f>IF(O105=1,"",RTD("cqg.rtd",,"StudyData", "(Vol("&amp;$E$15&amp;")when  (LocalYear("&amp;$E$15&amp;")="&amp;$D$4&amp;"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64" t="str">
        <f>IF(O105=1,"",RTD("cqg.rtd",,"StudyData", "(Vol("&amp;$E$16&amp;")when  (LocalYear("&amp;$E$16&amp;")="&amp;$D$5&amp;"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64" t="str">
        <f>IF(O105=1,"",RTD("cqg.rtd",,"StudyData", "(Vol("&amp;$E$17&amp;")when  (LocalYear("&amp;$E$17&amp;")="&amp;$D$6&amp;"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64" t="str">
        <f>IF(O105=1,"",RTD("cqg.rtd",,"StudyData", "(Vol("&amp;$E$18&amp;")when  (LocalYear("&amp;$E$18&amp;")="&amp;$D$7&amp;"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64" t="str">
        <f>IF(O105=1,"",RTD("cqg.rtd",,"StudyData", "(Vol("&amp;$E$19&amp;")when  (LocalYear("&amp;$E$19&amp;")="&amp;$D$8&amp;"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64" t="str">
        <f>IF(O105=1,"",RTD("cqg.rtd",,"StudyData", "(Vol("&amp;$E$20&amp;")when  (LocalYear("&amp;$E$20&amp;")="&amp;$D$9&amp;"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64" t="str">
        <f>IF(O105=1,"",RTD("cqg.rtd",,"StudyData", "(Vol("&amp;$E$21&amp;")when  (LocalYear("&amp;$E$21&amp;")="&amp;$D$10&amp;"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64" t="str">
        <f>IF(O105=1,"",RTD("cqg.rtd",,"StudyData", "(Vol("&amp;$E$21&amp;")when  (LocalYear("&amp;$E$21&amp;")="&amp;$D$11&amp;"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65" t="str">
        <f t="shared" si="20"/>
        <v/>
      </c>
      <c r="AE105" s="64" t="str">
        <f ca="1">IF($R105=1,SUM($S$1:S105),"")</f>
        <v/>
      </c>
      <c r="AF105" s="64" t="str">
        <f ca="1">IF($R105=1,SUM($T$1:T105),"")</f>
        <v/>
      </c>
      <c r="AG105" s="64" t="str">
        <f ca="1">IF($R105=1,SUM($U$1:U105),"")</f>
        <v/>
      </c>
      <c r="AH105" s="64" t="str">
        <f ca="1">IF($R105=1,SUM($V$1:V105),"")</f>
        <v/>
      </c>
      <c r="AI105" s="64" t="str">
        <f ca="1">IF($R105=1,SUM($W$1:W105),"")</f>
        <v/>
      </c>
      <c r="AJ105" s="64" t="str">
        <f ca="1">IF($R105=1,SUM($X$1:X105),"")</f>
        <v/>
      </c>
      <c r="AK105" s="64" t="str">
        <f ca="1">IF($R105=1,SUM($Y$1:Y105),"")</f>
        <v/>
      </c>
      <c r="AL105" s="64" t="str">
        <f ca="1">IF($R105=1,SUM($Z$1:Z105),"")</f>
        <v/>
      </c>
      <c r="AM105" s="64" t="str">
        <f ca="1">IF($R105=1,SUM($AA$1:AA105),"")</f>
        <v/>
      </c>
      <c r="AN105" s="64" t="str">
        <f ca="1">IF($R105=1,SUM($AB$1:AB105),"")</f>
        <v/>
      </c>
      <c r="AO105" s="64" t="str">
        <f ca="1">IF($R105=1,SUM($AC$1:AC105),"")</f>
        <v/>
      </c>
      <c r="AQ105" s="69" t="str">
        <f t="shared" si="21"/>
        <v>17:10</v>
      </c>
    </row>
    <row r="106" spans="6:43" x14ac:dyDescent="0.3">
      <c r="F106" s="64">
        <f t="shared" si="23"/>
        <v>17</v>
      </c>
      <c r="G106" s="66">
        <f t="shared" si="24"/>
        <v>15</v>
      </c>
      <c r="H106" s="67">
        <f t="shared" si="25"/>
        <v>0.71875</v>
      </c>
      <c r="K106" s="65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65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64">
        <f t="shared" si="18"/>
        <v>1</v>
      </c>
      <c r="R106" s="64">
        <f t="shared" ca="1" si="19"/>
        <v>1.0929999999999898</v>
      </c>
      <c r="S106" s="64" t="str">
        <f>IF(O106=1,"",RTD("cqg.rtd",,"StudyData", "(Vol("&amp;$E$13&amp;")when  (LocalYear("&amp;$E$13&amp;")="&amp;$D$2&amp;"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64" t="str">
        <f>IF(O106=1,"",RTD("cqg.rtd",,"StudyData", "(Vol("&amp;$E$14&amp;")when  (LocalYear("&amp;$E$14&amp;")="&amp;$D$3&amp;"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64" t="str">
        <f>IF(O106=1,"",RTD("cqg.rtd",,"StudyData", "(Vol("&amp;$E$15&amp;")when  (LocalYear("&amp;$E$15&amp;")="&amp;$D$4&amp;"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64" t="str">
        <f>IF(O106=1,"",RTD("cqg.rtd",,"StudyData", "(Vol("&amp;$E$16&amp;")when  (LocalYear("&amp;$E$16&amp;")="&amp;$D$5&amp;"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64" t="str">
        <f>IF(O106=1,"",RTD("cqg.rtd",,"StudyData", "(Vol("&amp;$E$17&amp;")when  (LocalYear("&amp;$E$17&amp;")="&amp;$D$6&amp;"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64" t="str">
        <f>IF(O106=1,"",RTD("cqg.rtd",,"StudyData", "(Vol("&amp;$E$18&amp;")when  (LocalYear("&amp;$E$18&amp;")="&amp;$D$7&amp;"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64" t="str">
        <f>IF(O106=1,"",RTD("cqg.rtd",,"StudyData", "(Vol("&amp;$E$19&amp;")when  (LocalYear("&amp;$E$19&amp;")="&amp;$D$8&amp;"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64" t="str">
        <f>IF(O106=1,"",RTD("cqg.rtd",,"StudyData", "(Vol("&amp;$E$20&amp;")when  (LocalYear("&amp;$E$20&amp;")="&amp;$D$9&amp;"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64" t="str">
        <f>IF(O106=1,"",RTD("cqg.rtd",,"StudyData", "(Vol("&amp;$E$21&amp;")when  (LocalYear("&amp;$E$21&amp;")="&amp;$D$10&amp;"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64" t="str">
        <f>IF(O106=1,"",RTD("cqg.rtd",,"StudyData", "(Vol("&amp;$E$21&amp;")when  (LocalYear("&amp;$E$21&amp;")="&amp;$D$11&amp;"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65" t="str">
        <f t="shared" si="20"/>
        <v/>
      </c>
      <c r="AE106" s="64" t="str">
        <f ca="1">IF($R106=1,SUM($S$1:S106),"")</f>
        <v/>
      </c>
      <c r="AF106" s="64" t="str">
        <f ca="1">IF($R106=1,SUM($T$1:T106),"")</f>
        <v/>
      </c>
      <c r="AG106" s="64" t="str">
        <f ca="1">IF($R106=1,SUM($U$1:U106),"")</f>
        <v/>
      </c>
      <c r="AH106" s="64" t="str">
        <f ca="1">IF($R106=1,SUM($V$1:V106),"")</f>
        <v/>
      </c>
      <c r="AI106" s="64" t="str">
        <f ca="1">IF($R106=1,SUM($W$1:W106),"")</f>
        <v/>
      </c>
      <c r="AJ106" s="64" t="str">
        <f ca="1">IF($R106=1,SUM($X$1:X106),"")</f>
        <v/>
      </c>
      <c r="AK106" s="64" t="str">
        <f ca="1">IF($R106=1,SUM($Y$1:Y106),"")</f>
        <v/>
      </c>
      <c r="AL106" s="64" t="str">
        <f ca="1">IF($R106=1,SUM($Z$1:Z106),"")</f>
        <v/>
      </c>
      <c r="AM106" s="64" t="str">
        <f ca="1">IF($R106=1,SUM($AA$1:AA106),"")</f>
        <v/>
      </c>
      <c r="AN106" s="64" t="str">
        <f ca="1">IF($R106=1,SUM($AB$1:AB106),"")</f>
        <v/>
      </c>
      <c r="AO106" s="64" t="str">
        <f ca="1">IF($R106=1,SUM($AC$1:AC106),"")</f>
        <v/>
      </c>
      <c r="AQ106" s="69" t="str">
        <f t="shared" si="21"/>
        <v>17:15</v>
      </c>
    </row>
    <row r="107" spans="6:43" x14ac:dyDescent="0.3">
      <c r="F107" s="64">
        <f t="shared" si="23"/>
        <v>17</v>
      </c>
      <c r="G107" s="66">
        <f t="shared" si="24"/>
        <v>20</v>
      </c>
      <c r="H107" s="67">
        <f t="shared" si="25"/>
        <v>0.72222222222222221</v>
      </c>
      <c r="K107" s="65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65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64">
        <f t="shared" si="18"/>
        <v>1</v>
      </c>
      <c r="R107" s="64">
        <f t="shared" ca="1" si="19"/>
        <v>1.0939999999999896</v>
      </c>
      <c r="S107" s="64" t="str">
        <f>IF(O107=1,"",RTD("cqg.rtd",,"StudyData", "(Vol("&amp;$E$13&amp;")when  (LocalYear("&amp;$E$13&amp;")="&amp;$D$2&amp;"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64" t="str">
        <f>IF(O107=1,"",RTD("cqg.rtd",,"StudyData", "(Vol("&amp;$E$14&amp;")when  (LocalYear("&amp;$E$14&amp;")="&amp;$D$3&amp;"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64" t="str">
        <f>IF(O107=1,"",RTD("cqg.rtd",,"StudyData", "(Vol("&amp;$E$15&amp;")when  (LocalYear("&amp;$E$15&amp;")="&amp;$D$4&amp;"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64" t="str">
        <f>IF(O107=1,"",RTD("cqg.rtd",,"StudyData", "(Vol("&amp;$E$16&amp;")when  (LocalYear("&amp;$E$16&amp;")="&amp;$D$5&amp;"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64" t="str">
        <f>IF(O107=1,"",RTD("cqg.rtd",,"StudyData", "(Vol("&amp;$E$17&amp;")when  (LocalYear("&amp;$E$17&amp;")="&amp;$D$6&amp;"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64" t="str">
        <f>IF(O107=1,"",RTD("cqg.rtd",,"StudyData", "(Vol("&amp;$E$18&amp;")when  (LocalYear("&amp;$E$18&amp;")="&amp;$D$7&amp;"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64" t="str">
        <f>IF(O107=1,"",RTD("cqg.rtd",,"StudyData", "(Vol("&amp;$E$19&amp;")when  (LocalYear("&amp;$E$19&amp;")="&amp;$D$8&amp;"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64" t="str">
        <f>IF(O107=1,"",RTD("cqg.rtd",,"StudyData", "(Vol("&amp;$E$20&amp;")when  (LocalYear("&amp;$E$20&amp;")="&amp;$D$9&amp;"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64" t="str">
        <f>IF(O107=1,"",RTD("cqg.rtd",,"StudyData", "(Vol("&amp;$E$21&amp;")when  (LocalYear("&amp;$E$21&amp;")="&amp;$D$10&amp;"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64" t="str">
        <f>IF(O107=1,"",RTD("cqg.rtd",,"StudyData", "(Vol("&amp;$E$21&amp;")when  (LocalYear("&amp;$E$21&amp;")="&amp;$D$11&amp;"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65" t="str">
        <f t="shared" si="20"/>
        <v/>
      </c>
      <c r="AE107" s="64" t="str">
        <f ca="1">IF($R107=1,SUM($S$1:S107),"")</f>
        <v/>
      </c>
      <c r="AF107" s="64" t="str">
        <f ca="1">IF($R107=1,SUM($T$1:T107),"")</f>
        <v/>
      </c>
      <c r="AG107" s="64" t="str">
        <f ca="1">IF($R107=1,SUM($U$1:U107),"")</f>
        <v/>
      </c>
      <c r="AH107" s="64" t="str">
        <f ca="1">IF($R107=1,SUM($V$1:V107),"")</f>
        <v/>
      </c>
      <c r="AI107" s="64" t="str">
        <f ca="1">IF($R107=1,SUM($W$1:W107),"")</f>
        <v/>
      </c>
      <c r="AJ107" s="64" t="str">
        <f ca="1">IF($R107=1,SUM($X$1:X107),"")</f>
        <v/>
      </c>
      <c r="AK107" s="64" t="str">
        <f ca="1">IF($R107=1,SUM($Y$1:Y107),"")</f>
        <v/>
      </c>
      <c r="AL107" s="64" t="str">
        <f ca="1">IF($R107=1,SUM($Z$1:Z107),"")</f>
        <v/>
      </c>
      <c r="AM107" s="64" t="str">
        <f ca="1">IF($R107=1,SUM($AA$1:AA107),"")</f>
        <v/>
      </c>
      <c r="AN107" s="64" t="str">
        <f ca="1">IF($R107=1,SUM($AB$1:AB107),"")</f>
        <v/>
      </c>
      <c r="AO107" s="64" t="str">
        <f ca="1">IF($R107=1,SUM($AC$1:AC107),"")</f>
        <v/>
      </c>
      <c r="AQ107" s="69" t="str">
        <f t="shared" si="21"/>
        <v>17:20</v>
      </c>
    </row>
    <row r="108" spans="6:43" x14ac:dyDescent="0.3">
      <c r="F108" s="64">
        <f t="shared" si="23"/>
        <v>17</v>
      </c>
      <c r="G108" s="66">
        <f t="shared" si="24"/>
        <v>25</v>
      </c>
      <c r="H108" s="67">
        <f t="shared" si="25"/>
        <v>0.72569444444444453</v>
      </c>
      <c r="K108" s="65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65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64">
        <f t="shared" si="18"/>
        <v>1</v>
      </c>
      <c r="R108" s="64">
        <f t="shared" ca="1" si="19"/>
        <v>1.0949999999999895</v>
      </c>
      <c r="S108" s="64" t="str">
        <f>IF(O108=1,"",RTD("cqg.rtd",,"StudyData", "(Vol("&amp;$E$13&amp;")when  (LocalYear("&amp;$E$13&amp;")="&amp;$D$2&amp;"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64" t="str">
        <f>IF(O108=1,"",RTD("cqg.rtd",,"StudyData", "(Vol("&amp;$E$14&amp;")when  (LocalYear("&amp;$E$14&amp;")="&amp;$D$3&amp;"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64" t="str">
        <f>IF(O108=1,"",RTD("cqg.rtd",,"StudyData", "(Vol("&amp;$E$15&amp;")when  (LocalYear("&amp;$E$15&amp;")="&amp;$D$4&amp;"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64" t="str">
        <f>IF(O108=1,"",RTD("cqg.rtd",,"StudyData", "(Vol("&amp;$E$16&amp;")when  (LocalYear("&amp;$E$16&amp;")="&amp;$D$5&amp;"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64" t="str">
        <f>IF(O108=1,"",RTD("cqg.rtd",,"StudyData", "(Vol("&amp;$E$17&amp;")when  (LocalYear("&amp;$E$17&amp;")="&amp;$D$6&amp;"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64" t="str">
        <f>IF(O108=1,"",RTD("cqg.rtd",,"StudyData", "(Vol("&amp;$E$18&amp;")when  (LocalYear("&amp;$E$18&amp;")="&amp;$D$7&amp;"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64" t="str">
        <f>IF(O108=1,"",RTD("cqg.rtd",,"StudyData", "(Vol("&amp;$E$19&amp;")when  (LocalYear("&amp;$E$19&amp;")="&amp;$D$8&amp;"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64" t="str">
        <f>IF(O108=1,"",RTD("cqg.rtd",,"StudyData", "(Vol("&amp;$E$20&amp;")when  (LocalYear("&amp;$E$20&amp;")="&amp;$D$9&amp;"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64" t="str">
        <f>IF(O108=1,"",RTD("cqg.rtd",,"StudyData", "(Vol("&amp;$E$21&amp;")when  (LocalYear("&amp;$E$21&amp;")="&amp;$D$10&amp;"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64" t="str">
        <f>IF(O108=1,"",RTD("cqg.rtd",,"StudyData", "(Vol("&amp;$E$21&amp;")when  (LocalYear("&amp;$E$21&amp;")="&amp;$D$11&amp;"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65" t="str">
        <f t="shared" si="20"/>
        <v/>
      </c>
      <c r="AE108" s="64" t="str">
        <f ca="1">IF($R108=1,SUM($S$1:S108),"")</f>
        <v/>
      </c>
      <c r="AF108" s="64" t="str">
        <f ca="1">IF($R108=1,SUM($T$1:T108),"")</f>
        <v/>
      </c>
      <c r="AG108" s="64" t="str">
        <f ca="1">IF($R108=1,SUM($U$1:U108),"")</f>
        <v/>
      </c>
      <c r="AH108" s="64" t="str">
        <f ca="1">IF($R108=1,SUM($V$1:V108),"")</f>
        <v/>
      </c>
      <c r="AI108" s="64" t="str">
        <f ca="1">IF($R108=1,SUM($W$1:W108),"")</f>
        <v/>
      </c>
      <c r="AJ108" s="64" t="str">
        <f ca="1">IF($R108=1,SUM($X$1:X108),"")</f>
        <v/>
      </c>
      <c r="AK108" s="64" t="str">
        <f ca="1">IF($R108=1,SUM($Y$1:Y108),"")</f>
        <v/>
      </c>
      <c r="AL108" s="64" t="str">
        <f ca="1">IF($R108=1,SUM($Z$1:Z108),"")</f>
        <v/>
      </c>
      <c r="AM108" s="64" t="str">
        <f ca="1">IF($R108=1,SUM($AA$1:AA108),"")</f>
        <v/>
      </c>
      <c r="AN108" s="64" t="str">
        <f ca="1">IF($R108=1,SUM($AB$1:AB108),"")</f>
        <v/>
      </c>
      <c r="AO108" s="64" t="str">
        <f ca="1">IF($R108=1,SUM($AC$1:AC108),"")</f>
        <v/>
      </c>
      <c r="AQ108" s="69" t="str">
        <f t="shared" si="21"/>
        <v>17:25</v>
      </c>
    </row>
    <row r="109" spans="6:43" x14ac:dyDescent="0.3">
      <c r="F109" s="64">
        <f t="shared" si="23"/>
        <v>17</v>
      </c>
      <c r="G109" s="66">
        <f t="shared" si="24"/>
        <v>30</v>
      </c>
      <c r="H109" s="67">
        <f t="shared" si="25"/>
        <v>0.72916666666666663</v>
      </c>
      <c r="K109" s="65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65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64">
        <f t="shared" si="18"/>
        <v>1</v>
      </c>
      <c r="R109" s="64">
        <f t="shared" ca="1" si="19"/>
        <v>1.0959999999999894</v>
      </c>
      <c r="S109" s="64" t="str">
        <f>IF(O109=1,"",RTD("cqg.rtd",,"StudyData", "(Vol("&amp;$E$13&amp;")when  (LocalYear("&amp;$E$13&amp;")="&amp;$D$2&amp;"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64" t="str">
        <f>IF(O109=1,"",RTD("cqg.rtd",,"StudyData", "(Vol("&amp;$E$14&amp;")when  (LocalYear("&amp;$E$14&amp;")="&amp;$D$3&amp;"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64" t="str">
        <f>IF(O109=1,"",RTD("cqg.rtd",,"StudyData", "(Vol("&amp;$E$15&amp;")when  (LocalYear("&amp;$E$15&amp;")="&amp;$D$4&amp;"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64" t="str">
        <f>IF(O109=1,"",RTD("cqg.rtd",,"StudyData", "(Vol("&amp;$E$16&amp;")when  (LocalYear("&amp;$E$16&amp;")="&amp;$D$5&amp;"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64" t="str">
        <f>IF(O109=1,"",RTD("cqg.rtd",,"StudyData", "(Vol("&amp;$E$17&amp;")when  (LocalYear("&amp;$E$17&amp;")="&amp;$D$6&amp;"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64" t="str">
        <f>IF(O109=1,"",RTD("cqg.rtd",,"StudyData", "(Vol("&amp;$E$18&amp;")when  (LocalYear("&amp;$E$18&amp;")="&amp;$D$7&amp;"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64" t="str">
        <f>IF(O109=1,"",RTD("cqg.rtd",,"StudyData", "(Vol("&amp;$E$19&amp;")when  (LocalYear("&amp;$E$19&amp;")="&amp;$D$8&amp;"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64" t="str">
        <f>IF(O109=1,"",RTD("cqg.rtd",,"StudyData", "(Vol("&amp;$E$20&amp;")when  (LocalYear("&amp;$E$20&amp;")="&amp;$D$9&amp;"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64" t="str">
        <f>IF(O109=1,"",RTD("cqg.rtd",,"StudyData", "(Vol("&amp;$E$21&amp;")when  (LocalYear("&amp;$E$21&amp;")="&amp;$D$10&amp;"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64" t="str">
        <f>IF(O109=1,"",RTD("cqg.rtd",,"StudyData", "(Vol("&amp;$E$21&amp;")when  (LocalYear("&amp;$E$21&amp;")="&amp;$D$11&amp;"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65" t="str">
        <f t="shared" si="20"/>
        <v/>
      </c>
      <c r="AE109" s="64" t="str">
        <f ca="1">IF($R109=1,SUM($S$1:S109),"")</f>
        <v/>
      </c>
      <c r="AF109" s="64" t="str">
        <f ca="1">IF($R109=1,SUM($T$1:T109),"")</f>
        <v/>
      </c>
      <c r="AG109" s="64" t="str">
        <f ca="1">IF($R109=1,SUM($U$1:U109),"")</f>
        <v/>
      </c>
      <c r="AH109" s="64" t="str">
        <f ca="1">IF($R109=1,SUM($V$1:V109),"")</f>
        <v/>
      </c>
      <c r="AI109" s="64" t="str">
        <f ca="1">IF($R109=1,SUM($W$1:W109),"")</f>
        <v/>
      </c>
      <c r="AJ109" s="64" t="str">
        <f ca="1">IF($R109=1,SUM($X$1:X109),"")</f>
        <v/>
      </c>
      <c r="AK109" s="64" t="str">
        <f ca="1">IF($R109=1,SUM($Y$1:Y109),"")</f>
        <v/>
      </c>
      <c r="AL109" s="64" t="str">
        <f ca="1">IF($R109=1,SUM($Z$1:Z109),"")</f>
        <v/>
      </c>
      <c r="AM109" s="64" t="str">
        <f ca="1">IF($R109=1,SUM($AA$1:AA109),"")</f>
        <v/>
      </c>
      <c r="AN109" s="64" t="str">
        <f ca="1">IF($R109=1,SUM($AB$1:AB109),"")</f>
        <v/>
      </c>
      <c r="AO109" s="64" t="str">
        <f ca="1">IF($R109=1,SUM($AC$1:AC109),"")</f>
        <v/>
      </c>
      <c r="AQ109" s="69" t="str">
        <f t="shared" si="21"/>
        <v>17:30</v>
      </c>
    </row>
    <row r="110" spans="6:43" x14ac:dyDescent="0.3">
      <c r="F110" s="64">
        <f t="shared" si="23"/>
        <v>17</v>
      </c>
      <c r="G110" s="66">
        <f t="shared" si="24"/>
        <v>35</v>
      </c>
      <c r="H110" s="67">
        <f t="shared" si="25"/>
        <v>0.73263888888888884</v>
      </c>
      <c r="K110" s="65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65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64">
        <f t="shared" si="18"/>
        <v>1</v>
      </c>
      <c r="R110" s="64">
        <f t="shared" ca="1" si="19"/>
        <v>1.0969999999999893</v>
      </c>
      <c r="S110" s="64" t="str">
        <f>IF(O110=1,"",RTD("cqg.rtd",,"StudyData", "(Vol("&amp;$E$13&amp;")when  (LocalYear("&amp;$E$13&amp;")="&amp;$D$2&amp;"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64" t="str">
        <f>IF(O110=1,"",RTD("cqg.rtd",,"StudyData", "(Vol("&amp;$E$14&amp;")when  (LocalYear("&amp;$E$14&amp;")="&amp;$D$3&amp;"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64" t="str">
        <f>IF(O110=1,"",RTD("cqg.rtd",,"StudyData", "(Vol("&amp;$E$15&amp;")when  (LocalYear("&amp;$E$15&amp;")="&amp;$D$4&amp;"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64" t="str">
        <f>IF(O110=1,"",RTD("cqg.rtd",,"StudyData", "(Vol("&amp;$E$16&amp;")when  (LocalYear("&amp;$E$16&amp;")="&amp;$D$5&amp;"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64" t="str">
        <f>IF(O110=1,"",RTD("cqg.rtd",,"StudyData", "(Vol("&amp;$E$17&amp;")when  (LocalYear("&amp;$E$17&amp;")="&amp;$D$6&amp;"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64" t="str">
        <f>IF(O110=1,"",RTD("cqg.rtd",,"StudyData", "(Vol("&amp;$E$18&amp;")when  (LocalYear("&amp;$E$18&amp;")="&amp;$D$7&amp;"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64" t="str">
        <f>IF(O110=1,"",RTD("cqg.rtd",,"StudyData", "(Vol("&amp;$E$19&amp;")when  (LocalYear("&amp;$E$19&amp;")="&amp;$D$8&amp;"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64" t="str">
        <f>IF(O110=1,"",RTD("cqg.rtd",,"StudyData", "(Vol("&amp;$E$20&amp;")when  (LocalYear("&amp;$E$20&amp;")="&amp;$D$9&amp;"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64" t="str">
        <f>IF(O110=1,"",RTD("cqg.rtd",,"StudyData", "(Vol("&amp;$E$21&amp;")when  (LocalYear("&amp;$E$21&amp;")="&amp;$D$10&amp;"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64" t="str">
        <f>IF(O110=1,"",RTD("cqg.rtd",,"StudyData", "(Vol("&amp;$E$21&amp;")when  (LocalYear("&amp;$E$21&amp;")="&amp;$D$11&amp;"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65" t="str">
        <f t="shared" si="20"/>
        <v/>
      </c>
      <c r="AE110" s="64" t="str">
        <f ca="1">IF($R110=1,SUM($S$1:S110),"")</f>
        <v/>
      </c>
      <c r="AF110" s="64" t="str">
        <f ca="1">IF($R110=1,SUM($T$1:T110),"")</f>
        <v/>
      </c>
      <c r="AG110" s="64" t="str">
        <f ca="1">IF($R110=1,SUM($U$1:U110),"")</f>
        <v/>
      </c>
      <c r="AH110" s="64" t="str">
        <f ca="1">IF($R110=1,SUM($V$1:V110),"")</f>
        <v/>
      </c>
      <c r="AI110" s="64" t="str">
        <f ca="1">IF($R110=1,SUM($W$1:W110),"")</f>
        <v/>
      </c>
      <c r="AJ110" s="64" t="str">
        <f ca="1">IF($R110=1,SUM($X$1:X110),"")</f>
        <v/>
      </c>
      <c r="AK110" s="64" t="str">
        <f ca="1">IF($R110=1,SUM($Y$1:Y110),"")</f>
        <v/>
      </c>
      <c r="AL110" s="64" t="str">
        <f ca="1">IF($R110=1,SUM($Z$1:Z110),"")</f>
        <v/>
      </c>
      <c r="AM110" s="64" t="str">
        <f ca="1">IF($R110=1,SUM($AA$1:AA110),"")</f>
        <v/>
      </c>
      <c r="AN110" s="64" t="str">
        <f ca="1">IF($R110=1,SUM($AB$1:AB110),"")</f>
        <v/>
      </c>
      <c r="AO110" s="64" t="str">
        <f ca="1">IF($R110=1,SUM($AC$1:AC110),"")</f>
        <v/>
      </c>
      <c r="AQ110" s="69" t="str">
        <f t="shared" si="21"/>
        <v>17:35</v>
      </c>
    </row>
    <row r="111" spans="6:43" x14ac:dyDescent="0.3">
      <c r="F111" s="64">
        <f t="shared" si="23"/>
        <v>17</v>
      </c>
      <c r="G111" s="66">
        <f t="shared" si="24"/>
        <v>40</v>
      </c>
      <c r="H111" s="67">
        <f t="shared" si="25"/>
        <v>0.73611111111111116</v>
      </c>
      <c r="K111" s="65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65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64">
        <f t="shared" si="18"/>
        <v>1</v>
      </c>
      <c r="R111" s="64">
        <f t="shared" ca="1" si="19"/>
        <v>1.0979999999999892</v>
      </c>
      <c r="S111" s="64" t="str">
        <f>IF(O111=1,"",RTD("cqg.rtd",,"StudyData", "(Vol("&amp;$E$13&amp;")when  (LocalYear("&amp;$E$13&amp;")="&amp;$D$2&amp;"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64" t="str">
        <f>IF(O111=1,"",RTD("cqg.rtd",,"StudyData", "(Vol("&amp;$E$14&amp;")when  (LocalYear("&amp;$E$14&amp;")="&amp;$D$3&amp;"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64" t="str">
        <f>IF(O111=1,"",RTD("cqg.rtd",,"StudyData", "(Vol("&amp;$E$15&amp;")when  (LocalYear("&amp;$E$15&amp;")="&amp;$D$4&amp;"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64" t="str">
        <f>IF(O111=1,"",RTD("cqg.rtd",,"StudyData", "(Vol("&amp;$E$16&amp;")when  (LocalYear("&amp;$E$16&amp;")="&amp;$D$5&amp;"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64" t="str">
        <f>IF(O111=1,"",RTD("cqg.rtd",,"StudyData", "(Vol("&amp;$E$17&amp;")when  (LocalYear("&amp;$E$17&amp;")="&amp;$D$6&amp;"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64" t="str">
        <f>IF(O111=1,"",RTD("cqg.rtd",,"StudyData", "(Vol("&amp;$E$18&amp;")when  (LocalYear("&amp;$E$18&amp;")="&amp;$D$7&amp;"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64" t="str">
        <f>IF(O111=1,"",RTD("cqg.rtd",,"StudyData", "(Vol("&amp;$E$19&amp;")when  (LocalYear("&amp;$E$19&amp;")="&amp;$D$8&amp;"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64" t="str">
        <f>IF(O111=1,"",RTD("cqg.rtd",,"StudyData", "(Vol("&amp;$E$20&amp;")when  (LocalYear("&amp;$E$20&amp;")="&amp;$D$9&amp;"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64" t="str">
        <f>IF(O111=1,"",RTD("cqg.rtd",,"StudyData", "(Vol("&amp;$E$21&amp;")when  (LocalYear("&amp;$E$21&amp;")="&amp;$D$10&amp;"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64" t="str">
        <f>IF(O111=1,"",RTD("cqg.rtd",,"StudyData", "(Vol("&amp;$E$21&amp;")when  (LocalYear("&amp;$E$21&amp;")="&amp;$D$11&amp;"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65" t="str">
        <f t="shared" si="20"/>
        <v/>
      </c>
      <c r="AE111" s="64" t="str">
        <f ca="1">IF($R111=1,SUM($S$1:S111),"")</f>
        <v/>
      </c>
      <c r="AF111" s="64" t="str">
        <f ca="1">IF($R111=1,SUM($T$1:T111),"")</f>
        <v/>
      </c>
      <c r="AG111" s="64" t="str">
        <f ca="1">IF($R111=1,SUM($U$1:U111),"")</f>
        <v/>
      </c>
      <c r="AH111" s="64" t="str">
        <f ca="1">IF($R111=1,SUM($V$1:V111),"")</f>
        <v/>
      </c>
      <c r="AI111" s="64" t="str">
        <f ca="1">IF($R111=1,SUM($W$1:W111),"")</f>
        <v/>
      </c>
      <c r="AJ111" s="64" t="str">
        <f ca="1">IF($R111=1,SUM($X$1:X111),"")</f>
        <v/>
      </c>
      <c r="AK111" s="64" t="str">
        <f ca="1">IF($R111=1,SUM($Y$1:Y111),"")</f>
        <v/>
      </c>
      <c r="AL111" s="64" t="str">
        <f ca="1">IF($R111=1,SUM($Z$1:Z111),"")</f>
        <v/>
      </c>
      <c r="AM111" s="64" t="str">
        <f ca="1">IF($R111=1,SUM($AA$1:AA111),"")</f>
        <v/>
      </c>
      <c r="AN111" s="64" t="str">
        <f ca="1">IF($R111=1,SUM($AB$1:AB111),"")</f>
        <v/>
      </c>
      <c r="AO111" s="64" t="str">
        <f ca="1">IF($R111=1,SUM($AC$1:AC111),"")</f>
        <v/>
      </c>
      <c r="AQ111" s="69" t="str">
        <f t="shared" si="21"/>
        <v>17:40</v>
      </c>
    </row>
    <row r="112" spans="6:43" x14ac:dyDescent="0.3">
      <c r="F112" s="64">
        <f t="shared" si="23"/>
        <v>17</v>
      </c>
      <c r="G112" s="66">
        <f t="shared" si="24"/>
        <v>45</v>
      </c>
      <c r="H112" s="67">
        <f t="shared" si="25"/>
        <v>0.73958333333333337</v>
      </c>
      <c r="K112" s="65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65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64">
        <f t="shared" si="18"/>
        <v>1</v>
      </c>
      <c r="R112" s="64">
        <f t="shared" ca="1" si="19"/>
        <v>1.0989999999999891</v>
      </c>
      <c r="S112" s="64" t="str">
        <f>IF(O112=1,"",RTD("cqg.rtd",,"StudyData", "(Vol("&amp;$E$13&amp;")when  (LocalYear("&amp;$E$13&amp;")="&amp;$D$2&amp;"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64" t="str">
        <f>IF(O112=1,"",RTD("cqg.rtd",,"StudyData", "(Vol("&amp;$E$14&amp;")when  (LocalYear("&amp;$E$14&amp;")="&amp;$D$3&amp;"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64" t="str">
        <f>IF(O112=1,"",RTD("cqg.rtd",,"StudyData", "(Vol("&amp;$E$15&amp;")when  (LocalYear("&amp;$E$15&amp;")="&amp;$D$4&amp;"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64" t="str">
        <f>IF(O112=1,"",RTD("cqg.rtd",,"StudyData", "(Vol("&amp;$E$16&amp;")when  (LocalYear("&amp;$E$16&amp;")="&amp;$D$5&amp;"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64" t="str">
        <f>IF(O112=1,"",RTD("cqg.rtd",,"StudyData", "(Vol("&amp;$E$17&amp;")when  (LocalYear("&amp;$E$17&amp;")="&amp;$D$6&amp;"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64" t="str">
        <f>IF(O112=1,"",RTD("cqg.rtd",,"StudyData", "(Vol("&amp;$E$18&amp;")when  (LocalYear("&amp;$E$18&amp;")="&amp;$D$7&amp;"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64" t="str">
        <f>IF(O112=1,"",RTD("cqg.rtd",,"StudyData", "(Vol("&amp;$E$19&amp;")when  (LocalYear("&amp;$E$19&amp;")="&amp;$D$8&amp;"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64" t="str">
        <f>IF(O112=1,"",RTD("cqg.rtd",,"StudyData", "(Vol("&amp;$E$20&amp;")when  (LocalYear("&amp;$E$20&amp;")="&amp;$D$9&amp;"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64" t="str">
        <f>IF(O112=1,"",RTD("cqg.rtd",,"StudyData", "(Vol("&amp;$E$21&amp;")when  (LocalYear("&amp;$E$21&amp;")="&amp;$D$10&amp;"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64" t="str">
        <f>IF(O112=1,"",RTD("cqg.rtd",,"StudyData", "(Vol("&amp;$E$21&amp;")when  (LocalYear("&amp;$E$21&amp;")="&amp;$D$11&amp;"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65" t="str">
        <f t="shared" si="20"/>
        <v/>
      </c>
      <c r="AE112" s="64" t="str">
        <f ca="1">IF($R112=1,SUM($S$1:S112),"")</f>
        <v/>
      </c>
      <c r="AF112" s="64" t="str">
        <f ca="1">IF($R112=1,SUM($T$1:T112),"")</f>
        <v/>
      </c>
      <c r="AG112" s="64" t="str">
        <f ca="1">IF($R112=1,SUM($U$1:U112),"")</f>
        <v/>
      </c>
      <c r="AH112" s="64" t="str">
        <f ca="1">IF($R112=1,SUM($V$1:V112),"")</f>
        <v/>
      </c>
      <c r="AI112" s="64" t="str">
        <f ca="1">IF($R112=1,SUM($W$1:W112),"")</f>
        <v/>
      </c>
      <c r="AJ112" s="64" t="str">
        <f ca="1">IF($R112=1,SUM($X$1:X112),"")</f>
        <v/>
      </c>
      <c r="AK112" s="64" t="str">
        <f ca="1">IF($R112=1,SUM($Y$1:Y112),"")</f>
        <v/>
      </c>
      <c r="AL112" s="64" t="str">
        <f ca="1">IF($R112=1,SUM($Z$1:Z112),"")</f>
        <v/>
      </c>
      <c r="AM112" s="64" t="str">
        <f ca="1">IF($R112=1,SUM($AA$1:AA112),"")</f>
        <v/>
      </c>
      <c r="AN112" s="64" t="str">
        <f ca="1">IF($R112=1,SUM($AB$1:AB112),"")</f>
        <v/>
      </c>
      <c r="AO112" s="64" t="str">
        <f ca="1">IF($R112=1,SUM($AC$1:AC112),"")</f>
        <v/>
      </c>
      <c r="AQ112" s="69" t="str">
        <f t="shared" si="21"/>
        <v>17:45</v>
      </c>
    </row>
    <row r="113" spans="6:43" x14ac:dyDescent="0.3">
      <c r="F113" s="64">
        <f t="shared" si="23"/>
        <v>17</v>
      </c>
      <c r="G113" s="66">
        <f t="shared" si="24"/>
        <v>50</v>
      </c>
      <c r="H113" s="67">
        <f t="shared" si="25"/>
        <v>0.74305555555555547</v>
      </c>
      <c r="K113" s="65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65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64">
        <f t="shared" si="18"/>
        <v>1</v>
      </c>
      <c r="R113" s="64">
        <f t="shared" ca="1" si="19"/>
        <v>1.099999999999989</v>
      </c>
      <c r="S113" s="64" t="str">
        <f>IF(O113=1,"",RTD("cqg.rtd",,"StudyData", "(Vol("&amp;$E$13&amp;")when  (LocalYear("&amp;$E$13&amp;")="&amp;$D$2&amp;"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64" t="str">
        <f>IF(O113=1,"",RTD("cqg.rtd",,"StudyData", "(Vol("&amp;$E$14&amp;")when  (LocalYear("&amp;$E$14&amp;")="&amp;$D$3&amp;"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64" t="str">
        <f>IF(O113=1,"",RTD("cqg.rtd",,"StudyData", "(Vol("&amp;$E$15&amp;")when  (LocalYear("&amp;$E$15&amp;")="&amp;$D$4&amp;"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64" t="str">
        <f>IF(O113=1,"",RTD("cqg.rtd",,"StudyData", "(Vol("&amp;$E$16&amp;")when  (LocalYear("&amp;$E$16&amp;")="&amp;$D$5&amp;"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64" t="str">
        <f>IF(O113=1,"",RTD("cqg.rtd",,"StudyData", "(Vol("&amp;$E$17&amp;")when  (LocalYear("&amp;$E$17&amp;")="&amp;$D$6&amp;"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64" t="str">
        <f>IF(O113=1,"",RTD("cqg.rtd",,"StudyData", "(Vol("&amp;$E$18&amp;")when  (LocalYear("&amp;$E$18&amp;")="&amp;$D$7&amp;"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64" t="str">
        <f>IF(O113=1,"",RTD("cqg.rtd",,"StudyData", "(Vol("&amp;$E$19&amp;")when  (LocalYear("&amp;$E$19&amp;")="&amp;$D$8&amp;"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64" t="str">
        <f>IF(O113=1,"",RTD("cqg.rtd",,"StudyData", "(Vol("&amp;$E$20&amp;")when  (LocalYear("&amp;$E$20&amp;")="&amp;$D$9&amp;"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64" t="str">
        <f>IF(O113=1,"",RTD("cqg.rtd",,"StudyData", "(Vol("&amp;$E$21&amp;")when  (LocalYear("&amp;$E$21&amp;")="&amp;$D$10&amp;"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64" t="str">
        <f>IF(O113=1,"",RTD("cqg.rtd",,"StudyData", "(Vol("&amp;$E$21&amp;")when  (LocalYear("&amp;$E$21&amp;")="&amp;$D$11&amp;"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65" t="str">
        <f t="shared" si="20"/>
        <v/>
      </c>
      <c r="AE113" s="64" t="str">
        <f ca="1">IF($R113=1,SUM($S$1:S113),"")</f>
        <v/>
      </c>
      <c r="AF113" s="64" t="str">
        <f ca="1">IF($R113=1,SUM($T$1:T113),"")</f>
        <v/>
      </c>
      <c r="AG113" s="64" t="str">
        <f ca="1">IF($R113=1,SUM($U$1:U113),"")</f>
        <v/>
      </c>
      <c r="AH113" s="64" t="str">
        <f ca="1">IF($R113=1,SUM($V$1:V113),"")</f>
        <v/>
      </c>
      <c r="AI113" s="64" t="str">
        <f ca="1">IF($R113=1,SUM($W$1:W113),"")</f>
        <v/>
      </c>
      <c r="AJ113" s="64" t="str">
        <f ca="1">IF($R113=1,SUM($X$1:X113),"")</f>
        <v/>
      </c>
      <c r="AK113" s="64" t="str">
        <f ca="1">IF($R113=1,SUM($Y$1:Y113),"")</f>
        <v/>
      </c>
      <c r="AL113" s="64" t="str">
        <f ca="1">IF($R113=1,SUM($Z$1:Z113),"")</f>
        <v/>
      </c>
      <c r="AM113" s="64" t="str">
        <f ca="1">IF($R113=1,SUM($AA$1:AA113),"")</f>
        <v/>
      </c>
      <c r="AN113" s="64" t="str">
        <f ca="1">IF($R113=1,SUM($AB$1:AB113),"")</f>
        <v/>
      </c>
      <c r="AO113" s="64" t="str">
        <f ca="1">IF($R113=1,SUM($AC$1:AC113),"")</f>
        <v/>
      </c>
      <c r="AQ113" s="69" t="str">
        <f t="shared" si="21"/>
        <v>17:50</v>
      </c>
    </row>
    <row r="114" spans="6:43" x14ac:dyDescent="0.3">
      <c r="F114" s="64">
        <f t="shared" si="23"/>
        <v>17</v>
      </c>
      <c r="G114" s="66">
        <f t="shared" si="24"/>
        <v>55</v>
      </c>
      <c r="H114" s="67">
        <f t="shared" si="25"/>
        <v>0.74652777777777779</v>
      </c>
      <c r="K114" s="65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65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64">
        <f t="shared" si="18"/>
        <v>1</v>
      </c>
      <c r="R114" s="64">
        <f t="shared" ca="1" si="19"/>
        <v>1.1009999999999889</v>
      </c>
      <c r="S114" s="64" t="str">
        <f>IF(O114=1,"",RTD("cqg.rtd",,"StudyData", "(Vol("&amp;$E$13&amp;")when  (LocalYear("&amp;$E$13&amp;")="&amp;$D$2&amp;"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64" t="str">
        <f>IF(O114=1,"",RTD("cqg.rtd",,"StudyData", "(Vol("&amp;$E$14&amp;")when  (LocalYear("&amp;$E$14&amp;")="&amp;$D$3&amp;"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64" t="str">
        <f>IF(O114=1,"",RTD("cqg.rtd",,"StudyData", "(Vol("&amp;$E$15&amp;")when  (LocalYear("&amp;$E$15&amp;")="&amp;$D$4&amp;"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64" t="str">
        <f>IF(O114=1,"",RTD("cqg.rtd",,"StudyData", "(Vol("&amp;$E$16&amp;")when  (LocalYear("&amp;$E$16&amp;")="&amp;$D$5&amp;"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64" t="str">
        <f>IF(O114=1,"",RTD("cqg.rtd",,"StudyData", "(Vol("&amp;$E$17&amp;")when  (LocalYear("&amp;$E$17&amp;")="&amp;$D$6&amp;"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64" t="str">
        <f>IF(O114=1,"",RTD("cqg.rtd",,"StudyData", "(Vol("&amp;$E$18&amp;")when  (LocalYear("&amp;$E$18&amp;")="&amp;$D$7&amp;"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64" t="str">
        <f>IF(O114=1,"",RTD("cqg.rtd",,"StudyData", "(Vol("&amp;$E$19&amp;")when  (LocalYear("&amp;$E$19&amp;")="&amp;$D$8&amp;"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64" t="str">
        <f>IF(O114=1,"",RTD("cqg.rtd",,"StudyData", "(Vol("&amp;$E$20&amp;")when  (LocalYear("&amp;$E$20&amp;")="&amp;$D$9&amp;"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64" t="str">
        <f>IF(O114=1,"",RTD("cqg.rtd",,"StudyData", "(Vol("&amp;$E$21&amp;")when  (LocalYear("&amp;$E$21&amp;")="&amp;$D$10&amp;"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64" t="str">
        <f>IF(O114=1,"",RTD("cqg.rtd",,"StudyData", "(Vol("&amp;$E$21&amp;")when  (LocalYear("&amp;$E$21&amp;")="&amp;$D$11&amp;"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65" t="str">
        <f t="shared" si="20"/>
        <v/>
      </c>
      <c r="AE114" s="64" t="str">
        <f ca="1">IF($R114=1,SUM($S$1:S114),"")</f>
        <v/>
      </c>
      <c r="AF114" s="64" t="str">
        <f ca="1">IF($R114=1,SUM($T$1:T114),"")</f>
        <v/>
      </c>
      <c r="AG114" s="64" t="str">
        <f ca="1">IF($R114=1,SUM($U$1:U114),"")</f>
        <v/>
      </c>
      <c r="AH114" s="64" t="str">
        <f ca="1">IF($R114=1,SUM($V$1:V114),"")</f>
        <v/>
      </c>
      <c r="AI114" s="64" t="str">
        <f ca="1">IF($R114=1,SUM($W$1:W114),"")</f>
        <v/>
      </c>
      <c r="AJ114" s="64" t="str">
        <f ca="1">IF($R114=1,SUM($X$1:X114),"")</f>
        <v/>
      </c>
      <c r="AK114" s="64" t="str">
        <f ca="1">IF($R114=1,SUM($Y$1:Y114),"")</f>
        <v/>
      </c>
      <c r="AL114" s="64" t="str">
        <f ca="1">IF($R114=1,SUM($Z$1:Z114),"")</f>
        <v/>
      </c>
      <c r="AM114" s="64" t="str">
        <f ca="1">IF($R114=1,SUM($AA$1:AA114),"")</f>
        <v/>
      </c>
      <c r="AN114" s="64" t="str">
        <f ca="1">IF($R114=1,SUM($AB$1:AB114),"")</f>
        <v/>
      </c>
      <c r="AO114" s="64" t="str">
        <f ca="1">IF($R114=1,SUM($AC$1:AC114),"")</f>
        <v/>
      </c>
      <c r="AQ114" s="69" t="str">
        <f t="shared" si="21"/>
        <v>17:55</v>
      </c>
    </row>
    <row r="115" spans="6:43" x14ac:dyDescent="0.3">
      <c r="F115" s="64">
        <f t="shared" si="23"/>
        <v>18</v>
      </c>
      <c r="G115" s="66" t="str">
        <f t="shared" si="24"/>
        <v>00</v>
      </c>
      <c r="H115" s="67">
        <f t="shared" si="25"/>
        <v>0.75</v>
      </c>
      <c r="K115" s="65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65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64">
        <f t="shared" si="18"/>
        <v>1</v>
      </c>
      <c r="R115" s="64">
        <f t="shared" ca="1" si="19"/>
        <v>1.1019999999999888</v>
      </c>
      <c r="S115" s="64" t="str">
        <f>IF(O115=1,"",RTD("cqg.rtd",,"StudyData", "(Vol("&amp;$E$13&amp;")when  (LocalYear("&amp;$E$13&amp;")="&amp;$D$2&amp;"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64" t="str">
        <f>IF(O115=1,"",RTD("cqg.rtd",,"StudyData", "(Vol("&amp;$E$14&amp;")when  (LocalYear("&amp;$E$14&amp;")="&amp;$D$3&amp;"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64" t="str">
        <f>IF(O115=1,"",RTD("cqg.rtd",,"StudyData", "(Vol("&amp;$E$15&amp;")when  (LocalYear("&amp;$E$15&amp;")="&amp;$D$4&amp;"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64" t="str">
        <f>IF(O115=1,"",RTD("cqg.rtd",,"StudyData", "(Vol("&amp;$E$16&amp;")when  (LocalYear("&amp;$E$16&amp;")="&amp;$D$5&amp;"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64" t="str">
        <f>IF(O115=1,"",RTD("cqg.rtd",,"StudyData", "(Vol("&amp;$E$17&amp;")when  (LocalYear("&amp;$E$17&amp;")="&amp;$D$6&amp;"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64" t="str">
        <f>IF(O115=1,"",RTD("cqg.rtd",,"StudyData", "(Vol("&amp;$E$18&amp;")when  (LocalYear("&amp;$E$18&amp;")="&amp;$D$7&amp;"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64" t="str">
        <f>IF(O115=1,"",RTD("cqg.rtd",,"StudyData", "(Vol("&amp;$E$19&amp;")when  (LocalYear("&amp;$E$19&amp;")="&amp;$D$8&amp;"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64" t="str">
        <f>IF(O115=1,"",RTD("cqg.rtd",,"StudyData", "(Vol("&amp;$E$20&amp;")when  (LocalYear("&amp;$E$20&amp;")="&amp;$D$9&amp;"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64" t="str">
        <f>IF(O115=1,"",RTD("cqg.rtd",,"StudyData", "(Vol("&amp;$E$21&amp;")when  (LocalYear("&amp;$E$21&amp;")="&amp;$D$10&amp;"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64" t="str">
        <f>IF(O115=1,"",RTD("cqg.rtd",,"StudyData", "(Vol("&amp;$E$21&amp;")when  (LocalYear("&amp;$E$21&amp;")="&amp;$D$11&amp;"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65" t="str">
        <f t="shared" si="20"/>
        <v/>
      </c>
      <c r="AE115" s="64" t="str">
        <f ca="1">IF($R115=1,SUM($S$1:S115),"")</f>
        <v/>
      </c>
      <c r="AF115" s="64" t="str">
        <f ca="1">IF($R115=1,SUM($T$1:T115),"")</f>
        <v/>
      </c>
      <c r="AG115" s="64" t="str">
        <f ca="1">IF($R115=1,SUM($U$1:U115),"")</f>
        <v/>
      </c>
      <c r="AH115" s="64" t="str">
        <f ca="1">IF($R115=1,SUM($V$1:V115),"")</f>
        <v/>
      </c>
      <c r="AI115" s="64" t="str">
        <f ca="1">IF($R115=1,SUM($W$1:W115),"")</f>
        <v/>
      </c>
      <c r="AJ115" s="64" t="str">
        <f ca="1">IF($R115=1,SUM($X$1:X115),"")</f>
        <v/>
      </c>
      <c r="AK115" s="64" t="str">
        <f ca="1">IF($R115=1,SUM($Y$1:Y115),"")</f>
        <v/>
      </c>
      <c r="AL115" s="64" t="str">
        <f ca="1">IF($R115=1,SUM($Z$1:Z115),"")</f>
        <v/>
      </c>
      <c r="AM115" s="64" t="str">
        <f ca="1">IF($R115=1,SUM($AA$1:AA115),"")</f>
        <v/>
      </c>
      <c r="AN115" s="64" t="str">
        <f ca="1">IF($R115=1,SUM($AB$1:AB115),"")</f>
        <v/>
      </c>
      <c r="AO115" s="64" t="str">
        <f ca="1">IF($R115=1,SUM($AC$1:AC115),"")</f>
        <v/>
      </c>
      <c r="AQ115" s="69" t="str">
        <f t="shared" si="21"/>
        <v>18:00</v>
      </c>
    </row>
    <row r="116" spans="6:43" x14ac:dyDescent="0.3">
      <c r="F116" s="64">
        <f t="shared" si="23"/>
        <v>18</v>
      </c>
      <c r="G116" s="66" t="str">
        <f t="shared" si="24"/>
        <v>05</v>
      </c>
      <c r="H116" s="67">
        <f t="shared" si="25"/>
        <v>0.75347222222222221</v>
      </c>
      <c r="K116" s="65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65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64">
        <f t="shared" si="18"/>
        <v>1</v>
      </c>
      <c r="R116" s="64">
        <f t="shared" ca="1" si="19"/>
        <v>1.1029999999999887</v>
      </c>
      <c r="S116" s="64" t="str">
        <f>IF(O116=1,"",RTD("cqg.rtd",,"StudyData", "(Vol("&amp;$E$13&amp;")when  (LocalYear("&amp;$E$13&amp;")="&amp;$D$2&amp;"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64" t="str">
        <f>IF(O116=1,"",RTD("cqg.rtd",,"StudyData", "(Vol("&amp;$E$14&amp;")when  (LocalYear("&amp;$E$14&amp;")="&amp;$D$3&amp;"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64" t="str">
        <f>IF(O116=1,"",RTD("cqg.rtd",,"StudyData", "(Vol("&amp;$E$15&amp;")when  (LocalYear("&amp;$E$15&amp;")="&amp;$D$4&amp;"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64" t="str">
        <f>IF(O116=1,"",RTD("cqg.rtd",,"StudyData", "(Vol("&amp;$E$16&amp;")when  (LocalYear("&amp;$E$16&amp;")="&amp;$D$5&amp;"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64" t="str">
        <f>IF(O116=1,"",RTD("cqg.rtd",,"StudyData", "(Vol("&amp;$E$17&amp;")when  (LocalYear("&amp;$E$17&amp;")="&amp;$D$6&amp;"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64" t="str">
        <f>IF(O116=1,"",RTD("cqg.rtd",,"StudyData", "(Vol("&amp;$E$18&amp;")when  (LocalYear("&amp;$E$18&amp;")="&amp;$D$7&amp;"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64" t="str">
        <f>IF(O116=1,"",RTD("cqg.rtd",,"StudyData", "(Vol("&amp;$E$19&amp;")when  (LocalYear("&amp;$E$19&amp;")="&amp;$D$8&amp;"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64" t="str">
        <f>IF(O116=1,"",RTD("cqg.rtd",,"StudyData", "(Vol("&amp;$E$20&amp;")when  (LocalYear("&amp;$E$20&amp;")="&amp;$D$9&amp;"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64" t="str">
        <f>IF(O116=1,"",RTD("cqg.rtd",,"StudyData", "(Vol("&amp;$E$21&amp;")when  (LocalYear("&amp;$E$21&amp;")="&amp;$D$10&amp;"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64" t="str">
        <f>IF(O116=1,"",RTD("cqg.rtd",,"StudyData", "(Vol("&amp;$E$21&amp;")when  (LocalYear("&amp;$E$21&amp;")="&amp;$D$11&amp;"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65" t="str">
        <f t="shared" si="20"/>
        <v/>
      </c>
      <c r="AE116" s="64" t="str">
        <f ca="1">IF($R116=1,SUM($S$1:S116),"")</f>
        <v/>
      </c>
      <c r="AF116" s="64" t="str">
        <f ca="1">IF($R116=1,SUM($T$1:T116),"")</f>
        <v/>
      </c>
      <c r="AG116" s="64" t="str">
        <f ca="1">IF($R116=1,SUM($U$1:U116),"")</f>
        <v/>
      </c>
      <c r="AH116" s="64" t="str">
        <f ca="1">IF($R116=1,SUM($V$1:V116),"")</f>
        <v/>
      </c>
      <c r="AI116" s="64" t="str">
        <f ca="1">IF($R116=1,SUM($W$1:W116),"")</f>
        <v/>
      </c>
      <c r="AJ116" s="64" t="str">
        <f ca="1">IF($R116=1,SUM($X$1:X116),"")</f>
        <v/>
      </c>
      <c r="AK116" s="64" t="str">
        <f ca="1">IF($R116=1,SUM($Y$1:Y116),"")</f>
        <v/>
      </c>
      <c r="AL116" s="64" t="str">
        <f ca="1">IF($R116=1,SUM($Z$1:Z116),"")</f>
        <v/>
      </c>
      <c r="AM116" s="64" t="str">
        <f ca="1">IF($R116=1,SUM($AA$1:AA116),"")</f>
        <v/>
      </c>
      <c r="AN116" s="64" t="str">
        <f ca="1">IF($R116=1,SUM($AB$1:AB116),"")</f>
        <v/>
      </c>
      <c r="AO116" s="64" t="str">
        <f ca="1">IF($R116=1,SUM($AC$1:AC116),"")</f>
        <v/>
      </c>
      <c r="AQ116" s="69" t="str">
        <f t="shared" si="21"/>
        <v>18:05</v>
      </c>
    </row>
    <row r="117" spans="6:43" x14ac:dyDescent="0.3">
      <c r="F117" s="64">
        <f t="shared" si="23"/>
        <v>18</v>
      </c>
      <c r="G117" s="66">
        <f t="shared" si="24"/>
        <v>10</v>
      </c>
      <c r="H117" s="67">
        <f t="shared" si="25"/>
        <v>0.75694444444444453</v>
      </c>
      <c r="K117" s="65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65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64">
        <f t="shared" si="18"/>
        <v>1</v>
      </c>
      <c r="R117" s="64">
        <f t="shared" ca="1" si="19"/>
        <v>1.1039999999999885</v>
      </c>
      <c r="S117" s="64" t="str">
        <f>IF(O117=1,"",RTD("cqg.rtd",,"StudyData", "(Vol("&amp;$E$13&amp;")when  (LocalYear("&amp;$E$13&amp;")="&amp;$D$2&amp;"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64" t="str">
        <f>IF(O117=1,"",RTD("cqg.rtd",,"StudyData", "(Vol("&amp;$E$14&amp;")when  (LocalYear("&amp;$E$14&amp;")="&amp;$D$3&amp;"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64" t="str">
        <f>IF(O117=1,"",RTD("cqg.rtd",,"StudyData", "(Vol("&amp;$E$15&amp;")when  (LocalYear("&amp;$E$15&amp;")="&amp;$D$4&amp;"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64" t="str">
        <f>IF(O117=1,"",RTD("cqg.rtd",,"StudyData", "(Vol("&amp;$E$16&amp;")when  (LocalYear("&amp;$E$16&amp;")="&amp;$D$5&amp;"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64" t="str">
        <f>IF(O117=1,"",RTD("cqg.rtd",,"StudyData", "(Vol("&amp;$E$17&amp;")when  (LocalYear("&amp;$E$17&amp;")="&amp;$D$6&amp;"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64" t="str">
        <f>IF(O117=1,"",RTD("cqg.rtd",,"StudyData", "(Vol("&amp;$E$18&amp;")when  (LocalYear("&amp;$E$18&amp;")="&amp;$D$7&amp;"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64" t="str">
        <f>IF(O117=1,"",RTD("cqg.rtd",,"StudyData", "(Vol("&amp;$E$19&amp;")when  (LocalYear("&amp;$E$19&amp;")="&amp;$D$8&amp;"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64" t="str">
        <f>IF(O117=1,"",RTD("cqg.rtd",,"StudyData", "(Vol("&amp;$E$20&amp;")when  (LocalYear("&amp;$E$20&amp;")="&amp;$D$9&amp;"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64" t="str">
        <f>IF(O117=1,"",RTD("cqg.rtd",,"StudyData", "(Vol("&amp;$E$21&amp;")when  (LocalYear("&amp;$E$21&amp;")="&amp;$D$10&amp;"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64" t="str">
        <f>IF(O117=1,"",RTD("cqg.rtd",,"StudyData", "(Vol("&amp;$E$21&amp;")when  (LocalYear("&amp;$E$21&amp;")="&amp;$D$11&amp;"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65" t="str">
        <f t="shared" si="20"/>
        <v/>
      </c>
      <c r="AE117" s="64" t="str">
        <f ca="1">IF($R117=1,SUM($S$1:S117),"")</f>
        <v/>
      </c>
      <c r="AF117" s="64" t="str">
        <f ca="1">IF($R117=1,SUM($T$1:T117),"")</f>
        <v/>
      </c>
      <c r="AG117" s="64" t="str">
        <f ca="1">IF($R117=1,SUM($U$1:U117),"")</f>
        <v/>
      </c>
      <c r="AH117" s="64" t="str">
        <f ca="1">IF($R117=1,SUM($V$1:V117),"")</f>
        <v/>
      </c>
      <c r="AI117" s="64" t="str">
        <f ca="1">IF($R117=1,SUM($W$1:W117),"")</f>
        <v/>
      </c>
      <c r="AJ117" s="64" t="str">
        <f ca="1">IF($R117=1,SUM($X$1:X117),"")</f>
        <v/>
      </c>
      <c r="AK117" s="64" t="str">
        <f ca="1">IF($R117=1,SUM($Y$1:Y117),"")</f>
        <v/>
      </c>
      <c r="AL117" s="64" t="str">
        <f ca="1">IF($R117=1,SUM($Z$1:Z117),"")</f>
        <v/>
      </c>
      <c r="AM117" s="64" t="str">
        <f ca="1">IF($R117=1,SUM($AA$1:AA117),"")</f>
        <v/>
      </c>
      <c r="AN117" s="64" t="str">
        <f ca="1">IF($R117=1,SUM($AB$1:AB117),"")</f>
        <v/>
      </c>
      <c r="AO117" s="64" t="str">
        <f ca="1">IF($R117=1,SUM($AC$1:AC117),"")</f>
        <v/>
      </c>
      <c r="AQ117" s="69" t="str">
        <f t="shared" si="21"/>
        <v>18:10</v>
      </c>
    </row>
    <row r="118" spans="6:43" x14ac:dyDescent="0.3">
      <c r="F118" s="64">
        <f t="shared" si="23"/>
        <v>18</v>
      </c>
      <c r="G118" s="66">
        <f t="shared" si="24"/>
        <v>15</v>
      </c>
      <c r="H118" s="67">
        <f t="shared" si="25"/>
        <v>0.76041666666666663</v>
      </c>
      <c r="K118" s="65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65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64">
        <f t="shared" si="18"/>
        <v>1</v>
      </c>
      <c r="R118" s="64">
        <f t="shared" ca="1" si="19"/>
        <v>1.1049999999999884</v>
      </c>
      <c r="S118" s="64" t="str">
        <f>IF(O118=1,"",RTD("cqg.rtd",,"StudyData", "(Vol("&amp;$E$13&amp;")when  (LocalYear("&amp;$E$13&amp;")="&amp;$D$2&amp;"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64" t="str">
        <f>IF(O118=1,"",RTD("cqg.rtd",,"StudyData", "(Vol("&amp;$E$14&amp;")when  (LocalYear("&amp;$E$14&amp;")="&amp;$D$3&amp;"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64" t="str">
        <f>IF(O118=1,"",RTD("cqg.rtd",,"StudyData", "(Vol("&amp;$E$15&amp;")when  (LocalYear("&amp;$E$15&amp;")="&amp;$D$4&amp;"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64" t="str">
        <f>IF(O118=1,"",RTD("cqg.rtd",,"StudyData", "(Vol("&amp;$E$16&amp;")when  (LocalYear("&amp;$E$16&amp;")="&amp;$D$5&amp;"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64" t="str">
        <f>IF(O118=1,"",RTD("cqg.rtd",,"StudyData", "(Vol("&amp;$E$17&amp;")when  (LocalYear("&amp;$E$17&amp;")="&amp;$D$6&amp;"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64" t="str">
        <f>IF(O118=1,"",RTD("cqg.rtd",,"StudyData", "(Vol("&amp;$E$18&amp;")when  (LocalYear("&amp;$E$18&amp;")="&amp;$D$7&amp;"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64" t="str">
        <f>IF(O118=1,"",RTD("cqg.rtd",,"StudyData", "(Vol("&amp;$E$19&amp;")when  (LocalYear("&amp;$E$19&amp;")="&amp;$D$8&amp;"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64" t="str">
        <f>IF(O118=1,"",RTD("cqg.rtd",,"StudyData", "(Vol("&amp;$E$20&amp;")when  (LocalYear("&amp;$E$20&amp;")="&amp;$D$9&amp;"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64" t="str">
        <f>IF(O118=1,"",RTD("cqg.rtd",,"StudyData", "(Vol("&amp;$E$21&amp;")when  (LocalYear("&amp;$E$21&amp;")="&amp;$D$10&amp;"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64" t="str">
        <f>IF(O118=1,"",RTD("cqg.rtd",,"StudyData", "(Vol("&amp;$E$21&amp;")when  (LocalYear("&amp;$E$21&amp;")="&amp;$D$11&amp;"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65" t="str">
        <f t="shared" si="20"/>
        <v/>
      </c>
      <c r="AE118" s="64" t="str">
        <f ca="1">IF($R118=1,SUM($S$1:S118),"")</f>
        <v/>
      </c>
      <c r="AF118" s="64" t="str">
        <f ca="1">IF($R118=1,SUM($T$1:T118),"")</f>
        <v/>
      </c>
      <c r="AG118" s="64" t="str">
        <f ca="1">IF($R118=1,SUM($U$1:U118),"")</f>
        <v/>
      </c>
      <c r="AH118" s="64" t="str">
        <f ca="1">IF($R118=1,SUM($V$1:V118),"")</f>
        <v/>
      </c>
      <c r="AI118" s="64" t="str">
        <f ca="1">IF($R118=1,SUM($W$1:W118),"")</f>
        <v/>
      </c>
      <c r="AJ118" s="64" t="str">
        <f ca="1">IF($R118=1,SUM($X$1:X118),"")</f>
        <v/>
      </c>
      <c r="AK118" s="64" t="str">
        <f ca="1">IF($R118=1,SUM($Y$1:Y118),"")</f>
        <v/>
      </c>
      <c r="AL118" s="64" t="str">
        <f ca="1">IF($R118=1,SUM($Z$1:Z118),"")</f>
        <v/>
      </c>
      <c r="AM118" s="64" t="str">
        <f ca="1">IF($R118=1,SUM($AA$1:AA118),"")</f>
        <v/>
      </c>
      <c r="AN118" s="64" t="str">
        <f ca="1">IF($R118=1,SUM($AB$1:AB118),"")</f>
        <v/>
      </c>
      <c r="AO118" s="64" t="str">
        <f ca="1">IF($R118=1,SUM($AC$1:AC118),"")</f>
        <v/>
      </c>
      <c r="AQ118" s="69" t="str">
        <f t="shared" si="21"/>
        <v>18:15</v>
      </c>
    </row>
    <row r="119" spans="6:43" x14ac:dyDescent="0.3">
      <c r="F119" s="64">
        <f t="shared" si="23"/>
        <v>18</v>
      </c>
      <c r="G119" s="66">
        <f t="shared" si="24"/>
        <v>20</v>
      </c>
      <c r="H119" s="67">
        <f t="shared" si="25"/>
        <v>0.76388888888888884</v>
      </c>
      <c r="K119" s="65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65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64">
        <f t="shared" si="18"/>
        <v>1</v>
      </c>
      <c r="R119" s="64">
        <f t="shared" ca="1" si="19"/>
        <v>1.1059999999999883</v>
      </c>
      <c r="S119" s="64" t="str">
        <f>IF(O119=1,"",RTD("cqg.rtd",,"StudyData", "(Vol("&amp;$E$13&amp;")when  (LocalYear("&amp;$E$13&amp;")="&amp;$D$2&amp;"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64" t="str">
        <f>IF(O119=1,"",RTD("cqg.rtd",,"StudyData", "(Vol("&amp;$E$14&amp;")when  (LocalYear("&amp;$E$14&amp;")="&amp;$D$3&amp;"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64" t="str">
        <f>IF(O119=1,"",RTD("cqg.rtd",,"StudyData", "(Vol("&amp;$E$15&amp;")when  (LocalYear("&amp;$E$15&amp;")="&amp;$D$4&amp;"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64" t="str">
        <f>IF(O119=1,"",RTD("cqg.rtd",,"StudyData", "(Vol("&amp;$E$16&amp;")when  (LocalYear("&amp;$E$16&amp;")="&amp;$D$5&amp;"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64" t="str">
        <f>IF(O119=1,"",RTD("cqg.rtd",,"StudyData", "(Vol("&amp;$E$17&amp;")when  (LocalYear("&amp;$E$17&amp;")="&amp;$D$6&amp;"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64" t="str">
        <f>IF(O119=1,"",RTD("cqg.rtd",,"StudyData", "(Vol("&amp;$E$18&amp;")when  (LocalYear("&amp;$E$18&amp;")="&amp;$D$7&amp;"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64" t="str">
        <f>IF(O119=1,"",RTD("cqg.rtd",,"StudyData", "(Vol("&amp;$E$19&amp;")when  (LocalYear("&amp;$E$19&amp;")="&amp;$D$8&amp;"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64" t="str">
        <f>IF(O119=1,"",RTD("cqg.rtd",,"StudyData", "(Vol("&amp;$E$20&amp;")when  (LocalYear("&amp;$E$20&amp;")="&amp;$D$9&amp;"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64" t="str">
        <f>IF(O119=1,"",RTD("cqg.rtd",,"StudyData", "(Vol("&amp;$E$21&amp;")when  (LocalYear("&amp;$E$21&amp;")="&amp;$D$10&amp;"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64" t="str">
        <f>IF(O119=1,"",RTD("cqg.rtd",,"StudyData", "(Vol("&amp;$E$21&amp;")when  (LocalYear("&amp;$E$21&amp;")="&amp;$D$11&amp;"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65" t="str">
        <f t="shared" si="20"/>
        <v/>
      </c>
      <c r="AE119" s="64" t="str">
        <f ca="1">IF($R119=1,SUM($S$1:S119),"")</f>
        <v/>
      </c>
      <c r="AF119" s="64" t="str">
        <f ca="1">IF($R119=1,SUM($T$1:T119),"")</f>
        <v/>
      </c>
      <c r="AG119" s="64" t="str">
        <f ca="1">IF($R119=1,SUM($U$1:U119),"")</f>
        <v/>
      </c>
      <c r="AH119" s="64" t="str">
        <f ca="1">IF($R119=1,SUM($V$1:V119),"")</f>
        <v/>
      </c>
      <c r="AI119" s="64" t="str">
        <f ca="1">IF($R119=1,SUM($W$1:W119),"")</f>
        <v/>
      </c>
      <c r="AJ119" s="64" t="str">
        <f ca="1">IF($R119=1,SUM($X$1:X119),"")</f>
        <v/>
      </c>
      <c r="AK119" s="64" t="str">
        <f ca="1">IF($R119=1,SUM($Y$1:Y119),"")</f>
        <v/>
      </c>
      <c r="AL119" s="64" t="str">
        <f ca="1">IF($R119=1,SUM($Z$1:Z119),"")</f>
        <v/>
      </c>
      <c r="AM119" s="64" t="str">
        <f ca="1">IF($R119=1,SUM($AA$1:AA119),"")</f>
        <v/>
      </c>
      <c r="AN119" s="64" t="str">
        <f ca="1">IF($R119=1,SUM($AB$1:AB119),"")</f>
        <v/>
      </c>
      <c r="AO119" s="64" t="str">
        <f ca="1">IF($R119=1,SUM($AC$1:AC119),"")</f>
        <v/>
      </c>
      <c r="AQ119" s="69" t="str">
        <f t="shared" si="21"/>
        <v>18:20</v>
      </c>
    </row>
    <row r="120" spans="6:43" x14ac:dyDescent="0.3">
      <c r="F120" s="64">
        <f t="shared" si="23"/>
        <v>18</v>
      </c>
      <c r="G120" s="66">
        <f t="shared" si="24"/>
        <v>25</v>
      </c>
      <c r="H120" s="67">
        <f t="shared" si="25"/>
        <v>0.76736111111111116</v>
      </c>
      <c r="K120" s="65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65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64">
        <f t="shared" si="18"/>
        <v>1</v>
      </c>
      <c r="R120" s="64">
        <f t="shared" ca="1" si="19"/>
        <v>1.1069999999999882</v>
      </c>
      <c r="S120" s="64" t="str">
        <f>IF(O120=1,"",RTD("cqg.rtd",,"StudyData", "(Vol("&amp;$E$13&amp;")when  (LocalYear("&amp;$E$13&amp;")="&amp;$D$2&amp;"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64" t="str">
        <f>IF(O120=1,"",RTD("cqg.rtd",,"StudyData", "(Vol("&amp;$E$14&amp;")when  (LocalYear("&amp;$E$14&amp;")="&amp;$D$3&amp;"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64" t="str">
        <f>IF(O120=1,"",RTD("cqg.rtd",,"StudyData", "(Vol("&amp;$E$15&amp;")when  (LocalYear("&amp;$E$15&amp;")="&amp;$D$4&amp;"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64" t="str">
        <f>IF(O120=1,"",RTD("cqg.rtd",,"StudyData", "(Vol("&amp;$E$16&amp;")when  (LocalYear("&amp;$E$16&amp;")="&amp;$D$5&amp;"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64" t="str">
        <f>IF(O120=1,"",RTD("cqg.rtd",,"StudyData", "(Vol("&amp;$E$17&amp;")when  (LocalYear("&amp;$E$17&amp;")="&amp;$D$6&amp;"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64" t="str">
        <f>IF(O120=1,"",RTD("cqg.rtd",,"StudyData", "(Vol("&amp;$E$18&amp;")when  (LocalYear("&amp;$E$18&amp;")="&amp;$D$7&amp;"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64" t="str">
        <f>IF(O120=1,"",RTD("cqg.rtd",,"StudyData", "(Vol("&amp;$E$19&amp;")when  (LocalYear("&amp;$E$19&amp;")="&amp;$D$8&amp;"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64" t="str">
        <f>IF(O120=1,"",RTD("cqg.rtd",,"StudyData", "(Vol("&amp;$E$20&amp;")when  (LocalYear("&amp;$E$20&amp;")="&amp;$D$9&amp;"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64" t="str">
        <f>IF(O120=1,"",RTD("cqg.rtd",,"StudyData", "(Vol("&amp;$E$21&amp;")when  (LocalYear("&amp;$E$21&amp;")="&amp;$D$10&amp;"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64" t="str">
        <f>IF(O120=1,"",RTD("cqg.rtd",,"StudyData", "(Vol("&amp;$E$21&amp;")when  (LocalYear("&amp;$E$21&amp;")="&amp;$D$11&amp;"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65" t="str">
        <f t="shared" si="20"/>
        <v/>
      </c>
      <c r="AE120" s="64" t="str">
        <f ca="1">IF($R120=1,SUM($S$1:S120),"")</f>
        <v/>
      </c>
      <c r="AF120" s="64" t="str">
        <f ca="1">IF($R120=1,SUM($T$1:T120),"")</f>
        <v/>
      </c>
      <c r="AG120" s="64" t="str">
        <f ca="1">IF($R120=1,SUM($U$1:U120),"")</f>
        <v/>
      </c>
      <c r="AH120" s="64" t="str">
        <f ca="1">IF($R120=1,SUM($V$1:V120),"")</f>
        <v/>
      </c>
      <c r="AI120" s="64" t="str">
        <f ca="1">IF($R120=1,SUM($W$1:W120),"")</f>
        <v/>
      </c>
      <c r="AJ120" s="64" t="str">
        <f ca="1">IF($R120=1,SUM($X$1:X120),"")</f>
        <v/>
      </c>
      <c r="AK120" s="64" t="str">
        <f ca="1">IF($R120=1,SUM($Y$1:Y120),"")</f>
        <v/>
      </c>
      <c r="AL120" s="64" t="str">
        <f ca="1">IF($R120=1,SUM($Z$1:Z120),"")</f>
        <v/>
      </c>
      <c r="AM120" s="64" t="str">
        <f ca="1">IF($R120=1,SUM($AA$1:AA120),"")</f>
        <v/>
      </c>
      <c r="AN120" s="64" t="str">
        <f ca="1">IF($R120=1,SUM($AB$1:AB120),"")</f>
        <v/>
      </c>
      <c r="AO120" s="64" t="str">
        <f ca="1">IF($R120=1,SUM($AC$1:AC120),"")</f>
        <v/>
      </c>
      <c r="AQ120" s="69" t="str">
        <f t="shared" si="21"/>
        <v>18:25</v>
      </c>
    </row>
    <row r="121" spans="6:43" x14ac:dyDescent="0.3">
      <c r="F121" s="64">
        <f t="shared" si="23"/>
        <v>18</v>
      </c>
      <c r="G121" s="66">
        <f t="shared" si="24"/>
        <v>30</v>
      </c>
      <c r="H121" s="67">
        <f t="shared" si="25"/>
        <v>0.77083333333333337</v>
      </c>
      <c r="K121" s="65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65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64">
        <f t="shared" si="18"/>
        <v>1</v>
      </c>
      <c r="R121" s="64">
        <f t="shared" ca="1" si="19"/>
        <v>1.1079999999999881</v>
      </c>
      <c r="S121" s="64" t="str">
        <f>IF(O121=1,"",RTD("cqg.rtd",,"StudyData", "(Vol("&amp;$E$13&amp;")when  (LocalYear("&amp;$E$13&amp;")="&amp;$D$2&amp;"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64" t="str">
        <f>IF(O121=1,"",RTD("cqg.rtd",,"StudyData", "(Vol("&amp;$E$14&amp;")when  (LocalYear("&amp;$E$14&amp;")="&amp;$D$3&amp;"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64" t="str">
        <f>IF(O121=1,"",RTD("cqg.rtd",,"StudyData", "(Vol("&amp;$E$15&amp;")when  (LocalYear("&amp;$E$15&amp;")="&amp;$D$4&amp;"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64" t="str">
        <f>IF(O121=1,"",RTD("cqg.rtd",,"StudyData", "(Vol("&amp;$E$16&amp;")when  (LocalYear("&amp;$E$16&amp;")="&amp;$D$5&amp;"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64" t="str">
        <f>IF(O121=1,"",RTD("cqg.rtd",,"StudyData", "(Vol("&amp;$E$17&amp;")when  (LocalYear("&amp;$E$17&amp;")="&amp;$D$6&amp;"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64" t="str">
        <f>IF(O121=1,"",RTD("cqg.rtd",,"StudyData", "(Vol("&amp;$E$18&amp;")when  (LocalYear("&amp;$E$18&amp;")="&amp;$D$7&amp;"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64" t="str">
        <f>IF(O121=1,"",RTD("cqg.rtd",,"StudyData", "(Vol("&amp;$E$19&amp;")when  (LocalYear("&amp;$E$19&amp;")="&amp;$D$8&amp;"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64" t="str">
        <f>IF(O121=1,"",RTD("cqg.rtd",,"StudyData", "(Vol("&amp;$E$20&amp;")when  (LocalYear("&amp;$E$20&amp;")="&amp;$D$9&amp;"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64" t="str">
        <f>IF(O121=1,"",RTD("cqg.rtd",,"StudyData", "(Vol("&amp;$E$21&amp;")when  (LocalYear("&amp;$E$21&amp;")="&amp;$D$10&amp;"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64" t="str">
        <f>IF(O121=1,"",RTD("cqg.rtd",,"StudyData", "(Vol("&amp;$E$21&amp;")when  (LocalYear("&amp;$E$21&amp;")="&amp;$D$11&amp;"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65" t="str">
        <f t="shared" si="20"/>
        <v/>
      </c>
      <c r="AE121" s="64" t="str">
        <f ca="1">IF($R121=1,SUM($S$1:S121),"")</f>
        <v/>
      </c>
      <c r="AF121" s="64" t="str">
        <f ca="1">IF($R121=1,SUM($T$1:T121),"")</f>
        <v/>
      </c>
      <c r="AG121" s="64" t="str">
        <f ca="1">IF($R121=1,SUM($U$1:U121),"")</f>
        <v/>
      </c>
      <c r="AH121" s="64" t="str">
        <f ca="1">IF($R121=1,SUM($V$1:V121),"")</f>
        <v/>
      </c>
      <c r="AI121" s="64" t="str">
        <f ca="1">IF($R121=1,SUM($W$1:W121),"")</f>
        <v/>
      </c>
      <c r="AJ121" s="64" t="str">
        <f ca="1">IF($R121=1,SUM($X$1:X121),"")</f>
        <v/>
      </c>
      <c r="AK121" s="64" t="str">
        <f ca="1">IF($R121=1,SUM($Y$1:Y121),"")</f>
        <v/>
      </c>
      <c r="AL121" s="64" t="str">
        <f ca="1">IF($R121=1,SUM($Z$1:Z121),"")</f>
        <v/>
      </c>
      <c r="AM121" s="64" t="str">
        <f ca="1">IF($R121=1,SUM($AA$1:AA121),"")</f>
        <v/>
      </c>
      <c r="AN121" s="64" t="str">
        <f ca="1">IF($R121=1,SUM($AB$1:AB121),"")</f>
        <v/>
      </c>
      <c r="AO121" s="64" t="str">
        <f ca="1">IF($R121=1,SUM($AC$1:AC121),"")</f>
        <v/>
      </c>
      <c r="AQ121" s="69" t="str">
        <f t="shared" si="21"/>
        <v>18:30</v>
      </c>
    </row>
    <row r="122" spans="6:43" x14ac:dyDescent="0.3">
      <c r="F122" s="64">
        <f t="shared" si="23"/>
        <v>18</v>
      </c>
      <c r="G122" s="66">
        <f t="shared" si="24"/>
        <v>35</v>
      </c>
      <c r="H122" s="67">
        <f t="shared" si="25"/>
        <v>0.77430555555555547</v>
      </c>
      <c r="K122" s="65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65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64">
        <f t="shared" si="18"/>
        <v>1</v>
      </c>
      <c r="R122" s="64">
        <f t="shared" ca="1" si="19"/>
        <v>1.108999999999988</v>
      </c>
      <c r="S122" s="64" t="str">
        <f>IF(O122=1,"",RTD("cqg.rtd",,"StudyData", "(Vol("&amp;$E$13&amp;")when  (LocalYear("&amp;$E$13&amp;")="&amp;$D$2&amp;"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64" t="str">
        <f>IF(O122=1,"",RTD("cqg.rtd",,"StudyData", "(Vol("&amp;$E$14&amp;")when  (LocalYear("&amp;$E$14&amp;")="&amp;$D$3&amp;"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64" t="str">
        <f>IF(O122=1,"",RTD("cqg.rtd",,"StudyData", "(Vol("&amp;$E$15&amp;")when  (LocalYear("&amp;$E$15&amp;")="&amp;$D$4&amp;"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64" t="str">
        <f>IF(O122=1,"",RTD("cqg.rtd",,"StudyData", "(Vol("&amp;$E$16&amp;")when  (LocalYear("&amp;$E$16&amp;")="&amp;$D$5&amp;"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64" t="str">
        <f>IF(O122=1,"",RTD("cqg.rtd",,"StudyData", "(Vol("&amp;$E$17&amp;")when  (LocalYear("&amp;$E$17&amp;")="&amp;$D$6&amp;"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64" t="str">
        <f>IF(O122=1,"",RTD("cqg.rtd",,"StudyData", "(Vol("&amp;$E$18&amp;")when  (LocalYear("&amp;$E$18&amp;")="&amp;$D$7&amp;"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64" t="str">
        <f>IF(O122=1,"",RTD("cqg.rtd",,"StudyData", "(Vol("&amp;$E$19&amp;")when  (LocalYear("&amp;$E$19&amp;")="&amp;$D$8&amp;"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64" t="str">
        <f>IF(O122=1,"",RTD("cqg.rtd",,"StudyData", "(Vol("&amp;$E$20&amp;")when  (LocalYear("&amp;$E$20&amp;")="&amp;$D$9&amp;"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64" t="str">
        <f>IF(O122=1,"",RTD("cqg.rtd",,"StudyData", "(Vol("&amp;$E$21&amp;")when  (LocalYear("&amp;$E$21&amp;")="&amp;$D$10&amp;"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64" t="str">
        <f>IF(O122=1,"",RTD("cqg.rtd",,"StudyData", "(Vol("&amp;$E$21&amp;")when  (LocalYear("&amp;$E$21&amp;")="&amp;$D$11&amp;"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65" t="str">
        <f t="shared" si="20"/>
        <v/>
      </c>
      <c r="AE122" s="64" t="str">
        <f ca="1">IF($R122=1,SUM($S$1:S122),"")</f>
        <v/>
      </c>
      <c r="AF122" s="64" t="str">
        <f ca="1">IF($R122=1,SUM($T$1:T122),"")</f>
        <v/>
      </c>
      <c r="AG122" s="64" t="str">
        <f ca="1">IF($R122=1,SUM($U$1:U122),"")</f>
        <v/>
      </c>
      <c r="AH122" s="64" t="str">
        <f ca="1">IF($R122=1,SUM($V$1:V122),"")</f>
        <v/>
      </c>
      <c r="AI122" s="64" t="str">
        <f ca="1">IF($R122=1,SUM($W$1:W122),"")</f>
        <v/>
      </c>
      <c r="AJ122" s="64" t="str">
        <f ca="1">IF($R122=1,SUM($X$1:X122),"")</f>
        <v/>
      </c>
      <c r="AK122" s="64" t="str">
        <f ca="1">IF($R122=1,SUM($Y$1:Y122),"")</f>
        <v/>
      </c>
      <c r="AL122" s="64" t="str">
        <f ca="1">IF($R122=1,SUM($Z$1:Z122),"")</f>
        <v/>
      </c>
      <c r="AM122" s="64" t="str">
        <f ca="1">IF($R122=1,SUM($AA$1:AA122),"")</f>
        <v/>
      </c>
      <c r="AN122" s="64" t="str">
        <f ca="1">IF($R122=1,SUM($AB$1:AB122),"")</f>
        <v/>
      </c>
      <c r="AO122" s="64" t="str">
        <f ca="1">IF($R122=1,SUM($AC$1:AC122),"")</f>
        <v/>
      </c>
      <c r="AQ122" s="69" t="str">
        <f t="shared" si="21"/>
        <v>18:35</v>
      </c>
    </row>
    <row r="123" spans="6:43" x14ac:dyDescent="0.3">
      <c r="F123" s="64">
        <f t="shared" si="23"/>
        <v>18</v>
      </c>
      <c r="G123" s="66">
        <f t="shared" si="24"/>
        <v>40</v>
      </c>
      <c r="H123" s="67">
        <f t="shared" si="25"/>
        <v>0.77777777777777779</v>
      </c>
      <c r="K123" s="65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65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64">
        <f t="shared" si="18"/>
        <v>1</v>
      </c>
      <c r="R123" s="64">
        <f t="shared" ca="1" si="19"/>
        <v>1.1099999999999879</v>
      </c>
      <c r="S123" s="64" t="str">
        <f>IF(O123=1,"",RTD("cqg.rtd",,"StudyData", "(Vol("&amp;$E$13&amp;")when  (LocalYear("&amp;$E$13&amp;")="&amp;$D$2&amp;"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64" t="str">
        <f>IF(O123=1,"",RTD("cqg.rtd",,"StudyData", "(Vol("&amp;$E$14&amp;")when  (LocalYear("&amp;$E$14&amp;")="&amp;$D$3&amp;"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64" t="str">
        <f>IF(O123=1,"",RTD("cqg.rtd",,"StudyData", "(Vol("&amp;$E$15&amp;")when  (LocalYear("&amp;$E$15&amp;")="&amp;$D$4&amp;"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64" t="str">
        <f>IF(O123=1,"",RTD("cqg.rtd",,"StudyData", "(Vol("&amp;$E$16&amp;")when  (LocalYear("&amp;$E$16&amp;")="&amp;$D$5&amp;"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64" t="str">
        <f>IF(O123=1,"",RTD("cqg.rtd",,"StudyData", "(Vol("&amp;$E$17&amp;")when  (LocalYear("&amp;$E$17&amp;")="&amp;$D$6&amp;"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64" t="str">
        <f>IF(O123=1,"",RTD("cqg.rtd",,"StudyData", "(Vol("&amp;$E$18&amp;")when  (LocalYear("&amp;$E$18&amp;")="&amp;$D$7&amp;"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64" t="str">
        <f>IF(O123=1,"",RTD("cqg.rtd",,"StudyData", "(Vol("&amp;$E$19&amp;")when  (LocalYear("&amp;$E$19&amp;")="&amp;$D$8&amp;"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64" t="str">
        <f>IF(O123=1,"",RTD("cqg.rtd",,"StudyData", "(Vol("&amp;$E$20&amp;")when  (LocalYear("&amp;$E$20&amp;")="&amp;$D$9&amp;"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64" t="str">
        <f>IF(O123=1,"",RTD("cqg.rtd",,"StudyData", "(Vol("&amp;$E$21&amp;")when  (LocalYear("&amp;$E$21&amp;")="&amp;$D$10&amp;"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64" t="str">
        <f>IF(O123=1,"",RTD("cqg.rtd",,"StudyData", "(Vol("&amp;$E$21&amp;")when  (LocalYear("&amp;$E$21&amp;")="&amp;$D$11&amp;"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65" t="str">
        <f t="shared" si="20"/>
        <v/>
      </c>
      <c r="AE123" s="64" t="str">
        <f ca="1">IF($R123=1,SUM($S$1:S123),"")</f>
        <v/>
      </c>
      <c r="AF123" s="64" t="str">
        <f ca="1">IF($R123=1,SUM($T$1:T123),"")</f>
        <v/>
      </c>
      <c r="AG123" s="64" t="str">
        <f ca="1">IF($R123=1,SUM($U$1:U123),"")</f>
        <v/>
      </c>
      <c r="AH123" s="64" t="str">
        <f ca="1">IF($R123=1,SUM($V$1:V123),"")</f>
        <v/>
      </c>
      <c r="AI123" s="64" t="str">
        <f ca="1">IF($R123=1,SUM($W$1:W123),"")</f>
        <v/>
      </c>
      <c r="AJ123" s="64" t="str">
        <f ca="1">IF($R123=1,SUM($X$1:X123),"")</f>
        <v/>
      </c>
      <c r="AK123" s="64" t="str">
        <f ca="1">IF($R123=1,SUM($Y$1:Y123),"")</f>
        <v/>
      </c>
      <c r="AL123" s="64" t="str">
        <f ca="1">IF($R123=1,SUM($Z$1:Z123),"")</f>
        <v/>
      </c>
      <c r="AM123" s="64" t="str">
        <f ca="1">IF($R123=1,SUM($AA$1:AA123),"")</f>
        <v/>
      </c>
      <c r="AN123" s="64" t="str">
        <f ca="1">IF($R123=1,SUM($AB$1:AB123),"")</f>
        <v/>
      </c>
      <c r="AO123" s="64" t="str">
        <f ca="1">IF($R123=1,SUM($AC$1:AC123),"")</f>
        <v/>
      </c>
      <c r="AQ123" s="69" t="str">
        <f t="shared" si="21"/>
        <v>18:40</v>
      </c>
    </row>
    <row r="124" spans="6:43" x14ac:dyDescent="0.3">
      <c r="F124" s="64">
        <f t="shared" si="23"/>
        <v>18</v>
      </c>
      <c r="G124" s="66">
        <f t="shared" si="24"/>
        <v>45</v>
      </c>
      <c r="H124" s="67">
        <f t="shared" si="25"/>
        <v>0.78125</v>
      </c>
      <c r="K124" s="65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65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64">
        <f t="shared" si="18"/>
        <v>1</v>
      </c>
      <c r="R124" s="64">
        <f t="shared" ca="1" si="19"/>
        <v>1.1109999999999878</v>
      </c>
      <c r="S124" s="64" t="str">
        <f>IF(O124=1,"",RTD("cqg.rtd",,"StudyData", "(Vol("&amp;$E$13&amp;")when  (LocalYear("&amp;$E$13&amp;")="&amp;$D$2&amp;"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64" t="str">
        <f>IF(O124=1,"",RTD("cqg.rtd",,"StudyData", "(Vol("&amp;$E$14&amp;")when  (LocalYear("&amp;$E$14&amp;")="&amp;$D$3&amp;"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64" t="str">
        <f>IF(O124=1,"",RTD("cqg.rtd",,"StudyData", "(Vol("&amp;$E$15&amp;")when  (LocalYear("&amp;$E$15&amp;")="&amp;$D$4&amp;"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64" t="str">
        <f>IF(O124=1,"",RTD("cqg.rtd",,"StudyData", "(Vol("&amp;$E$16&amp;")when  (LocalYear("&amp;$E$16&amp;")="&amp;$D$5&amp;"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64" t="str">
        <f>IF(O124=1,"",RTD("cqg.rtd",,"StudyData", "(Vol("&amp;$E$17&amp;")when  (LocalYear("&amp;$E$17&amp;")="&amp;$D$6&amp;"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64" t="str">
        <f>IF(O124=1,"",RTD("cqg.rtd",,"StudyData", "(Vol("&amp;$E$18&amp;")when  (LocalYear("&amp;$E$18&amp;")="&amp;$D$7&amp;"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64" t="str">
        <f>IF(O124=1,"",RTD("cqg.rtd",,"StudyData", "(Vol("&amp;$E$19&amp;")when  (LocalYear("&amp;$E$19&amp;")="&amp;$D$8&amp;"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64" t="str">
        <f>IF(O124=1,"",RTD("cqg.rtd",,"StudyData", "(Vol("&amp;$E$20&amp;")when  (LocalYear("&amp;$E$20&amp;")="&amp;$D$9&amp;"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64" t="str">
        <f>IF(O124=1,"",RTD("cqg.rtd",,"StudyData", "(Vol("&amp;$E$21&amp;")when  (LocalYear("&amp;$E$21&amp;")="&amp;$D$10&amp;"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64" t="str">
        <f>IF(O124=1,"",RTD("cqg.rtd",,"StudyData", "(Vol("&amp;$E$21&amp;")when  (LocalYear("&amp;$E$21&amp;")="&amp;$D$11&amp;"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65" t="str">
        <f t="shared" si="20"/>
        <v/>
      </c>
      <c r="AE124" s="64" t="str">
        <f ca="1">IF($R124=1,SUM($S$1:S124),"")</f>
        <v/>
      </c>
      <c r="AF124" s="64" t="str">
        <f ca="1">IF($R124=1,SUM($T$1:T124),"")</f>
        <v/>
      </c>
      <c r="AG124" s="64" t="str">
        <f ca="1">IF($R124=1,SUM($U$1:U124),"")</f>
        <v/>
      </c>
      <c r="AH124" s="64" t="str">
        <f ca="1">IF($R124=1,SUM($V$1:V124),"")</f>
        <v/>
      </c>
      <c r="AI124" s="64" t="str">
        <f ca="1">IF($R124=1,SUM($W$1:W124),"")</f>
        <v/>
      </c>
      <c r="AJ124" s="64" t="str">
        <f ca="1">IF($R124=1,SUM($X$1:X124),"")</f>
        <v/>
      </c>
      <c r="AK124" s="64" t="str">
        <f ca="1">IF($R124=1,SUM($Y$1:Y124),"")</f>
        <v/>
      </c>
      <c r="AL124" s="64" t="str">
        <f ca="1">IF($R124=1,SUM($Z$1:Z124),"")</f>
        <v/>
      </c>
      <c r="AM124" s="64" t="str">
        <f ca="1">IF($R124=1,SUM($AA$1:AA124),"")</f>
        <v/>
      </c>
      <c r="AN124" s="64" t="str">
        <f ca="1">IF($R124=1,SUM($AB$1:AB124),"")</f>
        <v/>
      </c>
      <c r="AO124" s="64" t="str">
        <f ca="1">IF($R124=1,SUM($AC$1:AC124),"")</f>
        <v/>
      </c>
      <c r="AQ124" s="69" t="str">
        <f t="shared" si="21"/>
        <v>18:45</v>
      </c>
    </row>
    <row r="125" spans="6:43" x14ac:dyDescent="0.3">
      <c r="F125" s="64">
        <f t="shared" si="23"/>
        <v>18</v>
      </c>
      <c r="G125" s="66">
        <f t="shared" si="24"/>
        <v>50</v>
      </c>
      <c r="H125" s="67">
        <f t="shared" si="25"/>
        <v>0.78472222222222221</v>
      </c>
      <c r="K125" s="65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65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64">
        <f t="shared" si="18"/>
        <v>1</v>
      </c>
      <c r="R125" s="64">
        <f t="shared" ca="1" si="19"/>
        <v>1.1119999999999877</v>
      </c>
      <c r="S125" s="64" t="str">
        <f>IF(O125=1,"",RTD("cqg.rtd",,"StudyData", "(Vol("&amp;$E$13&amp;")when  (LocalYear("&amp;$E$13&amp;")="&amp;$D$2&amp;"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64" t="str">
        <f>IF(O125=1,"",RTD("cqg.rtd",,"StudyData", "(Vol("&amp;$E$14&amp;")when  (LocalYear("&amp;$E$14&amp;")="&amp;$D$3&amp;"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64" t="str">
        <f>IF(O125=1,"",RTD("cqg.rtd",,"StudyData", "(Vol("&amp;$E$15&amp;")when  (LocalYear("&amp;$E$15&amp;")="&amp;$D$4&amp;"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64" t="str">
        <f>IF(O125=1,"",RTD("cqg.rtd",,"StudyData", "(Vol("&amp;$E$16&amp;")when  (LocalYear("&amp;$E$16&amp;")="&amp;$D$5&amp;"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64" t="str">
        <f>IF(O125=1,"",RTD("cqg.rtd",,"StudyData", "(Vol("&amp;$E$17&amp;")when  (LocalYear("&amp;$E$17&amp;")="&amp;$D$6&amp;"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64" t="str">
        <f>IF(O125=1,"",RTD("cqg.rtd",,"StudyData", "(Vol("&amp;$E$18&amp;")when  (LocalYear("&amp;$E$18&amp;")="&amp;$D$7&amp;"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64" t="str">
        <f>IF(O125=1,"",RTD("cqg.rtd",,"StudyData", "(Vol("&amp;$E$19&amp;")when  (LocalYear("&amp;$E$19&amp;")="&amp;$D$8&amp;"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64" t="str">
        <f>IF(O125=1,"",RTD("cqg.rtd",,"StudyData", "(Vol("&amp;$E$20&amp;")when  (LocalYear("&amp;$E$20&amp;")="&amp;$D$9&amp;"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64" t="str">
        <f>IF(O125=1,"",RTD("cqg.rtd",,"StudyData", "(Vol("&amp;$E$21&amp;")when  (LocalYear("&amp;$E$21&amp;")="&amp;$D$10&amp;"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64" t="str">
        <f>IF(O125=1,"",RTD("cqg.rtd",,"StudyData", "(Vol("&amp;$E$21&amp;")when  (LocalYear("&amp;$E$21&amp;")="&amp;$D$11&amp;"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65" t="str">
        <f t="shared" si="20"/>
        <v/>
      </c>
      <c r="AE125" s="64" t="str">
        <f ca="1">IF($R125=1,SUM($S$1:S125),"")</f>
        <v/>
      </c>
      <c r="AF125" s="64" t="str">
        <f ca="1">IF($R125=1,SUM($T$1:T125),"")</f>
        <v/>
      </c>
      <c r="AG125" s="64" t="str">
        <f ca="1">IF($R125=1,SUM($U$1:U125),"")</f>
        <v/>
      </c>
      <c r="AH125" s="64" t="str">
        <f ca="1">IF($R125=1,SUM($V$1:V125),"")</f>
        <v/>
      </c>
      <c r="AI125" s="64" t="str">
        <f ca="1">IF($R125=1,SUM($W$1:W125),"")</f>
        <v/>
      </c>
      <c r="AJ125" s="64" t="str">
        <f ca="1">IF($R125=1,SUM($X$1:X125),"")</f>
        <v/>
      </c>
      <c r="AK125" s="64" t="str">
        <f ca="1">IF($R125=1,SUM($Y$1:Y125),"")</f>
        <v/>
      </c>
      <c r="AL125" s="64" t="str">
        <f ca="1">IF($R125=1,SUM($Z$1:Z125),"")</f>
        <v/>
      </c>
      <c r="AM125" s="64" t="str">
        <f ca="1">IF($R125=1,SUM($AA$1:AA125),"")</f>
        <v/>
      </c>
      <c r="AN125" s="64" t="str">
        <f ca="1">IF($R125=1,SUM($AB$1:AB125),"")</f>
        <v/>
      </c>
      <c r="AO125" s="64" t="str">
        <f ca="1">IF($R125=1,SUM($AC$1:AC125),"")</f>
        <v/>
      </c>
      <c r="AQ125" s="69" t="str">
        <f t="shared" si="21"/>
        <v>18:50</v>
      </c>
    </row>
    <row r="126" spans="6:43" x14ac:dyDescent="0.3">
      <c r="F126" s="64">
        <f t="shared" si="23"/>
        <v>18</v>
      </c>
      <c r="G126" s="66">
        <f t="shared" si="24"/>
        <v>55</v>
      </c>
      <c r="H126" s="67">
        <f t="shared" si="25"/>
        <v>0.78819444444444453</v>
      </c>
      <c r="K126" s="65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65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64">
        <f t="shared" si="18"/>
        <v>1</v>
      </c>
      <c r="R126" s="64">
        <f t="shared" ca="1" si="19"/>
        <v>1.1129999999999876</v>
      </c>
      <c r="S126" s="64" t="str">
        <f>IF(O126=1,"",RTD("cqg.rtd",,"StudyData", "(Vol("&amp;$E$13&amp;")when  (LocalYear("&amp;$E$13&amp;")="&amp;$D$2&amp;"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64" t="str">
        <f>IF(O126=1,"",RTD("cqg.rtd",,"StudyData", "(Vol("&amp;$E$14&amp;")when  (LocalYear("&amp;$E$14&amp;")="&amp;$D$3&amp;"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64" t="str">
        <f>IF(O126=1,"",RTD("cqg.rtd",,"StudyData", "(Vol("&amp;$E$15&amp;")when  (LocalYear("&amp;$E$15&amp;")="&amp;$D$4&amp;"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64" t="str">
        <f>IF(O126=1,"",RTD("cqg.rtd",,"StudyData", "(Vol("&amp;$E$16&amp;")when  (LocalYear("&amp;$E$16&amp;")="&amp;$D$5&amp;"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64" t="str">
        <f>IF(O126=1,"",RTD("cqg.rtd",,"StudyData", "(Vol("&amp;$E$17&amp;")when  (LocalYear("&amp;$E$17&amp;")="&amp;$D$6&amp;"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64" t="str">
        <f>IF(O126=1,"",RTD("cqg.rtd",,"StudyData", "(Vol("&amp;$E$18&amp;")when  (LocalYear("&amp;$E$18&amp;")="&amp;$D$7&amp;"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64" t="str">
        <f>IF(O126=1,"",RTD("cqg.rtd",,"StudyData", "(Vol("&amp;$E$19&amp;")when  (LocalYear("&amp;$E$19&amp;")="&amp;$D$8&amp;"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64" t="str">
        <f>IF(O126=1,"",RTD("cqg.rtd",,"StudyData", "(Vol("&amp;$E$20&amp;")when  (LocalYear("&amp;$E$20&amp;")="&amp;$D$9&amp;"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64" t="str">
        <f>IF(O126=1,"",RTD("cqg.rtd",,"StudyData", "(Vol("&amp;$E$21&amp;")when  (LocalYear("&amp;$E$21&amp;")="&amp;$D$10&amp;"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64" t="str">
        <f>IF(O126=1,"",RTD("cqg.rtd",,"StudyData", "(Vol("&amp;$E$21&amp;")when  (LocalYear("&amp;$E$21&amp;")="&amp;$D$11&amp;"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65" t="str">
        <f t="shared" si="20"/>
        <v/>
      </c>
      <c r="AE126" s="64" t="str">
        <f ca="1">IF($R126=1,SUM($S$1:S126),"")</f>
        <v/>
      </c>
      <c r="AF126" s="64" t="str">
        <f ca="1">IF($R126=1,SUM($T$1:T126),"")</f>
        <v/>
      </c>
      <c r="AG126" s="64" t="str">
        <f ca="1">IF($R126=1,SUM($U$1:U126),"")</f>
        <v/>
      </c>
      <c r="AH126" s="64" t="str">
        <f ca="1">IF($R126=1,SUM($V$1:V126),"")</f>
        <v/>
      </c>
      <c r="AI126" s="64" t="str">
        <f ca="1">IF($R126=1,SUM($W$1:W126),"")</f>
        <v/>
      </c>
      <c r="AJ126" s="64" t="str">
        <f ca="1">IF($R126=1,SUM($X$1:X126),"")</f>
        <v/>
      </c>
      <c r="AK126" s="64" t="str">
        <f ca="1">IF($R126=1,SUM($Y$1:Y126),"")</f>
        <v/>
      </c>
      <c r="AL126" s="64" t="str">
        <f ca="1">IF($R126=1,SUM($Z$1:Z126),"")</f>
        <v/>
      </c>
      <c r="AM126" s="64" t="str">
        <f ca="1">IF($R126=1,SUM($AA$1:AA126),"")</f>
        <v/>
      </c>
      <c r="AN126" s="64" t="str">
        <f ca="1">IF($R126=1,SUM($AB$1:AB126),"")</f>
        <v/>
      </c>
      <c r="AO126" s="64" t="str">
        <f ca="1">IF($R126=1,SUM($AC$1:AC126),"")</f>
        <v/>
      </c>
      <c r="AQ126" s="69" t="str">
        <f t="shared" si="21"/>
        <v>18:55</v>
      </c>
    </row>
    <row r="127" spans="6:43" x14ac:dyDescent="0.3">
      <c r="F127" s="64">
        <f t="shared" si="23"/>
        <v>19</v>
      </c>
      <c r="G127" s="66" t="str">
        <f t="shared" si="24"/>
        <v>00</v>
      </c>
      <c r="H127" s="67">
        <f t="shared" si="25"/>
        <v>0.79166666666666663</v>
      </c>
      <c r="K127" s="65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65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64">
        <f t="shared" si="18"/>
        <v>1</v>
      </c>
      <c r="R127" s="64">
        <f t="shared" ca="1" si="19"/>
        <v>1.1139999999999874</v>
      </c>
      <c r="S127" s="64" t="str">
        <f>IF(O127=1,"",RTD("cqg.rtd",,"StudyData", "(Vol("&amp;$E$13&amp;")when  (LocalYear("&amp;$E$13&amp;")="&amp;$D$2&amp;"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64" t="str">
        <f>IF(O127=1,"",RTD("cqg.rtd",,"StudyData", "(Vol("&amp;$E$14&amp;")when  (LocalYear("&amp;$E$14&amp;")="&amp;$D$3&amp;"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64" t="str">
        <f>IF(O127=1,"",RTD("cqg.rtd",,"StudyData", "(Vol("&amp;$E$15&amp;")when  (LocalYear("&amp;$E$15&amp;")="&amp;$D$4&amp;"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64" t="str">
        <f>IF(O127=1,"",RTD("cqg.rtd",,"StudyData", "(Vol("&amp;$E$16&amp;")when  (LocalYear("&amp;$E$16&amp;")="&amp;$D$5&amp;"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64" t="str">
        <f>IF(O127=1,"",RTD("cqg.rtd",,"StudyData", "(Vol("&amp;$E$17&amp;")when  (LocalYear("&amp;$E$17&amp;")="&amp;$D$6&amp;"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64" t="str">
        <f>IF(O127=1,"",RTD("cqg.rtd",,"StudyData", "(Vol("&amp;$E$18&amp;")when  (LocalYear("&amp;$E$18&amp;")="&amp;$D$7&amp;"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64" t="str">
        <f>IF(O127=1,"",RTD("cqg.rtd",,"StudyData", "(Vol("&amp;$E$19&amp;")when  (LocalYear("&amp;$E$19&amp;")="&amp;$D$8&amp;"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64" t="str">
        <f>IF(O127=1,"",RTD("cqg.rtd",,"StudyData", "(Vol("&amp;$E$20&amp;")when  (LocalYear("&amp;$E$20&amp;")="&amp;$D$9&amp;"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64" t="str">
        <f>IF(O127=1,"",RTD("cqg.rtd",,"StudyData", "(Vol("&amp;$E$21&amp;")when  (LocalYear("&amp;$E$21&amp;")="&amp;$D$10&amp;"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64" t="str">
        <f>IF(O127=1,"",RTD("cqg.rtd",,"StudyData", "(Vol("&amp;$E$21&amp;")when  (LocalYear("&amp;$E$21&amp;")="&amp;$D$11&amp;"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65" t="str">
        <f t="shared" si="20"/>
        <v/>
      </c>
      <c r="AE127" s="64" t="str">
        <f ca="1">IF($R127=1,SUM($S$1:S127),"")</f>
        <v/>
      </c>
      <c r="AF127" s="64" t="str">
        <f ca="1">IF($R127=1,SUM($T$1:T127),"")</f>
        <v/>
      </c>
      <c r="AG127" s="64" t="str">
        <f ca="1">IF($R127=1,SUM($U$1:U127),"")</f>
        <v/>
      </c>
      <c r="AH127" s="64" t="str">
        <f ca="1">IF($R127=1,SUM($V$1:V127),"")</f>
        <v/>
      </c>
      <c r="AI127" s="64" t="str">
        <f ca="1">IF($R127=1,SUM($W$1:W127),"")</f>
        <v/>
      </c>
      <c r="AJ127" s="64" t="str">
        <f ca="1">IF($R127=1,SUM($X$1:X127),"")</f>
        <v/>
      </c>
      <c r="AK127" s="64" t="str">
        <f ca="1">IF($R127=1,SUM($Y$1:Y127),"")</f>
        <v/>
      </c>
      <c r="AL127" s="64" t="str">
        <f ca="1">IF($R127=1,SUM($Z$1:Z127),"")</f>
        <v/>
      </c>
      <c r="AM127" s="64" t="str">
        <f ca="1">IF($R127=1,SUM($AA$1:AA127),"")</f>
        <v/>
      </c>
      <c r="AN127" s="64" t="str">
        <f ca="1">IF($R127=1,SUM($AB$1:AB127),"")</f>
        <v/>
      </c>
      <c r="AO127" s="64" t="str">
        <f ca="1">IF($R127=1,SUM($AC$1:AC127),"")</f>
        <v/>
      </c>
      <c r="AQ127" s="69" t="str">
        <f t="shared" si="21"/>
        <v>19:00</v>
      </c>
    </row>
    <row r="128" spans="6:43" x14ac:dyDescent="0.3">
      <c r="F128" s="64">
        <f t="shared" si="23"/>
        <v>19</v>
      </c>
      <c r="G128" s="66" t="str">
        <f t="shared" si="24"/>
        <v>05</v>
      </c>
      <c r="H128" s="67">
        <f t="shared" si="25"/>
        <v>0.79513888888888884</v>
      </c>
      <c r="K128" s="65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65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64">
        <f t="shared" si="18"/>
        <v>1</v>
      </c>
      <c r="R128" s="64">
        <f t="shared" ca="1" si="19"/>
        <v>1.1149999999999873</v>
      </c>
      <c r="S128" s="64" t="str">
        <f>IF(O128=1,"",RTD("cqg.rtd",,"StudyData", "(Vol("&amp;$E$13&amp;")when  (LocalYear("&amp;$E$13&amp;")="&amp;$D$2&amp;"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64" t="str">
        <f>IF(O128=1,"",RTD("cqg.rtd",,"StudyData", "(Vol("&amp;$E$14&amp;")when  (LocalYear("&amp;$E$14&amp;")="&amp;$D$3&amp;"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64" t="str">
        <f>IF(O128=1,"",RTD("cqg.rtd",,"StudyData", "(Vol("&amp;$E$15&amp;")when  (LocalYear("&amp;$E$15&amp;")="&amp;$D$4&amp;"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64" t="str">
        <f>IF(O128=1,"",RTD("cqg.rtd",,"StudyData", "(Vol("&amp;$E$16&amp;")when  (LocalYear("&amp;$E$16&amp;")="&amp;$D$5&amp;"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64" t="str">
        <f>IF(O128=1,"",RTD("cqg.rtd",,"StudyData", "(Vol("&amp;$E$17&amp;")when  (LocalYear("&amp;$E$17&amp;")="&amp;$D$6&amp;"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64" t="str">
        <f>IF(O128=1,"",RTD("cqg.rtd",,"StudyData", "(Vol("&amp;$E$18&amp;")when  (LocalYear("&amp;$E$18&amp;")="&amp;$D$7&amp;"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64" t="str">
        <f>IF(O128=1,"",RTD("cqg.rtd",,"StudyData", "(Vol("&amp;$E$19&amp;")when  (LocalYear("&amp;$E$19&amp;")="&amp;$D$8&amp;"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64" t="str">
        <f>IF(O128=1,"",RTD("cqg.rtd",,"StudyData", "(Vol("&amp;$E$20&amp;")when  (LocalYear("&amp;$E$20&amp;")="&amp;$D$9&amp;"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64" t="str">
        <f>IF(O128=1,"",RTD("cqg.rtd",,"StudyData", "(Vol("&amp;$E$21&amp;")when  (LocalYear("&amp;$E$21&amp;")="&amp;$D$10&amp;"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64" t="str">
        <f>IF(O128=1,"",RTD("cqg.rtd",,"StudyData", "(Vol("&amp;$E$21&amp;")when  (LocalYear("&amp;$E$21&amp;")="&amp;$D$11&amp;"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65" t="str">
        <f t="shared" si="20"/>
        <v/>
      </c>
      <c r="AE128" s="64" t="str">
        <f ca="1">IF($R128=1,SUM($S$1:S128),"")</f>
        <v/>
      </c>
      <c r="AF128" s="64" t="str">
        <f ca="1">IF($R128=1,SUM($T$1:T128),"")</f>
        <v/>
      </c>
      <c r="AG128" s="64" t="str">
        <f ca="1">IF($R128=1,SUM($U$1:U128),"")</f>
        <v/>
      </c>
      <c r="AH128" s="64" t="str">
        <f ca="1">IF($R128=1,SUM($V$1:V128),"")</f>
        <v/>
      </c>
      <c r="AI128" s="64" t="str">
        <f ca="1">IF($R128=1,SUM($W$1:W128),"")</f>
        <v/>
      </c>
      <c r="AJ128" s="64" t="str">
        <f ca="1">IF($R128=1,SUM($X$1:X128),"")</f>
        <v/>
      </c>
      <c r="AK128" s="64" t="str">
        <f ca="1">IF($R128=1,SUM($Y$1:Y128),"")</f>
        <v/>
      </c>
      <c r="AL128" s="64" t="str">
        <f ca="1">IF($R128=1,SUM($Z$1:Z128),"")</f>
        <v/>
      </c>
      <c r="AM128" s="64" t="str">
        <f ca="1">IF($R128=1,SUM($AA$1:AA128),"")</f>
        <v/>
      </c>
      <c r="AN128" s="64" t="str">
        <f ca="1">IF($R128=1,SUM($AB$1:AB128),"")</f>
        <v/>
      </c>
      <c r="AO128" s="64" t="str">
        <f ca="1">IF($R128=1,SUM($AC$1:AC128),"")</f>
        <v/>
      </c>
      <c r="AQ128" s="69" t="str">
        <f t="shared" si="21"/>
        <v>19:05</v>
      </c>
    </row>
    <row r="129" spans="6:43" x14ac:dyDescent="0.3">
      <c r="F129" s="64">
        <f t="shared" si="23"/>
        <v>19</v>
      </c>
      <c r="G129" s="66">
        <f t="shared" si="24"/>
        <v>10</v>
      </c>
      <c r="H129" s="67">
        <f t="shared" si="25"/>
        <v>0.79861111111111116</v>
      </c>
      <c r="K129" s="65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65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64">
        <f t="shared" si="18"/>
        <v>1</v>
      </c>
      <c r="R129" s="64">
        <f t="shared" ca="1" si="19"/>
        <v>1.1159999999999872</v>
      </c>
      <c r="S129" s="64" t="str">
        <f>IF(O129=1,"",RTD("cqg.rtd",,"StudyData", "(Vol("&amp;$E$13&amp;")when  (LocalYear("&amp;$E$13&amp;")="&amp;$D$2&amp;"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64" t="str">
        <f>IF(O129=1,"",RTD("cqg.rtd",,"StudyData", "(Vol("&amp;$E$14&amp;")when  (LocalYear("&amp;$E$14&amp;")="&amp;$D$3&amp;"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64" t="str">
        <f>IF(O129=1,"",RTD("cqg.rtd",,"StudyData", "(Vol("&amp;$E$15&amp;")when  (LocalYear("&amp;$E$15&amp;")="&amp;$D$4&amp;"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64" t="str">
        <f>IF(O129=1,"",RTD("cqg.rtd",,"StudyData", "(Vol("&amp;$E$16&amp;")when  (LocalYear("&amp;$E$16&amp;")="&amp;$D$5&amp;"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64" t="str">
        <f>IF(O129=1,"",RTD("cqg.rtd",,"StudyData", "(Vol("&amp;$E$17&amp;")when  (LocalYear("&amp;$E$17&amp;")="&amp;$D$6&amp;"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64" t="str">
        <f>IF(O129=1,"",RTD("cqg.rtd",,"StudyData", "(Vol("&amp;$E$18&amp;")when  (LocalYear("&amp;$E$18&amp;")="&amp;$D$7&amp;"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64" t="str">
        <f>IF(O129=1,"",RTD("cqg.rtd",,"StudyData", "(Vol("&amp;$E$19&amp;")when  (LocalYear("&amp;$E$19&amp;")="&amp;$D$8&amp;"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64" t="str">
        <f>IF(O129=1,"",RTD("cqg.rtd",,"StudyData", "(Vol("&amp;$E$20&amp;")when  (LocalYear("&amp;$E$20&amp;")="&amp;$D$9&amp;"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64" t="str">
        <f>IF(O129=1,"",RTD("cqg.rtd",,"StudyData", "(Vol("&amp;$E$21&amp;")when  (LocalYear("&amp;$E$21&amp;")="&amp;$D$10&amp;"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64" t="str">
        <f>IF(O129=1,"",RTD("cqg.rtd",,"StudyData", "(Vol("&amp;$E$21&amp;")when  (LocalYear("&amp;$E$21&amp;")="&amp;$D$11&amp;"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65" t="str">
        <f t="shared" si="20"/>
        <v/>
      </c>
      <c r="AE129" s="64" t="str">
        <f ca="1">IF($R129=1,SUM($S$1:S129),"")</f>
        <v/>
      </c>
      <c r="AF129" s="64" t="str">
        <f ca="1">IF($R129=1,SUM($T$1:T129),"")</f>
        <v/>
      </c>
      <c r="AG129" s="64" t="str">
        <f ca="1">IF($R129=1,SUM($U$1:U129),"")</f>
        <v/>
      </c>
      <c r="AH129" s="64" t="str">
        <f ca="1">IF($R129=1,SUM($V$1:V129),"")</f>
        <v/>
      </c>
      <c r="AI129" s="64" t="str">
        <f ca="1">IF($R129=1,SUM($W$1:W129),"")</f>
        <v/>
      </c>
      <c r="AJ129" s="64" t="str">
        <f ca="1">IF($R129=1,SUM($X$1:X129),"")</f>
        <v/>
      </c>
      <c r="AK129" s="64" t="str">
        <f ca="1">IF($R129=1,SUM($Y$1:Y129),"")</f>
        <v/>
      </c>
      <c r="AL129" s="64" t="str">
        <f ca="1">IF($R129=1,SUM($Z$1:Z129),"")</f>
        <v/>
      </c>
      <c r="AM129" s="64" t="str">
        <f ca="1">IF($R129=1,SUM($AA$1:AA129),"")</f>
        <v/>
      </c>
      <c r="AN129" s="64" t="str">
        <f ca="1">IF($R129=1,SUM($AB$1:AB129),"")</f>
        <v/>
      </c>
      <c r="AO129" s="64" t="str">
        <f ca="1">IF($R129=1,SUM($AC$1:AC129),"")</f>
        <v/>
      </c>
      <c r="AQ129" s="69" t="str">
        <f t="shared" si="21"/>
        <v>19:10</v>
      </c>
    </row>
    <row r="130" spans="6:43" x14ac:dyDescent="0.3">
      <c r="F130" s="64">
        <f t="shared" si="23"/>
        <v>19</v>
      </c>
      <c r="G130" s="66">
        <f t="shared" si="24"/>
        <v>15</v>
      </c>
      <c r="H130" s="67">
        <f t="shared" si="25"/>
        <v>0.80208333333333337</v>
      </c>
      <c r="K130" s="65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65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64">
        <f t="shared" ref="O130:O193" si="26">IF(H130&gt;$I$3,1,0)</f>
        <v>1</v>
      </c>
      <c r="R130" s="64">
        <f t="shared" ref="R130:R193" ca="1" si="27">IF(AND(K131="",K130&lt;&gt;""),1,0.001+R129)</f>
        <v>1.1169999999999871</v>
      </c>
      <c r="S130" s="64" t="str">
        <f>IF(O130=1,"",RTD("cqg.rtd",,"StudyData", "(Vol("&amp;$E$13&amp;")when  (LocalYear("&amp;$E$13&amp;")="&amp;$D$2&amp;"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64" t="str">
        <f>IF(O130=1,"",RTD("cqg.rtd",,"StudyData", "(Vol("&amp;$E$14&amp;")when  (LocalYear("&amp;$E$14&amp;")="&amp;$D$3&amp;"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64" t="str">
        <f>IF(O130=1,"",RTD("cqg.rtd",,"StudyData", "(Vol("&amp;$E$15&amp;")when  (LocalYear("&amp;$E$15&amp;")="&amp;$D$4&amp;"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64" t="str">
        <f>IF(O130=1,"",RTD("cqg.rtd",,"StudyData", "(Vol("&amp;$E$16&amp;")when  (LocalYear("&amp;$E$16&amp;")="&amp;$D$5&amp;"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64" t="str">
        <f>IF(O130=1,"",RTD("cqg.rtd",,"StudyData", "(Vol("&amp;$E$17&amp;")when  (LocalYear("&amp;$E$17&amp;")="&amp;$D$6&amp;"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64" t="str">
        <f>IF(O130=1,"",RTD("cqg.rtd",,"StudyData", "(Vol("&amp;$E$18&amp;")when  (LocalYear("&amp;$E$18&amp;")="&amp;$D$7&amp;"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64" t="str">
        <f>IF(O130=1,"",RTD("cqg.rtd",,"StudyData", "(Vol("&amp;$E$19&amp;")when  (LocalYear("&amp;$E$19&amp;")="&amp;$D$8&amp;"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64" t="str">
        <f>IF(O130=1,"",RTD("cqg.rtd",,"StudyData", "(Vol("&amp;$E$20&amp;")when  (LocalYear("&amp;$E$20&amp;")="&amp;$D$9&amp;"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64" t="str">
        <f>IF(O130=1,"",RTD("cqg.rtd",,"StudyData", "(Vol("&amp;$E$21&amp;")when  (LocalYear("&amp;$E$21&amp;")="&amp;$D$10&amp;"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64" t="str">
        <f>IF(O130=1,"",RTD("cqg.rtd",,"StudyData", "(Vol("&amp;$E$21&amp;")when  (LocalYear("&amp;$E$21&amp;")="&amp;$D$11&amp;"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65" t="str">
        <f t="shared" ref="AC130:AC193" si="28">K130</f>
        <v/>
      </c>
      <c r="AE130" s="64" t="str">
        <f ca="1">IF($R130=1,SUM($S$1:S130),"")</f>
        <v/>
      </c>
      <c r="AF130" s="64" t="str">
        <f ca="1">IF($R130=1,SUM($T$1:T130),"")</f>
        <v/>
      </c>
      <c r="AG130" s="64" t="str">
        <f ca="1">IF($R130=1,SUM($U$1:U130),"")</f>
        <v/>
      </c>
      <c r="AH130" s="64" t="str">
        <f ca="1">IF($R130=1,SUM($V$1:V130),"")</f>
        <v/>
      </c>
      <c r="AI130" s="64" t="str">
        <f ca="1">IF($R130=1,SUM($W$1:W130),"")</f>
        <v/>
      </c>
      <c r="AJ130" s="64" t="str">
        <f ca="1">IF($R130=1,SUM($X$1:X130),"")</f>
        <v/>
      </c>
      <c r="AK130" s="64" t="str">
        <f ca="1">IF($R130=1,SUM($Y$1:Y130),"")</f>
        <v/>
      </c>
      <c r="AL130" s="64" t="str">
        <f ca="1">IF($R130=1,SUM($Z$1:Z130),"")</f>
        <v/>
      </c>
      <c r="AM130" s="64" t="str">
        <f ca="1">IF($R130=1,SUM($AA$1:AA130),"")</f>
        <v/>
      </c>
      <c r="AN130" s="64" t="str">
        <f ca="1">IF($R130=1,SUM($AB$1:AB130),"")</f>
        <v/>
      </c>
      <c r="AO130" s="64" t="str">
        <f ca="1">IF($R130=1,SUM($AC$1:AC130),"")</f>
        <v/>
      </c>
      <c r="AQ130" s="69" t="str">
        <f t="shared" ref="AQ130:AQ193" si="29">F130&amp;":"&amp;G130</f>
        <v>19:15</v>
      </c>
    </row>
    <row r="131" spans="6:43" x14ac:dyDescent="0.3">
      <c r="F131" s="64">
        <f t="shared" si="23"/>
        <v>19</v>
      </c>
      <c r="G131" s="66">
        <f t="shared" si="24"/>
        <v>20</v>
      </c>
      <c r="H131" s="67">
        <f t="shared" si="25"/>
        <v>0.80555555555555547</v>
      </c>
      <c r="K131" s="65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65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64">
        <f t="shared" si="26"/>
        <v>1</v>
      </c>
      <c r="R131" s="64">
        <f t="shared" ca="1" si="27"/>
        <v>1.117999999999987</v>
      </c>
      <c r="S131" s="64" t="str">
        <f>IF(O131=1,"",RTD("cqg.rtd",,"StudyData", "(Vol("&amp;$E$13&amp;")when  (LocalYear("&amp;$E$13&amp;")="&amp;$D$2&amp;"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64" t="str">
        <f>IF(O131=1,"",RTD("cqg.rtd",,"StudyData", "(Vol("&amp;$E$14&amp;")when  (LocalYear("&amp;$E$14&amp;")="&amp;$D$3&amp;"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64" t="str">
        <f>IF(O131=1,"",RTD("cqg.rtd",,"StudyData", "(Vol("&amp;$E$15&amp;")when  (LocalYear("&amp;$E$15&amp;")="&amp;$D$4&amp;"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64" t="str">
        <f>IF(O131=1,"",RTD("cqg.rtd",,"StudyData", "(Vol("&amp;$E$16&amp;")when  (LocalYear("&amp;$E$16&amp;")="&amp;$D$5&amp;"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64" t="str">
        <f>IF(O131=1,"",RTD("cqg.rtd",,"StudyData", "(Vol("&amp;$E$17&amp;")when  (LocalYear("&amp;$E$17&amp;")="&amp;$D$6&amp;"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64" t="str">
        <f>IF(O131=1,"",RTD("cqg.rtd",,"StudyData", "(Vol("&amp;$E$18&amp;")when  (LocalYear("&amp;$E$18&amp;")="&amp;$D$7&amp;"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64" t="str">
        <f>IF(O131=1,"",RTD("cqg.rtd",,"StudyData", "(Vol("&amp;$E$19&amp;")when  (LocalYear("&amp;$E$19&amp;")="&amp;$D$8&amp;"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64" t="str">
        <f>IF(O131=1,"",RTD("cqg.rtd",,"StudyData", "(Vol("&amp;$E$20&amp;")when  (LocalYear("&amp;$E$20&amp;")="&amp;$D$9&amp;"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64" t="str">
        <f>IF(O131=1,"",RTD("cqg.rtd",,"StudyData", "(Vol("&amp;$E$21&amp;")when  (LocalYear("&amp;$E$21&amp;")="&amp;$D$10&amp;"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64" t="str">
        <f>IF(O131=1,"",RTD("cqg.rtd",,"StudyData", "(Vol("&amp;$E$21&amp;")when  (LocalYear("&amp;$E$21&amp;")="&amp;$D$11&amp;"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65" t="str">
        <f t="shared" si="28"/>
        <v/>
      </c>
      <c r="AE131" s="64" t="str">
        <f ca="1">IF($R131=1,SUM($S$1:S131),"")</f>
        <v/>
      </c>
      <c r="AF131" s="64" t="str">
        <f ca="1">IF($R131=1,SUM($T$1:T131),"")</f>
        <v/>
      </c>
      <c r="AG131" s="64" t="str">
        <f ca="1">IF($R131=1,SUM($U$1:U131),"")</f>
        <v/>
      </c>
      <c r="AH131" s="64" t="str">
        <f ca="1">IF($R131=1,SUM($V$1:V131),"")</f>
        <v/>
      </c>
      <c r="AI131" s="64" t="str">
        <f ca="1">IF($R131=1,SUM($W$1:W131),"")</f>
        <v/>
      </c>
      <c r="AJ131" s="64" t="str">
        <f ca="1">IF($R131=1,SUM($X$1:X131),"")</f>
        <v/>
      </c>
      <c r="AK131" s="64" t="str">
        <f ca="1">IF($R131=1,SUM($Y$1:Y131),"")</f>
        <v/>
      </c>
      <c r="AL131" s="64" t="str">
        <f ca="1">IF($R131=1,SUM($Z$1:Z131),"")</f>
        <v/>
      </c>
      <c r="AM131" s="64" t="str">
        <f ca="1">IF($R131=1,SUM($AA$1:AA131),"")</f>
        <v/>
      </c>
      <c r="AN131" s="64" t="str">
        <f ca="1">IF($R131=1,SUM($AB$1:AB131),"")</f>
        <v/>
      </c>
      <c r="AO131" s="64" t="str">
        <f ca="1">IF($R131=1,SUM($AC$1:AC131),"")</f>
        <v/>
      </c>
      <c r="AQ131" s="69" t="str">
        <f t="shared" si="29"/>
        <v>19:20</v>
      </c>
    </row>
    <row r="132" spans="6:43" x14ac:dyDescent="0.3">
      <c r="F132" s="64">
        <f t="shared" si="23"/>
        <v>19</v>
      </c>
      <c r="G132" s="66">
        <f t="shared" si="24"/>
        <v>25</v>
      </c>
      <c r="H132" s="67">
        <f t="shared" si="25"/>
        <v>0.80902777777777779</v>
      </c>
      <c r="K132" s="65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65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64">
        <f t="shared" si="26"/>
        <v>1</v>
      </c>
      <c r="R132" s="64">
        <f t="shared" ca="1" si="27"/>
        <v>1.1189999999999869</v>
      </c>
      <c r="S132" s="64" t="str">
        <f>IF(O132=1,"",RTD("cqg.rtd",,"StudyData", "(Vol("&amp;$E$13&amp;")when  (LocalYear("&amp;$E$13&amp;")="&amp;$D$2&amp;"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64" t="str">
        <f>IF(O132=1,"",RTD("cqg.rtd",,"StudyData", "(Vol("&amp;$E$14&amp;")when  (LocalYear("&amp;$E$14&amp;")="&amp;$D$3&amp;"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64" t="str">
        <f>IF(O132=1,"",RTD("cqg.rtd",,"StudyData", "(Vol("&amp;$E$15&amp;")when  (LocalYear("&amp;$E$15&amp;")="&amp;$D$4&amp;"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64" t="str">
        <f>IF(O132=1,"",RTD("cqg.rtd",,"StudyData", "(Vol("&amp;$E$16&amp;")when  (LocalYear("&amp;$E$16&amp;")="&amp;$D$5&amp;"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64" t="str">
        <f>IF(O132=1,"",RTD("cqg.rtd",,"StudyData", "(Vol("&amp;$E$17&amp;")when  (LocalYear("&amp;$E$17&amp;")="&amp;$D$6&amp;"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64" t="str">
        <f>IF(O132=1,"",RTD("cqg.rtd",,"StudyData", "(Vol("&amp;$E$18&amp;")when  (LocalYear("&amp;$E$18&amp;")="&amp;$D$7&amp;"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64" t="str">
        <f>IF(O132=1,"",RTD("cqg.rtd",,"StudyData", "(Vol("&amp;$E$19&amp;")when  (LocalYear("&amp;$E$19&amp;")="&amp;$D$8&amp;"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64" t="str">
        <f>IF(O132=1,"",RTD("cqg.rtd",,"StudyData", "(Vol("&amp;$E$20&amp;")when  (LocalYear("&amp;$E$20&amp;")="&amp;$D$9&amp;"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64" t="str">
        <f>IF(O132=1,"",RTD("cqg.rtd",,"StudyData", "(Vol("&amp;$E$21&amp;")when  (LocalYear("&amp;$E$21&amp;")="&amp;$D$10&amp;"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64" t="str">
        <f>IF(O132=1,"",RTD("cqg.rtd",,"StudyData", "(Vol("&amp;$E$21&amp;")when  (LocalYear("&amp;$E$21&amp;")="&amp;$D$11&amp;"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65" t="str">
        <f t="shared" si="28"/>
        <v/>
      </c>
      <c r="AE132" s="64" t="str">
        <f ca="1">IF($R132=1,SUM($S$1:S132),"")</f>
        <v/>
      </c>
      <c r="AF132" s="64" t="str">
        <f ca="1">IF($R132=1,SUM($T$1:T132),"")</f>
        <v/>
      </c>
      <c r="AG132" s="64" t="str">
        <f ca="1">IF($R132=1,SUM($U$1:U132),"")</f>
        <v/>
      </c>
      <c r="AH132" s="64" t="str">
        <f ca="1">IF($R132=1,SUM($V$1:V132),"")</f>
        <v/>
      </c>
      <c r="AI132" s="64" t="str">
        <f ca="1">IF($R132=1,SUM($W$1:W132),"")</f>
        <v/>
      </c>
      <c r="AJ132" s="64" t="str">
        <f ca="1">IF($R132=1,SUM($X$1:X132),"")</f>
        <v/>
      </c>
      <c r="AK132" s="64" t="str">
        <f ca="1">IF($R132=1,SUM($Y$1:Y132),"")</f>
        <v/>
      </c>
      <c r="AL132" s="64" t="str">
        <f ca="1">IF($R132=1,SUM($Z$1:Z132),"")</f>
        <v/>
      </c>
      <c r="AM132" s="64" t="str">
        <f ca="1">IF($R132=1,SUM($AA$1:AA132),"")</f>
        <v/>
      </c>
      <c r="AN132" s="64" t="str">
        <f ca="1">IF($R132=1,SUM($AB$1:AB132),"")</f>
        <v/>
      </c>
      <c r="AO132" s="64" t="str">
        <f ca="1">IF($R132=1,SUM($AC$1:AC132),"")</f>
        <v/>
      </c>
      <c r="AQ132" s="69" t="str">
        <f t="shared" si="29"/>
        <v>19:25</v>
      </c>
    </row>
    <row r="133" spans="6:43" x14ac:dyDescent="0.3">
      <c r="F133" s="64">
        <f t="shared" si="23"/>
        <v>19</v>
      </c>
      <c r="G133" s="66">
        <f t="shared" si="24"/>
        <v>30</v>
      </c>
      <c r="H133" s="67">
        <f t="shared" si="25"/>
        <v>0.8125</v>
      </c>
      <c r="K133" s="65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65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64">
        <f t="shared" si="26"/>
        <v>1</v>
      </c>
      <c r="R133" s="64">
        <f t="shared" ca="1" si="27"/>
        <v>1.1199999999999868</v>
      </c>
      <c r="S133" s="64" t="str">
        <f>IF(O133=1,"",RTD("cqg.rtd",,"StudyData", "(Vol("&amp;$E$13&amp;")when  (LocalYear("&amp;$E$13&amp;")="&amp;$D$2&amp;"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64" t="str">
        <f>IF(O133=1,"",RTD("cqg.rtd",,"StudyData", "(Vol("&amp;$E$14&amp;")when  (LocalYear("&amp;$E$14&amp;")="&amp;$D$3&amp;"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64" t="str">
        <f>IF(O133=1,"",RTD("cqg.rtd",,"StudyData", "(Vol("&amp;$E$15&amp;")when  (LocalYear("&amp;$E$15&amp;")="&amp;$D$4&amp;"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64" t="str">
        <f>IF(O133=1,"",RTD("cqg.rtd",,"StudyData", "(Vol("&amp;$E$16&amp;")when  (LocalYear("&amp;$E$16&amp;")="&amp;$D$5&amp;"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64" t="str">
        <f>IF(O133=1,"",RTD("cqg.rtd",,"StudyData", "(Vol("&amp;$E$17&amp;")when  (LocalYear("&amp;$E$17&amp;")="&amp;$D$6&amp;"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64" t="str">
        <f>IF(O133=1,"",RTD("cqg.rtd",,"StudyData", "(Vol("&amp;$E$18&amp;")when  (LocalYear("&amp;$E$18&amp;")="&amp;$D$7&amp;"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64" t="str">
        <f>IF(O133=1,"",RTD("cqg.rtd",,"StudyData", "(Vol("&amp;$E$19&amp;")when  (LocalYear("&amp;$E$19&amp;")="&amp;$D$8&amp;"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64" t="str">
        <f>IF(O133=1,"",RTD("cqg.rtd",,"StudyData", "(Vol("&amp;$E$20&amp;")when  (LocalYear("&amp;$E$20&amp;")="&amp;$D$9&amp;"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64" t="str">
        <f>IF(O133=1,"",RTD("cqg.rtd",,"StudyData", "(Vol("&amp;$E$21&amp;")when  (LocalYear("&amp;$E$21&amp;")="&amp;$D$10&amp;"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64" t="str">
        <f>IF(O133=1,"",RTD("cqg.rtd",,"StudyData", "(Vol("&amp;$E$21&amp;")when  (LocalYear("&amp;$E$21&amp;")="&amp;$D$11&amp;"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65" t="str">
        <f t="shared" si="28"/>
        <v/>
      </c>
      <c r="AE133" s="64" t="str">
        <f ca="1">IF($R133=1,SUM($S$1:S133),"")</f>
        <v/>
      </c>
      <c r="AF133" s="64" t="str">
        <f ca="1">IF($R133=1,SUM($T$1:T133),"")</f>
        <v/>
      </c>
      <c r="AG133" s="64" t="str">
        <f ca="1">IF($R133=1,SUM($U$1:U133),"")</f>
        <v/>
      </c>
      <c r="AH133" s="64" t="str">
        <f ca="1">IF($R133=1,SUM($V$1:V133),"")</f>
        <v/>
      </c>
      <c r="AI133" s="64" t="str">
        <f ca="1">IF($R133=1,SUM($W$1:W133),"")</f>
        <v/>
      </c>
      <c r="AJ133" s="64" t="str">
        <f ca="1">IF($R133=1,SUM($X$1:X133),"")</f>
        <v/>
      </c>
      <c r="AK133" s="64" t="str">
        <f ca="1">IF($R133=1,SUM($Y$1:Y133),"")</f>
        <v/>
      </c>
      <c r="AL133" s="64" t="str">
        <f ca="1">IF($R133=1,SUM($Z$1:Z133),"")</f>
        <v/>
      </c>
      <c r="AM133" s="64" t="str">
        <f ca="1">IF($R133=1,SUM($AA$1:AA133),"")</f>
        <v/>
      </c>
      <c r="AN133" s="64" t="str">
        <f ca="1">IF($R133=1,SUM($AB$1:AB133),"")</f>
        <v/>
      </c>
      <c r="AO133" s="64" t="str">
        <f ca="1">IF($R133=1,SUM($AC$1:AC133),"")</f>
        <v/>
      </c>
      <c r="AQ133" s="69" t="str">
        <f t="shared" si="29"/>
        <v>19:30</v>
      </c>
    </row>
    <row r="134" spans="6:43" x14ac:dyDescent="0.3">
      <c r="F134" s="64">
        <f t="shared" si="23"/>
        <v>19</v>
      </c>
      <c r="G134" s="66">
        <f t="shared" si="24"/>
        <v>35</v>
      </c>
      <c r="H134" s="67">
        <f t="shared" si="25"/>
        <v>0.81597222222222221</v>
      </c>
      <c r="K134" s="65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65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64">
        <f t="shared" si="26"/>
        <v>1</v>
      </c>
      <c r="R134" s="64">
        <f t="shared" ca="1" si="27"/>
        <v>1.1209999999999867</v>
      </c>
      <c r="S134" s="64" t="str">
        <f>IF(O134=1,"",RTD("cqg.rtd",,"StudyData", "(Vol("&amp;$E$13&amp;")when  (LocalYear("&amp;$E$13&amp;")="&amp;$D$2&amp;"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64" t="str">
        <f>IF(O134=1,"",RTD("cqg.rtd",,"StudyData", "(Vol("&amp;$E$14&amp;")when  (LocalYear("&amp;$E$14&amp;")="&amp;$D$3&amp;"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64" t="str">
        <f>IF(O134=1,"",RTD("cqg.rtd",,"StudyData", "(Vol("&amp;$E$15&amp;")when  (LocalYear("&amp;$E$15&amp;")="&amp;$D$4&amp;"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64" t="str">
        <f>IF(O134=1,"",RTD("cqg.rtd",,"StudyData", "(Vol("&amp;$E$16&amp;")when  (LocalYear("&amp;$E$16&amp;")="&amp;$D$5&amp;"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64" t="str">
        <f>IF(O134=1,"",RTD("cqg.rtd",,"StudyData", "(Vol("&amp;$E$17&amp;")when  (LocalYear("&amp;$E$17&amp;")="&amp;$D$6&amp;"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64" t="str">
        <f>IF(O134=1,"",RTD("cqg.rtd",,"StudyData", "(Vol("&amp;$E$18&amp;")when  (LocalYear("&amp;$E$18&amp;")="&amp;$D$7&amp;"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64" t="str">
        <f>IF(O134=1,"",RTD("cqg.rtd",,"StudyData", "(Vol("&amp;$E$19&amp;")when  (LocalYear("&amp;$E$19&amp;")="&amp;$D$8&amp;"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64" t="str">
        <f>IF(O134=1,"",RTD("cqg.rtd",,"StudyData", "(Vol("&amp;$E$20&amp;")when  (LocalYear("&amp;$E$20&amp;")="&amp;$D$9&amp;"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64" t="str">
        <f>IF(O134=1,"",RTD("cqg.rtd",,"StudyData", "(Vol("&amp;$E$21&amp;")when  (LocalYear("&amp;$E$21&amp;")="&amp;$D$10&amp;"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64" t="str">
        <f>IF(O134=1,"",RTD("cqg.rtd",,"StudyData", "(Vol("&amp;$E$21&amp;")when  (LocalYear("&amp;$E$21&amp;")="&amp;$D$11&amp;"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65" t="str">
        <f t="shared" si="28"/>
        <v/>
      </c>
      <c r="AE134" s="64" t="str">
        <f ca="1">IF($R134=1,SUM($S$1:S134),"")</f>
        <v/>
      </c>
      <c r="AF134" s="64" t="str">
        <f ca="1">IF($R134=1,SUM($T$1:T134),"")</f>
        <v/>
      </c>
      <c r="AG134" s="64" t="str">
        <f ca="1">IF($R134=1,SUM($U$1:U134),"")</f>
        <v/>
      </c>
      <c r="AH134" s="64" t="str">
        <f ca="1">IF($R134=1,SUM($V$1:V134),"")</f>
        <v/>
      </c>
      <c r="AI134" s="64" t="str">
        <f ca="1">IF($R134=1,SUM($W$1:W134),"")</f>
        <v/>
      </c>
      <c r="AJ134" s="64" t="str">
        <f ca="1">IF($R134=1,SUM($X$1:X134),"")</f>
        <v/>
      </c>
      <c r="AK134" s="64" t="str">
        <f ca="1">IF($R134=1,SUM($Y$1:Y134),"")</f>
        <v/>
      </c>
      <c r="AL134" s="64" t="str">
        <f ca="1">IF($R134=1,SUM($Z$1:Z134),"")</f>
        <v/>
      </c>
      <c r="AM134" s="64" t="str">
        <f ca="1">IF($R134=1,SUM($AA$1:AA134),"")</f>
        <v/>
      </c>
      <c r="AN134" s="64" t="str">
        <f ca="1">IF($R134=1,SUM($AB$1:AB134),"")</f>
        <v/>
      </c>
      <c r="AO134" s="64" t="str">
        <f ca="1">IF($R134=1,SUM($AC$1:AC134),"")</f>
        <v/>
      </c>
      <c r="AQ134" s="69" t="str">
        <f t="shared" si="29"/>
        <v>19:35</v>
      </c>
    </row>
    <row r="135" spans="6:43" x14ac:dyDescent="0.3">
      <c r="F135" s="64">
        <f t="shared" si="23"/>
        <v>19</v>
      </c>
      <c r="G135" s="66">
        <f t="shared" si="24"/>
        <v>40</v>
      </c>
      <c r="H135" s="67">
        <f t="shared" si="25"/>
        <v>0.81944444444444453</v>
      </c>
      <c r="K135" s="65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65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64">
        <f t="shared" si="26"/>
        <v>1</v>
      </c>
      <c r="R135" s="64">
        <f t="shared" ca="1" si="27"/>
        <v>1.1219999999999866</v>
      </c>
      <c r="S135" s="64" t="str">
        <f>IF(O135=1,"",RTD("cqg.rtd",,"StudyData", "(Vol("&amp;$E$13&amp;")when  (LocalYear("&amp;$E$13&amp;")="&amp;$D$2&amp;"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64" t="str">
        <f>IF(O135=1,"",RTD("cqg.rtd",,"StudyData", "(Vol("&amp;$E$14&amp;")when  (LocalYear("&amp;$E$14&amp;")="&amp;$D$3&amp;"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64" t="str">
        <f>IF(O135=1,"",RTD("cqg.rtd",,"StudyData", "(Vol("&amp;$E$15&amp;")when  (LocalYear("&amp;$E$15&amp;")="&amp;$D$4&amp;"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64" t="str">
        <f>IF(O135=1,"",RTD("cqg.rtd",,"StudyData", "(Vol("&amp;$E$16&amp;")when  (LocalYear("&amp;$E$16&amp;")="&amp;$D$5&amp;"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64" t="str">
        <f>IF(O135=1,"",RTD("cqg.rtd",,"StudyData", "(Vol("&amp;$E$17&amp;")when  (LocalYear("&amp;$E$17&amp;")="&amp;$D$6&amp;"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64" t="str">
        <f>IF(O135=1,"",RTD("cqg.rtd",,"StudyData", "(Vol("&amp;$E$18&amp;")when  (LocalYear("&amp;$E$18&amp;")="&amp;$D$7&amp;"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64" t="str">
        <f>IF(O135=1,"",RTD("cqg.rtd",,"StudyData", "(Vol("&amp;$E$19&amp;")when  (LocalYear("&amp;$E$19&amp;")="&amp;$D$8&amp;"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64" t="str">
        <f>IF(O135=1,"",RTD("cqg.rtd",,"StudyData", "(Vol("&amp;$E$20&amp;")when  (LocalYear("&amp;$E$20&amp;")="&amp;$D$9&amp;"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64" t="str">
        <f>IF(O135=1,"",RTD("cqg.rtd",,"StudyData", "(Vol("&amp;$E$21&amp;")when  (LocalYear("&amp;$E$21&amp;")="&amp;$D$10&amp;"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64" t="str">
        <f>IF(O135=1,"",RTD("cqg.rtd",,"StudyData", "(Vol("&amp;$E$21&amp;")when  (LocalYear("&amp;$E$21&amp;")="&amp;$D$11&amp;"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65" t="str">
        <f t="shared" si="28"/>
        <v/>
      </c>
      <c r="AE135" s="64" t="str">
        <f ca="1">IF($R135=1,SUM($S$1:S135),"")</f>
        <v/>
      </c>
      <c r="AF135" s="64" t="str">
        <f ca="1">IF($R135=1,SUM($T$1:T135),"")</f>
        <v/>
      </c>
      <c r="AG135" s="64" t="str">
        <f ca="1">IF($R135=1,SUM($U$1:U135),"")</f>
        <v/>
      </c>
      <c r="AH135" s="64" t="str">
        <f ca="1">IF($R135=1,SUM($V$1:V135),"")</f>
        <v/>
      </c>
      <c r="AI135" s="64" t="str">
        <f ca="1">IF($R135=1,SUM($W$1:W135),"")</f>
        <v/>
      </c>
      <c r="AJ135" s="64" t="str">
        <f ca="1">IF($R135=1,SUM($X$1:X135),"")</f>
        <v/>
      </c>
      <c r="AK135" s="64" t="str">
        <f ca="1">IF($R135=1,SUM($Y$1:Y135),"")</f>
        <v/>
      </c>
      <c r="AL135" s="64" t="str">
        <f ca="1">IF($R135=1,SUM($Z$1:Z135),"")</f>
        <v/>
      </c>
      <c r="AM135" s="64" t="str">
        <f ca="1">IF($R135=1,SUM($AA$1:AA135),"")</f>
        <v/>
      </c>
      <c r="AN135" s="64" t="str">
        <f ca="1">IF($R135=1,SUM($AB$1:AB135),"")</f>
        <v/>
      </c>
      <c r="AO135" s="64" t="str">
        <f ca="1">IF($R135=1,SUM($AC$1:AC135),"")</f>
        <v/>
      </c>
      <c r="AQ135" s="69" t="str">
        <f t="shared" si="29"/>
        <v>19:40</v>
      </c>
    </row>
    <row r="136" spans="6:43" x14ac:dyDescent="0.3">
      <c r="F136" s="64">
        <f t="shared" si="23"/>
        <v>19</v>
      </c>
      <c r="G136" s="66">
        <f t="shared" si="24"/>
        <v>45</v>
      </c>
      <c r="H136" s="67">
        <f t="shared" si="25"/>
        <v>0.82291666666666663</v>
      </c>
      <c r="K136" s="65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65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64">
        <f t="shared" si="26"/>
        <v>1</v>
      </c>
      <c r="R136" s="64">
        <f t="shared" ca="1" si="27"/>
        <v>1.1229999999999865</v>
      </c>
      <c r="S136" s="64" t="str">
        <f>IF(O136=1,"",RTD("cqg.rtd",,"StudyData", "(Vol("&amp;$E$13&amp;")when  (LocalYear("&amp;$E$13&amp;")="&amp;$D$2&amp;"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64" t="str">
        <f>IF(O136=1,"",RTD("cqg.rtd",,"StudyData", "(Vol("&amp;$E$14&amp;")when  (LocalYear("&amp;$E$14&amp;")="&amp;$D$3&amp;"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64" t="str">
        <f>IF(O136=1,"",RTD("cqg.rtd",,"StudyData", "(Vol("&amp;$E$15&amp;")when  (LocalYear("&amp;$E$15&amp;")="&amp;$D$4&amp;"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64" t="str">
        <f>IF(O136=1,"",RTD("cqg.rtd",,"StudyData", "(Vol("&amp;$E$16&amp;")when  (LocalYear("&amp;$E$16&amp;")="&amp;$D$5&amp;"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64" t="str">
        <f>IF(O136=1,"",RTD("cqg.rtd",,"StudyData", "(Vol("&amp;$E$17&amp;")when  (LocalYear("&amp;$E$17&amp;")="&amp;$D$6&amp;"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64" t="str">
        <f>IF(O136=1,"",RTD("cqg.rtd",,"StudyData", "(Vol("&amp;$E$18&amp;")when  (LocalYear("&amp;$E$18&amp;")="&amp;$D$7&amp;"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64" t="str">
        <f>IF(O136=1,"",RTD("cqg.rtd",,"StudyData", "(Vol("&amp;$E$19&amp;")when  (LocalYear("&amp;$E$19&amp;")="&amp;$D$8&amp;"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64" t="str">
        <f>IF(O136=1,"",RTD("cqg.rtd",,"StudyData", "(Vol("&amp;$E$20&amp;")when  (LocalYear("&amp;$E$20&amp;")="&amp;$D$9&amp;"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64" t="str">
        <f>IF(O136=1,"",RTD("cqg.rtd",,"StudyData", "(Vol("&amp;$E$21&amp;")when  (LocalYear("&amp;$E$21&amp;")="&amp;$D$10&amp;"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64" t="str">
        <f>IF(O136=1,"",RTD("cqg.rtd",,"StudyData", "(Vol("&amp;$E$21&amp;")when  (LocalYear("&amp;$E$21&amp;")="&amp;$D$11&amp;"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65" t="str">
        <f t="shared" si="28"/>
        <v/>
      </c>
      <c r="AE136" s="64" t="str">
        <f ca="1">IF($R136=1,SUM($S$1:S136),"")</f>
        <v/>
      </c>
      <c r="AF136" s="64" t="str">
        <f ca="1">IF($R136=1,SUM($T$1:T136),"")</f>
        <v/>
      </c>
      <c r="AG136" s="64" t="str">
        <f ca="1">IF($R136=1,SUM($U$1:U136),"")</f>
        <v/>
      </c>
      <c r="AH136" s="64" t="str">
        <f ca="1">IF($R136=1,SUM($V$1:V136),"")</f>
        <v/>
      </c>
      <c r="AI136" s="64" t="str">
        <f ca="1">IF($R136=1,SUM($W$1:W136),"")</f>
        <v/>
      </c>
      <c r="AJ136" s="64" t="str">
        <f ca="1">IF($R136=1,SUM($X$1:X136),"")</f>
        <v/>
      </c>
      <c r="AK136" s="64" t="str">
        <f ca="1">IF($R136=1,SUM($Y$1:Y136),"")</f>
        <v/>
      </c>
      <c r="AL136" s="64" t="str">
        <f ca="1">IF($R136=1,SUM($Z$1:Z136),"")</f>
        <v/>
      </c>
      <c r="AM136" s="64" t="str">
        <f ca="1">IF($R136=1,SUM($AA$1:AA136),"")</f>
        <v/>
      </c>
      <c r="AN136" s="64" t="str">
        <f ca="1">IF($R136=1,SUM($AB$1:AB136),"")</f>
        <v/>
      </c>
      <c r="AO136" s="64" t="str">
        <f ca="1">IF($R136=1,SUM($AC$1:AC136),"")</f>
        <v/>
      </c>
      <c r="AQ136" s="69" t="str">
        <f t="shared" si="29"/>
        <v>19:45</v>
      </c>
    </row>
    <row r="137" spans="6:43" x14ac:dyDescent="0.3">
      <c r="F137" s="64">
        <f t="shared" si="23"/>
        <v>19</v>
      </c>
      <c r="G137" s="66">
        <f t="shared" si="24"/>
        <v>50</v>
      </c>
      <c r="H137" s="67">
        <f t="shared" si="25"/>
        <v>0.82638888888888884</v>
      </c>
      <c r="K137" s="65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65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64">
        <f t="shared" si="26"/>
        <v>1</v>
      </c>
      <c r="R137" s="64">
        <f t="shared" ca="1" si="27"/>
        <v>1.1239999999999863</v>
      </c>
      <c r="S137" s="64" t="str">
        <f>IF(O137=1,"",RTD("cqg.rtd",,"StudyData", "(Vol("&amp;$E$13&amp;")when  (LocalYear("&amp;$E$13&amp;")="&amp;$D$2&amp;"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64" t="str">
        <f>IF(O137=1,"",RTD("cqg.rtd",,"StudyData", "(Vol("&amp;$E$14&amp;")when  (LocalYear("&amp;$E$14&amp;")="&amp;$D$3&amp;"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64" t="str">
        <f>IF(O137=1,"",RTD("cqg.rtd",,"StudyData", "(Vol("&amp;$E$15&amp;")when  (LocalYear("&amp;$E$15&amp;")="&amp;$D$4&amp;"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64" t="str">
        <f>IF(O137=1,"",RTD("cqg.rtd",,"StudyData", "(Vol("&amp;$E$16&amp;")when  (LocalYear("&amp;$E$16&amp;")="&amp;$D$5&amp;"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64" t="str">
        <f>IF(O137=1,"",RTD("cqg.rtd",,"StudyData", "(Vol("&amp;$E$17&amp;")when  (LocalYear("&amp;$E$17&amp;")="&amp;$D$6&amp;"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64" t="str">
        <f>IF(O137=1,"",RTD("cqg.rtd",,"StudyData", "(Vol("&amp;$E$18&amp;")when  (LocalYear("&amp;$E$18&amp;")="&amp;$D$7&amp;"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64" t="str">
        <f>IF(O137=1,"",RTD("cqg.rtd",,"StudyData", "(Vol("&amp;$E$19&amp;")when  (LocalYear("&amp;$E$19&amp;")="&amp;$D$8&amp;"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64" t="str">
        <f>IF(O137=1,"",RTD("cqg.rtd",,"StudyData", "(Vol("&amp;$E$20&amp;")when  (LocalYear("&amp;$E$20&amp;")="&amp;$D$9&amp;"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64" t="str">
        <f>IF(O137=1,"",RTD("cqg.rtd",,"StudyData", "(Vol("&amp;$E$21&amp;")when  (LocalYear("&amp;$E$21&amp;")="&amp;$D$10&amp;"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64" t="str">
        <f>IF(O137=1,"",RTD("cqg.rtd",,"StudyData", "(Vol("&amp;$E$21&amp;")when  (LocalYear("&amp;$E$21&amp;")="&amp;$D$11&amp;"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65" t="str">
        <f t="shared" si="28"/>
        <v/>
      </c>
      <c r="AE137" s="64" t="str">
        <f ca="1">IF($R137=1,SUM($S$1:S137),"")</f>
        <v/>
      </c>
      <c r="AF137" s="64" t="str">
        <f ca="1">IF($R137=1,SUM($T$1:T137),"")</f>
        <v/>
      </c>
      <c r="AG137" s="64" t="str">
        <f ca="1">IF($R137=1,SUM($U$1:U137),"")</f>
        <v/>
      </c>
      <c r="AH137" s="64" t="str">
        <f ca="1">IF($R137=1,SUM($V$1:V137),"")</f>
        <v/>
      </c>
      <c r="AI137" s="64" t="str">
        <f ca="1">IF($R137=1,SUM($W$1:W137),"")</f>
        <v/>
      </c>
      <c r="AJ137" s="64" t="str">
        <f ca="1">IF($R137=1,SUM($X$1:X137),"")</f>
        <v/>
      </c>
      <c r="AK137" s="64" t="str">
        <f ca="1">IF($R137=1,SUM($Y$1:Y137),"")</f>
        <v/>
      </c>
      <c r="AL137" s="64" t="str">
        <f ca="1">IF($R137=1,SUM($Z$1:Z137),"")</f>
        <v/>
      </c>
      <c r="AM137" s="64" t="str">
        <f ca="1">IF($R137=1,SUM($AA$1:AA137),"")</f>
        <v/>
      </c>
      <c r="AN137" s="64" t="str">
        <f ca="1">IF($R137=1,SUM($AB$1:AB137),"")</f>
        <v/>
      </c>
      <c r="AO137" s="64" t="str">
        <f ca="1">IF($R137=1,SUM($AC$1:AC137),"")</f>
        <v/>
      </c>
      <c r="AQ137" s="69" t="str">
        <f t="shared" si="29"/>
        <v>19:50</v>
      </c>
    </row>
    <row r="138" spans="6:43" x14ac:dyDescent="0.3">
      <c r="F138" s="64">
        <f t="shared" si="23"/>
        <v>19</v>
      </c>
      <c r="G138" s="66">
        <f t="shared" si="24"/>
        <v>55</v>
      </c>
      <c r="H138" s="67">
        <f t="shared" si="25"/>
        <v>0.82986111111111116</v>
      </c>
      <c r="K138" s="65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65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64">
        <f t="shared" si="26"/>
        <v>1</v>
      </c>
      <c r="R138" s="64">
        <f t="shared" ca="1" si="27"/>
        <v>1.1249999999999862</v>
      </c>
      <c r="S138" s="64" t="str">
        <f>IF(O138=1,"",RTD("cqg.rtd",,"StudyData", "(Vol("&amp;$E$13&amp;")when  (LocalYear("&amp;$E$13&amp;")="&amp;$D$2&amp;"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64" t="str">
        <f>IF(O138=1,"",RTD("cqg.rtd",,"StudyData", "(Vol("&amp;$E$14&amp;")when  (LocalYear("&amp;$E$14&amp;")="&amp;$D$3&amp;"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64" t="str">
        <f>IF(O138=1,"",RTD("cqg.rtd",,"StudyData", "(Vol("&amp;$E$15&amp;")when  (LocalYear("&amp;$E$15&amp;")="&amp;$D$4&amp;"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64" t="str">
        <f>IF(O138=1,"",RTD("cqg.rtd",,"StudyData", "(Vol("&amp;$E$16&amp;")when  (LocalYear("&amp;$E$16&amp;")="&amp;$D$5&amp;"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64" t="str">
        <f>IF(O138=1,"",RTD("cqg.rtd",,"StudyData", "(Vol("&amp;$E$17&amp;")when  (LocalYear("&amp;$E$17&amp;")="&amp;$D$6&amp;"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64" t="str">
        <f>IF(O138=1,"",RTD("cqg.rtd",,"StudyData", "(Vol("&amp;$E$18&amp;")when  (LocalYear("&amp;$E$18&amp;")="&amp;$D$7&amp;"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64" t="str">
        <f>IF(O138=1,"",RTD("cqg.rtd",,"StudyData", "(Vol("&amp;$E$19&amp;")when  (LocalYear("&amp;$E$19&amp;")="&amp;$D$8&amp;"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64" t="str">
        <f>IF(O138=1,"",RTD("cqg.rtd",,"StudyData", "(Vol("&amp;$E$20&amp;")when  (LocalYear("&amp;$E$20&amp;")="&amp;$D$9&amp;"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64" t="str">
        <f>IF(O138=1,"",RTD("cqg.rtd",,"StudyData", "(Vol("&amp;$E$21&amp;")when  (LocalYear("&amp;$E$21&amp;")="&amp;$D$10&amp;"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64" t="str">
        <f>IF(O138=1,"",RTD("cqg.rtd",,"StudyData", "(Vol("&amp;$E$21&amp;")when  (LocalYear("&amp;$E$21&amp;")="&amp;$D$11&amp;"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65" t="str">
        <f t="shared" si="28"/>
        <v/>
      </c>
      <c r="AE138" s="64" t="str">
        <f ca="1">IF($R138=1,SUM($S$1:S138),"")</f>
        <v/>
      </c>
      <c r="AF138" s="64" t="str">
        <f ca="1">IF($R138=1,SUM($T$1:T138),"")</f>
        <v/>
      </c>
      <c r="AG138" s="64" t="str">
        <f ca="1">IF($R138=1,SUM($U$1:U138),"")</f>
        <v/>
      </c>
      <c r="AH138" s="64" t="str">
        <f ca="1">IF($R138=1,SUM($V$1:V138),"")</f>
        <v/>
      </c>
      <c r="AI138" s="64" t="str">
        <f ca="1">IF($R138=1,SUM($W$1:W138),"")</f>
        <v/>
      </c>
      <c r="AJ138" s="64" t="str">
        <f ca="1">IF($R138=1,SUM($X$1:X138),"")</f>
        <v/>
      </c>
      <c r="AK138" s="64" t="str">
        <f ca="1">IF($R138=1,SUM($Y$1:Y138),"")</f>
        <v/>
      </c>
      <c r="AL138" s="64" t="str">
        <f ca="1">IF($R138=1,SUM($Z$1:Z138),"")</f>
        <v/>
      </c>
      <c r="AM138" s="64" t="str">
        <f ca="1">IF($R138=1,SUM($AA$1:AA138),"")</f>
        <v/>
      </c>
      <c r="AN138" s="64" t="str">
        <f ca="1">IF($R138=1,SUM($AB$1:AB138),"")</f>
        <v/>
      </c>
      <c r="AO138" s="64" t="str">
        <f ca="1">IF($R138=1,SUM($AC$1:AC138),"")</f>
        <v/>
      </c>
      <c r="AQ138" s="69" t="str">
        <f t="shared" si="29"/>
        <v>19:55</v>
      </c>
    </row>
    <row r="139" spans="6:43" x14ac:dyDescent="0.3">
      <c r="F139" s="64">
        <f t="shared" si="23"/>
        <v>20</v>
      </c>
      <c r="G139" s="66" t="str">
        <f t="shared" si="24"/>
        <v>00</v>
      </c>
      <c r="H139" s="67">
        <f t="shared" si="25"/>
        <v>0.83333333333333337</v>
      </c>
      <c r="K139" s="65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65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64">
        <f t="shared" si="26"/>
        <v>1</v>
      </c>
      <c r="R139" s="64">
        <f t="shared" ca="1" si="27"/>
        <v>1.1259999999999861</v>
      </c>
      <c r="S139" s="64" t="str">
        <f>IF(O139=1,"",RTD("cqg.rtd",,"StudyData", "(Vol("&amp;$E$13&amp;")when  (LocalYear("&amp;$E$13&amp;")="&amp;$D$2&amp;"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64" t="str">
        <f>IF(O139=1,"",RTD("cqg.rtd",,"StudyData", "(Vol("&amp;$E$14&amp;")when  (LocalYear("&amp;$E$14&amp;")="&amp;$D$3&amp;"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64" t="str">
        <f>IF(O139=1,"",RTD("cqg.rtd",,"StudyData", "(Vol("&amp;$E$15&amp;")when  (LocalYear("&amp;$E$15&amp;")="&amp;$D$4&amp;"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64" t="str">
        <f>IF(O139=1,"",RTD("cqg.rtd",,"StudyData", "(Vol("&amp;$E$16&amp;")when  (LocalYear("&amp;$E$16&amp;")="&amp;$D$5&amp;"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64" t="str">
        <f>IF(O139=1,"",RTD("cqg.rtd",,"StudyData", "(Vol("&amp;$E$17&amp;")when  (LocalYear("&amp;$E$17&amp;")="&amp;$D$6&amp;"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64" t="str">
        <f>IF(O139=1,"",RTD("cqg.rtd",,"StudyData", "(Vol("&amp;$E$18&amp;")when  (LocalYear("&amp;$E$18&amp;")="&amp;$D$7&amp;"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64" t="str">
        <f>IF(O139=1,"",RTD("cqg.rtd",,"StudyData", "(Vol("&amp;$E$19&amp;")when  (LocalYear("&amp;$E$19&amp;")="&amp;$D$8&amp;"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64" t="str">
        <f>IF(O139=1,"",RTD("cqg.rtd",,"StudyData", "(Vol("&amp;$E$20&amp;")when  (LocalYear("&amp;$E$20&amp;")="&amp;$D$9&amp;"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64" t="str">
        <f>IF(O139=1,"",RTD("cqg.rtd",,"StudyData", "(Vol("&amp;$E$21&amp;")when  (LocalYear("&amp;$E$21&amp;")="&amp;$D$10&amp;"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64" t="str">
        <f>IF(O139=1,"",RTD("cqg.rtd",,"StudyData", "(Vol("&amp;$E$21&amp;")when  (LocalYear("&amp;$E$21&amp;")="&amp;$D$11&amp;"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65" t="str">
        <f t="shared" si="28"/>
        <v/>
      </c>
      <c r="AE139" s="64" t="str">
        <f ca="1">IF($R139=1,SUM($S$1:S139),"")</f>
        <v/>
      </c>
      <c r="AF139" s="64" t="str">
        <f ca="1">IF($R139=1,SUM($T$1:T139),"")</f>
        <v/>
      </c>
      <c r="AG139" s="64" t="str">
        <f ca="1">IF($R139=1,SUM($U$1:U139),"")</f>
        <v/>
      </c>
      <c r="AH139" s="64" t="str">
        <f ca="1">IF($R139=1,SUM($V$1:V139),"")</f>
        <v/>
      </c>
      <c r="AI139" s="64" t="str">
        <f ca="1">IF($R139=1,SUM($W$1:W139),"")</f>
        <v/>
      </c>
      <c r="AJ139" s="64" t="str">
        <f ca="1">IF($R139=1,SUM($X$1:X139),"")</f>
        <v/>
      </c>
      <c r="AK139" s="64" t="str">
        <f ca="1">IF($R139=1,SUM($Y$1:Y139),"")</f>
        <v/>
      </c>
      <c r="AL139" s="64" t="str">
        <f ca="1">IF($R139=1,SUM($Z$1:Z139),"")</f>
        <v/>
      </c>
      <c r="AM139" s="64" t="str">
        <f ca="1">IF($R139=1,SUM($AA$1:AA139),"")</f>
        <v/>
      </c>
      <c r="AN139" s="64" t="str">
        <f ca="1">IF($R139=1,SUM($AB$1:AB139),"")</f>
        <v/>
      </c>
      <c r="AO139" s="64" t="str">
        <f ca="1">IF($R139=1,SUM($AC$1:AC139),"")</f>
        <v/>
      </c>
      <c r="AQ139" s="69" t="str">
        <f t="shared" si="29"/>
        <v>20:00</v>
      </c>
    </row>
    <row r="140" spans="6:43" x14ac:dyDescent="0.3">
      <c r="F140" s="64">
        <f t="shared" si="23"/>
        <v>20</v>
      </c>
      <c r="G140" s="66" t="str">
        <f t="shared" si="24"/>
        <v>05</v>
      </c>
      <c r="H140" s="67">
        <f t="shared" si="25"/>
        <v>0.83680555555555547</v>
      </c>
      <c r="K140" s="65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65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64">
        <f t="shared" si="26"/>
        <v>1</v>
      </c>
      <c r="R140" s="64">
        <f t="shared" ca="1" si="27"/>
        <v>1.126999999999986</v>
      </c>
      <c r="S140" s="64" t="str">
        <f>IF(O140=1,"",RTD("cqg.rtd",,"StudyData", "(Vol("&amp;$E$13&amp;")when  (LocalYear("&amp;$E$13&amp;")="&amp;$D$2&amp;"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64" t="str">
        <f>IF(O140=1,"",RTD("cqg.rtd",,"StudyData", "(Vol("&amp;$E$14&amp;")when  (LocalYear("&amp;$E$14&amp;")="&amp;$D$3&amp;"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64" t="str">
        <f>IF(O140=1,"",RTD("cqg.rtd",,"StudyData", "(Vol("&amp;$E$15&amp;")when  (LocalYear("&amp;$E$15&amp;")="&amp;$D$4&amp;"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64" t="str">
        <f>IF(O140=1,"",RTD("cqg.rtd",,"StudyData", "(Vol("&amp;$E$16&amp;")when  (LocalYear("&amp;$E$16&amp;")="&amp;$D$5&amp;"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64" t="str">
        <f>IF(O140=1,"",RTD("cqg.rtd",,"StudyData", "(Vol("&amp;$E$17&amp;")when  (LocalYear("&amp;$E$17&amp;")="&amp;$D$6&amp;"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64" t="str">
        <f>IF(O140=1,"",RTD("cqg.rtd",,"StudyData", "(Vol("&amp;$E$18&amp;")when  (LocalYear("&amp;$E$18&amp;")="&amp;$D$7&amp;"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64" t="str">
        <f>IF(O140=1,"",RTD("cqg.rtd",,"StudyData", "(Vol("&amp;$E$19&amp;")when  (LocalYear("&amp;$E$19&amp;")="&amp;$D$8&amp;"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64" t="str">
        <f>IF(O140=1,"",RTD("cqg.rtd",,"StudyData", "(Vol("&amp;$E$20&amp;")when  (LocalYear("&amp;$E$20&amp;")="&amp;$D$9&amp;"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64" t="str">
        <f>IF(O140=1,"",RTD("cqg.rtd",,"StudyData", "(Vol("&amp;$E$21&amp;")when  (LocalYear("&amp;$E$21&amp;")="&amp;$D$10&amp;"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64" t="str">
        <f>IF(O140=1,"",RTD("cqg.rtd",,"StudyData", "(Vol("&amp;$E$21&amp;")when  (LocalYear("&amp;$E$21&amp;")="&amp;$D$11&amp;"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65" t="str">
        <f t="shared" si="28"/>
        <v/>
      </c>
      <c r="AE140" s="64" t="str">
        <f ca="1">IF($R140=1,SUM($S$1:S140),"")</f>
        <v/>
      </c>
      <c r="AF140" s="64" t="str">
        <f ca="1">IF($R140=1,SUM($T$1:T140),"")</f>
        <v/>
      </c>
      <c r="AG140" s="64" t="str">
        <f ca="1">IF($R140=1,SUM($U$1:U140),"")</f>
        <v/>
      </c>
      <c r="AH140" s="64" t="str">
        <f ca="1">IF($R140=1,SUM($V$1:V140),"")</f>
        <v/>
      </c>
      <c r="AI140" s="64" t="str">
        <f ca="1">IF($R140=1,SUM($W$1:W140),"")</f>
        <v/>
      </c>
      <c r="AJ140" s="64" t="str">
        <f ca="1">IF($R140=1,SUM($X$1:X140),"")</f>
        <v/>
      </c>
      <c r="AK140" s="64" t="str">
        <f ca="1">IF($R140=1,SUM($Y$1:Y140),"")</f>
        <v/>
      </c>
      <c r="AL140" s="64" t="str">
        <f ca="1">IF($R140=1,SUM($Z$1:Z140),"")</f>
        <v/>
      </c>
      <c r="AM140" s="64" t="str">
        <f ca="1">IF($R140=1,SUM($AA$1:AA140),"")</f>
        <v/>
      </c>
      <c r="AN140" s="64" t="str">
        <f ca="1">IF($R140=1,SUM($AB$1:AB140),"")</f>
        <v/>
      </c>
      <c r="AO140" s="64" t="str">
        <f ca="1">IF($R140=1,SUM($AC$1:AC140),"")</f>
        <v/>
      </c>
      <c r="AQ140" s="69" t="str">
        <f t="shared" si="29"/>
        <v>20:05</v>
      </c>
    </row>
    <row r="141" spans="6:43" x14ac:dyDescent="0.3">
      <c r="F141" s="64">
        <f t="shared" si="23"/>
        <v>20</v>
      </c>
      <c r="G141" s="66">
        <f t="shared" si="24"/>
        <v>10</v>
      </c>
      <c r="H141" s="67">
        <f t="shared" si="25"/>
        <v>0.84027777777777779</v>
      </c>
      <c r="K141" s="65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65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64">
        <f t="shared" si="26"/>
        <v>1</v>
      </c>
      <c r="R141" s="64">
        <f t="shared" ca="1" si="27"/>
        <v>1.1279999999999859</v>
      </c>
      <c r="S141" s="64" t="str">
        <f>IF(O141=1,"",RTD("cqg.rtd",,"StudyData", "(Vol("&amp;$E$13&amp;")when  (LocalYear("&amp;$E$13&amp;")="&amp;$D$2&amp;"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64" t="str">
        <f>IF(O141=1,"",RTD("cqg.rtd",,"StudyData", "(Vol("&amp;$E$14&amp;")when  (LocalYear("&amp;$E$14&amp;")="&amp;$D$3&amp;"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64" t="str">
        <f>IF(O141=1,"",RTD("cqg.rtd",,"StudyData", "(Vol("&amp;$E$15&amp;")when  (LocalYear("&amp;$E$15&amp;")="&amp;$D$4&amp;"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64" t="str">
        <f>IF(O141=1,"",RTD("cqg.rtd",,"StudyData", "(Vol("&amp;$E$16&amp;")when  (LocalYear("&amp;$E$16&amp;")="&amp;$D$5&amp;"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64" t="str">
        <f>IF(O141=1,"",RTD("cqg.rtd",,"StudyData", "(Vol("&amp;$E$17&amp;")when  (LocalYear("&amp;$E$17&amp;")="&amp;$D$6&amp;"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64" t="str">
        <f>IF(O141=1,"",RTD("cqg.rtd",,"StudyData", "(Vol("&amp;$E$18&amp;")when  (LocalYear("&amp;$E$18&amp;")="&amp;$D$7&amp;"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64" t="str">
        <f>IF(O141=1,"",RTD("cqg.rtd",,"StudyData", "(Vol("&amp;$E$19&amp;")when  (LocalYear("&amp;$E$19&amp;")="&amp;$D$8&amp;"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64" t="str">
        <f>IF(O141=1,"",RTD("cqg.rtd",,"StudyData", "(Vol("&amp;$E$20&amp;")when  (LocalYear("&amp;$E$20&amp;")="&amp;$D$9&amp;"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64" t="str">
        <f>IF(O141=1,"",RTD("cqg.rtd",,"StudyData", "(Vol("&amp;$E$21&amp;")when  (LocalYear("&amp;$E$21&amp;")="&amp;$D$10&amp;"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64" t="str">
        <f>IF(O141=1,"",RTD("cqg.rtd",,"StudyData", "(Vol("&amp;$E$21&amp;")when  (LocalYear("&amp;$E$21&amp;")="&amp;$D$11&amp;"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65" t="str">
        <f t="shared" si="28"/>
        <v/>
      </c>
      <c r="AE141" s="64" t="str">
        <f ca="1">IF($R141=1,SUM($S$1:S141),"")</f>
        <v/>
      </c>
      <c r="AF141" s="64" t="str">
        <f ca="1">IF($R141=1,SUM($T$1:T141),"")</f>
        <v/>
      </c>
      <c r="AG141" s="64" t="str">
        <f ca="1">IF($R141=1,SUM($U$1:U141),"")</f>
        <v/>
      </c>
      <c r="AH141" s="64" t="str">
        <f ca="1">IF($R141=1,SUM($V$1:V141),"")</f>
        <v/>
      </c>
      <c r="AI141" s="64" t="str">
        <f ca="1">IF($R141=1,SUM($W$1:W141),"")</f>
        <v/>
      </c>
      <c r="AJ141" s="64" t="str">
        <f ca="1">IF($R141=1,SUM($X$1:X141),"")</f>
        <v/>
      </c>
      <c r="AK141" s="64" t="str">
        <f ca="1">IF($R141=1,SUM($Y$1:Y141),"")</f>
        <v/>
      </c>
      <c r="AL141" s="64" t="str">
        <f ca="1">IF($R141=1,SUM($Z$1:Z141),"")</f>
        <v/>
      </c>
      <c r="AM141" s="64" t="str">
        <f ca="1">IF($R141=1,SUM($AA$1:AA141),"")</f>
        <v/>
      </c>
      <c r="AN141" s="64" t="str">
        <f ca="1">IF($R141=1,SUM($AB$1:AB141),"")</f>
        <v/>
      </c>
      <c r="AO141" s="64" t="str">
        <f ca="1">IF($R141=1,SUM($AC$1:AC141),"")</f>
        <v/>
      </c>
      <c r="AQ141" s="69" t="str">
        <f t="shared" si="29"/>
        <v>20:10</v>
      </c>
    </row>
    <row r="142" spans="6:43" x14ac:dyDescent="0.3">
      <c r="F142" s="64">
        <f t="shared" si="23"/>
        <v>20</v>
      </c>
      <c r="G142" s="66">
        <f t="shared" si="24"/>
        <v>15</v>
      </c>
      <c r="H142" s="67">
        <f t="shared" si="25"/>
        <v>0.84375</v>
      </c>
      <c r="K142" s="65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65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64">
        <f t="shared" si="26"/>
        <v>1</v>
      </c>
      <c r="R142" s="64">
        <f t="shared" ca="1" si="27"/>
        <v>1.1289999999999858</v>
      </c>
      <c r="S142" s="64" t="str">
        <f>IF(O142=1,"",RTD("cqg.rtd",,"StudyData", "(Vol("&amp;$E$13&amp;")when  (LocalYear("&amp;$E$13&amp;")="&amp;$D$2&amp;"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64" t="str">
        <f>IF(O142=1,"",RTD("cqg.rtd",,"StudyData", "(Vol("&amp;$E$14&amp;")when  (LocalYear("&amp;$E$14&amp;")="&amp;$D$3&amp;"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64" t="str">
        <f>IF(O142=1,"",RTD("cqg.rtd",,"StudyData", "(Vol("&amp;$E$15&amp;")when  (LocalYear("&amp;$E$15&amp;")="&amp;$D$4&amp;"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64" t="str">
        <f>IF(O142=1,"",RTD("cqg.rtd",,"StudyData", "(Vol("&amp;$E$16&amp;")when  (LocalYear("&amp;$E$16&amp;")="&amp;$D$5&amp;"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64" t="str">
        <f>IF(O142=1,"",RTD("cqg.rtd",,"StudyData", "(Vol("&amp;$E$17&amp;")when  (LocalYear("&amp;$E$17&amp;")="&amp;$D$6&amp;"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64" t="str">
        <f>IF(O142=1,"",RTD("cqg.rtd",,"StudyData", "(Vol("&amp;$E$18&amp;")when  (LocalYear("&amp;$E$18&amp;")="&amp;$D$7&amp;"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64" t="str">
        <f>IF(O142=1,"",RTD("cqg.rtd",,"StudyData", "(Vol("&amp;$E$19&amp;")when  (LocalYear("&amp;$E$19&amp;")="&amp;$D$8&amp;"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64" t="str">
        <f>IF(O142=1,"",RTD("cqg.rtd",,"StudyData", "(Vol("&amp;$E$20&amp;")when  (LocalYear("&amp;$E$20&amp;")="&amp;$D$9&amp;"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64" t="str">
        <f>IF(O142=1,"",RTD("cqg.rtd",,"StudyData", "(Vol("&amp;$E$21&amp;")when  (LocalYear("&amp;$E$21&amp;")="&amp;$D$10&amp;"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64" t="str">
        <f>IF(O142=1,"",RTD("cqg.rtd",,"StudyData", "(Vol("&amp;$E$21&amp;")when  (LocalYear("&amp;$E$21&amp;")="&amp;$D$11&amp;"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65" t="str">
        <f t="shared" si="28"/>
        <v/>
      </c>
      <c r="AE142" s="64" t="str">
        <f ca="1">IF($R142=1,SUM($S$1:S142),"")</f>
        <v/>
      </c>
      <c r="AF142" s="64" t="str">
        <f ca="1">IF($R142=1,SUM($T$1:T142),"")</f>
        <v/>
      </c>
      <c r="AG142" s="64" t="str">
        <f ca="1">IF($R142=1,SUM($U$1:U142),"")</f>
        <v/>
      </c>
      <c r="AH142" s="64" t="str">
        <f ca="1">IF($R142=1,SUM($V$1:V142),"")</f>
        <v/>
      </c>
      <c r="AI142" s="64" t="str">
        <f ca="1">IF($R142=1,SUM($W$1:W142),"")</f>
        <v/>
      </c>
      <c r="AJ142" s="64" t="str">
        <f ca="1">IF($R142=1,SUM($X$1:X142),"")</f>
        <v/>
      </c>
      <c r="AK142" s="64" t="str">
        <f ca="1">IF($R142=1,SUM($Y$1:Y142),"")</f>
        <v/>
      </c>
      <c r="AL142" s="64" t="str">
        <f ca="1">IF($R142=1,SUM($Z$1:Z142),"")</f>
        <v/>
      </c>
      <c r="AM142" s="64" t="str">
        <f ca="1">IF($R142=1,SUM($AA$1:AA142),"")</f>
        <v/>
      </c>
      <c r="AN142" s="64" t="str">
        <f ca="1">IF($R142=1,SUM($AB$1:AB142),"")</f>
        <v/>
      </c>
      <c r="AO142" s="64" t="str">
        <f ca="1">IF($R142=1,SUM($AC$1:AC142),"")</f>
        <v/>
      </c>
      <c r="AQ142" s="69" t="str">
        <f t="shared" si="29"/>
        <v>20:15</v>
      </c>
    </row>
    <row r="143" spans="6:43" x14ac:dyDescent="0.3">
      <c r="F143" s="64">
        <f t="shared" si="23"/>
        <v>20</v>
      </c>
      <c r="G143" s="66">
        <f t="shared" si="24"/>
        <v>20</v>
      </c>
      <c r="H143" s="67">
        <f t="shared" si="25"/>
        <v>0.84722222222222221</v>
      </c>
      <c r="K143" s="65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65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64">
        <f t="shared" si="26"/>
        <v>1</v>
      </c>
      <c r="R143" s="64">
        <f t="shared" ca="1" si="27"/>
        <v>1.1299999999999857</v>
      </c>
      <c r="S143" s="64" t="str">
        <f>IF(O143=1,"",RTD("cqg.rtd",,"StudyData", "(Vol("&amp;$E$13&amp;")when  (LocalYear("&amp;$E$13&amp;")="&amp;$D$2&amp;"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64" t="str">
        <f>IF(O143=1,"",RTD("cqg.rtd",,"StudyData", "(Vol("&amp;$E$14&amp;")when  (LocalYear("&amp;$E$14&amp;")="&amp;$D$3&amp;"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64" t="str">
        <f>IF(O143=1,"",RTD("cqg.rtd",,"StudyData", "(Vol("&amp;$E$15&amp;")when  (LocalYear("&amp;$E$15&amp;")="&amp;$D$4&amp;"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64" t="str">
        <f>IF(O143=1,"",RTD("cqg.rtd",,"StudyData", "(Vol("&amp;$E$16&amp;")when  (LocalYear("&amp;$E$16&amp;")="&amp;$D$5&amp;"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64" t="str">
        <f>IF(O143=1,"",RTD("cqg.rtd",,"StudyData", "(Vol("&amp;$E$17&amp;")when  (LocalYear("&amp;$E$17&amp;")="&amp;$D$6&amp;"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64" t="str">
        <f>IF(O143=1,"",RTD("cqg.rtd",,"StudyData", "(Vol("&amp;$E$18&amp;")when  (LocalYear("&amp;$E$18&amp;")="&amp;$D$7&amp;"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64" t="str">
        <f>IF(O143=1,"",RTD("cqg.rtd",,"StudyData", "(Vol("&amp;$E$19&amp;")when  (LocalYear("&amp;$E$19&amp;")="&amp;$D$8&amp;"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64" t="str">
        <f>IF(O143=1,"",RTD("cqg.rtd",,"StudyData", "(Vol("&amp;$E$20&amp;")when  (LocalYear("&amp;$E$20&amp;")="&amp;$D$9&amp;"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64" t="str">
        <f>IF(O143=1,"",RTD("cqg.rtd",,"StudyData", "(Vol("&amp;$E$21&amp;")when  (LocalYear("&amp;$E$21&amp;")="&amp;$D$10&amp;"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64" t="str">
        <f>IF(O143=1,"",RTD("cqg.rtd",,"StudyData", "(Vol("&amp;$E$21&amp;")when  (LocalYear("&amp;$E$21&amp;")="&amp;$D$11&amp;"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65" t="str">
        <f t="shared" si="28"/>
        <v/>
      </c>
      <c r="AE143" s="64" t="str">
        <f ca="1">IF($R143=1,SUM($S$1:S143),"")</f>
        <v/>
      </c>
      <c r="AF143" s="64" t="str">
        <f ca="1">IF($R143=1,SUM($T$1:T143),"")</f>
        <v/>
      </c>
      <c r="AG143" s="64" t="str">
        <f ca="1">IF($R143=1,SUM($U$1:U143),"")</f>
        <v/>
      </c>
      <c r="AH143" s="64" t="str">
        <f ca="1">IF($R143=1,SUM($V$1:V143),"")</f>
        <v/>
      </c>
      <c r="AI143" s="64" t="str">
        <f ca="1">IF($R143=1,SUM($W$1:W143),"")</f>
        <v/>
      </c>
      <c r="AJ143" s="64" t="str">
        <f ca="1">IF($R143=1,SUM($X$1:X143),"")</f>
        <v/>
      </c>
      <c r="AK143" s="64" t="str">
        <f ca="1">IF($R143=1,SUM($Y$1:Y143),"")</f>
        <v/>
      </c>
      <c r="AL143" s="64" t="str">
        <f ca="1">IF($R143=1,SUM($Z$1:Z143),"")</f>
        <v/>
      </c>
      <c r="AM143" s="64" t="str">
        <f ca="1">IF($R143=1,SUM($AA$1:AA143),"")</f>
        <v/>
      </c>
      <c r="AN143" s="64" t="str">
        <f ca="1">IF($R143=1,SUM($AB$1:AB143),"")</f>
        <v/>
      </c>
      <c r="AO143" s="64" t="str">
        <f ca="1">IF($R143=1,SUM($AC$1:AC143),"")</f>
        <v/>
      </c>
      <c r="AQ143" s="69" t="str">
        <f t="shared" si="29"/>
        <v>20:20</v>
      </c>
    </row>
    <row r="144" spans="6:43" x14ac:dyDescent="0.3">
      <c r="F144" s="64">
        <f t="shared" si="23"/>
        <v>20</v>
      </c>
      <c r="G144" s="66">
        <f t="shared" si="24"/>
        <v>25</v>
      </c>
      <c r="H144" s="67">
        <f t="shared" si="25"/>
        <v>0.85069444444444453</v>
      </c>
      <c r="K144" s="65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65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64">
        <f t="shared" si="26"/>
        <v>1</v>
      </c>
      <c r="R144" s="64">
        <f t="shared" ca="1" si="27"/>
        <v>1.1309999999999856</v>
      </c>
      <c r="S144" s="64" t="str">
        <f>IF(O144=1,"",RTD("cqg.rtd",,"StudyData", "(Vol("&amp;$E$13&amp;")when  (LocalYear("&amp;$E$13&amp;")="&amp;$D$2&amp;"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64" t="str">
        <f>IF(O144=1,"",RTD("cqg.rtd",,"StudyData", "(Vol("&amp;$E$14&amp;")when  (LocalYear("&amp;$E$14&amp;")="&amp;$D$3&amp;"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64" t="str">
        <f>IF(O144=1,"",RTD("cqg.rtd",,"StudyData", "(Vol("&amp;$E$15&amp;")when  (LocalYear("&amp;$E$15&amp;")="&amp;$D$4&amp;"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64" t="str">
        <f>IF(O144=1,"",RTD("cqg.rtd",,"StudyData", "(Vol("&amp;$E$16&amp;")when  (LocalYear("&amp;$E$16&amp;")="&amp;$D$5&amp;"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64" t="str">
        <f>IF(O144=1,"",RTD("cqg.rtd",,"StudyData", "(Vol("&amp;$E$17&amp;")when  (LocalYear("&amp;$E$17&amp;")="&amp;$D$6&amp;"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64" t="str">
        <f>IF(O144=1,"",RTD("cqg.rtd",,"StudyData", "(Vol("&amp;$E$18&amp;")when  (LocalYear("&amp;$E$18&amp;")="&amp;$D$7&amp;"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64" t="str">
        <f>IF(O144=1,"",RTD("cqg.rtd",,"StudyData", "(Vol("&amp;$E$19&amp;")when  (LocalYear("&amp;$E$19&amp;")="&amp;$D$8&amp;"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64" t="str">
        <f>IF(O144=1,"",RTD("cqg.rtd",,"StudyData", "(Vol("&amp;$E$20&amp;")when  (LocalYear("&amp;$E$20&amp;")="&amp;$D$9&amp;"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64" t="str">
        <f>IF(O144=1,"",RTD("cqg.rtd",,"StudyData", "(Vol("&amp;$E$21&amp;")when  (LocalYear("&amp;$E$21&amp;")="&amp;$D$10&amp;"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64" t="str">
        <f>IF(O144=1,"",RTD("cqg.rtd",,"StudyData", "(Vol("&amp;$E$21&amp;")when  (LocalYear("&amp;$E$21&amp;")="&amp;$D$11&amp;"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65" t="str">
        <f t="shared" si="28"/>
        <v/>
      </c>
      <c r="AE144" s="64" t="str">
        <f ca="1">IF($R144=1,SUM($S$1:S144),"")</f>
        <v/>
      </c>
      <c r="AF144" s="64" t="str">
        <f ca="1">IF($R144=1,SUM($T$1:T144),"")</f>
        <v/>
      </c>
      <c r="AG144" s="64" t="str">
        <f ca="1">IF($R144=1,SUM($U$1:U144),"")</f>
        <v/>
      </c>
      <c r="AH144" s="64" t="str">
        <f ca="1">IF($R144=1,SUM($V$1:V144),"")</f>
        <v/>
      </c>
      <c r="AI144" s="64" t="str">
        <f ca="1">IF($R144=1,SUM($W$1:W144),"")</f>
        <v/>
      </c>
      <c r="AJ144" s="64" t="str">
        <f ca="1">IF($R144=1,SUM($X$1:X144),"")</f>
        <v/>
      </c>
      <c r="AK144" s="64" t="str">
        <f ca="1">IF($R144=1,SUM($Y$1:Y144),"")</f>
        <v/>
      </c>
      <c r="AL144" s="64" t="str">
        <f ca="1">IF($R144=1,SUM($Z$1:Z144),"")</f>
        <v/>
      </c>
      <c r="AM144" s="64" t="str">
        <f ca="1">IF($R144=1,SUM($AA$1:AA144),"")</f>
        <v/>
      </c>
      <c r="AN144" s="64" t="str">
        <f ca="1">IF($R144=1,SUM($AB$1:AB144),"")</f>
        <v/>
      </c>
      <c r="AO144" s="64" t="str">
        <f ca="1">IF($R144=1,SUM($AC$1:AC144),"")</f>
        <v/>
      </c>
      <c r="AQ144" s="69" t="str">
        <f t="shared" si="29"/>
        <v>20:25</v>
      </c>
    </row>
    <row r="145" spans="6:43" x14ac:dyDescent="0.3">
      <c r="F145" s="64">
        <f t="shared" si="23"/>
        <v>20</v>
      </c>
      <c r="G145" s="66">
        <f t="shared" si="24"/>
        <v>30</v>
      </c>
      <c r="H145" s="67">
        <f t="shared" si="25"/>
        <v>0.85416666666666663</v>
      </c>
      <c r="K145" s="65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65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64">
        <f t="shared" si="26"/>
        <v>1</v>
      </c>
      <c r="R145" s="64">
        <f t="shared" ca="1" si="27"/>
        <v>1.1319999999999855</v>
      </c>
      <c r="S145" s="64" t="str">
        <f>IF(O145=1,"",RTD("cqg.rtd",,"StudyData", "(Vol("&amp;$E$13&amp;")when  (LocalYear("&amp;$E$13&amp;")="&amp;$D$2&amp;"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64" t="str">
        <f>IF(O145=1,"",RTD("cqg.rtd",,"StudyData", "(Vol("&amp;$E$14&amp;")when  (LocalYear("&amp;$E$14&amp;")="&amp;$D$3&amp;"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64" t="str">
        <f>IF(O145=1,"",RTD("cqg.rtd",,"StudyData", "(Vol("&amp;$E$15&amp;")when  (LocalYear("&amp;$E$15&amp;")="&amp;$D$4&amp;"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64" t="str">
        <f>IF(O145=1,"",RTD("cqg.rtd",,"StudyData", "(Vol("&amp;$E$16&amp;")when  (LocalYear("&amp;$E$16&amp;")="&amp;$D$5&amp;"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64" t="str">
        <f>IF(O145=1,"",RTD("cqg.rtd",,"StudyData", "(Vol("&amp;$E$17&amp;")when  (LocalYear("&amp;$E$17&amp;")="&amp;$D$6&amp;"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64" t="str">
        <f>IF(O145=1,"",RTD("cqg.rtd",,"StudyData", "(Vol("&amp;$E$18&amp;")when  (LocalYear("&amp;$E$18&amp;")="&amp;$D$7&amp;"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64" t="str">
        <f>IF(O145=1,"",RTD("cqg.rtd",,"StudyData", "(Vol("&amp;$E$19&amp;")when  (LocalYear("&amp;$E$19&amp;")="&amp;$D$8&amp;"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64" t="str">
        <f>IF(O145=1,"",RTD("cqg.rtd",,"StudyData", "(Vol("&amp;$E$20&amp;")when  (LocalYear("&amp;$E$20&amp;")="&amp;$D$9&amp;"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64" t="str">
        <f>IF(O145=1,"",RTD("cqg.rtd",,"StudyData", "(Vol("&amp;$E$21&amp;")when  (LocalYear("&amp;$E$21&amp;")="&amp;$D$10&amp;"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64" t="str">
        <f>IF(O145=1,"",RTD("cqg.rtd",,"StudyData", "(Vol("&amp;$E$21&amp;")when  (LocalYear("&amp;$E$21&amp;")="&amp;$D$11&amp;"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65" t="str">
        <f t="shared" si="28"/>
        <v/>
      </c>
      <c r="AE145" s="64" t="str">
        <f ca="1">IF($R145=1,SUM($S$1:S145),"")</f>
        <v/>
      </c>
      <c r="AF145" s="64" t="str">
        <f ca="1">IF($R145=1,SUM($T$1:T145),"")</f>
        <v/>
      </c>
      <c r="AG145" s="64" t="str">
        <f ca="1">IF($R145=1,SUM($U$1:U145),"")</f>
        <v/>
      </c>
      <c r="AH145" s="64" t="str">
        <f ca="1">IF($R145=1,SUM($V$1:V145),"")</f>
        <v/>
      </c>
      <c r="AI145" s="64" t="str">
        <f ca="1">IF($R145=1,SUM($W$1:W145),"")</f>
        <v/>
      </c>
      <c r="AJ145" s="64" t="str">
        <f ca="1">IF($R145=1,SUM($X$1:X145),"")</f>
        <v/>
      </c>
      <c r="AK145" s="64" t="str">
        <f ca="1">IF($R145=1,SUM($Y$1:Y145),"")</f>
        <v/>
      </c>
      <c r="AL145" s="64" t="str">
        <f ca="1">IF($R145=1,SUM($Z$1:Z145),"")</f>
        <v/>
      </c>
      <c r="AM145" s="64" t="str">
        <f ca="1">IF($R145=1,SUM($AA$1:AA145),"")</f>
        <v/>
      </c>
      <c r="AN145" s="64" t="str">
        <f ca="1">IF($R145=1,SUM($AB$1:AB145),"")</f>
        <v/>
      </c>
      <c r="AO145" s="64" t="str">
        <f ca="1">IF($R145=1,SUM($AC$1:AC145),"")</f>
        <v/>
      </c>
      <c r="AQ145" s="69" t="str">
        <f t="shared" si="29"/>
        <v>20:30</v>
      </c>
    </row>
    <row r="146" spans="6:43" x14ac:dyDescent="0.3">
      <c r="F146" s="64">
        <f t="shared" si="23"/>
        <v>20</v>
      </c>
      <c r="G146" s="66">
        <f t="shared" si="24"/>
        <v>35</v>
      </c>
      <c r="H146" s="67">
        <f t="shared" si="25"/>
        <v>0.85763888888888884</v>
      </c>
      <c r="K146" s="65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65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64">
        <f t="shared" si="26"/>
        <v>1</v>
      </c>
      <c r="R146" s="64">
        <f t="shared" ca="1" si="27"/>
        <v>1.1329999999999854</v>
      </c>
      <c r="S146" s="64" t="str">
        <f>IF(O146=1,"",RTD("cqg.rtd",,"StudyData", "(Vol("&amp;$E$13&amp;")when  (LocalYear("&amp;$E$13&amp;")="&amp;$D$2&amp;"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64" t="str">
        <f>IF(O146=1,"",RTD("cqg.rtd",,"StudyData", "(Vol("&amp;$E$14&amp;")when  (LocalYear("&amp;$E$14&amp;")="&amp;$D$3&amp;"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64" t="str">
        <f>IF(O146=1,"",RTD("cqg.rtd",,"StudyData", "(Vol("&amp;$E$15&amp;")when  (LocalYear("&amp;$E$15&amp;")="&amp;$D$4&amp;"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64" t="str">
        <f>IF(O146=1,"",RTD("cqg.rtd",,"StudyData", "(Vol("&amp;$E$16&amp;")when  (LocalYear("&amp;$E$16&amp;")="&amp;$D$5&amp;"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64" t="str">
        <f>IF(O146=1,"",RTD("cqg.rtd",,"StudyData", "(Vol("&amp;$E$17&amp;")when  (LocalYear("&amp;$E$17&amp;")="&amp;$D$6&amp;"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64" t="str">
        <f>IF(O146=1,"",RTD("cqg.rtd",,"StudyData", "(Vol("&amp;$E$18&amp;")when  (LocalYear("&amp;$E$18&amp;")="&amp;$D$7&amp;"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64" t="str">
        <f>IF(O146=1,"",RTD("cqg.rtd",,"StudyData", "(Vol("&amp;$E$19&amp;")when  (LocalYear("&amp;$E$19&amp;")="&amp;$D$8&amp;"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64" t="str">
        <f>IF(O146=1,"",RTD("cqg.rtd",,"StudyData", "(Vol("&amp;$E$20&amp;")when  (LocalYear("&amp;$E$20&amp;")="&amp;$D$9&amp;"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64" t="str">
        <f>IF(O146=1,"",RTD("cqg.rtd",,"StudyData", "(Vol("&amp;$E$21&amp;")when  (LocalYear("&amp;$E$21&amp;")="&amp;$D$10&amp;"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64" t="str">
        <f>IF(O146=1,"",RTD("cqg.rtd",,"StudyData", "(Vol("&amp;$E$21&amp;")when  (LocalYear("&amp;$E$21&amp;")="&amp;$D$11&amp;"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65" t="str">
        <f t="shared" si="28"/>
        <v/>
      </c>
      <c r="AE146" s="64" t="str">
        <f ca="1">IF($R146=1,SUM($S$1:S146),"")</f>
        <v/>
      </c>
      <c r="AF146" s="64" t="str">
        <f ca="1">IF($R146=1,SUM($T$1:T146),"")</f>
        <v/>
      </c>
      <c r="AG146" s="64" t="str">
        <f ca="1">IF($R146=1,SUM($U$1:U146),"")</f>
        <v/>
      </c>
      <c r="AH146" s="64" t="str">
        <f ca="1">IF($R146=1,SUM($V$1:V146),"")</f>
        <v/>
      </c>
      <c r="AI146" s="64" t="str">
        <f ca="1">IF($R146=1,SUM($W$1:W146),"")</f>
        <v/>
      </c>
      <c r="AJ146" s="64" t="str">
        <f ca="1">IF($R146=1,SUM($X$1:X146),"")</f>
        <v/>
      </c>
      <c r="AK146" s="64" t="str">
        <f ca="1">IF($R146=1,SUM($Y$1:Y146),"")</f>
        <v/>
      </c>
      <c r="AL146" s="64" t="str">
        <f ca="1">IF($R146=1,SUM($Z$1:Z146),"")</f>
        <v/>
      </c>
      <c r="AM146" s="64" t="str">
        <f ca="1">IF($R146=1,SUM($AA$1:AA146),"")</f>
        <v/>
      </c>
      <c r="AN146" s="64" t="str">
        <f ca="1">IF($R146=1,SUM($AB$1:AB146),"")</f>
        <v/>
      </c>
      <c r="AO146" s="64" t="str">
        <f ca="1">IF($R146=1,SUM($AC$1:AC146),"")</f>
        <v/>
      </c>
      <c r="AQ146" s="69" t="str">
        <f t="shared" si="29"/>
        <v>20:35</v>
      </c>
    </row>
    <row r="147" spans="6:43" x14ac:dyDescent="0.3">
      <c r="F147" s="64">
        <f t="shared" si="23"/>
        <v>20</v>
      </c>
      <c r="G147" s="66">
        <f t="shared" si="24"/>
        <v>40</v>
      </c>
      <c r="H147" s="67">
        <f t="shared" si="25"/>
        <v>0.86111111111111116</v>
      </c>
      <c r="K147" s="65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65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64">
        <f t="shared" si="26"/>
        <v>1</v>
      </c>
      <c r="R147" s="64">
        <f t="shared" ca="1" si="27"/>
        <v>1.1339999999999852</v>
      </c>
      <c r="S147" s="64" t="str">
        <f>IF(O147=1,"",RTD("cqg.rtd",,"StudyData", "(Vol("&amp;$E$13&amp;")when  (LocalYear("&amp;$E$13&amp;")="&amp;$D$2&amp;"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64" t="str">
        <f>IF(O147=1,"",RTD("cqg.rtd",,"StudyData", "(Vol("&amp;$E$14&amp;")when  (LocalYear("&amp;$E$14&amp;")="&amp;$D$3&amp;"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64" t="str">
        <f>IF(O147=1,"",RTD("cqg.rtd",,"StudyData", "(Vol("&amp;$E$15&amp;")when  (LocalYear("&amp;$E$15&amp;")="&amp;$D$4&amp;"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64" t="str">
        <f>IF(O147=1,"",RTD("cqg.rtd",,"StudyData", "(Vol("&amp;$E$16&amp;")when  (LocalYear("&amp;$E$16&amp;")="&amp;$D$5&amp;"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64" t="str">
        <f>IF(O147=1,"",RTD("cqg.rtd",,"StudyData", "(Vol("&amp;$E$17&amp;")when  (LocalYear("&amp;$E$17&amp;")="&amp;$D$6&amp;"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64" t="str">
        <f>IF(O147=1,"",RTD("cqg.rtd",,"StudyData", "(Vol("&amp;$E$18&amp;")when  (LocalYear("&amp;$E$18&amp;")="&amp;$D$7&amp;"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64" t="str">
        <f>IF(O147=1,"",RTD("cqg.rtd",,"StudyData", "(Vol("&amp;$E$19&amp;")when  (LocalYear("&amp;$E$19&amp;")="&amp;$D$8&amp;"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64" t="str">
        <f>IF(O147=1,"",RTD("cqg.rtd",,"StudyData", "(Vol("&amp;$E$20&amp;")when  (LocalYear("&amp;$E$20&amp;")="&amp;$D$9&amp;"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64" t="str">
        <f>IF(O147=1,"",RTD("cqg.rtd",,"StudyData", "(Vol("&amp;$E$21&amp;")when  (LocalYear("&amp;$E$21&amp;")="&amp;$D$10&amp;"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64" t="str">
        <f>IF(O147=1,"",RTD("cqg.rtd",,"StudyData", "(Vol("&amp;$E$21&amp;")when  (LocalYear("&amp;$E$21&amp;")="&amp;$D$11&amp;"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65" t="str">
        <f t="shared" si="28"/>
        <v/>
      </c>
      <c r="AE147" s="64" t="str">
        <f ca="1">IF($R147=1,SUM($S$1:S147),"")</f>
        <v/>
      </c>
      <c r="AF147" s="64" t="str">
        <f ca="1">IF($R147=1,SUM($T$1:T147),"")</f>
        <v/>
      </c>
      <c r="AG147" s="64" t="str">
        <f ca="1">IF($R147=1,SUM($U$1:U147),"")</f>
        <v/>
      </c>
      <c r="AH147" s="64" t="str">
        <f ca="1">IF($R147=1,SUM($V$1:V147),"")</f>
        <v/>
      </c>
      <c r="AI147" s="64" t="str">
        <f ca="1">IF($R147=1,SUM($W$1:W147),"")</f>
        <v/>
      </c>
      <c r="AJ147" s="64" t="str">
        <f ca="1">IF($R147=1,SUM($X$1:X147),"")</f>
        <v/>
      </c>
      <c r="AK147" s="64" t="str">
        <f ca="1">IF($R147=1,SUM($Y$1:Y147),"")</f>
        <v/>
      </c>
      <c r="AL147" s="64" t="str">
        <f ca="1">IF($R147=1,SUM($Z$1:Z147),"")</f>
        <v/>
      </c>
      <c r="AM147" s="64" t="str">
        <f ca="1">IF($R147=1,SUM($AA$1:AA147),"")</f>
        <v/>
      </c>
      <c r="AN147" s="64" t="str">
        <f ca="1">IF($R147=1,SUM($AB$1:AB147),"")</f>
        <v/>
      </c>
      <c r="AO147" s="64" t="str">
        <f ca="1">IF($R147=1,SUM($AC$1:AC147),"")</f>
        <v/>
      </c>
      <c r="AQ147" s="69" t="str">
        <f t="shared" si="29"/>
        <v>20:40</v>
      </c>
    </row>
    <row r="148" spans="6:43" x14ac:dyDescent="0.3">
      <c r="F148" s="64">
        <f t="shared" ref="F148:F211" si="30">IF(G147=55,F147+1,F147)</f>
        <v>20</v>
      </c>
      <c r="G148" s="66">
        <f t="shared" ref="G148:G211" si="31">IF(G147=55,0&amp;0,IF(G147=0&amp;0,G147+0&amp;5,G147+5))</f>
        <v>45</v>
      </c>
      <c r="H148" s="67">
        <f t="shared" ref="H148:H211" si="32">_xlfn.NUMBERVALUE(F148&amp;":"&amp;G148)</f>
        <v>0.86458333333333337</v>
      </c>
      <c r="K148" s="65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65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64">
        <f t="shared" si="26"/>
        <v>1</v>
      </c>
      <c r="R148" s="64">
        <f t="shared" ca="1" si="27"/>
        <v>1.1349999999999851</v>
      </c>
      <c r="S148" s="64" t="str">
        <f>IF(O148=1,"",RTD("cqg.rtd",,"StudyData", "(Vol("&amp;$E$13&amp;")when  (LocalYear("&amp;$E$13&amp;")="&amp;$D$2&amp;"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64" t="str">
        <f>IF(O148=1,"",RTD("cqg.rtd",,"StudyData", "(Vol("&amp;$E$14&amp;")when  (LocalYear("&amp;$E$14&amp;")="&amp;$D$3&amp;"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64" t="str">
        <f>IF(O148=1,"",RTD("cqg.rtd",,"StudyData", "(Vol("&amp;$E$15&amp;")when  (LocalYear("&amp;$E$15&amp;")="&amp;$D$4&amp;"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64" t="str">
        <f>IF(O148=1,"",RTD("cqg.rtd",,"StudyData", "(Vol("&amp;$E$16&amp;")when  (LocalYear("&amp;$E$16&amp;")="&amp;$D$5&amp;"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64" t="str">
        <f>IF(O148=1,"",RTD("cqg.rtd",,"StudyData", "(Vol("&amp;$E$17&amp;")when  (LocalYear("&amp;$E$17&amp;")="&amp;$D$6&amp;"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64" t="str">
        <f>IF(O148=1,"",RTD("cqg.rtd",,"StudyData", "(Vol("&amp;$E$18&amp;")when  (LocalYear("&amp;$E$18&amp;")="&amp;$D$7&amp;"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64" t="str">
        <f>IF(O148=1,"",RTD("cqg.rtd",,"StudyData", "(Vol("&amp;$E$19&amp;")when  (LocalYear("&amp;$E$19&amp;")="&amp;$D$8&amp;"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64" t="str">
        <f>IF(O148=1,"",RTD("cqg.rtd",,"StudyData", "(Vol("&amp;$E$20&amp;")when  (LocalYear("&amp;$E$20&amp;")="&amp;$D$9&amp;"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64" t="str">
        <f>IF(O148=1,"",RTD("cqg.rtd",,"StudyData", "(Vol("&amp;$E$21&amp;")when  (LocalYear("&amp;$E$21&amp;")="&amp;$D$10&amp;"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64" t="str">
        <f>IF(O148=1,"",RTD("cqg.rtd",,"StudyData", "(Vol("&amp;$E$21&amp;")when  (LocalYear("&amp;$E$21&amp;")="&amp;$D$11&amp;"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65" t="str">
        <f t="shared" si="28"/>
        <v/>
      </c>
      <c r="AE148" s="64" t="str">
        <f ca="1">IF($R148=1,SUM($S$1:S148),"")</f>
        <v/>
      </c>
      <c r="AF148" s="64" t="str">
        <f ca="1">IF($R148=1,SUM($T$1:T148),"")</f>
        <v/>
      </c>
      <c r="AG148" s="64" t="str">
        <f ca="1">IF($R148=1,SUM($U$1:U148),"")</f>
        <v/>
      </c>
      <c r="AH148" s="64" t="str">
        <f ca="1">IF($R148=1,SUM($V$1:V148),"")</f>
        <v/>
      </c>
      <c r="AI148" s="64" t="str">
        <f ca="1">IF($R148=1,SUM($W$1:W148),"")</f>
        <v/>
      </c>
      <c r="AJ148" s="64" t="str">
        <f ca="1">IF($R148=1,SUM($X$1:X148),"")</f>
        <v/>
      </c>
      <c r="AK148" s="64" t="str">
        <f ca="1">IF($R148=1,SUM($Y$1:Y148),"")</f>
        <v/>
      </c>
      <c r="AL148" s="64" t="str">
        <f ca="1">IF($R148=1,SUM($Z$1:Z148),"")</f>
        <v/>
      </c>
      <c r="AM148" s="64" t="str">
        <f ca="1">IF($R148=1,SUM($AA$1:AA148),"")</f>
        <v/>
      </c>
      <c r="AN148" s="64" t="str">
        <f ca="1">IF($R148=1,SUM($AB$1:AB148),"")</f>
        <v/>
      </c>
      <c r="AO148" s="64" t="str">
        <f ca="1">IF($R148=1,SUM($AC$1:AC148),"")</f>
        <v/>
      </c>
      <c r="AQ148" s="69" t="str">
        <f t="shared" si="29"/>
        <v>20:45</v>
      </c>
    </row>
    <row r="149" spans="6:43" x14ac:dyDescent="0.3">
      <c r="F149" s="64">
        <f t="shared" si="30"/>
        <v>20</v>
      </c>
      <c r="G149" s="66">
        <f t="shared" si="31"/>
        <v>50</v>
      </c>
      <c r="H149" s="67">
        <f t="shared" si="32"/>
        <v>0.86805555555555547</v>
      </c>
      <c r="K149" s="65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65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64">
        <f t="shared" si="26"/>
        <v>1</v>
      </c>
      <c r="R149" s="64">
        <f t="shared" ca="1" si="27"/>
        <v>1.135999999999985</v>
      </c>
      <c r="S149" s="64" t="str">
        <f>IF(O149=1,"",RTD("cqg.rtd",,"StudyData", "(Vol("&amp;$E$13&amp;")when  (LocalYear("&amp;$E$13&amp;")="&amp;$D$2&amp;"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64" t="str">
        <f>IF(O149=1,"",RTD("cqg.rtd",,"StudyData", "(Vol("&amp;$E$14&amp;")when  (LocalYear("&amp;$E$14&amp;")="&amp;$D$3&amp;"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64" t="str">
        <f>IF(O149=1,"",RTD("cqg.rtd",,"StudyData", "(Vol("&amp;$E$15&amp;")when  (LocalYear("&amp;$E$15&amp;")="&amp;$D$4&amp;"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64" t="str">
        <f>IF(O149=1,"",RTD("cqg.rtd",,"StudyData", "(Vol("&amp;$E$16&amp;")when  (LocalYear("&amp;$E$16&amp;")="&amp;$D$5&amp;"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64" t="str">
        <f>IF(O149=1,"",RTD("cqg.rtd",,"StudyData", "(Vol("&amp;$E$17&amp;")when  (LocalYear("&amp;$E$17&amp;")="&amp;$D$6&amp;"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64" t="str">
        <f>IF(O149=1,"",RTD("cqg.rtd",,"StudyData", "(Vol("&amp;$E$18&amp;")when  (LocalYear("&amp;$E$18&amp;")="&amp;$D$7&amp;"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64" t="str">
        <f>IF(O149=1,"",RTD("cqg.rtd",,"StudyData", "(Vol("&amp;$E$19&amp;")when  (LocalYear("&amp;$E$19&amp;")="&amp;$D$8&amp;"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64" t="str">
        <f>IF(O149=1,"",RTD("cqg.rtd",,"StudyData", "(Vol("&amp;$E$20&amp;")when  (LocalYear("&amp;$E$20&amp;")="&amp;$D$9&amp;"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64" t="str">
        <f>IF(O149=1,"",RTD("cqg.rtd",,"StudyData", "(Vol("&amp;$E$21&amp;")when  (LocalYear("&amp;$E$21&amp;")="&amp;$D$10&amp;"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64" t="str">
        <f>IF(O149=1,"",RTD("cqg.rtd",,"StudyData", "(Vol("&amp;$E$21&amp;")when  (LocalYear("&amp;$E$21&amp;")="&amp;$D$11&amp;"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65" t="str">
        <f t="shared" si="28"/>
        <v/>
      </c>
      <c r="AE149" s="64" t="str">
        <f ca="1">IF($R149=1,SUM($S$1:S149),"")</f>
        <v/>
      </c>
      <c r="AF149" s="64" t="str">
        <f ca="1">IF($R149=1,SUM($T$1:T149),"")</f>
        <v/>
      </c>
      <c r="AG149" s="64" t="str">
        <f ca="1">IF($R149=1,SUM($U$1:U149),"")</f>
        <v/>
      </c>
      <c r="AH149" s="64" t="str">
        <f ca="1">IF($R149=1,SUM($V$1:V149),"")</f>
        <v/>
      </c>
      <c r="AI149" s="64" t="str">
        <f ca="1">IF($R149=1,SUM($W$1:W149),"")</f>
        <v/>
      </c>
      <c r="AJ149" s="64" t="str">
        <f ca="1">IF($R149=1,SUM($X$1:X149),"")</f>
        <v/>
      </c>
      <c r="AK149" s="64" t="str">
        <f ca="1">IF($R149=1,SUM($Y$1:Y149),"")</f>
        <v/>
      </c>
      <c r="AL149" s="64" t="str">
        <f ca="1">IF($R149=1,SUM($Z$1:Z149),"")</f>
        <v/>
      </c>
      <c r="AM149" s="64" t="str">
        <f ca="1">IF($R149=1,SUM($AA$1:AA149),"")</f>
        <v/>
      </c>
      <c r="AN149" s="64" t="str">
        <f ca="1">IF($R149=1,SUM($AB$1:AB149),"")</f>
        <v/>
      </c>
      <c r="AO149" s="64" t="str">
        <f ca="1">IF($R149=1,SUM($AC$1:AC149),"")</f>
        <v/>
      </c>
      <c r="AQ149" s="69" t="str">
        <f t="shared" si="29"/>
        <v>20:50</v>
      </c>
    </row>
    <row r="150" spans="6:43" x14ac:dyDescent="0.3">
      <c r="F150" s="64">
        <f t="shared" si="30"/>
        <v>20</v>
      </c>
      <c r="G150" s="66">
        <f t="shared" si="31"/>
        <v>55</v>
      </c>
      <c r="H150" s="67">
        <f t="shared" si="32"/>
        <v>0.87152777777777779</v>
      </c>
      <c r="K150" s="65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65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64">
        <f t="shared" si="26"/>
        <v>1</v>
      </c>
      <c r="R150" s="64">
        <f t="shared" ca="1" si="27"/>
        <v>1.1369999999999849</v>
      </c>
      <c r="S150" s="64" t="str">
        <f>IF(O150=1,"",RTD("cqg.rtd",,"StudyData", "(Vol("&amp;$E$13&amp;")when  (LocalYear("&amp;$E$13&amp;")="&amp;$D$2&amp;"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64" t="str">
        <f>IF(O150=1,"",RTD("cqg.rtd",,"StudyData", "(Vol("&amp;$E$14&amp;")when  (LocalYear("&amp;$E$14&amp;")="&amp;$D$3&amp;"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64" t="str">
        <f>IF(O150=1,"",RTD("cqg.rtd",,"StudyData", "(Vol("&amp;$E$15&amp;")when  (LocalYear("&amp;$E$15&amp;")="&amp;$D$4&amp;"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64" t="str">
        <f>IF(O150=1,"",RTD("cqg.rtd",,"StudyData", "(Vol("&amp;$E$16&amp;")when  (LocalYear("&amp;$E$16&amp;")="&amp;$D$5&amp;"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64" t="str">
        <f>IF(O150=1,"",RTD("cqg.rtd",,"StudyData", "(Vol("&amp;$E$17&amp;")when  (LocalYear("&amp;$E$17&amp;")="&amp;$D$6&amp;"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64" t="str">
        <f>IF(O150=1,"",RTD("cqg.rtd",,"StudyData", "(Vol("&amp;$E$18&amp;")when  (LocalYear("&amp;$E$18&amp;")="&amp;$D$7&amp;"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64" t="str">
        <f>IF(O150=1,"",RTD("cqg.rtd",,"StudyData", "(Vol("&amp;$E$19&amp;")when  (LocalYear("&amp;$E$19&amp;")="&amp;$D$8&amp;"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64" t="str">
        <f>IF(O150=1,"",RTD("cqg.rtd",,"StudyData", "(Vol("&amp;$E$20&amp;")when  (LocalYear("&amp;$E$20&amp;")="&amp;$D$9&amp;"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64" t="str">
        <f>IF(O150=1,"",RTD("cqg.rtd",,"StudyData", "(Vol("&amp;$E$21&amp;")when  (LocalYear("&amp;$E$21&amp;")="&amp;$D$10&amp;"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64" t="str">
        <f>IF(O150=1,"",RTD("cqg.rtd",,"StudyData", "(Vol("&amp;$E$21&amp;")when  (LocalYear("&amp;$E$21&amp;")="&amp;$D$11&amp;"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65" t="str">
        <f t="shared" si="28"/>
        <v/>
      </c>
      <c r="AE150" s="64" t="str">
        <f ca="1">IF($R150=1,SUM($S$1:S150),"")</f>
        <v/>
      </c>
      <c r="AF150" s="64" t="str">
        <f ca="1">IF($R150=1,SUM($T$1:T150),"")</f>
        <v/>
      </c>
      <c r="AG150" s="64" t="str">
        <f ca="1">IF($R150=1,SUM($U$1:U150),"")</f>
        <v/>
      </c>
      <c r="AH150" s="64" t="str">
        <f ca="1">IF($R150=1,SUM($V$1:V150),"")</f>
        <v/>
      </c>
      <c r="AI150" s="64" t="str">
        <f ca="1">IF($R150=1,SUM($W$1:W150),"")</f>
        <v/>
      </c>
      <c r="AJ150" s="64" t="str">
        <f ca="1">IF($R150=1,SUM($X$1:X150),"")</f>
        <v/>
      </c>
      <c r="AK150" s="64" t="str">
        <f ca="1">IF($R150=1,SUM($Y$1:Y150),"")</f>
        <v/>
      </c>
      <c r="AL150" s="64" t="str">
        <f ca="1">IF($R150=1,SUM($Z$1:Z150),"")</f>
        <v/>
      </c>
      <c r="AM150" s="64" t="str">
        <f ca="1">IF($R150=1,SUM($AA$1:AA150),"")</f>
        <v/>
      </c>
      <c r="AN150" s="64" t="str">
        <f ca="1">IF($R150=1,SUM($AB$1:AB150),"")</f>
        <v/>
      </c>
      <c r="AO150" s="64" t="str">
        <f ca="1">IF($R150=1,SUM($AC$1:AC150),"")</f>
        <v/>
      </c>
      <c r="AQ150" s="69" t="str">
        <f t="shared" si="29"/>
        <v>20:55</v>
      </c>
    </row>
    <row r="151" spans="6:43" x14ac:dyDescent="0.3">
      <c r="F151" s="64">
        <f t="shared" si="30"/>
        <v>21</v>
      </c>
      <c r="G151" s="66" t="str">
        <f t="shared" si="31"/>
        <v>00</v>
      </c>
      <c r="H151" s="67">
        <f t="shared" si="32"/>
        <v>0.875</v>
      </c>
      <c r="K151" s="65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65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64">
        <f t="shared" si="26"/>
        <v>1</v>
      </c>
      <c r="R151" s="64">
        <f t="shared" ca="1" si="27"/>
        <v>1.1379999999999848</v>
      </c>
      <c r="S151" s="64" t="str">
        <f>IF(O151=1,"",RTD("cqg.rtd",,"StudyData", "(Vol("&amp;$E$13&amp;")when  (LocalYear("&amp;$E$13&amp;")="&amp;$D$2&amp;"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64" t="str">
        <f>IF(O151=1,"",RTD("cqg.rtd",,"StudyData", "(Vol("&amp;$E$14&amp;")when  (LocalYear("&amp;$E$14&amp;")="&amp;$D$3&amp;"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64" t="str">
        <f>IF(O151=1,"",RTD("cqg.rtd",,"StudyData", "(Vol("&amp;$E$15&amp;")when  (LocalYear("&amp;$E$15&amp;")="&amp;$D$4&amp;"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64" t="str">
        <f>IF(O151=1,"",RTD("cqg.rtd",,"StudyData", "(Vol("&amp;$E$16&amp;")when  (LocalYear("&amp;$E$16&amp;")="&amp;$D$5&amp;"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64" t="str">
        <f>IF(O151=1,"",RTD("cqg.rtd",,"StudyData", "(Vol("&amp;$E$17&amp;")when  (LocalYear("&amp;$E$17&amp;")="&amp;$D$6&amp;"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64" t="str">
        <f>IF(O151=1,"",RTD("cqg.rtd",,"StudyData", "(Vol("&amp;$E$18&amp;")when  (LocalYear("&amp;$E$18&amp;")="&amp;$D$7&amp;"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64" t="str">
        <f>IF(O151=1,"",RTD("cqg.rtd",,"StudyData", "(Vol("&amp;$E$19&amp;")when  (LocalYear("&amp;$E$19&amp;")="&amp;$D$8&amp;"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64" t="str">
        <f>IF(O151=1,"",RTD("cqg.rtd",,"StudyData", "(Vol("&amp;$E$20&amp;")when  (LocalYear("&amp;$E$20&amp;")="&amp;$D$9&amp;"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64" t="str">
        <f>IF(O151=1,"",RTD("cqg.rtd",,"StudyData", "(Vol("&amp;$E$21&amp;")when  (LocalYear("&amp;$E$21&amp;")="&amp;$D$10&amp;"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64" t="str">
        <f>IF(O151=1,"",RTD("cqg.rtd",,"StudyData", "(Vol("&amp;$E$21&amp;")when  (LocalYear("&amp;$E$21&amp;")="&amp;$D$11&amp;"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65" t="str">
        <f t="shared" si="28"/>
        <v/>
      </c>
      <c r="AE151" s="64" t="str">
        <f ca="1">IF($R151=1,SUM($S$1:S151),"")</f>
        <v/>
      </c>
      <c r="AF151" s="64" t="str">
        <f ca="1">IF($R151=1,SUM($T$1:T151),"")</f>
        <v/>
      </c>
      <c r="AG151" s="64" t="str">
        <f ca="1">IF($R151=1,SUM($U$1:U151),"")</f>
        <v/>
      </c>
      <c r="AH151" s="64" t="str">
        <f ca="1">IF($R151=1,SUM($V$1:V151),"")</f>
        <v/>
      </c>
      <c r="AI151" s="64" t="str">
        <f ca="1">IF($R151=1,SUM($W$1:W151),"")</f>
        <v/>
      </c>
      <c r="AJ151" s="64" t="str">
        <f ca="1">IF($R151=1,SUM($X$1:X151),"")</f>
        <v/>
      </c>
      <c r="AK151" s="64" t="str">
        <f ca="1">IF($R151=1,SUM($Y$1:Y151),"")</f>
        <v/>
      </c>
      <c r="AL151" s="64" t="str">
        <f ca="1">IF($R151=1,SUM($Z$1:Z151),"")</f>
        <v/>
      </c>
      <c r="AM151" s="64" t="str">
        <f ca="1">IF($R151=1,SUM($AA$1:AA151),"")</f>
        <v/>
      </c>
      <c r="AN151" s="64" t="str">
        <f ca="1">IF($R151=1,SUM($AB$1:AB151),"")</f>
        <v/>
      </c>
      <c r="AO151" s="64" t="str">
        <f ca="1">IF($R151=1,SUM($AC$1:AC151),"")</f>
        <v/>
      </c>
      <c r="AQ151" s="69" t="str">
        <f t="shared" si="29"/>
        <v>21:00</v>
      </c>
    </row>
    <row r="152" spans="6:43" x14ac:dyDescent="0.3">
      <c r="F152" s="64">
        <f t="shared" si="30"/>
        <v>21</v>
      </c>
      <c r="G152" s="66" t="str">
        <f t="shared" si="31"/>
        <v>05</v>
      </c>
      <c r="H152" s="67">
        <f t="shared" si="32"/>
        <v>0.87847222222222221</v>
      </c>
      <c r="K152" s="65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65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64">
        <f t="shared" si="26"/>
        <v>1</v>
      </c>
      <c r="R152" s="64">
        <f t="shared" ca="1" si="27"/>
        <v>1.1389999999999847</v>
      </c>
      <c r="S152" s="64" t="str">
        <f>IF(O152=1,"",RTD("cqg.rtd",,"StudyData", "(Vol("&amp;$E$13&amp;")when  (LocalYear("&amp;$E$13&amp;")="&amp;$D$2&amp;"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64" t="str">
        <f>IF(O152=1,"",RTD("cqg.rtd",,"StudyData", "(Vol("&amp;$E$14&amp;")when  (LocalYear("&amp;$E$14&amp;")="&amp;$D$3&amp;"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64" t="str">
        <f>IF(O152=1,"",RTD("cqg.rtd",,"StudyData", "(Vol("&amp;$E$15&amp;")when  (LocalYear("&amp;$E$15&amp;")="&amp;$D$4&amp;"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64" t="str">
        <f>IF(O152=1,"",RTD("cqg.rtd",,"StudyData", "(Vol("&amp;$E$16&amp;")when  (LocalYear("&amp;$E$16&amp;")="&amp;$D$5&amp;"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64" t="str">
        <f>IF(O152=1,"",RTD("cqg.rtd",,"StudyData", "(Vol("&amp;$E$17&amp;")when  (LocalYear("&amp;$E$17&amp;")="&amp;$D$6&amp;"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64" t="str">
        <f>IF(O152=1,"",RTD("cqg.rtd",,"StudyData", "(Vol("&amp;$E$18&amp;")when  (LocalYear("&amp;$E$18&amp;")="&amp;$D$7&amp;"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64" t="str">
        <f>IF(O152=1,"",RTD("cqg.rtd",,"StudyData", "(Vol("&amp;$E$19&amp;")when  (LocalYear("&amp;$E$19&amp;")="&amp;$D$8&amp;"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64" t="str">
        <f>IF(O152=1,"",RTD("cqg.rtd",,"StudyData", "(Vol("&amp;$E$20&amp;")when  (LocalYear("&amp;$E$20&amp;")="&amp;$D$9&amp;"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64" t="str">
        <f>IF(O152=1,"",RTD("cqg.rtd",,"StudyData", "(Vol("&amp;$E$21&amp;")when  (LocalYear("&amp;$E$21&amp;")="&amp;$D$10&amp;"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64" t="str">
        <f>IF(O152=1,"",RTD("cqg.rtd",,"StudyData", "(Vol("&amp;$E$21&amp;")when  (LocalYear("&amp;$E$21&amp;")="&amp;$D$11&amp;"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65" t="str">
        <f t="shared" si="28"/>
        <v/>
      </c>
      <c r="AE152" s="64" t="str">
        <f ca="1">IF($R152=1,SUM($S$1:S152),"")</f>
        <v/>
      </c>
      <c r="AF152" s="64" t="str">
        <f ca="1">IF($R152=1,SUM($T$1:T152),"")</f>
        <v/>
      </c>
      <c r="AG152" s="64" t="str">
        <f ca="1">IF($R152=1,SUM($U$1:U152),"")</f>
        <v/>
      </c>
      <c r="AH152" s="64" t="str">
        <f ca="1">IF($R152=1,SUM($V$1:V152),"")</f>
        <v/>
      </c>
      <c r="AI152" s="64" t="str">
        <f ca="1">IF($R152=1,SUM($W$1:W152),"")</f>
        <v/>
      </c>
      <c r="AJ152" s="64" t="str">
        <f ca="1">IF($R152=1,SUM($X$1:X152),"")</f>
        <v/>
      </c>
      <c r="AK152" s="64" t="str">
        <f ca="1">IF($R152=1,SUM($Y$1:Y152),"")</f>
        <v/>
      </c>
      <c r="AL152" s="64" t="str">
        <f ca="1">IF($R152=1,SUM($Z$1:Z152),"")</f>
        <v/>
      </c>
      <c r="AM152" s="64" t="str">
        <f ca="1">IF($R152=1,SUM($AA$1:AA152),"")</f>
        <v/>
      </c>
      <c r="AN152" s="64" t="str">
        <f ca="1">IF($R152=1,SUM($AB$1:AB152),"")</f>
        <v/>
      </c>
      <c r="AO152" s="64" t="str">
        <f ca="1">IF($R152=1,SUM($AC$1:AC152),"")</f>
        <v/>
      </c>
      <c r="AQ152" s="69" t="str">
        <f t="shared" si="29"/>
        <v>21:05</v>
      </c>
    </row>
    <row r="153" spans="6:43" x14ac:dyDescent="0.3">
      <c r="F153" s="64">
        <f t="shared" si="30"/>
        <v>21</v>
      </c>
      <c r="G153" s="66">
        <f t="shared" si="31"/>
        <v>10</v>
      </c>
      <c r="H153" s="67">
        <f t="shared" si="32"/>
        <v>0.88194444444444453</v>
      </c>
      <c r="K153" s="65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65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64">
        <f t="shared" si="26"/>
        <v>1</v>
      </c>
      <c r="R153" s="64">
        <f t="shared" ca="1" si="27"/>
        <v>1.1399999999999846</v>
      </c>
      <c r="S153" s="64" t="str">
        <f>IF(O153=1,"",RTD("cqg.rtd",,"StudyData", "(Vol("&amp;$E$13&amp;")when  (LocalYear("&amp;$E$13&amp;")="&amp;$D$2&amp;"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64" t="str">
        <f>IF(O153=1,"",RTD("cqg.rtd",,"StudyData", "(Vol("&amp;$E$14&amp;")when  (LocalYear("&amp;$E$14&amp;")="&amp;$D$3&amp;"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64" t="str">
        <f>IF(O153=1,"",RTD("cqg.rtd",,"StudyData", "(Vol("&amp;$E$15&amp;")when  (LocalYear("&amp;$E$15&amp;")="&amp;$D$4&amp;"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64" t="str">
        <f>IF(O153=1,"",RTD("cqg.rtd",,"StudyData", "(Vol("&amp;$E$16&amp;")when  (LocalYear("&amp;$E$16&amp;")="&amp;$D$5&amp;"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64" t="str">
        <f>IF(O153=1,"",RTD("cqg.rtd",,"StudyData", "(Vol("&amp;$E$17&amp;")when  (LocalYear("&amp;$E$17&amp;")="&amp;$D$6&amp;"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64" t="str">
        <f>IF(O153=1,"",RTD("cqg.rtd",,"StudyData", "(Vol("&amp;$E$18&amp;")when  (LocalYear("&amp;$E$18&amp;")="&amp;$D$7&amp;"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64" t="str">
        <f>IF(O153=1,"",RTD("cqg.rtd",,"StudyData", "(Vol("&amp;$E$19&amp;")when  (LocalYear("&amp;$E$19&amp;")="&amp;$D$8&amp;"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64" t="str">
        <f>IF(O153=1,"",RTD("cqg.rtd",,"StudyData", "(Vol("&amp;$E$20&amp;")when  (LocalYear("&amp;$E$20&amp;")="&amp;$D$9&amp;"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64" t="str">
        <f>IF(O153=1,"",RTD("cqg.rtd",,"StudyData", "(Vol("&amp;$E$21&amp;")when  (LocalYear("&amp;$E$21&amp;")="&amp;$D$10&amp;"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64" t="str">
        <f>IF(O153=1,"",RTD("cqg.rtd",,"StudyData", "(Vol("&amp;$E$21&amp;")when  (LocalYear("&amp;$E$21&amp;")="&amp;$D$11&amp;"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65" t="str">
        <f t="shared" si="28"/>
        <v/>
      </c>
      <c r="AE153" s="64" t="str">
        <f ca="1">IF($R153=1,SUM($S$1:S153),"")</f>
        <v/>
      </c>
      <c r="AF153" s="64" t="str">
        <f ca="1">IF($R153=1,SUM($T$1:T153),"")</f>
        <v/>
      </c>
      <c r="AG153" s="64" t="str">
        <f ca="1">IF($R153=1,SUM($U$1:U153),"")</f>
        <v/>
      </c>
      <c r="AH153" s="64" t="str">
        <f ca="1">IF($R153=1,SUM($V$1:V153),"")</f>
        <v/>
      </c>
      <c r="AI153" s="64" t="str">
        <f ca="1">IF($R153=1,SUM($W$1:W153),"")</f>
        <v/>
      </c>
      <c r="AJ153" s="64" t="str">
        <f ca="1">IF($R153=1,SUM($X$1:X153),"")</f>
        <v/>
      </c>
      <c r="AK153" s="64" t="str">
        <f ca="1">IF($R153=1,SUM($Y$1:Y153),"")</f>
        <v/>
      </c>
      <c r="AL153" s="64" t="str">
        <f ca="1">IF($R153=1,SUM($Z$1:Z153),"")</f>
        <v/>
      </c>
      <c r="AM153" s="64" t="str">
        <f ca="1">IF($R153=1,SUM($AA$1:AA153),"")</f>
        <v/>
      </c>
      <c r="AN153" s="64" t="str">
        <f ca="1">IF($R153=1,SUM($AB$1:AB153),"")</f>
        <v/>
      </c>
      <c r="AO153" s="64" t="str">
        <f ca="1">IF($R153=1,SUM($AC$1:AC153),"")</f>
        <v/>
      </c>
      <c r="AQ153" s="69" t="str">
        <f t="shared" si="29"/>
        <v>21:10</v>
      </c>
    </row>
    <row r="154" spans="6:43" x14ac:dyDescent="0.3">
      <c r="F154" s="64">
        <f t="shared" si="30"/>
        <v>21</v>
      </c>
      <c r="G154" s="66">
        <f t="shared" si="31"/>
        <v>15</v>
      </c>
      <c r="H154" s="67">
        <f t="shared" si="32"/>
        <v>0.88541666666666663</v>
      </c>
      <c r="K154" s="65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65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64">
        <f t="shared" si="26"/>
        <v>1</v>
      </c>
      <c r="R154" s="64">
        <f t="shared" ca="1" si="27"/>
        <v>1.1409999999999845</v>
      </c>
      <c r="S154" s="64" t="str">
        <f>IF(O154=1,"",RTD("cqg.rtd",,"StudyData", "(Vol("&amp;$E$13&amp;")when  (LocalYear("&amp;$E$13&amp;")="&amp;$D$2&amp;"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64" t="str">
        <f>IF(O154=1,"",RTD("cqg.rtd",,"StudyData", "(Vol("&amp;$E$14&amp;")when  (LocalYear("&amp;$E$14&amp;")="&amp;$D$3&amp;"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64" t="str">
        <f>IF(O154=1,"",RTD("cqg.rtd",,"StudyData", "(Vol("&amp;$E$15&amp;")when  (LocalYear("&amp;$E$15&amp;")="&amp;$D$4&amp;"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64" t="str">
        <f>IF(O154=1,"",RTD("cqg.rtd",,"StudyData", "(Vol("&amp;$E$16&amp;")when  (LocalYear("&amp;$E$16&amp;")="&amp;$D$5&amp;"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64" t="str">
        <f>IF(O154=1,"",RTD("cqg.rtd",,"StudyData", "(Vol("&amp;$E$17&amp;")when  (LocalYear("&amp;$E$17&amp;")="&amp;$D$6&amp;"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64" t="str">
        <f>IF(O154=1,"",RTD("cqg.rtd",,"StudyData", "(Vol("&amp;$E$18&amp;")when  (LocalYear("&amp;$E$18&amp;")="&amp;$D$7&amp;"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64" t="str">
        <f>IF(O154=1,"",RTD("cqg.rtd",,"StudyData", "(Vol("&amp;$E$19&amp;")when  (LocalYear("&amp;$E$19&amp;")="&amp;$D$8&amp;"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64" t="str">
        <f>IF(O154=1,"",RTD("cqg.rtd",,"StudyData", "(Vol("&amp;$E$20&amp;")when  (LocalYear("&amp;$E$20&amp;")="&amp;$D$9&amp;"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64" t="str">
        <f>IF(O154=1,"",RTD("cqg.rtd",,"StudyData", "(Vol("&amp;$E$21&amp;")when  (LocalYear("&amp;$E$21&amp;")="&amp;$D$10&amp;"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64" t="str">
        <f>IF(O154=1,"",RTD("cqg.rtd",,"StudyData", "(Vol("&amp;$E$21&amp;")when  (LocalYear("&amp;$E$21&amp;")="&amp;$D$11&amp;"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65" t="str">
        <f t="shared" si="28"/>
        <v/>
      </c>
      <c r="AE154" s="64" t="str">
        <f ca="1">IF($R154=1,SUM($S$1:S154),"")</f>
        <v/>
      </c>
      <c r="AF154" s="64" t="str">
        <f ca="1">IF($R154=1,SUM($T$1:T154),"")</f>
        <v/>
      </c>
      <c r="AG154" s="64" t="str">
        <f ca="1">IF($R154=1,SUM($U$1:U154),"")</f>
        <v/>
      </c>
      <c r="AH154" s="64" t="str">
        <f ca="1">IF($R154=1,SUM($V$1:V154),"")</f>
        <v/>
      </c>
      <c r="AI154" s="64" t="str">
        <f ca="1">IF($R154=1,SUM($W$1:W154),"")</f>
        <v/>
      </c>
      <c r="AJ154" s="64" t="str">
        <f ca="1">IF($R154=1,SUM($X$1:X154),"")</f>
        <v/>
      </c>
      <c r="AK154" s="64" t="str">
        <f ca="1">IF($R154=1,SUM($Y$1:Y154),"")</f>
        <v/>
      </c>
      <c r="AL154" s="64" t="str">
        <f ca="1">IF($R154=1,SUM($Z$1:Z154),"")</f>
        <v/>
      </c>
      <c r="AM154" s="64" t="str">
        <f ca="1">IF($R154=1,SUM($AA$1:AA154),"")</f>
        <v/>
      </c>
      <c r="AN154" s="64" t="str">
        <f ca="1">IF($R154=1,SUM($AB$1:AB154),"")</f>
        <v/>
      </c>
      <c r="AO154" s="64" t="str">
        <f ca="1">IF($R154=1,SUM($AC$1:AC154),"")</f>
        <v/>
      </c>
      <c r="AQ154" s="69" t="str">
        <f t="shared" si="29"/>
        <v>21:15</v>
      </c>
    </row>
    <row r="155" spans="6:43" x14ac:dyDescent="0.3">
      <c r="F155" s="64">
        <f t="shared" si="30"/>
        <v>21</v>
      </c>
      <c r="G155" s="66">
        <f t="shared" si="31"/>
        <v>20</v>
      </c>
      <c r="H155" s="67">
        <f t="shared" si="32"/>
        <v>0.88888888888888884</v>
      </c>
      <c r="K155" s="65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65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64">
        <f t="shared" si="26"/>
        <v>1</v>
      </c>
      <c r="R155" s="64">
        <f t="shared" ca="1" si="27"/>
        <v>1.1419999999999844</v>
      </c>
      <c r="S155" s="64" t="str">
        <f>IF(O155=1,"",RTD("cqg.rtd",,"StudyData", "(Vol("&amp;$E$13&amp;")when  (LocalYear("&amp;$E$13&amp;")="&amp;$D$2&amp;"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64" t="str">
        <f>IF(O155=1,"",RTD("cqg.rtd",,"StudyData", "(Vol("&amp;$E$14&amp;")when  (LocalYear("&amp;$E$14&amp;")="&amp;$D$3&amp;"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64" t="str">
        <f>IF(O155=1,"",RTD("cqg.rtd",,"StudyData", "(Vol("&amp;$E$15&amp;")when  (LocalYear("&amp;$E$15&amp;")="&amp;$D$4&amp;"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64" t="str">
        <f>IF(O155=1,"",RTD("cqg.rtd",,"StudyData", "(Vol("&amp;$E$16&amp;")when  (LocalYear("&amp;$E$16&amp;")="&amp;$D$5&amp;"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64" t="str">
        <f>IF(O155=1,"",RTD("cqg.rtd",,"StudyData", "(Vol("&amp;$E$17&amp;")when  (LocalYear("&amp;$E$17&amp;")="&amp;$D$6&amp;"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64" t="str">
        <f>IF(O155=1,"",RTD("cqg.rtd",,"StudyData", "(Vol("&amp;$E$18&amp;")when  (LocalYear("&amp;$E$18&amp;")="&amp;$D$7&amp;"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64" t="str">
        <f>IF(O155=1,"",RTD("cqg.rtd",,"StudyData", "(Vol("&amp;$E$19&amp;")when  (LocalYear("&amp;$E$19&amp;")="&amp;$D$8&amp;"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64" t="str">
        <f>IF(O155=1,"",RTD("cqg.rtd",,"StudyData", "(Vol("&amp;$E$20&amp;")when  (LocalYear("&amp;$E$20&amp;")="&amp;$D$9&amp;"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64" t="str">
        <f>IF(O155=1,"",RTD("cqg.rtd",,"StudyData", "(Vol("&amp;$E$21&amp;")when  (LocalYear("&amp;$E$21&amp;")="&amp;$D$10&amp;"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64" t="str">
        <f>IF(O155=1,"",RTD("cqg.rtd",,"StudyData", "(Vol("&amp;$E$21&amp;")when  (LocalYear("&amp;$E$21&amp;")="&amp;$D$11&amp;"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65" t="str">
        <f t="shared" si="28"/>
        <v/>
      </c>
      <c r="AE155" s="64" t="str">
        <f ca="1">IF($R155=1,SUM($S$1:S155),"")</f>
        <v/>
      </c>
      <c r="AF155" s="64" t="str">
        <f ca="1">IF($R155=1,SUM($T$1:T155),"")</f>
        <v/>
      </c>
      <c r="AG155" s="64" t="str">
        <f ca="1">IF($R155=1,SUM($U$1:U155),"")</f>
        <v/>
      </c>
      <c r="AH155" s="64" t="str">
        <f ca="1">IF($R155=1,SUM($V$1:V155),"")</f>
        <v/>
      </c>
      <c r="AI155" s="64" t="str">
        <f ca="1">IF($R155=1,SUM($W$1:W155),"")</f>
        <v/>
      </c>
      <c r="AJ155" s="64" t="str">
        <f ca="1">IF($R155=1,SUM($X$1:X155),"")</f>
        <v/>
      </c>
      <c r="AK155" s="64" t="str">
        <f ca="1">IF($R155=1,SUM($Y$1:Y155),"")</f>
        <v/>
      </c>
      <c r="AL155" s="64" t="str">
        <f ca="1">IF($R155=1,SUM($Z$1:Z155),"")</f>
        <v/>
      </c>
      <c r="AM155" s="64" t="str">
        <f ca="1">IF($R155=1,SUM($AA$1:AA155),"")</f>
        <v/>
      </c>
      <c r="AN155" s="64" t="str">
        <f ca="1">IF($R155=1,SUM($AB$1:AB155),"")</f>
        <v/>
      </c>
      <c r="AO155" s="64" t="str">
        <f ca="1">IF($R155=1,SUM($AC$1:AC155),"")</f>
        <v/>
      </c>
      <c r="AQ155" s="69" t="str">
        <f t="shared" si="29"/>
        <v>21:20</v>
      </c>
    </row>
    <row r="156" spans="6:43" x14ac:dyDescent="0.3">
      <c r="F156" s="64">
        <f t="shared" si="30"/>
        <v>21</v>
      </c>
      <c r="G156" s="66">
        <f t="shared" si="31"/>
        <v>25</v>
      </c>
      <c r="H156" s="67">
        <f t="shared" si="32"/>
        <v>0.89236111111111116</v>
      </c>
      <c r="K156" s="65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65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64">
        <f t="shared" si="26"/>
        <v>1</v>
      </c>
      <c r="R156" s="64">
        <f t="shared" ca="1" si="27"/>
        <v>1.1429999999999843</v>
      </c>
      <c r="S156" s="64" t="str">
        <f>IF(O156=1,"",RTD("cqg.rtd",,"StudyData", "(Vol("&amp;$E$13&amp;")when  (LocalYear("&amp;$E$13&amp;")="&amp;$D$2&amp;"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64" t="str">
        <f>IF(O156=1,"",RTD("cqg.rtd",,"StudyData", "(Vol("&amp;$E$14&amp;")when  (LocalYear("&amp;$E$14&amp;")="&amp;$D$3&amp;"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64" t="str">
        <f>IF(O156=1,"",RTD("cqg.rtd",,"StudyData", "(Vol("&amp;$E$15&amp;")when  (LocalYear("&amp;$E$15&amp;")="&amp;$D$4&amp;"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64" t="str">
        <f>IF(O156=1,"",RTD("cqg.rtd",,"StudyData", "(Vol("&amp;$E$16&amp;")when  (LocalYear("&amp;$E$16&amp;")="&amp;$D$5&amp;"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64" t="str">
        <f>IF(O156=1,"",RTD("cqg.rtd",,"StudyData", "(Vol("&amp;$E$17&amp;")when  (LocalYear("&amp;$E$17&amp;")="&amp;$D$6&amp;"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64" t="str">
        <f>IF(O156=1,"",RTD("cqg.rtd",,"StudyData", "(Vol("&amp;$E$18&amp;")when  (LocalYear("&amp;$E$18&amp;")="&amp;$D$7&amp;"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64" t="str">
        <f>IF(O156=1,"",RTD("cqg.rtd",,"StudyData", "(Vol("&amp;$E$19&amp;")when  (LocalYear("&amp;$E$19&amp;")="&amp;$D$8&amp;"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64" t="str">
        <f>IF(O156=1,"",RTD("cqg.rtd",,"StudyData", "(Vol("&amp;$E$20&amp;")when  (LocalYear("&amp;$E$20&amp;")="&amp;$D$9&amp;"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64" t="str">
        <f>IF(O156=1,"",RTD("cqg.rtd",,"StudyData", "(Vol("&amp;$E$21&amp;")when  (LocalYear("&amp;$E$21&amp;")="&amp;$D$10&amp;"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64" t="str">
        <f>IF(O156=1,"",RTD("cqg.rtd",,"StudyData", "(Vol("&amp;$E$21&amp;")when  (LocalYear("&amp;$E$21&amp;")="&amp;$D$11&amp;"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65" t="str">
        <f t="shared" si="28"/>
        <v/>
      </c>
      <c r="AE156" s="64" t="str">
        <f ca="1">IF($R156=1,SUM($S$1:S156),"")</f>
        <v/>
      </c>
      <c r="AF156" s="64" t="str">
        <f ca="1">IF($R156=1,SUM($T$1:T156),"")</f>
        <v/>
      </c>
      <c r="AG156" s="64" t="str">
        <f ca="1">IF($R156=1,SUM($U$1:U156),"")</f>
        <v/>
      </c>
      <c r="AH156" s="64" t="str">
        <f ca="1">IF($R156=1,SUM($V$1:V156),"")</f>
        <v/>
      </c>
      <c r="AI156" s="64" t="str">
        <f ca="1">IF($R156=1,SUM($W$1:W156),"")</f>
        <v/>
      </c>
      <c r="AJ156" s="64" t="str">
        <f ca="1">IF($R156=1,SUM($X$1:X156),"")</f>
        <v/>
      </c>
      <c r="AK156" s="64" t="str">
        <f ca="1">IF($R156=1,SUM($Y$1:Y156),"")</f>
        <v/>
      </c>
      <c r="AL156" s="64" t="str">
        <f ca="1">IF($R156=1,SUM($Z$1:Z156),"")</f>
        <v/>
      </c>
      <c r="AM156" s="64" t="str">
        <f ca="1">IF($R156=1,SUM($AA$1:AA156),"")</f>
        <v/>
      </c>
      <c r="AN156" s="64" t="str">
        <f ca="1">IF($R156=1,SUM($AB$1:AB156),"")</f>
        <v/>
      </c>
      <c r="AO156" s="64" t="str">
        <f ca="1">IF($R156=1,SUM($AC$1:AC156),"")</f>
        <v/>
      </c>
      <c r="AQ156" s="69" t="str">
        <f t="shared" si="29"/>
        <v>21:25</v>
      </c>
    </row>
    <row r="157" spans="6:43" x14ac:dyDescent="0.3">
      <c r="F157" s="64">
        <f t="shared" si="30"/>
        <v>21</v>
      </c>
      <c r="G157" s="66">
        <f t="shared" si="31"/>
        <v>30</v>
      </c>
      <c r="H157" s="67">
        <f t="shared" si="32"/>
        <v>0.89583333333333337</v>
      </c>
      <c r="K157" s="65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65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64">
        <f t="shared" si="26"/>
        <v>1</v>
      </c>
      <c r="R157" s="64">
        <f t="shared" ca="1" si="27"/>
        <v>1.1439999999999841</v>
      </c>
      <c r="S157" s="64" t="str">
        <f>IF(O157=1,"",RTD("cqg.rtd",,"StudyData", "(Vol("&amp;$E$13&amp;")when  (LocalYear("&amp;$E$13&amp;")="&amp;$D$2&amp;"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64" t="str">
        <f>IF(O157=1,"",RTD("cqg.rtd",,"StudyData", "(Vol("&amp;$E$14&amp;")when  (LocalYear("&amp;$E$14&amp;")="&amp;$D$3&amp;"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64" t="str">
        <f>IF(O157=1,"",RTD("cqg.rtd",,"StudyData", "(Vol("&amp;$E$15&amp;")when  (LocalYear("&amp;$E$15&amp;")="&amp;$D$4&amp;"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64" t="str">
        <f>IF(O157=1,"",RTD("cqg.rtd",,"StudyData", "(Vol("&amp;$E$16&amp;")when  (LocalYear("&amp;$E$16&amp;")="&amp;$D$5&amp;"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64" t="str">
        <f>IF(O157=1,"",RTD("cqg.rtd",,"StudyData", "(Vol("&amp;$E$17&amp;")when  (LocalYear("&amp;$E$17&amp;")="&amp;$D$6&amp;"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64" t="str">
        <f>IF(O157=1,"",RTD("cqg.rtd",,"StudyData", "(Vol("&amp;$E$18&amp;")when  (LocalYear("&amp;$E$18&amp;")="&amp;$D$7&amp;"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64" t="str">
        <f>IF(O157=1,"",RTD("cqg.rtd",,"StudyData", "(Vol("&amp;$E$19&amp;")when  (LocalYear("&amp;$E$19&amp;")="&amp;$D$8&amp;"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64" t="str">
        <f>IF(O157=1,"",RTD("cqg.rtd",,"StudyData", "(Vol("&amp;$E$20&amp;")when  (LocalYear("&amp;$E$20&amp;")="&amp;$D$9&amp;"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64" t="str">
        <f>IF(O157=1,"",RTD("cqg.rtd",,"StudyData", "(Vol("&amp;$E$21&amp;")when  (LocalYear("&amp;$E$21&amp;")="&amp;$D$10&amp;"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64" t="str">
        <f>IF(O157=1,"",RTD("cqg.rtd",,"StudyData", "(Vol("&amp;$E$21&amp;")when  (LocalYear("&amp;$E$21&amp;")="&amp;$D$11&amp;"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65" t="str">
        <f t="shared" si="28"/>
        <v/>
      </c>
      <c r="AE157" s="64" t="str">
        <f ca="1">IF($R157=1,SUM($S$1:S157),"")</f>
        <v/>
      </c>
      <c r="AF157" s="64" t="str">
        <f ca="1">IF($R157=1,SUM($T$1:T157),"")</f>
        <v/>
      </c>
      <c r="AG157" s="64" t="str">
        <f ca="1">IF($R157=1,SUM($U$1:U157),"")</f>
        <v/>
      </c>
      <c r="AH157" s="64" t="str">
        <f ca="1">IF($R157=1,SUM($V$1:V157),"")</f>
        <v/>
      </c>
      <c r="AI157" s="64" t="str">
        <f ca="1">IF($R157=1,SUM($W$1:W157),"")</f>
        <v/>
      </c>
      <c r="AJ157" s="64" t="str">
        <f ca="1">IF($R157=1,SUM($X$1:X157),"")</f>
        <v/>
      </c>
      <c r="AK157" s="64" t="str">
        <f ca="1">IF($R157=1,SUM($Y$1:Y157),"")</f>
        <v/>
      </c>
      <c r="AL157" s="64" t="str">
        <f ca="1">IF($R157=1,SUM($Z$1:Z157),"")</f>
        <v/>
      </c>
      <c r="AM157" s="64" t="str">
        <f ca="1">IF($R157=1,SUM($AA$1:AA157),"")</f>
        <v/>
      </c>
      <c r="AN157" s="64" t="str">
        <f ca="1">IF($R157=1,SUM($AB$1:AB157),"")</f>
        <v/>
      </c>
      <c r="AO157" s="64" t="str">
        <f ca="1">IF($R157=1,SUM($AC$1:AC157),"")</f>
        <v/>
      </c>
      <c r="AQ157" s="69" t="str">
        <f t="shared" si="29"/>
        <v>21:30</v>
      </c>
    </row>
    <row r="158" spans="6:43" x14ac:dyDescent="0.3">
      <c r="F158" s="64">
        <f t="shared" si="30"/>
        <v>21</v>
      </c>
      <c r="G158" s="66">
        <f t="shared" si="31"/>
        <v>35</v>
      </c>
      <c r="H158" s="67">
        <f t="shared" si="32"/>
        <v>0.89930555555555547</v>
      </c>
      <c r="K158" s="65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65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64">
        <f t="shared" si="26"/>
        <v>1</v>
      </c>
      <c r="R158" s="64">
        <f t="shared" ca="1" si="27"/>
        <v>1.144999999999984</v>
      </c>
      <c r="S158" s="64" t="str">
        <f>IF(O158=1,"",RTD("cqg.rtd",,"StudyData", "(Vol("&amp;$E$13&amp;")when  (LocalYear("&amp;$E$13&amp;")="&amp;$D$2&amp;"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64" t="str">
        <f>IF(O158=1,"",RTD("cqg.rtd",,"StudyData", "(Vol("&amp;$E$14&amp;")when  (LocalYear("&amp;$E$14&amp;")="&amp;$D$3&amp;"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64" t="str">
        <f>IF(O158=1,"",RTD("cqg.rtd",,"StudyData", "(Vol("&amp;$E$15&amp;")when  (LocalYear("&amp;$E$15&amp;")="&amp;$D$4&amp;"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64" t="str">
        <f>IF(O158=1,"",RTD("cqg.rtd",,"StudyData", "(Vol("&amp;$E$16&amp;")when  (LocalYear("&amp;$E$16&amp;")="&amp;$D$5&amp;"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64" t="str">
        <f>IF(O158=1,"",RTD("cqg.rtd",,"StudyData", "(Vol("&amp;$E$17&amp;")when  (LocalYear("&amp;$E$17&amp;")="&amp;$D$6&amp;"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64" t="str">
        <f>IF(O158=1,"",RTD("cqg.rtd",,"StudyData", "(Vol("&amp;$E$18&amp;")when  (LocalYear("&amp;$E$18&amp;")="&amp;$D$7&amp;"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64" t="str">
        <f>IF(O158=1,"",RTD("cqg.rtd",,"StudyData", "(Vol("&amp;$E$19&amp;")when  (LocalYear("&amp;$E$19&amp;")="&amp;$D$8&amp;"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64" t="str">
        <f>IF(O158=1,"",RTD("cqg.rtd",,"StudyData", "(Vol("&amp;$E$20&amp;")when  (LocalYear("&amp;$E$20&amp;")="&amp;$D$9&amp;"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64" t="str">
        <f>IF(O158=1,"",RTD("cqg.rtd",,"StudyData", "(Vol("&amp;$E$21&amp;")when  (LocalYear("&amp;$E$21&amp;")="&amp;$D$10&amp;"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64" t="str">
        <f>IF(O158=1,"",RTD("cqg.rtd",,"StudyData", "(Vol("&amp;$E$21&amp;")when  (LocalYear("&amp;$E$21&amp;")="&amp;$D$11&amp;"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65" t="str">
        <f t="shared" si="28"/>
        <v/>
      </c>
      <c r="AE158" s="64" t="str">
        <f ca="1">IF($R158=1,SUM($S$1:S158),"")</f>
        <v/>
      </c>
      <c r="AF158" s="64" t="str">
        <f ca="1">IF($R158=1,SUM($T$1:T158),"")</f>
        <v/>
      </c>
      <c r="AG158" s="64" t="str">
        <f ca="1">IF($R158=1,SUM($U$1:U158),"")</f>
        <v/>
      </c>
      <c r="AH158" s="64" t="str">
        <f ca="1">IF($R158=1,SUM($V$1:V158),"")</f>
        <v/>
      </c>
      <c r="AI158" s="64" t="str">
        <f ca="1">IF($R158=1,SUM($W$1:W158),"")</f>
        <v/>
      </c>
      <c r="AJ158" s="64" t="str">
        <f ca="1">IF($R158=1,SUM($X$1:X158),"")</f>
        <v/>
      </c>
      <c r="AK158" s="64" t="str">
        <f ca="1">IF($R158=1,SUM($Y$1:Y158),"")</f>
        <v/>
      </c>
      <c r="AL158" s="64" t="str">
        <f ca="1">IF($R158=1,SUM($Z$1:Z158),"")</f>
        <v/>
      </c>
      <c r="AM158" s="64" t="str">
        <f ca="1">IF($R158=1,SUM($AA$1:AA158),"")</f>
        <v/>
      </c>
      <c r="AN158" s="64" t="str">
        <f ca="1">IF($R158=1,SUM($AB$1:AB158),"")</f>
        <v/>
      </c>
      <c r="AO158" s="64" t="str">
        <f ca="1">IF($R158=1,SUM($AC$1:AC158),"")</f>
        <v/>
      </c>
      <c r="AQ158" s="69" t="str">
        <f t="shared" si="29"/>
        <v>21:35</v>
      </c>
    </row>
    <row r="159" spans="6:43" x14ac:dyDescent="0.3">
      <c r="F159" s="64">
        <f t="shared" si="30"/>
        <v>21</v>
      </c>
      <c r="G159" s="66">
        <f t="shared" si="31"/>
        <v>40</v>
      </c>
      <c r="H159" s="67">
        <f t="shared" si="32"/>
        <v>0.90277777777777779</v>
      </c>
      <c r="K159" s="65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65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64">
        <f t="shared" si="26"/>
        <v>1</v>
      </c>
      <c r="R159" s="64">
        <f t="shared" ca="1" si="27"/>
        <v>1.1459999999999839</v>
      </c>
      <c r="S159" s="64" t="str">
        <f>IF(O159=1,"",RTD("cqg.rtd",,"StudyData", "(Vol("&amp;$E$13&amp;")when  (LocalYear("&amp;$E$13&amp;")="&amp;$D$2&amp;"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64" t="str">
        <f>IF(O159=1,"",RTD("cqg.rtd",,"StudyData", "(Vol("&amp;$E$14&amp;")when  (LocalYear("&amp;$E$14&amp;")="&amp;$D$3&amp;"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64" t="str">
        <f>IF(O159=1,"",RTD("cqg.rtd",,"StudyData", "(Vol("&amp;$E$15&amp;")when  (LocalYear("&amp;$E$15&amp;")="&amp;$D$4&amp;"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64" t="str">
        <f>IF(O159=1,"",RTD("cqg.rtd",,"StudyData", "(Vol("&amp;$E$16&amp;")when  (LocalYear("&amp;$E$16&amp;")="&amp;$D$5&amp;"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64" t="str">
        <f>IF(O159=1,"",RTD("cqg.rtd",,"StudyData", "(Vol("&amp;$E$17&amp;")when  (LocalYear("&amp;$E$17&amp;")="&amp;$D$6&amp;"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64" t="str">
        <f>IF(O159=1,"",RTD("cqg.rtd",,"StudyData", "(Vol("&amp;$E$18&amp;")when  (LocalYear("&amp;$E$18&amp;")="&amp;$D$7&amp;"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64" t="str">
        <f>IF(O159=1,"",RTD("cqg.rtd",,"StudyData", "(Vol("&amp;$E$19&amp;")when  (LocalYear("&amp;$E$19&amp;")="&amp;$D$8&amp;"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64" t="str">
        <f>IF(O159=1,"",RTD("cqg.rtd",,"StudyData", "(Vol("&amp;$E$20&amp;")when  (LocalYear("&amp;$E$20&amp;")="&amp;$D$9&amp;"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64" t="str">
        <f>IF(O159=1,"",RTD("cqg.rtd",,"StudyData", "(Vol("&amp;$E$21&amp;")when  (LocalYear("&amp;$E$21&amp;")="&amp;$D$10&amp;"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64" t="str">
        <f>IF(O159=1,"",RTD("cqg.rtd",,"StudyData", "(Vol("&amp;$E$21&amp;")when  (LocalYear("&amp;$E$21&amp;")="&amp;$D$11&amp;"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65" t="str">
        <f t="shared" si="28"/>
        <v/>
      </c>
      <c r="AE159" s="64" t="str">
        <f ca="1">IF($R159=1,SUM($S$1:S159),"")</f>
        <v/>
      </c>
      <c r="AF159" s="64" t="str">
        <f ca="1">IF($R159=1,SUM($T$1:T159),"")</f>
        <v/>
      </c>
      <c r="AG159" s="64" t="str">
        <f ca="1">IF($R159=1,SUM($U$1:U159),"")</f>
        <v/>
      </c>
      <c r="AH159" s="64" t="str">
        <f ca="1">IF($R159=1,SUM($V$1:V159),"")</f>
        <v/>
      </c>
      <c r="AI159" s="64" t="str">
        <f ca="1">IF($R159=1,SUM($W$1:W159),"")</f>
        <v/>
      </c>
      <c r="AJ159" s="64" t="str">
        <f ca="1">IF($R159=1,SUM($X$1:X159),"")</f>
        <v/>
      </c>
      <c r="AK159" s="64" t="str">
        <f ca="1">IF($R159=1,SUM($Y$1:Y159),"")</f>
        <v/>
      </c>
      <c r="AL159" s="64" t="str">
        <f ca="1">IF($R159=1,SUM($Z$1:Z159),"")</f>
        <v/>
      </c>
      <c r="AM159" s="64" t="str">
        <f ca="1">IF($R159=1,SUM($AA$1:AA159),"")</f>
        <v/>
      </c>
      <c r="AN159" s="64" t="str">
        <f ca="1">IF($R159=1,SUM($AB$1:AB159),"")</f>
        <v/>
      </c>
      <c r="AO159" s="64" t="str">
        <f ca="1">IF($R159=1,SUM($AC$1:AC159),"")</f>
        <v/>
      </c>
      <c r="AQ159" s="69" t="str">
        <f t="shared" si="29"/>
        <v>21:40</v>
      </c>
    </row>
    <row r="160" spans="6:43" x14ac:dyDescent="0.3">
      <c r="F160" s="64">
        <f t="shared" si="30"/>
        <v>21</v>
      </c>
      <c r="G160" s="66">
        <f t="shared" si="31"/>
        <v>45</v>
      </c>
      <c r="H160" s="67">
        <f t="shared" si="32"/>
        <v>0.90625</v>
      </c>
      <c r="K160" s="65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65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64">
        <f t="shared" si="26"/>
        <v>1</v>
      </c>
      <c r="R160" s="64">
        <f t="shared" ca="1" si="27"/>
        <v>1.1469999999999838</v>
      </c>
      <c r="S160" s="64" t="str">
        <f>IF(O160=1,"",RTD("cqg.rtd",,"StudyData", "(Vol("&amp;$E$13&amp;")when  (LocalYear("&amp;$E$13&amp;")="&amp;$D$2&amp;"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64" t="str">
        <f>IF(O160=1,"",RTD("cqg.rtd",,"StudyData", "(Vol("&amp;$E$14&amp;")when  (LocalYear("&amp;$E$14&amp;")="&amp;$D$3&amp;"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64" t="str">
        <f>IF(O160=1,"",RTD("cqg.rtd",,"StudyData", "(Vol("&amp;$E$15&amp;")when  (LocalYear("&amp;$E$15&amp;")="&amp;$D$4&amp;"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64" t="str">
        <f>IF(O160=1,"",RTD("cqg.rtd",,"StudyData", "(Vol("&amp;$E$16&amp;")when  (LocalYear("&amp;$E$16&amp;")="&amp;$D$5&amp;"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64" t="str">
        <f>IF(O160=1,"",RTD("cqg.rtd",,"StudyData", "(Vol("&amp;$E$17&amp;")when  (LocalYear("&amp;$E$17&amp;")="&amp;$D$6&amp;"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64" t="str">
        <f>IF(O160=1,"",RTD("cqg.rtd",,"StudyData", "(Vol("&amp;$E$18&amp;")when  (LocalYear("&amp;$E$18&amp;")="&amp;$D$7&amp;"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64" t="str">
        <f>IF(O160=1,"",RTD("cqg.rtd",,"StudyData", "(Vol("&amp;$E$19&amp;")when  (LocalYear("&amp;$E$19&amp;")="&amp;$D$8&amp;"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64" t="str">
        <f>IF(O160=1,"",RTD("cqg.rtd",,"StudyData", "(Vol("&amp;$E$20&amp;")when  (LocalYear("&amp;$E$20&amp;")="&amp;$D$9&amp;"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64" t="str">
        <f>IF(O160=1,"",RTD("cqg.rtd",,"StudyData", "(Vol("&amp;$E$21&amp;")when  (LocalYear("&amp;$E$21&amp;")="&amp;$D$10&amp;"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64" t="str">
        <f>IF(O160=1,"",RTD("cqg.rtd",,"StudyData", "(Vol("&amp;$E$21&amp;")when  (LocalYear("&amp;$E$21&amp;")="&amp;$D$11&amp;"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65" t="str">
        <f t="shared" si="28"/>
        <v/>
      </c>
      <c r="AE160" s="64" t="str">
        <f ca="1">IF($R160=1,SUM($S$1:S160),"")</f>
        <v/>
      </c>
      <c r="AF160" s="64" t="str">
        <f ca="1">IF($R160=1,SUM($T$1:T160),"")</f>
        <v/>
      </c>
      <c r="AG160" s="64" t="str">
        <f ca="1">IF($R160=1,SUM($U$1:U160),"")</f>
        <v/>
      </c>
      <c r="AH160" s="64" t="str">
        <f ca="1">IF($R160=1,SUM($V$1:V160),"")</f>
        <v/>
      </c>
      <c r="AI160" s="64" t="str">
        <f ca="1">IF($R160=1,SUM($W$1:W160),"")</f>
        <v/>
      </c>
      <c r="AJ160" s="64" t="str">
        <f ca="1">IF($R160=1,SUM($X$1:X160),"")</f>
        <v/>
      </c>
      <c r="AK160" s="64" t="str">
        <f ca="1">IF($R160=1,SUM($Y$1:Y160),"")</f>
        <v/>
      </c>
      <c r="AL160" s="64" t="str">
        <f ca="1">IF($R160=1,SUM($Z$1:Z160),"")</f>
        <v/>
      </c>
      <c r="AM160" s="64" t="str">
        <f ca="1">IF($R160=1,SUM($AA$1:AA160),"")</f>
        <v/>
      </c>
      <c r="AN160" s="64" t="str">
        <f ca="1">IF($R160=1,SUM($AB$1:AB160),"")</f>
        <v/>
      </c>
      <c r="AO160" s="64" t="str">
        <f ca="1">IF($R160=1,SUM($AC$1:AC160),"")</f>
        <v/>
      </c>
      <c r="AQ160" s="69" t="str">
        <f t="shared" si="29"/>
        <v>21:45</v>
      </c>
    </row>
    <row r="161" spans="6:43" x14ac:dyDescent="0.3">
      <c r="F161" s="64">
        <f t="shared" si="30"/>
        <v>21</v>
      </c>
      <c r="G161" s="66">
        <f t="shared" si="31"/>
        <v>50</v>
      </c>
      <c r="H161" s="67">
        <f t="shared" si="32"/>
        <v>0.90972222222222221</v>
      </c>
      <c r="K161" s="65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65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64">
        <f t="shared" si="26"/>
        <v>1</v>
      </c>
      <c r="R161" s="64">
        <f t="shared" ca="1" si="27"/>
        <v>1.1479999999999837</v>
      </c>
      <c r="S161" s="64" t="str">
        <f>IF(O161=1,"",RTD("cqg.rtd",,"StudyData", "(Vol("&amp;$E$13&amp;")when  (LocalYear("&amp;$E$13&amp;")="&amp;$D$2&amp;"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64" t="str">
        <f>IF(O161=1,"",RTD("cqg.rtd",,"StudyData", "(Vol("&amp;$E$14&amp;")when  (LocalYear("&amp;$E$14&amp;")="&amp;$D$3&amp;"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64" t="str">
        <f>IF(O161=1,"",RTD("cqg.rtd",,"StudyData", "(Vol("&amp;$E$15&amp;")when  (LocalYear("&amp;$E$15&amp;")="&amp;$D$4&amp;"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64" t="str">
        <f>IF(O161=1,"",RTD("cqg.rtd",,"StudyData", "(Vol("&amp;$E$16&amp;")when  (LocalYear("&amp;$E$16&amp;")="&amp;$D$5&amp;"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64" t="str">
        <f>IF(O161=1,"",RTD("cqg.rtd",,"StudyData", "(Vol("&amp;$E$17&amp;")when  (LocalYear("&amp;$E$17&amp;")="&amp;$D$6&amp;"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64" t="str">
        <f>IF(O161=1,"",RTD("cqg.rtd",,"StudyData", "(Vol("&amp;$E$18&amp;")when  (LocalYear("&amp;$E$18&amp;")="&amp;$D$7&amp;"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64" t="str">
        <f>IF(O161=1,"",RTD("cqg.rtd",,"StudyData", "(Vol("&amp;$E$19&amp;")when  (LocalYear("&amp;$E$19&amp;")="&amp;$D$8&amp;"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64" t="str">
        <f>IF(O161=1,"",RTD("cqg.rtd",,"StudyData", "(Vol("&amp;$E$20&amp;")when  (LocalYear("&amp;$E$20&amp;")="&amp;$D$9&amp;"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64" t="str">
        <f>IF(O161=1,"",RTD("cqg.rtd",,"StudyData", "(Vol("&amp;$E$21&amp;")when  (LocalYear("&amp;$E$21&amp;")="&amp;$D$10&amp;"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64" t="str">
        <f>IF(O161=1,"",RTD("cqg.rtd",,"StudyData", "(Vol("&amp;$E$21&amp;")when  (LocalYear("&amp;$E$21&amp;")="&amp;$D$11&amp;"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65" t="str">
        <f t="shared" si="28"/>
        <v/>
      </c>
      <c r="AE161" s="64" t="str">
        <f ca="1">IF($R161=1,SUM($S$1:S161),"")</f>
        <v/>
      </c>
      <c r="AF161" s="64" t="str">
        <f ca="1">IF($R161=1,SUM($T$1:T161),"")</f>
        <v/>
      </c>
      <c r="AG161" s="64" t="str">
        <f ca="1">IF($R161=1,SUM($U$1:U161),"")</f>
        <v/>
      </c>
      <c r="AH161" s="64" t="str">
        <f ca="1">IF($R161=1,SUM($V$1:V161),"")</f>
        <v/>
      </c>
      <c r="AI161" s="64" t="str">
        <f ca="1">IF($R161=1,SUM($W$1:W161),"")</f>
        <v/>
      </c>
      <c r="AJ161" s="64" t="str">
        <f ca="1">IF($R161=1,SUM($X$1:X161),"")</f>
        <v/>
      </c>
      <c r="AK161" s="64" t="str">
        <f ca="1">IF($R161=1,SUM($Y$1:Y161),"")</f>
        <v/>
      </c>
      <c r="AL161" s="64" t="str">
        <f ca="1">IF($R161=1,SUM($Z$1:Z161),"")</f>
        <v/>
      </c>
      <c r="AM161" s="64" t="str">
        <f ca="1">IF($R161=1,SUM($AA$1:AA161),"")</f>
        <v/>
      </c>
      <c r="AN161" s="64" t="str">
        <f ca="1">IF($R161=1,SUM($AB$1:AB161),"")</f>
        <v/>
      </c>
      <c r="AO161" s="64" t="str">
        <f ca="1">IF($R161=1,SUM($AC$1:AC161),"")</f>
        <v/>
      </c>
      <c r="AQ161" s="69" t="str">
        <f t="shared" si="29"/>
        <v>21:50</v>
      </c>
    </row>
    <row r="162" spans="6:43" x14ac:dyDescent="0.3">
      <c r="F162" s="64">
        <f t="shared" si="30"/>
        <v>21</v>
      </c>
      <c r="G162" s="66">
        <f t="shared" si="31"/>
        <v>55</v>
      </c>
      <c r="H162" s="67">
        <f t="shared" si="32"/>
        <v>0.91319444444444453</v>
      </c>
      <c r="K162" s="65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65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64">
        <f t="shared" si="26"/>
        <v>1</v>
      </c>
      <c r="R162" s="64">
        <f t="shared" ca="1" si="27"/>
        <v>1.1489999999999836</v>
      </c>
      <c r="S162" s="64" t="str">
        <f>IF(O162=1,"",RTD("cqg.rtd",,"StudyData", "(Vol("&amp;$E$13&amp;")when  (LocalYear("&amp;$E$13&amp;")="&amp;$D$2&amp;"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64" t="str">
        <f>IF(O162=1,"",RTD("cqg.rtd",,"StudyData", "(Vol("&amp;$E$14&amp;")when  (LocalYear("&amp;$E$14&amp;")="&amp;$D$3&amp;"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64" t="str">
        <f>IF(O162=1,"",RTD("cqg.rtd",,"StudyData", "(Vol("&amp;$E$15&amp;")when  (LocalYear("&amp;$E$15&amp;")="&amp;$D$4&amp;"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64" t="str">
        <f>IF(O162=1,"",RTD("cqg.rtd",,"StudyData", "(Vol("&amp;$E$16&amp;")when  (LocalYear("&amp;$E$16&amp;")="&amp;$D$5&amp;"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64" t="str">
        <f>IF(O162=1,"",RTD("cqg.rtd",,"StudyData", "(Vol("&amp;$E$17&amp;")when  (LocalYear("&amp;$E$17&amp;")="&amp;$D$6&amp;"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64" t="str">
        <f>IF(O162=1,"",RTD("cqg.rtd",,"StudyData", "(Vol("&amp;$E$18&amp;")when  (LocalYear("&amp;$E$18&amp;")="&amp;$D$7&amp;"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64" t="str">
        <f>IF(O162=1,"",RTD("cqg.rtd",,"StudyData", "(Vol("&amp;$E$19&amp;")when  (LocalYear("&amp;$E$19&amp;")="&amp;$D$8&amp;"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64" t="str">
        <f>IF(O162=1,"",RTD("cqg.rtd",,"StudyData", "(Vol("&amp;$E$20&amp;")when  (LocalYear("&amp;$E$20&amp;")="&amp;$D$9&amp;"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64" t="str">
        <f>IF(O162=1,"",RTD("cqg.rtd",,"StudyData", "(Vol("&amp;$E$21&amp;")when  (LocalYear("&amp;$E$21&amp;")="&amp;$D$10&amp;"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64" t="str">
        <f>IF(O162=1,"",RTD("cqg.rtd",,"StudyData", "(Vol("&amp;$E$21&amp;")when  (LocalYear("&amp;$E$21&amp;")="&amp;$D$11&amp;"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65" t="str">
        <f t="shared" si="28"/>
        <v/>
      </c>
      <c r="AE162" s="64" t="str">
        <f ca="1">IF($R162=1,SUM($S$1:S162),"")</f>
        <v/>
      </c>
      <c r="AF162" s="64" t="str">
        <f ca="1">IF($R162=1,SUM($T$1:T162),"")</f>
        <v/>
      </c>
      <c r="AG162" s="64" t="str">
        <f ca="1">IF($R162=1,SUM($U$1:U162),"")</f>
        <v/>
      </c>
      <c r="AH162" s="64" t="str">
        <f ca="1">IF($R162=1,SUM($V$1:V162),"")</f>
        <v/>
      </c>
      <c r="AI162" s="64" t="str">
        <f ca="1">IF($R162=1,SUM($W$1:W162),"")</f>
        <v/>
      </c>
      <c r="AJ162" s="64" t="str">
        <f ca="1">IF($R162=1,SUM($X$1:X162),"")</f>
        <v/>
      </c>
      <c r="AK162" s="64" t="str">
        <f ca="1">IF($R162=1,SUM($Y$1:Y162),"")</f>
        <v/>
      </c>
      <c r="AL162" s="64" t="str">
        <f ca="1">IF($R162=1,SUM($Z$1:Z162),"")</f>
        <v/>
      </c>
      <c r="AM162" s="64" t="str">
        <f ca="1">IF($R162=1,SUM($AA$1:AA162),"")</f>
        <v/>
      </c>
      <c r="AN162" s="64" t="str">
        <f ca="1">IF($R162=1,SUM($AB$1:AB162),"")</f>
        <v/>
      </c>
      <c r="AO162" s="64" t="str">
        <f ca="1">IF($R162=1,SUM($AC$1:AC162),"")</f>
        <v/>
      </c>
      <c r="AQ162" s="69" t="str">
        <f t="shared" si="29"/>
        <v>21:55</v>
      </c>
    </row>
    <row r="163" spans="6:43" x14ac:dyDescent="0.3">
      <c r="F163" s="64">
        <f t="shared" si="30"/>
        <v>22</v>
      </c>
      <c r="G163" s="66" t="str">
        <f t="shared" si="31"/>
        <v>00</v>
      </c>
      <c r="H163" s="67">
        <f t="shared" si="32"/>
        <v>0.91666666666666663</v>
      </c>
      <c r="K163" s="65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65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64">
        <f t="shared" si="26"/>
        <v>1</v>
      </c>
      <c r="R163" s="64">
        <f t="shared" ca="1" si="27"/>
        <v>1.1499999999999835</v>
      </c>
      <c r="S163" s="64" t="str">
        <f>IF(O163=1,"",RTD("cqg.rtd",,"StudyData", "(Vol("&amp;$E$13&amp;")when  (LocalYear("&amp;$E$13&amp;")="&amp;$D$2&amp;"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64" t="str">
        <f>IF(O163=1,"",RTD("cqg.rtd",,"StudyData", "(Vol("&amp;$E$14&amp;")when  (LocalYear("&amp;$E$14&amp;")="&amp;$D$3&amp;"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64" t="str">
        <f>IF(O163=1,"",RTD("cqg.rtd",,"StudyData", "(Vol("&amp;$E$15&amp;")when  (LocalYear("&amp;$E$15&amp;")="&amp;$D$4&amp;"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64" t="str">
        <f>IF(O163=1,"",RTD("cqg.rtd",,"StudyData", "(Vol("&amp;$E$16&amp;")when  (LocalYear("&amp;$E$16&amp;")="&amp;$D$5&amp;"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64" t="str">
        <f>IF(O163=1,"",RTD("cqg.rtd",,"StudyData", "(Vol("&amp;$E$17&amp;")when  (LocalYear("&amp;$E$17&amp;")="&amp;$D$6&amp;"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64" t="str">
        <f>IF(O163=1,"",RTD("cqg.rtd",,"StudyData", "(Vol("&amp;$E$18&amp;")when  (LocalYear("&amp;$E$18&amp;")="&amp;$D$7&amp;"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64" t="str">
        <f>IF(O163=1,"",RTD("cqg.rtd",,"StudyData", "(Vol("&amp;$E$19&amp;")when  (LocalYear("&amp;$E$19&amp;")="&amp;$D$8&amp;"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64" t="str">
        <f>IF(O163=1,"",RTD("cqg.rtd",,"StudyData", "(Vol("&amp;$E$20&amp;")when  (LocalYear("&amp;$E$20&amp;")="&amp;$D$9&amp;"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64" t="str">
        <f>IF(O163=1,"",RTD("cqg.rtd",,"StudyData", "(Vol("&amp;$E$21&amp;")when  (LocalYear("&amp;$E$21&amp;")="&amp;$D$10&amp;"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64" t="str">
        <f>IF(O163=1,"",RTD("cqg.rtd",,"StudyData", "(Vol("&amp;$E$21&amp;")when  (LocalYear("&amp;$E$21&amp;")="&amp;$D$11&amp;"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65" t="str">
        <f t="shared" si="28"/>
        <v/>
      </c>
      <c r="AE163" s="64" t="str">
        <f ca="1">IF($R163=1,SUM($S$1:S163),"")</f>
        <v/>
      </c>
      <c r="AF163" s="64" t="str">
        <f ca="1">IF($R163=1,SUM($T$1:T163),"")</f>
        <v/>
      </c>
      <c r="AG163" s="64" t="str">
        <f ca="1">IF($R163=1,SUM($U$1:U163),"")</f>
        <v/>
      </c>
      <c r="AH163" s="64" t="str">
        <f ca="1">IF($R163=1,SUM($V$1:V163),"")</f>
        <v/>
      </c>
      <c r="AI163" s="64" t="str">
        <f ca="1">IF($R163=1,SUM($W$1:W163),"")</f>
        <v/>
      </c>
      <c r="AJ163" s="64" t="str">
        <f ca="1">IF($R163=1,SUM($X$1:X163),"")</f>
        <v/>
      </c>
      <c r="AK163" s="64" t="str">
        <f ca="1">IF($R163=1,SUM($Y$1:Y163),"")</f>
        <v/>
      </c>
      <c r="AL163" s="64" t="str">
        <f ca="1">IF($R163=1,SUM($Z$1:Z163),"")</f>
        <v/>
      </c>
      <c r="AM163" s="64" t="str">
        <f ca="1">IF($R163=1,SUM($AA$1:AA163),"")</f>
        <v/>
      </c>
      <c r="AN163" s="64" t="str">
        <f ca="1">IF($R163=1,SUM($AB$1:AB163),"")</f>
        <v/>
      </c>
      <c r="AO163" s="64" t="str">
        <f ca="1">IF($R163=1,SUM($AC$1:AC163),"")</f>
        <v/>
      </c>
      <c r="AQ163" s="69" t="str">
        <f t="shared" si="29"/>
        <v>22:00</v>
      </c>
    </row>
    <row r="164" spans="6:43" x14ac:dyDescent="0.3">
      <c r="F164" s="64">
        <f t="shared" si="30"/>
        <v>22</v>
      </c>
      <c r="G164" s="66" t="str">
        <f t="shared" si="31"/>
        <v>05</v>
      </c>
      <c r="H164" s="67">
        <f t="shared" si="32"/>
        <v>0.92013888888888884</v>
      </c>
      <c r="K164" s="65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65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64">
        <f t="shared" si="26"/>
        <v>1</v>
      </c>
      <c r="R164" s="64">
        <f t="shared" ca="1" si="27"/>
        <v>1.1509999999999834</v>
      </c>
      <c r="S164" s="64" t="str">
        <f>IF(O164=1,"",RTD("cqg.rtd",,"StudyData", "(Vol("&amp;$E$13&amp;")when  (LocalYear("&amp;$E$13&amp;")="&amp;$D$2&amp;"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64" t="str">
        <f>IF(O164=1,"",RTD("cqg.rtd",,"StudyData", "(Vol("&amp;$E$14&amp;")when  (LocalYear("&amp;$E$14&amp;")="&amp;$D$3&amp;"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64" t="str">
        <f>IF(O164=1,"",RTD("cqg.rtd",,"StudyData", "(Vol("&amp;$E$15&amp;")when  (LocalYear("&amp;$E$15&amp;")="&amp;$D$4&amp;"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64" t="str">
        <f>IF(O164=1,"",RTD("cqg.rtd",,"StudyData", "(Vol("&amp;$E$16&amp;")when  (LocalYear("&amp;$E$16&amp;")="&amp;$D$5&amp;"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64" t="str">
        <f>IF(O164=1,"",RTD("cqg.rtd",,"StudyData", "(Vol("&amp;$E$17&amp;")when  (LocalYear("&amp;$E$17&amp;")="&amp;$D$6&amp;"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64" t="str">
        <f>IF(O164=1,"",RTD("cqg.rtd",,"StudyData", "(Vol("&amp;$E$18&amp;")when  (LocalYear("&amp;$E$18&amp;")="&amp;$D$7&amp;"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64" t="str">
        <f>IF(O164=1,"",RTD("cqg.rtd",,"StudyData", "(Vol("&amp;$E$19&amp;")when  (LocalYear("&amp;$E$19&amp;")="&amp;$D$8&amp;"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64" t="str">
        <f>IF(O164=1,"",RTD("cqg.rtd",,"StudyData", "(Vol("&amp;$E$20&amp;")when  (LocalYear("&amp;$E$20&amp;")="&amp;$D$9&amp;"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64" t="str">
        <f>IF(O164=1,"",RTD("cqg.rtd",,"StudyData", "(Vol("&amp;$E$21&amp;")when  (LocalYear("&amp;$E$21&amp;")="&amp;$D$10&amp;"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64" t="str">
        <f>IF(O164=1,"",RTD("cqg.rtd",,"StudyData", "(Vol("&amp;$E$21&amp;")when  (LocalYear("&amp;$E$21&amp;")="&amp;$D$11&amp;"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65" t="str">
        <f t="shared" si="28"/>
        <v/>
      </c>
      <c r="AE164" s="64" t="str">
        <f ca="1">IF($R164=1,SUM($S$1:S164),"")</f>
        <v/>
      </c>
      <c r="AF164" s="64" t="str">
        <f ca="1">IF($R164=1,SUM($T$1:T164),"")</f>
        <v/>
      </c>
      <c r="AG164" s="64" t="str">
        <f ca="1">IF($R164=1,SUM($U$1:U164),"")</f>
        <v/>
      </c>
      <c r="AH164" s="64" t="str">
        <f ca="1">IF($R164=1,SUM($V$1:V164),"")</f>
        <v/>
      </c>
      <c r="AI164" s="64" t="str">
        <f ca="1">IF($R164=1,SUM($W$1:W164),"")</f>
        <v/>
      </c>
      <c r="AJ164" s="64" t="str">
        <f ca="1">IF($R164=1,SUM($X$1:X164),"")</f>
        <v/>
      </c>
      <c r="AK164" s="64" t="str">
        <f ca="1">IF($R164=1,SUM($Y$1:Y164),"")</f>
        <v/>
      </c>
      <c r="AL164" s="64" t="str">
        <f ca="1">IF($R164=1,SUM($Z$1:Z164),"")</f>
        <v/>
      </c>
      <c r="AM164" s="64" t="str">
        <f ca="1">IF($R164=1,SUM($AA$1:AA164),"")</f>
        <v/>
      </c>
      <c r="AN164" s="64" t="str">
        <f ca="1">IF($R164=1,SUM($AB$1:AB164),"")</f>
        <v/>
      </c>
      <c r="AO164" s="64" t="str">
        <f ca="1">IF($R164=1,SUM($AC$1:AC164),"")</f>
        <v/>
      </c>
      <c r="AQ164" s="69" t="str">
        <f t="shared" si="29"/>
        <v>22:05</v>
      </c>
    </row>
    <row r="165" spans="6:43" x14ac:dyDescent="0.3">
      <c r="F165" s="64">
        <f t="shared" si="30"/>
        <v>22</v>
      </c>
      <c r="G165" s="66">
        <f t="shared" si="31"/>
        <v>10</v>
      </c>
      <c r="H165" s="67">
        <f t="shared" si="32"/>
        <v>0.92361111111111116</v>
      </c>
      <c r="K165" s="65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65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64">
        <f t="shared" si="26"/>
        <v>1</v>
      </c>
      <c r="R165" s="64">
        <f t="shared" ca="1" si="27"/>
        <v>1.1519999999999833</v>
      </c>
      <c r="S165" s="64" t="str">
        <f>IF(O165=1,"",RTD("cqg.rtd",,"StudyData", "(Vol("&amp;$E$13&amp;")when  (LocalYear("&amp;$E$13&amp;")="&amp;$D$2&amp;"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64" t="str">
        <f>IF(O165=1,"",RTD("cqg.rtd",,"StudyData", "(Vol("&amp;$E$14&amp;")when  (LocalYear("&amp;$E$14&amp;")="&amp;$D$3&amp;"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64" t="str">
        <f>IF(O165=1,"",RTD("cqg.rtd",,"StudyData", "(Vol("&amp;$E$15&amp;")when  (LocalYear("&amp;$E$15&amp;")="&amp;$D$4&amp;"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64" t="str">
        <f>IF(O165=1,"",RTD("cqg.rtd",,"StudyData", "(Vol("&amp;$E$16&amp;")when  (LocalYear("&amp;$E$16&amp;")="&amp;$D$5&amp;"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64" t="str">
        <f>IF(O165=1,"",RTD("cqg.rtd",,"StudyData", "(Vol("&amp;$E$17&amp;")when  (LocalYear("&amp;$E$17&amp;")="&amp;$D$6&amp;"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64" t="str">
        <f>IF(O165=1,"",RTD("cqg.rtd",,"StudyData", "(Vol("&amp;$E$18&amp;")when  (LocalYear("&amp;$E$18&amp;")="&amp;$D$7&amp;"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64" t="str">
        <f>IF(O165=1,"",RTD("cqg.rtd",,"StudyData", "(Vol("&amp;$E$19&amp;")when  (LocalYear("&amp;$E$19&amp;")="&amp;$D$8&amp;"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64" t="str">
        <f>IF(O165=1,"",RTD("cqg.rtd",,"StudyData", "(Vol("&amp;$E$20&amp;")when  (LocalYear("&amp;$E$20&amp;")="&amp;$D$9&amp;"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64" t="str">
        <f>IF(O165=1,"",RTD("cqg.rtd",,"StudyData", "(Vol("&amp;$E$21&amp;")when  (LocalYear("&amp;$E$21&amp;")="&amp;$D$10&amp;"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64" t="str">
        <f>IF(O165=1,"",RTD("cqg.rtd",,"StudyData", "(Vol("&amp;$E$21&amp;")when  (LocalYear("&amp;$E$21&amp;")="&amp;$D$11&amp;"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65" t="str">
        <f t="shared" si="28"/>
        <v/>
      </c>
      <c r="AE165" s="64" t="str">
        <f ca="1">IF($R165=1,SUM($S$1:S165),"")</f>
        <v/>
      </c>
      <c r="AF165" s="64" t="str">
        <f ca="1">IF($R165=1,SUM($T$1:T165),"")</f>
        <v/>
      </c>
      <c r="AG165" s="64" t="str">
        <f ca="1">IF($R165=1,SUM($U$1:U165),"")</f>
        <v/>
      </c>
      <c r="AH165" s="64" t="str">
        <f ca="1">IF($R165=1,SUM($V$1:V165),"")</f>
        <v/>
      </c>
      <c r="AI165" s="64" t="str">
        <f ca="1">IF($R165=1,SUM($W$1:W165),"")</f>
        <v/>
      </c>
      <c r="AJ165" s="64" t="str">
        <f ca="1">IF($R165=1,SUM($X$1:X165),"")</f>
        <v/>
      </c>
      <c r="AK165" s="64" t="str">
        <f ca="1">IF($R165=1,SUM($Y$1:Y165),"")</f>
        <v/>
      </c>
      <c r="AL165" s="64" t="str">
        <f ca="1">IF($R165=1,SUM($Z$1:Z165),"")</f>
        <v/>
      </c>
      <c r="AM165" s="64" t="str">
        <f ca="1">IF($R165=1,SUM($AA$1:AA165),"")</f>
        <v/>
      </c>
      <c r="AN165" s="64" t="str">
        <f ca="1">IF($R165=1,SUM($AB$1:AB165),"")</f>
        <v/>
      </c>
      <c r="AO165" s="64" t="str">
        <f ca="1">IF($R165=1,SUM($AC$1:AC165),"")</f>
        <v/>
      </c>
      <c r="AQ165" s="69" t="str">
        <f t="shared" si="29"/>
        <v>22:10</v>
      </c>
    </row>
    <row r="166" spans="6:43" x14ac:dyDescent="0.3">
      <c r="F166" s="64">
        <f t="shared" si="30"/>
        <v>22</v>
      </c>
      <c r="G166" s="66">
        <f t="shared" si="31"/>
        <v>15</v>
      </c>
      <c r="H166" s="67">
        <f t="shared" si="32"/>
        <v>0.92708333333333337</v>
      </c>
      <c r="K166" s="65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65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64">
        <f t="shared" si="26"/>
        <v>1</v>
      </c>
      <c r="R166" s="64">
        <f t="shared" ca="1" si="27"/>
        <v>1.1529999999999831</v>
      </c>
      <c r="S166" s="64" t="str">
        <f>IF(O166=1,"",RTD("cqg.rtd",,"StudyData", "(Vol("&amp;$E$13&amp;")when  (LocalYear("&amp;$E$13&amp;")="&amp;$D$2&amp;"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64" t="str">
        <f>IF(O166=1,"",RTD("cqg.rtd",,"StudyData", "(Vol("&amp;$E$14&amp;")when  (LocalYear("&amp;$E$14&amp;")="&amp;$D$3&amp;"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64" t="str">
        <f>IF(O166=1,"",RTD("cqg.rtd",,"StudyData", "(Vol("&amp;$E$15&amp;")when  (LocalYear("&amp;$E$15&amp;")="&amp;$D$4&amp;"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64" t="str">
        <f>IF(O166=1,"",RTD("cqg.rtd",,"StudyData", "(Vol("&amp;$E$16&amp;")when  (LocalYear("&amp;$E$16&amp;")="&amp;$D$5&amp;"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64" t="str">
        <f>IF(O166=1,"",RTD("cqg.rtd",,"StudyData", "(Vol("&amp;$E$17&amp;")when  (LocalYear("&amp;$E$17&amp;")="&amp;$D$6&amp;"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64" t="str">
        <f>IF(O166=1,"",RTD("cqg.rtd",,"StudyData", "(Vol("&amp;$E$18&amp;")when  (LocalYear("&amp;$E$18&amp;")="&amp;$D$7&amp;"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64" t="str">
        <f>IF(O166=1,"",RTD("cqg.rtd",,"StudyData", "(Vol("&amp;$E$19&amp;")when  (LocalYear("&amp;$E$19&amp;")="&amp;$D$8&amp;"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64" t="str">
        <f>IF(O166=1,"",RTD("cqg.rtd",,"StudyData", "(Vol("&amp;$E$20&amp;")when  (LocalYear("&amp;$E$20&amp;")="&amp;$D$9&amp;"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64" t="str">
        <f>IF(O166=1,"",RTD("cqg.rtd",,"StudyData", "(Vol("&amp;$E$21&amp;")when  (LocalYear("&amp;$E$21&amp;")="&amp;$D$10&amp;"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64" t="str">
        <f>IF(O166=1,"",RTD("cqg.rtd",,"StudyData", "(Vol("&amp;$E$21&amp;")when  (LocalYear("&amp;$E$21&amp;")="&amp;$D$11&amp;"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65" t="str">
        <f t="shared" si="28"/>
        <v/>
      </c>
      <c r="AE166" s="64" t="str">
        <f ca="1">IF($R166=1,SUM($S$1:S166),"")</f>
        <v/>
      </c>
      <c r="AF166" s="64" t="str">
        <f ca="1">IF($R166=1,SUM($T$1:T166),"")</f>
        <v/>
      </c>
      <c r="AG166" s="64" t="str">
        <f ca="1">IF($R166=1,SUM($U$1:U166),"")</f>
        <v/>
      </c>
      <c r="AH166" s="64" t="str">
        <f ca="1">IF($R166=1,SUM($V$1:V166),"")</f>
        <v/>
      </c>
      <c r="AI166" s="64" t="str">
        <f ca="1">IF($R166=1,SUM($W$1:W166),"")</f>
        <v/>
      </c>
      <c r="AJ166" s="64" t="str">
        <f ca="1">IF($R166=1,SUM($X$1:X166),"")</f>
        <v/>
      </c>
      <c r="AK166" s="64" t="str">
        <f ca="1">IF($R166=1,SUM($Y$1:Y166),"")</f>
        <v/>
      </c>
      <c r="AL166" s="64" t="str">
        <f ca="1">IF($R166=1,SUM($Z$1:Z166),"")</f>
        <v/>
      </c>
      <c r="AM166" s="64" t="str">
        <f ca="1">IF($R166=1,SUM($AA$1:AA166),"")</f>
        <v/>
      </c>
      <c r="AN166" s="64" t="str">
        <f ca="1">IF($R166=1,SUM($AB$1:AB166),"")</f>
        <v/>
      </c>
      <c r="AO166" s="64" t="str">
        <f ca="1">IF($R166=1,SUM($AC$1:AC166),"")</f>
        <v/>
      </c>
      <c r="AQ166" s="69" t="str">
        <f t="shared" si="29"/>
        <v>22:15</v>
      </c>
    </row>
    <row r="167" spans="6:43" x14ac:dyDescent="0.3">
      <c r="F167" s="64">
        <f t="shared" si="30"/>
        <v>22</v>
      </c>
      <c r="G167" s="66">
        <f t="shared" si="31"/>
        <v>20</v>
      </c>
      <c r="H167" s="67">
        <f t="shared" si="32"/>
        <v>0.93055555555555547</v>
      </c>
      <c r="K167" s="65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65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64">
        <f t="shared" si="26"/>
        <v>1</v>
      </c>
      <c r="R167" s="64">
        <f t="shared" ca="1" si="27"/>
        <v>1.153999999999983</v>
      </c>
      <c r="S167" s="64" t="str">
        <f>IF(O167=1,"",RTD("cqg.rtd",,"StudyData", "(Vol("&amp;$E$13&amp;")when  (LocalYear("&amp;$E$13&amp;")="&amp;$D$2&amp;"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64" t="str">
        <f>IF(O167=1,"",RTD("cqg.rtd",,"StudyData", "(Vol("&amp;$E$14&amp;")when  (LocalYear("&amp;$E$14&amp;")="&amp;$D$3&amp;"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64" t="str">
        <f>IF(O167=1,"",RTD("cqg.rtd",,"StudyData", "(Vol("&amp;$E$15&amp;")when  (LocalYear("&amp;$E$15&amp;")="&amp;$D$4&amp;"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64" t="str">
        <f>IF(O167=1,"",RTD("cqg.rtd",,"StudyData", "(Vol("&amp;$E$16&amp;")when  (LocalYear("&amp;$E$16&amp;")="&amp;$D$5&amp;"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64" t="str">
        <f>IF(O167=1,"",RTD("cqg.rtd",,"StudyData", "(Vol("&amp;$E$17&amp;")when  (LocalYear("&amp;$E$17&amp;")="&amp;$D$6&amp;"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64" t="str">
        <f>IF(O167=1,"",RTD("cqg.rtd",,"StudyData", "(Vol("&amp;$E$18&amp;")when  (LocalYear("&amp;$E$18&amp;")="&amp;$D$7&amp;"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64" t="str">
        <f>IF(O167=1,"",RTD("cqg.rtd",,"StudyData", "(Vol("&amp;$E$19&amp;")when  (LocalYear("&amp;$E$19&amp;")="&amp;$D$8&amp;"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64" t="str">
        <f>IF(O167=1,"",RTD("cqg.rtd",,"StudyData", "(Vol("&amp;$E$20&amp;")when  (LocalYear("&amp;$E$20&amp;")="&amp;$D$9&amp;"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64" t="str">
        <f>IF(O167=1,"",RTD("cqg.rtd",,"StudyData", "(Vol("&amp;$E$21&amp;")when  (LocalYear("&amp;$E$21&amp;")="&amp;$D$10&amp;"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64" t="str">
        <f>IF(O167=1,"",RTD("cqg.rtd",,"StudyData", "(Vol("&amp;$E$21&amp;")when  (LocalYear("&amp;$E$21&amp;")="&amp;$D$11&amp;"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65" t="str">
        <f t="shared" si="28"/>
        <v/>
      </c>
      <c r="AE167" s="64" t="str">
        <f ca="1">IF($R167=1,SUM($S$1:S167),"")</f>
        <v/>
      </c>
      <c r="AF167" s="64" t="str">
        <f ca="1">IF($R167=1,SUM($T$1:T167),"")</f>
        <v/>
      </c>
      <c r="AG167" s="64" t="str">
        <f ca="1">IF($R167=1,SUM($U$1:U167),"")</f>
        <v/>
      </c>
      <c r="AH167" s="64" t="str">
        <f ca="1">IF($R167=1,SUM($V$1:V167),"")</f>
        <v/>
      </c>
      <c r="AI167" s="64" t="str">
        <f ca="1">IF($R167=1,SUM($W$1:W167),"")</f>
        <v/>
      </c>
      <c r="AJ167" s="64" t="str">
        <f ca="1">IF($R167=1,SUM($X$1:X167),"")</f>
        <v/>
      </c>
      <c r="AK167" s="64" t="str">
        <f ca="1">IF($R167=1,SUM($Y$1:Y167),"")</f>
        <v/>
      </c>
      <c r="AL167" s="64" t="str">
        <f ca="1">IF($R167=1,SUM($Z$1:Z167),"")</f>
        <v/>
      </c>
      <c r="AM167" s="64" t="str">
        <f ca="1">IF($R167=1,SUM($AA$1:AA167),"")</f>
        <v/>
      </c>
      <c r="AN167" s="64" t="str">
        <f ca="1">IF($R167=1,SUM($AB$1:AB167),"")</f>
        <v/>
      </c>
      <c r="AO167" s="64" t="str">
        <f ca="1">IF($R167=1,SUM($AC$1:AC167),"")</f>
        <v/>
      </c>
      <c r="AQ167" s="69" t="str">
        <f t="shared" si="29"/>
        <v>22:20</v>
      </c>
    </row>
    <row r="168" spans="6:43" x14ac:dyDescent="0.3">
      <c r="F168" s="64">
        <f t="shared" si="30"/>
        <v>22</v>
      </c>
      <c r="G168" s="66">
        <f t="shared" si="31"/>
        <v>25</v>
      </c>
      <c r="H168" s="67">
        <f t="shared" si="32"/>
        <v>0.93402777777777779</v>
      </c>
      <c r="K168" s="65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65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64">
        <f t="shared" si="26"/>
        <v>1</v>
      </c>
      <c r="R168" s="64">
        <f t="shared" ca="1" si="27"/>
        <v>1.1549999999999829</v>
      </c>
      <c r="S168" s="64" t="str">
        <f>IF(O168=1,"",RTD("cqg.rtd",,"StudyData", "(Vol("&amp;$E$13&amp;")when  (LocalYear("&amp;$E$13&amp;")="&amp;$D$2&amp;"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64" t="str">
        <f>IF(O168=1,"",RTD("cqg.rtd",,"StudyData", "(Vol("&amp;$E$14&amp;")when  (LocalYear("&amp;$E$14&amp;")="&amp;$D$3&amp;"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64" t="str">
        <f>IF(O168=1,"",RTD("cqg.rtd",,"StudyData", "(Vol("&amp;$E$15&amp;")when  (LocalYear("&amp;$E$15&amp;")="&amp;$D$4&amp;"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64" t="str">
        <f>IF(O168=1,"",RTD("cqg.rtd",,"StudyData", "(Vol("&amp;$E$16&amp;")when  (LocalYear("&amp;$E$16&amp;")="&amp;$D$5&amp;"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64" t="str">
        <f>IF(O168=1,"",RTD("cqg.rtd",,"StudyData", "(Vol("&amp;$E$17&amp;")when  (LocalYear("&amp;$E$17&amp;")="&amp;$D$6&amp;"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64" t="str">
        <f>IF(O168=1,"",RTD("cqg.rtd",,"StudyData", "(Vol("&amp;$E$18&amp;")when  (LocalYear("&amp;$E$18&amp;")="&amp;$D$7&amp;"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64" t="str">
        <f>IF(O168=1,"",RTD("cqg.rtd",,"StudyData", "(Vol("&amp;$E$19&amp;")when  (LocalYear("&amp;$E$19&amp;")="&amp;$D$8&amp;"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64" t="str">
        <f>IF(O168=1,"",RTD("cqg.rtd",,"StudyData", "(Vol("&amp;$E$20&amp;")when  (LocalYear("&amp;$E$20&amp;")="&amp;$D$9&amp;"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64" t="str">
        <f>IF(O168=1,"",RTD("cqg.rtd",,"StudyData", "(Vol("&amp;$E$21&amp;")when  (LocalYear("&amp;$E$21&amp;")="&amp;$D$10&amp;"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64" t="str">
        <f>IF(O168=1,"",RTD("cqg.rtd",,"StudyData", "(Vol("&amp;$E$21&amp;")when  (LocalYear("&amp;$E$21&amp;")="&amp;$D$11&amp;"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65" t="str">
        <f t="shared" si="28"/>
        <v/>
      </c>
      <c r="AE168" s="64" t="str">
        <f ca="1">IF($R168=1,SUM($S$1:S168),"")</f>
        <v/>
      </c>
      <c r="AF168" s="64" t="str">
        <f ca="1">IF($R168=1,SUM($T$1:T168),"")</f>
        <v/>
      </c>
      <c r="AG168" s="64" t="str">
        <f ca="1">IF($R168=1,SUM($U$1:U168),"")</f>
        <v/>
      </c>
      <c r="AH168" s="64" t="str">
        <f ca="1">IF($R168=1,SUM($V$1:V168),"")</f>
        <v/>
      </c>
      <c r="AI168" s="64" t="str">
        <f ca="1">IF($R168=1,SUM($W$1:W168),"")</f>
        <v/>
      </c>
      <c r="AJ168" s="64" t="str">
        <f ca="1">IF($R168=1,SUM($X$1:X168),"")</f>
        <v/>
      </c>
      <c r="AK168" s="64" t="str">
        <f ca="1">IF($R168=1,SUM($Y$1:Y168),"")</f>
        <v/>
      </c>
      <c r="AL168" s="64" t="str">
        <f ca="1">IF($R168=1,SUM($Z$1:Z168),"")</f>
        <v/>
      </c>
      <c r="AM168" s="64" t="str">
        <f ca="1">IF($R168=1,SUM($AA$1:AA168),"")</f>
        <v/>
      </c>
      <c r="AN168" s="64" t="str">
        <f ca="1">IF($R168=1,SUM($AB$1:AB168),"")</f>
        <v/>
      </c>
      <c r="AO168" s="64" t="str">
        <f ca="1">IF($R168=1,SUM($AC$1:AC168),"")</f>
        <v/>
      </c>
      <c r="AQ168" s="69" t="str">
        <f t="shared" si="29"/>
        <v>22:25</v>
      </c>
    </row>
    <row r="169" spans="6:43" x14ac:dyDescent="0.3">
      <c r="F169" s="64">
        <f t="shared" si="30"/>
        <v>22</v>
      </c>
      <c r="G169" s="66">
        <f t="shared" si="31"/>
        <v>30</v>
      </c>
      <c r="H169" s="67">
        <f t="shared" si="32"/>
        <v>0.9375</v>
      </c>
      <c r="K169" s="65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65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64">
        <f t="shared" si="26"/>
        <v>1</v>
      </c>
      <c r="R169" s="64">
        <f t="shared" ca="1" si="27"/>
        <v>1.1559999999999828</v>
      </c>
      <c r="S169" s="64" t="str">
        <f>IF(O169=1,"",RTD("cqg.rtd",,"StudyData", "(Vol("&amp;$E$13&amp;")when  (LocalYear("&amp;$E$13&amp;")="&amp;$D$2&amp;"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64" t="str">
        <f>IF(O169=1,"",RTD("cqg.rtd",,"StudyData", "(Vol("&amp;$E$14&amp;")when  (LocalYear("&amp;$E$14&amp;")="&amp;$D$3&amp;"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64" t="str">
        <f>IF(O169=1,"",RTD("cqg.rtd",,"StudyData", "(Vol("&amp;$E$15&amp;")when  (LocalYear("&amp;$E$15&amp;")="&amp;$D$4&amp;"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64" t="str">
        <f>IF(O169=1,"",RTD("cqg.rtd",,"StudyData", "(Vol("&amp;$E$16&amp;")when  (LocalYear("&amp;$E$16&amp;")="&amp;$D$5&amp;"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64" t="str">
        <f>IF(O169=1,"",RTD("cqg.rtd",,"StudyData", "(Vol("&amp;$E$17&amp;")when  (LocalYear("&amp;$E$17&amp;")="&amp;$D$6&amp;"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64" t="str">
        <f>IF(O169=1,"",RTD("cqg.rtd",,"StudyData", "(Vol("&amp;$E$18&amp;")when  (LocalYear("&amp;$E$18&amp;")="&amp;$D$7&amp;"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64" t="str">
        <f>IF(O169=1,"",RTD("cqg.rtd",,"StudyData", "(Vol("&amp;$E$19&amp;")when  (LocalYear("&amp;$E$19&amp;")="&amp;$D$8&amp;"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64" t="str">
        <f>IF(O169=1,"",RTD("cqg.rtd",,"StudyData", "(Vol("&amp;$E$20&amp;")when  (LocalYear("&amp;$E$20&amp;")="&amp;$D$9&amp;"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64" t="str">
        <f>IF(O169=1,"",RTD("cqg.rtd",,"StudyData", "(Vol("&amp;$E$21&amp;")when  (LocalYear("&amp;$E$21&amp;")="&amp;$D$10&amp;"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64" t="str">
        <f>IF(O169=1,"",RTD("cqg.rtd",,"StudyData", "(Vol("&amp;$E$21&amp;")when  (LocalYear("&amp;$E$21&amp;")="&amp;$D$11&amp;"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65" t="str">
        <f t="shared" si="28"/>
        <v/>
      </c>
      <c r="AE169" s="64" t="str">
        <f ca="1">IF($R169=1,SUM($S$1:S169),"")</f>
        <v/>
      </c>
      <c r="AF169" s="64" t="str">
        <f ca="1">IF($R169=1,SUM($T$1:T169),"")</f>
        <v/>
      </c>
      <c r="AG169" s="64" t="str">
        <f ca="1">IF($R169=1,SUM($U$1:U169),"")</f>
        <v/>
      </c>
      <c r="AH169" s="64" t="str">
        <f ca="1">IF($R169=1,SUM($V$1:V169),"")</f>
        <v/>
      </c>
      <c r="AI169" s="64" t="str">
        <f ca="1">IF($R169=1,SUM($W$1:W169),"")</f>
        <v/>
      </c>
      <c r="AJ169" s="64" t="str">
        <f ca="1">IF($R169=1,SUM($X$1:X169),"")</f>
        <v/>
      </c>
      <c r="AK169" s="64" t="str">
        <f ca="1">IF($R169=1,SUM($Y$1:Y169),"")</f>
        <v/>
      </c>
      <c r="AL169" s="64" t="str">
        <f ca="1">IF($R169=1,SUM($Z$1:Z169),"")</f>
        <v/>
      </c>
      <c r="AM169" s="64" t="str">
        <f ca="1">IF($R169=1,SUM($AA$1:AA169),"")</f>
        <v/>
      </c>
      <c r="AN169" s="64" t="str">
        <f ca="1">IF($R169=1,SUM($AB$1:AB169),"")</f>
        <v/>
      </c>
      <c r="AO169" s="64" t="str">
        <f ca="1">IF($R169=1,SUM($AC$1:AC169),"")</f>
        <v/>
      </c>
      <c r="AQ169" s="69" t="str">
        <f t="shared" si="29"/>
        <v>22:30</v>
      </c>
    </row>
    <row r="170" spans="6:43" x14ac:dyDescent="0.3">
      <c r="F170" s="64">
        <f t="shared" si="30"/>
        <v>22</v>
      </c>
      <c r="G170" s="66">
        <f t="shared" si="31"/>
        <v>35</v>
      </c>
      <c r="H170" s="67">
        <f t="shared" si="32"/>
        <v>0.94097222222222221</v>
      </c>
      <c r="K170" s="65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65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64">
        <f t="shared" si="26"/>
        <v>1</v>
      </c>
      <c r="R170" s="64">
        <f t="shared" ca="1" si="27"/>
        <v>1.1569999999999827</v>
      </c>
      <c r="S170" s="64" t="str">
        <f>IF(O170=1,"",RTD("cqg.rtd",,"StudyData", "(Vol("&amp;$E$13&amp;")when  (LocalYear("&amp;$E$13&amp;")="&amp;$D$2&amp;"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64" t="str">
        <f>IF(O170=1,"",RTD("cqg.rtd",,"StudyData", "(Vol("&amp;$E$14&amp;")when  (LocalYear("&amp;$E$14&amp;")="&amp;$D$3&amp;"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64" t="str">
        <f>IF(O170=1,"",RTD("cqg.rtd",,"StudyData", "(Vol("&amp;$E$15&amp;")when  (LocalYear("&amp;$E$15&amp;")="&amp;$D$4&amp;"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64" t="str">
        <f>IF(O170=1,"",RTD("cqg.rtd",,"StudyData", "(Vol("&amp;$E$16&amp;")when  (LocalYear("&amp;$E$16&amp;")="&amp;$D$5&amp;"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64" t="str">
        <f>IF(O170=1,"",RTD("cqg.rtd",,"StudyData", "(Vol("&amp;$E$17&amp;")when  (LocalYear("&amp;$E$17&amp;")="&amp;$D$6&amp;"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64" t="str">
        <f>IF(O170=1,"",RTD("cqg.rtd",,"StudyData", "(Vol("&amp;$E$18&amp;")when  (LocalYear("&amp;$E$18&amp;")="&amp;$D$7&amp;"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64" t="str">
        <f>IF(O170=1,"",RTD("cqg.rtd",,"StudyData", "(Vol("&amp;$E$19&amp;")when  (LocalYear("&amp;$E$19&amp;")="&amp;$D$8&amp;"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64" t="str">
        <f>IF(O170=1,"",RTD("cqg.rtd",,"StudyData", "(Vol("&amp;$E$20&amp;")when  (LocalYear("&amp;$E$20&amp;")="&amp;$D$9&amp;"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64" t="str">
        <f>IF(O170=1,"",RTD("cqg.rtd",,"StudyData", "(Vol("&amp;$E$21&amp;")when  (LocalYear("&amp;$E$21&amp;")="&amp;$D$10&amp;"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64" t="str">
        <f>IF(O170=1,"",RTD("cqg.rtd",,"StudyData", "(Vol("&amp;$E$21&amp;")when  (LocalYear("&amp;$E$21&amp;")="&amp;$D$11&amp;"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65" t="str">
        <f t="shared" si="28"/>
        <v/>
      </c>
      <c r="AE170" s="64" t="str">
        <f ca="1">IF($R170=1,SUM($S$1:S170),"")</f>
        <v/>
      </c>
      <c r="AF170" s="64" t="str">
        <f ca="1">IF($R170=1,SUM($T$1:T170),"")</f>
        <v/>
      </c>
      <c r="AG170" s="64" t="str">
        <f ca="1">IF($R170=1,SUM($U$1:U170),"")</f>
        <v/>
      </c>
      <c r="AH170" s="64" t="str">
        <f ca="1">IF($R170=1,SUM($V$1:V170),"")</f>
        <v/>
      </c>
      <c r="AI170" s="64" t="str">
        <f ca="1">IF($R170=1,SUM($W$1:W170),"")</f>
        <v/>
      </c>
      <c r="AJ170" s="64" t="str">
        <f ca="1">IF($R170=1,SUM($X$1:X170),"")</f>
        <v/>
      </c>
      <c r="AK170" s="64" t="str">
        <f ca="1">IF($R170=1,SUM($Y$1:Y170),"")</f>
        <v/>
      </c>
      <c r="AL170" s="64" t="str">
        <f ca="1">IF($R170=1,SUM($Z$1:Z170),"")</f>
        <v/>
      </c>
      <c r="AM170" s="64" t="str">
        <f ca="1">IF($R170=1,SUM($AA$1:AA170),"")</f>
        <v/>
      </c>
      <c r="AN170" s="64" t="str">
        <f ca="1">IF($R170=1,SUM($AB$1:AB170),"")</f>
        <v/>
      </c>
      <c r="AO170" s="64" t="str">
        <f ca="1">IF($R170=1,SUM($AC$1:AC170),"")</f>
        <v/>
      </c>
      <c r="AQ170" s="69" t="str">
        <f t="shared" si="29"/>
        <v>22:35</v>
      </c>
    </row>
    <row r="171" spans="6:43" x14ac:dyDescent="0.3">
      <c r="F171" s="64">
        <f t="shared" si="30"/>
        <v>22</v>
      </c>
      <c r="G171" s="66">
        <f t="shared" si="31"/>
        <v>40</v>
      </c>
      <c r="H171" s="67">
        <f t="shared" si="32"/>
        <v>0.94444444444444453</v>
      </c>
      <c r="K171" s="65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65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64">
        <f t="shared" si="26"/>
        <v>1</v>
      </c>
      <c r="R171" s="64">
        <f t="shared" ca="1" si="27"/>
        <v>1.1579999999999826</v>
      </c>
      <c r="S171" s="64" t="str">
        <f>IF(O171=1,"",RTD("cqg.rtd",,"StudyData", "(Vol("&amp;$E$13&amp;")when  (LocalYear("&amp;$E$13&amp;")="&amp;$D$2&amp;"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64" t="str">
        <f>IF(O171=1,"",RTD("cqg.rtd",,"StudyData", "(Vol("&amp;$E$14&amp;")when  (LocalYear("&amp;$E$14&amp;")="&amp;$D$3&amp;"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64" t="str">
        <f>IF(O171=1,"",RTD("cqg.rtd",,"StudyData", "(Vol("&amp;$E$15&amp;")when  (LocalYear("&amp;$E$15&amp;")="&amp;$D$4&amp;"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64" t="str">
        <f>IF(O171=1,"",RTD("cqg.rtd",,"StudyData", "(Vol("&amp;$E$16&amp;")when  (LocalYear("&amp;$E$16&amp;")="&amp;$D$5&amp;"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64" t="str">
        <f>IF(O171=1,"",RTD("cqg.rtd",,"StudyData", "(Vol("&amp;$E$17&amp;")when  (LocalYear("&amp;$E$17&amp;")="&amp;$D$6&amp;"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64" t="str">
        <f>IF(O171=1,"",RTD("cqg.rtd",,"StudyData", "(Vol("&amp;$E$18&amp;")when  (LocalYear("&amp;$E$18&amp;")="&amp;$D$7&amp;"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64" t="str">
        <f>IF(O171=1,"",RTD("cqg.rtd",,"StudyData", "(Vol("&amp;$E$19&amp;")when  (LocalYear("&amp;$E$19&amp;")="&amp;$D$8&amp;"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64" t="str">
        <f>IF(O171=1,"",RTD("cqg.rtd",,"StudyData", "(Vol("&amp;$E$20&amp;")when  (LocalYear("&amp;$E$20&amp;")="&amp;$D$9&amp;"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64" t="str">
        <f>IF(O171=1,"",RTD("cqg.rtd",,"StudyData", "(Vol("&amp;$E$21&amp;")when  (LocalYear("&amp;$E$21&amp;")="&amp;$D$10&amp;"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64" t="str">
        <f>IF(O171=1,"",RTD("cqg.rtd",,"StudyData", "(Vol("&amp;$E$21&amp;")when  (LocalYear("&amp;$E$21&amp;")="&amp;$D$11&amp;"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65" t="str">
        <f t="shared" si="28"/>
        <v/>
      </c>
      <c r="AE171" s="64" t="str">
        <f ca="1">IF($R171=1,SUM($S$1:S171),"")</f>
        <v/>
      </c>
      <c r="AF171" s="64" t="str">
        <f ca="1">IF($R171=1,SUM($T$1:T171),"")</f>
        <v/>
      </c>
      <c r="AG171" s="64" t="str">
        <f ca="1">IF($R171=1,SUM($U$1:U171),"")</f>
        <v/>
      </c>
      <c r="AH171" s="64" t="str">
        <f ca="1">IF($R171=1,SUM($V$1:V171),"")</f>
        <v/>
      </c>
      <c r="AI171" s="64" t="str">
        <f ca="1">IF($R171=1,SUM($W$1:W171),"")</f>
        <v/>
      </c>
      <c r="AJ171" s="64" t="str">
        <f ca="1">IF($R171=1,SUM($X$1:X171),"")</f>
        <v/>
      </c>
      <c r="AK171" s="64" t="str">
        <f ca="1">IF($R171=1,SUM($Y$1:Y171),"")</f>
        <v/>
      </c>
      <c r="AL171" s="64" t="str">
        <f ca="1">IF($R171=1,SUM($Z$1:Z171),"")</f>
        <v/>
      </c>
      <c r="AM171" s="64" t="str">
        <f ca="1">IF($R171=1,SUM($AA$1:AA171),"")</f>
        <v/>
      </c>
      <c r="AN171" s="64" t="str">
        <f ca="1">IF($R171=1,SUM($AB$1:AB171),"")</f>
        <v/>
      </c>
      <c r="AO171" s="64" t="str">
        <f ca="1">IF($R171=1,SUM($AC$1:AC171),"")</f>
        <v/>
      </c>
      <c r="AQ171" s="69" t="str">
        <f t="shared" si="29"/>
        <v>22:40</v>
      </c>
    </row>
    <row r="172" spans="6:43" x14ac:dyDescent="0.3">
      <c r="F172" s="64">
        <f t="shared" si="30"/>
        <v>22</v>
      </c>
      <c r="G172" s="66">
        <f t="shared" si="31"/>
        <v>45</v>
      </c>
      <c r="H172" s="67">
        <f t="shared" si="32"/>
        <v>0.94791666666666663</v>
      </c>
      <c r="K172" s="65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65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64">
        <f t="shared" si="26"/>
        <v>1</v>
      </c>
      <c r="R172" s="64">
        <f t="shared" ca="1" si="27"/>
        <v>1.1589999999999825</v>
      </c>
      <c r="S172" s="64" t="str">
        <f>IF(O172=1,"",RTD("cqg.rtd",,"StudyData", "(Vol("&amp;$E$13&amp;")when  (LocalYear("&amp;$E$13&amp;")="&amp;$D$2&amp;"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64" t="str">
        <f>IF(O172=1,"",RTD("cqg.rtd",,"StudyData", "(Vol("&amp;$E$14&amp;")when  (LocalYear("&amp;$E$14&amp;")="&amp;$D$3&amp;"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64" t="str">
        <f>IF(O172=1,"",RTD("cqg.rtd",,"StudyData", "(Vol("&amp;$E$15&amp;")when  (LocalYear("&amp;$E$15&amp;")="&amp;$D$4&amp;"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64" t="str">
        <f>IF(O172=1,"",RTD("cqg.rtd",,"StudyData", "(Vol("&amp;$E$16&amp;")when  (LocalYear("&amp;$E$16&amp;")="&amp;$D$5&amp;"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64" t="str">
        <f>IF(O172=1,"",RTD("cqg.rtd",,"StudyData", "(Vol("&amp;$E$17&amp;")when  (LocalYear("&amp;$E$17&amp;")="&amp;$D$6&amp;"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64" t="str">
        <f>IF(O172=1,"",RTD("cqg.rtd",,"StudyData", "(Vol("&amp;$E$18&amp;")when  (LocalYear("&amp;$E$18&amp;")="&amp;$D$7&amp;"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64" t="str">
        <f>IF(O172=1,"",RTD("cqg.rtd",,"StudyData", "(Vol("&amp;$E$19&amp;")when  (LocalYear("&amp;$E$19&amp;")="&amp;$D$8&amp;"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64" t="str">
        <f>IF(O172=1,"",RTD("cqg.rtd",,"StudyData", "(Vol("&amp;$E$20&amp;")when  (LocalYear("&amp;$E$20&amp;")="&amp;$D$9&amp;"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64" t="str">
        <f>IF(O172=1,"",RTD("cqg.rtd",,"StudyData", "(Vol("&amp;$E$21&amp;")when  (LocalYear("&amp;$E$21&amp;")="&amp;$D$10&amp;"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64" t="str">
        <f>IF(O172=1,"",RTD("cqg.rtd",,"StudyData", "(Vol("&amp;$E$21&amp;")when  (LocalYear("&amp;$E$21&amp;")="&amp;$D$11&amp;"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65" t="str">
        <f t="shared" si="28"/>
        <v/>
      </c>
      <c r="AE172" s="64" t="str">
        <f ca="1">IF($R172=1,SUM($S$1:S172),"")</f>
        <v/>
      </c>
      <c r="AF172" s="64" t="str">
        <f ca="1">IF($R172=1,SUM($T$1:T172),"")</f>
        <v/>
      </c>
      <c r="AG172" s="64" t="str">
        <f ca="1">IF($R172=1,SUM($U$1:U172),"")</f>
        <v/>
      </c>
      <c r="AH172" s="64" t="str">
        <f ca="1">IF($R172=1,SUM($V$1:V172),"")</f>
        <v/>
      </c>
      <c r="AI172" s="64" t="str">
        <f ca="1">IF($R172=1,SUM($W$1:W172),"")</f>
        <v/>
      </c>
      <c r="AJ172" s="64" t="str">
        <f ca="1">IF($R172=1,SUM($X$1:X172),"")</f>
        <v/>
      </c>
      <c r="AK172" s="64" t="str">
        <f ca="1">IF($R172=1,SUM($Y$1:Y172),"")</f>
        <v/>
      </c>
      <c r="AL172" s="64" t="str">
        <f ca="1">IF($R172=1,SUM($Z$1:Z172),"")</f>
        <v/>
      </c>
      <c r="AM172" s="64" t="str">
        <f ca="1">IF($R172=1,SUM($AA$1:AA172),"")</f>
        <v/>
      </c>
      <c r="AN172" s="64" t="str">
        <f ca="1">IF($R172=1,SUM($AB$1:AB172),"")</f>
        <v/>
      </c>
      <c r="AO172" s="64" t="str">
        <f ca="1">IF($R172=1,SUM($AC$1:AC172),"")</f>
        <v/>
      </c>
      <c r="AQ172" s="69" t="str">
        <f t="shared" si="29"/>
        <v>22:45</v>
      </c>
    </row>
    <row r="173" spans="6:43" x14ac:dyDescent="0.3">
      <c r="F173" s="64">
        <f t="shared" si="30"/>
        <v>22</v>
      </c>
      <c r="G173" s="66">
        <f t="shared" si="31"/>
        <v>50</v>
      </c>
      <c r="H173" s="67">
        <f t="shared" si="32"/>
        <v>0.95138888888888884</v>
      </c>
      <c r="K173" s="65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65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64">
        <f t="shared" si="26"/>
        <v>1</v>
      </c>
      <c r="R173" s="64">
        <f t="shared" ca="1" si="27"/>
        <v>1.1599999999999824</v>
      </c>
      <c r="S173" s="64" t="str">
        <f>IF(O173=1,"",RTD("cqg.rtd",,"StudyData", "(Vol("&amp;$E$13&amp;")when  (LocalYear("&amp;$E$13&amp;")="&amp;$D$2&amp;"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64" t="str">
        <f>IF(O173=1,"",RTD("cqg.rtd",,"StudyData", "(Vol("&amp;$E$14&amp;")when  (LocalYear("&amp;$E$14&amp;")="&amp;$D$3&amp;"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64" t="str">
        <f>IF(O173=1,"",RTD("cqg.rtd",,"StudyData", "(Vol("&amp;$E$15&amp;")when  (LocalYear("&amp;$E$15&amp;")="&amp;$D$4&amp;"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64" t="str">
        <f>IF(O173=1,"",RTD("cqg.rtd",,"StudyData", "(Vol("&amp;$E$16&amp;")when  (LocalYear("&amp;$E$16&amp;")="&amp;$D$5&amp;"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64" t="str">
        <f>IF(O173=1,"",RTD("cqg.rtd",,"StudyData", "(Vol("&amp;$E$17&amp;")when  (LocalYear("&amp;$E$17&amp;")="&amp;$D$6&amp;"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64" t="str">
        <f>IF(O173=1,"",RTD("cqg.rtd",,"StudyData", "(Vol("&amp;$E$18&amp;")when  (LocalYear("&amp;$E$18&amp;")="&amp;$D$7&amp;"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64" t="str">
        <f>IF(O173=1,"",RTD("cqg.rtd",,"StudyData", "(Vol("&amp;$E$19&amp;")when  (LocalYear("&amp;$E$19&amp;")="&amp;$D$8&amp;"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64" t="str">
        <f>IF(O173=1,"",RTD("cqg.rtd",,"StudyData", "(Vol("&amp;$E$20&amp;")when  (LocalYear("&amp;$E$20&amp;")="&amp;$D$9&amp;"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64" t="str">
        <f>IF(O173=1,"",RTD("cqg.rtd",,"StudyData", "(Vol("&amp;$E$21&amp;")when  (LocalYear("&amp;$E$21&amp;")="&amp;$D$10&amp;"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64" t="str">
        <f>IF(O173=1,"",RTD("cqg.rtd",,"StudyData", "(Vol("&amp;$E$21&amp;")when  (LocalYear("&amp;$E$21&amp;")="&amp;$D$11&amp;"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65" t="str">
        <f t="shared" si="28"/>
        <v/>
      </c>
      <c r="AE173" s="64" t="str">
        <f ca="1">IF($R173=1,SUM($S$1:S173),"")</f>
        <v/>
      </c>
      <c r="AF173" s="64" t="str">
        <f ca="1">IF($R173=1,SUM($T$1:T173),"")</f>
        <v/>
      </c>
      <c r="AG173" s="64" t="str">
        <f ca="1">IF($R173=1,SUM($U$1:U173),"")</f>
        <v/>
      </c>
      <c r="AH173" s="64" t="str">
        <f ca="1">IF($R173=1,SUM($V$1:V173),"")</f>
        <v/>
      </c>
      <c r="AI173" s="64" t="str">
        <f ca="1">IF($R173=1,SUM($W$1:W173),"")</f>
        <v/>
      </c>
      <c r="AJ173" s="64" t="str">
        <f ca="1">IF($R173=1,SUM($X$1:X173),"")</f>
        <v/>
      </c>
      <c r="AK173" s="64" t="str">
        <f ca="1">IF($R173=1,SUM($Y$1:Y173),"")</f>
        <v/>
      </c>
      <c r="AL173" s="64" t="str">
        <f ca="1">IF($R173=1,SUM($Z$1:Z173),"")</f>
        <v/>
      </c>
      <c r="AM173" s="64" t="str">
        <f ca="1">IF($R173=1,SUM($AA$1:AA173),"")</f>
        <v/>
      </c>
      <c r="AN173" s="64" t="str">
        <f ca="1">IF($R173=1,SUM($AB$1:AB173),"")</f>
        <v/>
      </c>
      <c r="AO173" s="64" t="str">
        <f ca="1">IF($R173=1,SUM($AC$1:AC173),"")</f>
        <v/>
      </c>
      <c r="AQ173" s="69" t="str">
        <f t="shared" si="29"/>
        <v>22:50</v>
      </c>
    </row>
    <row r="174" spans="6:43" x14ac:dyDescent="0.3">
      <c r="F174" s="64">
        <f t="shared" si="30"/>
        <v>22</v>
      </c>
      <c r="G174" s="66">
        <f t="shared" si="31"/>
        <v>55</v>
      </c>
      <c r="H174" s="67">
        <f t="shared" si="32"/>
        <v>0.95486111111111116</v>
      </c>
      <c r="K174" s="65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65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64">
        <f t="shared" si="26"/>
        <v>1</v>
      </c>
      <c r="R174" s="64">
        <f t="shared" ca="1" si="27"/>
        <v>1.1609999999999823</v>
      </c>
      <c r="S174" s="64" t="str">
        <f>IF(O174=1,"",RTD("cqg.rtd",,"StudyData", "(Vol("&amp;$E$13&amp;")when  (LocalYear("&amp;$E$13&amp;")="&amp;$D$2&amp;"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64" t="str">
        <f>IF(O174=1,"",RTD("cqg.rtd",,"StudyData", "(Vol("&amp;$E$14&amp;")when  (LocalYear("&amp;$E$14&amp;")="&amp;$D$3&amp;"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64" t="str">
        <f>IF(O174=1,"",RTD("cqg.rtd",,"StudyData", "(Vol("&amp;$E$15&amp;")when  (LocalYear("&amp;$E$15&amp;")="&amp;$D$4&amp;"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64" t="str">
        <f>IF(O174=1,"",RTD("cqg.rtd",,"StudyData", "(Vol("&amp;$E$16&amp;")when  (LocalYear("&amp;$E$16&amp;")="&amp;$D$5&amp;"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64" t="str">
        <f>IF(O174=1,"",RTD("cqg.rtd",,"StudyData", "(Vol("&amp;$E$17&amp;")when  (LocalYear("&amp;$E$17&amp;")="&amp;$D$6&amp;"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64" t="str">
        <f>IF(O174=1,"",RTD("cqg.rtd",,"StudyData", "(Vol("&amp;$E$18&amp;")when  (LocalYear("&amp;$E$18&amp;")="&amp;$D$7&amp;"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64" t="str">
        <f>IF(O174=1,"",RTD("cqg.rtd",,"StudyData", "(Vol("&amp;$E$19&amp;")when  (LocalYear("&amp;$E$19&amp;")="&amp;$D$8&amp;"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64" t="str">
        <f>IF(O174=1,"",RTD("cqg.rtd",,"StudyData", "(Vol("&amp;$E$20&amp;")when  (LocalYear("&amp;$E$20&amp;")="&amp;$D$9&amp;"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64" t="str">
        <f>IF(O174=1,"",RTD("cqg.rtd",,"StudyData", "(Vol("&amp;$E$21&amp;")when  (LocalYear("&amp;$E$21&amp;")="&amp;$D$10&amp;"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64" t="str">
        <f>IF(O174=1,"",RTD("cqg.rtd",,"StudyData", "(Vol("&amp;$E$21&amp;")when  (LocalYear("&amp;$E$21&amp;")="&amp;$D$11&amp;"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65" t="str">
        <f t="shared" si="28"/>
        <v/>
      </c>
      <c r="AE174" s="64" t="str">
        <f ca="1">IF($R174=1,SUM($S$1:S174),"")</f>
        <v/>
      </c>
      <c r="AF174" s="64" t="str">
        <f ca="1">IF($R174=1,SUM($T$1:T174),"")</f>
        <v/>
      </c>
      <c r="AG174" s="64" t="str">
        <f ca="1">IF($R174=1,SUM($U$1:U174),"")</f>
        <v/>
      </c>
      <c r="AH174" s="64" t="str">
        <f ca="1">IF($R174=1,SUM($V$1:V174),"")</f>
        <v/>
      </c>
      <c r="AI174" s="64" t="str">
        <f ca="1">IF($R174=1,SUM($W$1:W174),"")</f>
        <v/>
      </c>
      <c r="AJ174" s="64" t="str">
        <f ca="1">IF($R174=1,SUM($X$1:X174),"")</f>
        <v/>
      </c>
      <c r="AK174" s="64" t="str">
        <f ca="1">IF($R174=1,SUM($Y$1:Y174),"")</f>
        <v/>
      </c>
      <c r="AL174" s="64" t="str">
        <f ca="1">IF($R174=1,SUM($Z$1:Z174),"")</f>
        <v/>
      </c>
      <c r="AM174" s="64" t="str">
        <f ca="1">IF($R174=1,SUM($AA$1:AA174),"")</f>
        <v/>
      </c>
      <c r="AN174" s="64" t="str">
        <f ca="1">IF($R174=1,SUM($AB$1:AB174),"")</f>
        <v/>
      </c>
      <c r="AO174" s="64" t="str">
        <f ca="1">IF($R174=1,SUM($AC$1:AC174),"")</f>
        <v/>
      </c>
      <c r="AQ174" s="69" t="str">
        <f t="shared" si="29"/>
        <v>22:55</v>
      </c>
    </row>
    <row r="175" spans="6:43" x14ac:dyDescent="0.3">
      <c r="F175" s="64">
        <f t="shared" si="30"/>
        <v>23</v>
      </c>
      <c r="G175" s="66" t="str">
        <f t="shared" si="31"/>
        <v>00</v>
      </c>
      <c r="H175" s="67">
        <f t="shared" si="32"/>
        <v>0.95833333333333337</v>
      </c>
      <c r="K175" s="65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65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64">
        <f t="shared" si="26"/>
        <v>1</v>
      </c>
      <c r="R175" s="64">
        <f t="shared" ca="1" si="27"/>
        <v>1.1619999999999822</v>
      </c>
      <c r="S175" s="64" t="str">
        <f>IF(O175=1,"",RTD("cqg.rtd",,"StudyData", "(Vol("&amp;$E$13&amp;")when  (LocalYear("&amp;$E$13&amp;")="&amp;$D$2&amp;"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64" t="str">
        <f>IF(O175=1,"",RTD("cqg.rtd",,"StudyData", "(Vol("&amp;$E$14&amp;")when  (LocalYear("&amp;$E$14&amp;")="&amp;$D$3&amp;"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64" t="str">
        <f>IF(O175=1,"",RTD("cqg.rtd",,"StudyData", "(Vol("&amp;$E$15&amp;")when  (LocalYear("&amp;$E$15&amp;")="&amp;$D$4&amp;"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64" t="str">
        <f>IF(O175=1,"",RTD("cqg.rtd",,"StudyData", "(Vol("&amp;$E$16&amp;")when  (LocalYear("&amp;$E$16&amp;")="&amp;$D$5&amp;"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64" t="str">
        <f>IF(O175=1,"",RTD("cqg.rtd",,"StudyData", "(Vol("&amp;$E$17&amp;")when  (LocalYear("&amp;$E$17&amp;")="&amp;$D$6&amp;"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64" t="str">
        <f>IF(O175=1,"",RTD("cqg.rtd",,"StudyData", "(Vol("&amp;$E$18&amp;")when  (LocalYear("&amp;$E$18&amp;")="&amp;$D$7&amp;"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64" t="str">
        <f>IF(O175=1,"",RTD("cqg.rtd",,"StudyData", "(Vol("&amp;$E$19&amp;")when  (LocalYear("&amp;$E$19&amp;")="&amp;$D$8&amp;"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64" t="str">
        <f>IF(O175=1,"",RTD("cqg.rtd",,"StudyData", "(Vol("&amp;$E$20&amp;")when  (LocalYear("&amp;$E$20&amp;")="&amp;$D$9&amp;"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64" t="str">
        <f>IF(O175=1,"",RTD("cqg.rtd",,"StudyData", "(Vol("&amp;$E$21&amp;")when  (LocalYear("&amp;$E$21&amp;")="&amp;$D$10&amp;"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64" t="str">
        <f>IF(O175=1,"",RTD("cqg.rtd",,"StudyData", "(Vol("&amp;$E$21&amp;")when  (LocalYear("&amp;$E$21&amp;")="&amp;$D$11&amp;"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65" t="str">
        <f t="shared" si="28"/>
        <v/>
      </c>
      <c r="AE175" s="64" t="str">
        <f ca="1">IF($R175=1,SUM($S$1:S175),"")</f>
        <v/>
      </c>
      <c r="AF175" s="64" t="str">
        <f ca="1">IF($R175=1,SUM($T$1:T175),"")</f>
        <v/>
      </c>
      <c r="AG175" s="64" t="str">
        <f ca="1">IF($R175=1,SUM($U$1:U175),"")</f>
        <v/>
      </c>
      <c r="AH175" s="64" t="str">
        <f ca="1">IF($R175=1,SUM($V$1:V175),"")</f>
        <v/>
      </c>
      <c r="AI175" s="64" t="str">
        <f ca="1">IF($R175=1,SUM($W$1:W175),"")</f>
        <v/>
      </c>
      <c r="AJ175" s="64" t="str">
        <f ca="1">IF($R175=1,SUM($X$1:X175),"")</f>
        <v/>
      </c>
      <c r="AK175" s="64" t="str">
        <f ca="1">IF($R175=1,SUM($Y$1:Y175),"")</f>
        <v/>
      </c>
      <c r="AL175" s="64" t="str">
        <f ca="1">IF($R175=1,SUM($Z$1:Z175),"")</f>
        <v/>
      </c>
      <c r="AM175" s="64" t="str">
        <f ca="1">IF($R175=1,SUM($AA$1:AA175),"")</f>
        <v/>
      </c>
      <c r="AN175" s="64" t="str">
        <f ca="1">IF($R175=1,SUM($AB$1:AB175),"")</f>
        <v/>
      </c>
      <c r="AO175" s="64" t="str">
        <f ca="1">IF($R175=1,SUM($AC$1:AC175),"")</f>
        <v/>
      </c>
      <c r="AQ175" s="69" t="str">
        <f t="shared" si="29"/>
        <v>23:00</v>
      </c>
    </row>
    <row r="176" spans="6:43" x14ac:dyDescent="0.3">
      <c r="F176" s="64">
        <f t="shared" si="30"/>
        <v>23</v>
      </c>
      <c r="G176" s="66" t="str">
        <f t="shared" si="31"/>
        <v>05</v>
      </c>
      <c r="H176" s="67">
        <f t="shared" si="32"/>
        <v>0.96180555555555547</v>
      </c>
      <c r="K176" s="65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65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64">
        <f t="shared" si="26"/>
        <v>1</v>
      </c>
      <c r="R176" s="64">
        <f t="shared" ca="1" si="27"/>
        <v>1.162999999999982</v>
      </c>
      <c r="S176" s="64" t="str">
        <f>IF(O176=1,"",RTD("cqg.rtd",,"StudyData", "(Vol("&amp;$E$13&amp;")when  (LocalYear("&amp;$E$13&amp;")="&amp;$D$2&amp;"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64" t="str">
        <f>IF(O176=1,"",RTD("cqg.rtd",,"StudyData", "(Vol("&amp;$E$14&amp;")when  (LocalYear("&amp;$E$14&amp;")="&amp;$D$3&amp;"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64" t="str">
        <f>IF(O176=1,"",RTD("cqg.rtd",,"StudyData", "(Vol("&amp;$E$15&amp;")when  (LocalYear("&amp;$E$15&amp;")="&amp;$D$4&amp;"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64" t="str">
        <f>IF(O176=1,"",RTD("cqg.rtd",,"StudyData", "(Vol("&amp;$E$16&amp;")when  (LocalYear("&amp;$E$16&amp;")="&amp;$D$5&amp;"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64" t="str">
        <f>IF(O176=1,"",RTD("cqg.rtd",,"StudyData", "(Vol("&amp;$E$17&amp;")when  (LocalYear("&amp;$E$17&amp;")="&amp;$D$6&amp;"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64" t="str">
        <f>IF(O176=1,"",RTD("cqg.rtd",,"StudyData", "(Vol("&amp;$E$18&amp;")when  (LocalYear("&amp;$E$18&amp;")="&amp;$D$7&amp;"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64" t="str">
        <f>IF(O176=1,"",RTD("cqg.rtd",,"StudyData", "(Vol("&amp;$E$19&amp;")when  (LocalYear("&amp;$E$19&amp;")="&amp;$D$8&amp;"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64" t="str">
        <f>IF(O176=1,"",RTD("cqg.rtd",,"StudyData", "(Vol("&amp;$E$20&amp;")when  (LocalYear("&amp;$E$20&amp;")="&amp;$D$9&amp;"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64" t="str">
        <f>IF(O176=1,"",RTD("cqg.rtd",,"StudyData", "(Vol("&amp;$E$21&amp;")when  (LocalYear("&amp;$E$21&amp;")="&amp;$D$10&amp;"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64" t="str">
        <f>IF(O176=1,"",RTD("cqg.rtd",,"StudyData", "(Vol("&amp;$E$21&amp;")when  (LocalYear("&amp;$E$21&amp;")="&amp;$D$11&amp;"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65" t="str">
        <f t="shared" si="28"/>
        <v/>
      </c>
      <c r="AE176" s="64" t="str">
        <f ca="1">IF($R176=1,SUM($S$1:S176),"")</f>
        <v/>
      </c>
      <c r="AF176" s="64" t="str">
        <f ca="1">IF($R176=1,SUM($T$1:T176),"")</f>
        <v/>
      </c>
      <c r="AG176" s="64" t="str">
        <f ca="1">IF($R176=1,SUM($U$1:U176),"")</f>
        <v/>
      </c>
      <c r="AH176" s="64" t="str">
        <f ca="1">IF($R176=1,SUM($V$1:V176),"")</f>
        <v/>
      </c>
      <c r="AI176" s="64" t="str">
        <f ca="1">IF($R176=1,SUM($W$1:W176),"")</f>
        <v/>
      </c>
      <c r="AJ176" s="64" t="str">
        <f ca="1">IF($R176=1,SUM($X$1:X176),"")</f>
        <v/>
      </c>
      <c r="AK176" s="64" t="str">
        <f ca="1">IF($R176=1,SUM($Y$1:Y176),"")</f>
        <v/>
      </c>
      <c r="AL176" s="64" t="str">
        <f ca="1">IF($R176=1,SUM($Z$1:Z176),"")</f>
        <v/>
      </c>
      <c r="AM176" s="64" t="str">
        <f ca="1">IF($R176=1,SUM($AA$1:AA176),"")</f>
        <v/>
      </c>
      <c r="AN176" s="64" t="str">
        <f ca="1">IF($R176=1,SUM($AB$1:AB176),"")</f>
        <v/>
      </c>
      <c r="AO176" s="64" t="str">
        <f ca="1">IF($R176=1,SUM($AC$1:AC176),"")</f>
        <v/>
      </c>
      <c r="AQ176" s="69" t="str">
        <f t="shared" si="29"/>
        <v>23:05</v>
      </c>
    </row>
    <row r="177" spans="6:43" x14ac:dyDescent="0.3">
      <c r="F177" s="64">
        <f t="shared" si="30"/>
        <v>23</v>
      </c>
      <c r="G177" s="66">
        <f t="shared" si="31"/>
        <v>10</v>
      </c>
      <c r="H177" s="67">
        <f t="shared" si="32"/>
        <v>0.96527777777777779</v>
      </c>
      <c r="K177" s="65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65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64">
        <f t="shared" si="26"/>
        <v>1</v>
      </c>
      <c r="R177" s="64">
        <f t="shared" ca="1" si="27"/>
        <v>1.1639999999999819</v>
      </c>
      <c r="S177" s="64" t="str">
        <f>IF(O177=1,"",RTD("cqg.rtd",,"StudyData", "(Vol("&amp;$E$13&amp;")when  (LocalYear("&amp;$E$13&amp;")="&amp;$D$2&amp;"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64" t="str">
        <f>IF(O177=1,"",RTD("cqg.rtd",,"StudyData", "(Vol("&amp;$E$14&amp;")when  (LocalYear("&amp;$E$14&amp;")="&amp;$D$3&amp;"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64" t="str">
        <f>IF(O177=1,"",RTD("cqg.rtd",,"StudyData", "(Vol("&amp;$E$15&amp;")when  (LocalYear("&amp;$E$15&amp;")="&amp;$D$4&amp;"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64" t="str">
        <f>IF(O177=1,"",RTD("cqg.rtd",,"StudyData", "(Vol("&amp;$E$16&amp;")when  (LocalYear("&amp;$E$16&amp;")="&amp;$D$5&amp;"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64" t="str">
        <f>IF(O177=1,"",RTD("cqg.rtd",,"StudyData", "(Vol("&amp;$E$17&amp;")when  (LocalYear("&amp;$E$17&amp;")="&amp;$D$6&amp;"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64" t="str">
        <f>IF(O177=1,"",RTD("cqg.rtd",,"StudyData", "(Vol("&amp;$E$18&amp;")when  (LocalYear("&amp;$E$18&amp;")="&amp;$D$7&amp;"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64" t="str">
        <f>IF(O177=1,"",RTD("cqg.rtd",,"StudyData", "(Vol("&amp;$E$19&amp;")when  (LocalYear("&amp;$E$19&amp;")="&amp;$D$8&amp;"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64" t="str">
        <f>IF(O177=1,"",RTD("cqg.rtd",,"StudyData", "(Vol("&amp;$E$20&amp;")when  (LocalYear("&amp;$E$20&amp;")="&amp;$D$9&amp;"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64" t="str">
        <f>IF(O177=1,"",RTD("cqg.rtd",,"StudyData", "(Vol("&amp;$E$21&amp;")when  (LocalYear("&amp;$E$21&amp;")="&amp;$D$10&amp;"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64" t="str">
        <f>IF(O177=1,"",RTD("cqg.rtd",,"StudyData", "(Vol("&amp;$E$21&amp;")when  (LocalYear("&amp;$E$21&amp;")="&amp;$D$11&amp;"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65" t="str">
        <f t="shared" si="28"/>
        <v/>
      </c>
      <c r="AE177" s="64" t="str">
        <f ca="1">IF($R177=1,SUM($S$1:S177),"")</f>
        <v/>
      </c>
      <c r="AF177" s="64" t="str">
        <f ca="1">IF($R177=1,SUM($T$1:T177),"")</f>
        <v/>
      </c>
      <c r="AG177" s="64" t="str">
        <f ca="1">IF($R177=1,SUM($U$1:U177),"")</f>
        <v/>
      </c>
      <c r="AH177" s="64" t="str">
        <f ca="1">IF($R177=1,SUM($V$1:V177),"")</f>
        <v/>
      </c>
      <c r="AI177" s="64" t="str">
        <f ca="1">IF($R177=1,SUM($W$1:W177),"")</f>
        <v/>
      </c>
      <c r="AJ177" s="64" t="str">
        <f ca="1">IF($R177=1,SUM($X$1:X177),"")</f>
        <v/>
      </c>
      <c r="AK177" s="64" t="str">
        <f ca="1">IF($R177=1,SUM($Y$1:Y177),"")</f>
        <v/>
      </c>
      <c r="AL177" s="64" t="str">
        <f ca="1">IF($R177=1,SUM($Z$1:Z177),"")</f>
        <v/>
      </c>
      <c r="AM177" s="64" t="str">
        <f ca="1">IF($R177=1,SUM($AA$1:AA177),"")</f>
        <v/>
      </c>
      <c r="AN177" s="64" t="str">
        <f ca="1">IF($R177=1,SUM($AB$1:AB177),"")</f>
        <v/>
      </c>
      <c r="AO177" s="64" t="str">
        <f ca="1">IF($R177=1,SUM($AC$1:AC177),"")</f>
        <v/>
      </c>
      <c r="AQ177" s="69" t="str">
        <f t="shared" si="29"/>
        <v>23:10</v>
      </c>
    </row>
    <row r="178" spans="6:43" x14ac:dyDescent="0.3">
      <c r="F178" s="64">
        <f t="shared" si="30"/>
        <v>23</v>
      </c>
      <c r="G178" s="66">
        <f t="shared" si="31"/>
        <v>15</v>
      </c>
      <c r="H178" s="67">
        <f t="shared" si="32"/>
        <v>0.96875</v>
      </c>
      <c r="K178" s="65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65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64">
        <f t="shared" si="26"/>
        <v>1</v>
      </c>
      <c r="R178" s="64">
        <f t="shared" ca="1" si="27"/>
        <v>1.1649999999999818</v>
      </c>
      <c r="S178" s="64" t="str">
        <f>IF(O178=1,"",RTD("cqg.rtd",,"StudyData", "(Vol("&amp;$E$13&amp;")when  (LocalYear("&amp;$E$13&amp;")="&amp;$D$2&amp;"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64" t="str">
        <f>IF(O178=1,"",RTD("cqg.rtd",,"StudyData", "(Vol("&amp;$E$14&amp;")when  (LocalYear("&amp;$E$14&amp;")="&amp;$D$3&amp;"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64" t="str">
        <f>IF(O178=1,"",RTD("cqg.rtd",,"StudyData", "(Vol("&amp;$E$15&amp;")when  (LocalYear("&amp;$E$15&amp;")="&amp;$D$4&amp;"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64" t="str">
        <f>IF(O178=1,"",RTD("cqg.rtd",,"StudyData", "(Vol("&amp;$E$16&amp;")when  (LocalYear("&amp;$E$16&amp;")="&amp;$D$5&amp;"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64" t="str">
        <f>IF(O178=1,"",RTD("cqg.rtd",,"StudyData", "(Vol("&amp;$E$17&amp;")when  (LocalYear("&amp;$E$17&amp;")="&amp;$D$6&amp;"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64" t="str">
        <f>IF(O178=1,"",RTD("cqg.rtd",,"StudyData", "(Vol("&amp;$E$18&amp;")when  (LocalYear("&amp;$E$18&amp;")="&amp;$D$7&amp;"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64" t="str">
        <f>IF(O178=1,"",RTD("cqg.rtd",,"StudyData", "(Vol("&amp;$E$19&amp;")when  (LocalYear("&amp;$E$19&amp;")="&amp;$D$8&amp;"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64" t="str">
        <f>IF(O178=1,"",RTD("cqg.rtd",,"StudyData", "(Vol("&amp;$E$20&amp;")when  (LocalYear("&amp;$E$20&amp;")="&amp;$D$9&amp;"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64" t="str">
        <f>IF(O178=1,"",RTD("cqg.rtd",,"StudyData", "(Vol("&amp;$E$21&amp;")when  (LocalYear("&amp;$E$21&amp;")="&amp;$D$10&amp;"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64" t="str">
        <f>IF(O178=1,"",RTD("cqg.rtd",,"StudyData", "(Vol("&amp;$E$21&amp;")when  (LocalYear("&amp;$E$21&amp;")="&amp;$D$11&amp;"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65" t="str">
        <f t="shared" si="28"/>
        <v/>
      </c>
      <c r="AE178" s="64" t="str">
        <f ca="1">IF($R178=1,SUM($S$1:S178),"")</f>
        <v/>
      </c>
      <c r="AF178" s="64" t="str">
        <f ca="1">IF($R178=1,SUM($T$1:T178),"")</f>
        <v/>
      </c>
      <c r="AG178" s="64" t="str">
        <f ca="1">IF($R178=1,SUM($U$1:U178),"")</f>
        <v/>
      </c>
      <c r="AH178" s="64" t="str">
        <f ca="1">IF($R178=1,SUM($V$1:V178),"")</f>
        <v/>
      </c>
      <c r="AI178" s="64" t="str">
        <f ca="1">IF($R178=1,SUM($W$1:W178),"")</f>
        <v/>
      </c>
      <c r="AJ178" s="64" t="str">
        <f ca="1">IF($R178=1,SUM($X$1:X178),"")</f>
        <v/>
      </c>
      <c r="AK178" s="64" t="str">
        <f ca="1">IF($R178=1,SUM($Y$1:Y178),"")</f>
        <v/>
      </c>
      <c r="AL178" s="64" t="str">
        <f ca="1">IF($R178=1,SUM($Z$1:Z178),"")</f>
        <v/>
      </c>
      <c r="AM178" s="64" t="str">
        <f ca="1">IF($R178=1,SUM($AA$1:AA178),"")</f>
        <v/>
      </c>
      <c r="AN178" s="64" t="str">
        <f ca="1">IF($R178=1,SUM($AB$1:AB178),"")</f>
        <v/>
      </c>
      <c r="AO178" s="64" t="str">
        <f ca="1">IF($R178=1,SUM($AC$1:AC178),"")</f>
        <v/>
      </c>
      <c r="AQ178" s="69" t="str">
        <f t="shared" si="29"/>
        <v>23:15</v>
      </c>
    </row>
    <row r="179" spans="6:43" x14ac:dyDescent="0.3">
      <c r="F179" s="64">
        <f t="shared" si="30"/>
        <v>23</v>
      </c>
      <c r="G179" s="66">
        <f t="shared" si="31"/>
        <v>20</v>
      </c>
      <c r="H179" s="67">
        <f t="shared" si="32"/>
        <v>0.97222222222222221</v>
      </c>
      <c r="K179" s="65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65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64">
        <f t="shared" si="26"/>
        <v>1</v>
      </c>
      <c r="R179" s="64">
        <f t="shared" ca="1" si="27"/>
        <v>1.1659999999999817</v>
      </c>
      <c r="S179" s="64" t="str">
        <f>IF(O179=1,"",RTD("cqg.rtd",,"StudyData", "(Vol("&amp;$E$13&amp;")when  (LocalYear("&amp;$E$13&amp;")="&amp;$D$2&amp;"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64" t="str">
        <f>IF(O179=1,"",RTD("cqg.rtd",,"StudyData", "(Vol("&amp;$E$14&amp;")when  (LocalYear("&amp;$E$14&amp;")="&amp;$D$3&amp;"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64" t="str">
        <f>IF(O179=1,"",RTD("cqg.rtd",,"StudyData", "(Vol("&amp;$E$15&amp;")when  (LocalYear("&amp;$E$15&amp;")="&amp;$D$4&amp;"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64" t="str">
        <f>IF(O179=1,"",RTD("cqg.rtd",,"StudyData", "(Vol("&amp;$E$16&amp;")when  (LocalYear("&amp;$E$16&amp;")="&amp;$D$5&amp;"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64" t="str">
        <f>IF(O179=1,"",RTD("cqg.rtd",,"StudyData", "(Vol("&amp;$E$17&amp;")when  (LocalYear("&amp;$E$17&amp;")="&amp;$D$6&amp;"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64" t="str">
        <f>IF(O179=1,"",RTD("cqg.rtd",,"StudyData", "(Vol("&amp;$E$18&amp;")when  (LocalYear("&amp;$E$18&amp;")="&amp;$D$7&amp;"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64" t="str">
        <f>IF(O179=1,"",RTD("cqg.rtd",,"StudyData", "(Vol("&amp;$E$19&amp;")when  (LocalYear("&amp;$E$19&amp;")="&amp;$D$8&amp;"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64" t="str">
        <f>IF(O179=1,"",RTD("cqg.rtd",,"StudyData", "(Vol("&amp;$E$20&amp;")when  (LocalYear("&amp;$E$20&amp;")="&amp;$D$9&amp;"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64" t="str">
        <f>IF(O179=1,"",RTD("cqg.rtd",,"StudyData", "(Vol("&amp;$E$21&amp;")when  (LocalYear("&amp;$E$21&amp;")="&amp;$D$10&amp;"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64" t="str">
        <f>IF(O179=1,"",RTD("cqg.rtd",,"StudyData", "(Vol("&amp;$E$21&amp;")when  (LocalYear("&amp;$E$21&amp;")="&amp;$D$11&amp;"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65" t="str">
        <f t="shared" si="28"/>
        <v/>
      </c>
      <c r="AE179" s="64" t="str">
        <f ca="1">IF($R179=1,SUM($S$1:S179),"")</f>
        <v/>
      </c>
      <c r="AF179" s="64" t="str">
        <f ca="1">IF($R179=1,SUM($T$1:T179),"")</f>
        <v/>
      </c>
      <c r="AG179" s="64" t="str">
        <f ca="1">IF($R179=1,SUM($U$1:U179),"")</f>
        <v/>
      </c>
      <c r="AH179" s="64" t="str">
        <f ca="1">IF($R179=1,SUM($V$1:V179),"")</f>
        <v/>
      </c>
      <c r="AI179" s="64" t="str">
        <f ca="1">IF($R179=1,SUM($W$1:W179),"")</f>
        <v/>
      </c>
      <c r="AJ179" s="64" t="str">
        <f ca="1">IF($R179=1,SUM($X$1:X179),"")</f>
        <v/>
      </c>
      <c r="AK179" s="64" t="str">
        <f ca="1">IF($R179=1,SUM($Y$1:Y179),"")</f>
        <v/>
      </c>
      <c r="AL179" s="64" t="str">
        <f ca="1">IF($R179=1,SUM($Z$1:Z179),"")</f>
        <v/>
      </c>
      <c r="AM179" s="64" t="str">
        <f ca="1">IF($R179=1,SUM($AA$1:AA179),"")</f>
        <v/>
      </c>
      <c r="AN179" s="64" t="str">
        <f ca="1">IF($R179=1,SUM($AB$1:AB179),"")</f>
        <v/>
      </c>
      <c r="AO179" s="64" t="str">
        <f ca="1">IF($R179=1,SUM($AC$1:AC179),"")</f>
        <v/>
      </c>
      <c r="AQ179" s="69" t="str">
        <f t="shared" si="29"/>
        <v>23:20</v>
      </c>
    </row>
    <row r="180" spans="6:43" x14ac:dyDescent="0.3">
      <c r="F180" s="64">
        <f t="shared" si="30"/>
        <v>23</v>
      </c>
      <c r="G180" s="66">
        <f t="shared" si="31"/>
        <v>25</v>
      </c>
      <c r="H180" s="67">
        <f t="shared" si="32"/>
        <v>0.97569444444444453</v>
      </c>
      <c r="K180" s="65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65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64">
        <f t="shared" si="26"/>
        <v>1</v>
      </c>
      <c r="R180" s="64">
        <f t="shared" ca="1" si="27"/>
        <v>1.1669999999999816</v>
      </c>
      <c r="S180" s="64" t="str">
        <f>IF(O180=1,"",RTD("cqg.rtd",,"StudyData", "(Vol("&amp;$E$13&amp;")when  (LocalYear("&amp;$E$13&amp;")="&amp;$D$2&amp;"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64" t="str">
        <f>IF(O180=1,"",RTD("cqg.rtd",,"StudyData", "(Vol("&amp;$E$14&amp;")when  (LocalYear("&amp;$E$14&amp;")="&amp;$D$3&amp;"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64" t="str">
        <f>IF(O180=1,"",RTD("cqg.rtd",,"StudyData", "(Vol("&amp;$E$15&amp;")when  (LocalYear("&amp;$E$15&amp;")="&amp;$D$4&amp;"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64" t="str">
        <f>IF(O180=1,"",RTD("cqg.rtd",,"StudyData", "(Vol("&amp;$E$16&amp;")when  (LocalYear("&amp;$E$16&amp;")="&amp;$D$5&amp;"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64" t="str">
        <f>IF(O180=1,"",RTD("cqg.rtd",,"StudyData", "(Vol("&amp;$E$17&amp;")when  (LocalYear("&amp;$E$17&amp;")="&amp;$D$6&amp;"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64" t="str">
        <f>IF(O180=1,"",RTD("cqg.rtd",,"StudyData", "(Vol("&amp;$E$18&amp;")when  (LocalYear("&amp;$E$18&amp;")="&amp;$D$7&amp;"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64" t="str">
        <f>IF(O180=1,"",RTD("cqg.rtd",,"StudyData", "(Vol("&amp;$E$19&amp;")when  (LocalYear("&amp;$E$19&amp;")="&amp;$D$8&amp;"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64" t="str">
        <f>IF(O180=1,"",RTD("cqg.rtd",,"StudyData", "(Vol("&amp;$E$20&amp;")when  (LocalYear("&amp;$E$20&amp;")="&amp;$D$9&amp;"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64" t="str">
        <f>IF(O180=1,"",RTD("cqg.rtd",,"StudyData", "(Vol("&amp;$E$21&amp;")when  (LocalYear("&amp;$E$21&amp;")="&amp;$D$10&amp;"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64" t="str">
        <f>IF(O180=1,"",RTD("cqg.rtd",,"StudyData", "(Vol("&amp;$E$21&amp;")when  (LocalYear("&amp;$E$21&amp;")="&amp;$D$11&amp;"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65" t="str">
        <f t="shared" si="28"/>
        <v/>
      </c>
      <c r="AE180" s="64" t="str">
        <f ca="1">IF($R180=1,SUM($S$1:S180),"")</f>
        <v/>
      </c>
      <c r="AF180" s="64" t="str">
        <f ca="1">IF($R180=1,SUM($T$1:T180),"")</f>
        <v/>
      </c>
      <c r="AG180" s="64" t="str">
        <f ca="1">IF($R180=1,SUM($U$1:U180),"")</f>
        <v/>
      </c>
      <c r="AH180" s="64" t="str">
        <f ca="1">IF($R180=1,SUM($V$1:V180),"")</f>
        <v/>
      </c>
      <c r="AI180" s="64" t="str">
        <f ca="1">IF($R180=1,SUM($W$1:W180),"")</f>
        <v/>
      </c>
      <c r="AJ180" s="64" t="str">
        <f ca="1">IF($R180=1,SUM($X$1:X180),"")</f>
        <v/>
      </c>
      <c r="AK180" s="64" t="str">
        <f ca="1">IF($R180=1,SUM($Y$1:Y180),"")</f>
        <v/>
      </c>
      <c r="AL180" s="64" t="str">
        <f ca="1">IF($R180=1,SUM($Z$1:Z180),"")</f>
        <v/>
      </c>
      <c r="AM180" s="64" t="str">
        <f ca="1">IF($R180=1,SUM($AA$1:AA180),"")</f>
        <v/>
      </c>
      <c r="AN180" s="64" t="str">
        <f ca="1">IF($R180=1,SUM($AB$1:AB180),"")</f>
        <v/>
      </c>
      <c r="AO180" s="64" t="str">
        <f ca="1">IF($R180=1,SUM($AC$1:AC180),"")</f>
        <v/>
      </c>
      <c r="AQ180" s="69" t="str">
        <f t="shared" si="29"/>
        <v>23:25</v>
      </c>
    </row>
    <row r="181" spans="6:43" x14ac:dyDescent="0.3">
      <c r="F181" s="64">
        <f t="shared" si="30"/>
        <v>23</v>
      </c>
      <c r="G181" s="66">
        <f t="shared" si="31"/>
        <v>30</v>
      </c>
      <c r="H181" s="67">
        <f t="shared" si="32"/>
        <v>0.97916666666666663</v>
      </c>
      <c r="K181" s="65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65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64">
        <f t="shared" si="26"/>
        <v>1</v>
      </c>
      <c r="R181" s="64">
        <f t="shared" ca="1" si="27"/>
        <v>1.1679999999999815</v>
      </c>
      <c r="S181" s="64" t="str">
        <f>IF(O181=1,"",RTD("cqg.rtd",,"StudyData", "(Vol("&amp;$E$13&amp;")when  (LocalYear("&amp;$E$13&amp;")="&amp;$D$2&amp;"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64" t="str">
        <f>IF(O181=1,"",RTD("cqg.rtd",,"StudyData", "(Vol("&amp;$E$14&amp;")when  (LocalYear("&amp;$E$14&amp;")="&amp;$D$3&amp;"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64" t="str">
        <f>IF(O181=1,"",RTD("cqg.rtd",,"StudyData", "(Vol("&amp;$E$15&amp;")when  (LocalYear("&amp;$E$15&amp;")="&amp;$D$4&amp;"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64" t="str">
        <f>IF(O181=1,"",RTD("cqg.rtd",,"StudyData", "(Vol("&amp;$E$16&amp;")when  (LocalYear("&amp;$E$16&amp;")="&amp;$D$5&amp;"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64" t="str">
        <f>IF(O181=1,"",RTD("cqg.rtd",,"StudyData", "(Vol("&amp;$E$17&amp;")when  (LocalYear("&amp;$E$17&amp;")="&amp;$D$6&amp;"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64" t="str">
        <f>IF(O181=1,"",RTD("cqg.rtd",,"StudyData", "(Vol("&amp;$E$18&amp;")when  (LocalYear("&amp;$E$18&amp;")="&amp;$D$7&amp;"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64" t="str">
        <f>IF(O181=1,"",RTD("cqg.rtd",,"StudyData", "(Vol("&amp;$E$19&amp;")when  (LocalYear("&amp;$E$19&amp;")="&amp;$D$8&amp;"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64" t="str">
        <f>IF(O181=1,"",RTD("cqg.rtd",,"StudyData", "(Vol("&amp;$E$20&amp;")when  (LocalYear("&amp;$E$20&amp;")="&amp;$D$9&amp;"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64" t="str">
        <f>IF(O181=1,"",RTD("cqg.rtd",,"StudyData", "(Vol("&amp;$E$21&amp;")when  (LocalYear("&amp;$E$21&amp;")="&amp;$D$10&amp;"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64" t="str">
        <f>IF(O181=1,"",RTD("cqg.rtd",,"StudyData", "(Vol("&amp;$E$21&amp;")when  (LocalYear("&amp;$E$21&amp;")="&amp;$D$11&amp;"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65" t="str">
        <f t="shared" si="28"/>
        <v/>
      </c>
      <c r="AE181" s="64" t="str">
        <f ca="1">IF($R181=1,SUM($S$1:S181),"")</f>
        <v/>
      </c>
      <c r="AF181" s="64" t="str">
        <f ca="1">IF($R181=1,SUM($T$1:T181),"")</f>
        <v/>
      </c>
      <c r="AG181" s="64" t="str">
        <f ca="1">IF($R181=1,SUM($U$1:U181),"")</f>
        <v/>
      </c>
      <c r="AH181" s="64" t="str">
        <f ca="1">IF($R181=1,SUM($V$1:V181),"")</f>
        <v/>
      </c>
      <c r="AI181" s="64" t="str">
        <f ca="1">IF($R181=1,SUM($W$1:W181),"")</f>
        <v/>
      </c>
      <c r="AJ181" s="64" t="str">
        <f ca="1">IF($R181=1,SUM($X$1:X181),"")</f>
        <v/>
      </c>
      <c r="AK181" s="64" t="str">
        <f ca="1">IF($R181=1,SUM($Y$1:Y181),"")</f>
        <v/>
      </c>
      <c r="AL181" s="64" t="str">
        <f ca="1">IF($R181=1,SUM($Z$1:Z181),"")</f>
        <v/>
      </c>
      <c r="AM181" s="64" t="str">
        <f ca="1">IF($R181=1,SUM($AA$1:AA181),"")</f>
        <v/>
      </c>
      <c r="AN181" s="64" t="str">
        <f ca="1">IF($R181=1,SUM($AB$1:AB181),"")</f>
        <v/>
      </c>
      <c r="AO181" s="64" t="str">
        <f ca="1">IF($R181=1,SUM($AC$1:AC181),"")</f>
        <v/>
      </c>
      <c r="AQ181" s="69" t="str">
        <f t="shared" si="29"/>
        <v>23:30</v>
      </c>
    </row>
    <row r="182" spans="6:43" x14ac:dyDescent="0.3">
      <c r="F182" s="64">
        <f t="shared" si="30"/>
        <v>23</v>
      </c>
      <c r="G182" s="66">
        <f t="shared" si="31"/>
        <v>35</v>
      </c>
      <c r="H182" s="67">
        <f t="shared" si="32"/>
        <v>0.98263888888888884</v>
      </c>
      <c r="K182" s="65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65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64">
        <f t="shared" si="26"/>
        <v>1</v>
      </c>
      <c r="R182" s="64">
        <f t="shared" ca="1" si="27"/>
        <v>1.1689999999999814</v>
      </c>
      <c r="S182" s="64" t="str">
        <f>IF(O182=1,"",RTD("cqg.rtd",,"StudyData", "(Vol("&amp;$E$13&amp;")when  (LocalYear("&amp;$E$13&amp;")="&amp;$D$2&amp;"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64" t="str">
        <f>IF(O182=1,"",RTD("cqg.rtd",,"StudyData", "(Vol("&amp;$E$14&amp;")when  (LocalYear("&amp;$E$14&amp;")="&amp;$D$3&amp;"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64" t="str">
        <f>IF(O182=1,"",RTD("cqg.rtd",,"StudyData", "(Vol("&amp;$E$15&amp;")when  (LocalYear("&amp;$E$15&amp;")="&amp;$D$4&amp;"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64" t="str">
        <f>IF(O182=1,"",RTD("cqg.rtd",,"StudyData", "(Vol("&amp;$E$16&amp;")when  (LocalYear("&amp;$E$16&amp;")="&amp;$D$5&amp;"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64" t="str">
        <f>IF(O182=1,"",RTD("cqg.rtd",,"StudyData", "(Vol("&amp;$E$17&amp;")when  (LocalYear("&amp;$E$17&amp;")="&amp;$D$6&amp;"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64" t="str">
        <f>IF(O182=1,"",RTD("cqg.rtd",,"StudyData", "(Vol("&amp;$E$18&amp;")when  (LocalYear("&amp;$E$18&amp;")="&amp;$D$7&amp;"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64" t="str">
        <f>IF(O182=1,"",RTD("cqg.rtd",,"StudyData", "(Vol("&amp;$E$19&amp;")when  (LocalYear("&amp;$E$19&amp;")="&amp;$D$8&amp;"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64" t="str">
        <f>IF(O182=1,"",RTD("cqg.rtd",,"StudyData", "(Vol("&amp;$E$20&amp;")when  (LocalYear("&amp;$E$20&amp;")="&amp;$D$9&amp;"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64" t="str">
        <f>IF(O182=1,"",RTD("cqg.rtd",,"StudyData", "(Vol("&amp;$E$21&amp;")when  (LocalYear("&amp;$E$21&amp;")="&amp;$D$10&amp;"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64" t="str">
        <f>IF(O182=1,"",RTD("cqg.rtd",,"StudyData", "(Vol("&amp;$E$21&amp;")when  (LocalYear("&amp;$E$21&amp;")="&amp;$D$11&amp;"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65" t="str">
        <f t="shared" si="28"/>
        <v/>
      </c>
      <c r="AE182" s="64" t="str">
        <f ca="1">IF($R182=1,SUM($S$1:S182),"")</f>
        <v/>
      </c>
      <c r="AF182" s="64" t="str">
        <f ca="1">IF($R182=1,SUM($T$1:T182),"")</f>
        <v/>
      </c>
      <c r="AG182" s="64" t="str">
        <f ca="1">IF($R182=1,SUM($U$1:U182),"")</f>
        <v/>
      </c>
      <c r="AH182" s="64" t="str">
        <f ca="1">IF($R182=1,SUM($V$1:V182),"")</f>
        <v/>
      </c>
      <c r="AI182" s="64" t="str">
        <f ca="1">IF($R182=1,SUM($W$1:W182),"")</f>
        <v/>
      </c>
      <c r="AJ182" s="64" t="str">
        <f ca="1">IF($R182=1,SUM($X$1:X182),"")</f>
        <v/>
      </c>
      <c r="AK182" s="64" t="str">
        <f ca="1">IF($R182=1,SUM($Y$1:Y182),"")</f>
        <v/>
      </c>
      <c r="AL182" s="64" t="str">
        <f ca="1">IF($R182=1,SUM($Z$1:Z182),"")</f>
        <v/>
      </c>
      <c r="AM182" s="64" t="str">
        <f ca="1">IF($R182=1,SUM($AA$1:AA182),"")</f>
        <v/>
      </c>
      <c r="AN182" s="64" t="str">
        <f ca="1">IF($R182=1,SUM($AB$1:AB182),"")</f>
        <v/>
      </c>
      <c r="AO182" s="64" t="str">
        <f ca="1">IF($R182=1,SUM($AC$1:AC182),"")</f>
        <v/>
      </c>
      <c r="AQ182" s="69" t="str">
        <f t="shared" si="29"/>
        <v>23:35</v>
      </c>
    </row>
    <row r="183" spans="6:43" x14ac:dyDescent="0.3">
      <c r="F183" s="64">
        <f t="shared" si="30"/>
        <v>23</v>
      </c>
      <c r="G183" s="66">
        <f t="shared" si="31"/>
        <v>40</v>
      </c>
      <c r="H183" s="67">
        <f t="shared" si="32"/>
        <v>0.98611111111111116</v>
      </c>
      <c r="K183" s="65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65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64">
        <f t="shared" si="26"/>
        <v>1</v>
      </c>
      <c r="R183" s="64">
        <f t="shared" ca="1" si="27"/>
        <v>1.1699999999999813</v>
      </c>
      <c r="S183" s="64" t="str">
        <f>IF(O183=1,"",RTD("cqg.rtd",,"StudyData", "(Vol("&amp;$E$13&amp;")when  (LocalYear("&amp;$E$13&amp;")="&amp;$D$2&amp;"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64" t="str">
        <f>IF(O183=1,"",RTD("cqg.rtd",,"StudyData", "(Vol("&amp;$E$14&amp;")when  (LocalYear("&amp;$E$14&amp;")="&amp;$D$3&amp;"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64" t="str">
        <f>IF(O183=1,"",RTD("cqg.rtd",,"StudyData", "(Vol("&amp;$E$15&amp;")when  (LocalYear("&amp;$E$15&amp;")="&amp;$D$4&amp;"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64" t="str">
        <f>IF(O183=1,"",RTD("cqg.rtd",,"StudyData", "(Vol("&amp;$E$16&amp;")when  (LocalYear("&amp;$E$16&amp;")="&amp;$D$5&amp;"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64" t="str">
        <f>IF(O183=1,"",RTD("cqg.rtd",,"StudyData", "(Vol("&amp;$E$17&amp;")when  (LocalYear("&amp;$E$17&amp;")="&amp;$D$6&amp;"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64" t="str">
        <f>IF(O183=1,"",RTD("cqg.rtd",,"StudyData", "(Vol("&amp;$E$18&amp;")when  (LocalYear("&amp;$E$18&amp;")="&amp;$D$7&amp;"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64" t="str">
        <f>IF(O183=1,"",RTD("cqg.rtd",,"StudyData", "(Vol("&amp;$E$19&amp;")when  (LocalYear("&amp;$E$19&amp;")="&amp;$D$8&amp;"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64" t="str">
        <f>IF(O183=1,"",RTD("cqg.rtd",,"StudyData", "(Vol("&amp;$E$20&amp;")when  (LocalYear("&amp;$E$20&amp;")="&amp;$D$9&amp;"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64" t="str">
        <f>IF(O183=1,"",RTD("cqg.rtd",,"StudyData", "(Vol("&amp;$E$21&amp;")when  (LocalYear("&amp;$E$21&amp;")="&amp;$D$10&amp;"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64" t="str">
        <f>IF(O183=1,"",RTD("cqg.rtd",,"StudyData", "(Vol("&amp;$E$21&amp;")when  (LocalYear("&amp;$E$21&amp;")="&amp;$D$11&amp;"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65" t="str">
        <f t="shared" si="28"/>
        <v/>
      </c>
      <c r="AE183" s="64" t="str">
        <f ca="1">IF($R183=1,SUM($S$1:S183),"")</f>
        <v/>
      </c>
      <c r="AF183" s="64" t="str">
        <f ca="1">IF($R183=1,SUM($T$1:T183),"")</f>
        <v/>
      </c>
      <c r="AG183" s="64" t="str">
        <f ca="1">IF($R183=1,SUM($U$1:U183),"")</f>
        <v/>
      </c>
      <c r="AH183" s="64" t="str">
        <f ca="1">IF($R183=1,SUM($V$1:V183),"")</f>
        <v/>
      </c>
      <c r="AI183" s="64" t="str">
        <f ca="1">IF($R183=1,SUM($W$1:W183),"")</f>
        <v/>
      </c>
      <c r="AJ183" s="64" t="str">
        <f ca="1">IF($R183=1,SUM($X$1:X183),"")</f>
        <v/>
      </c>
      <c r="AK183" s="64" t="str">
        <f ca="1">IF($R183=1,SUM($Y$1:Y183),"")</f>
        <v/>
      </c>
      <c r="AL183" s="64" t="str">
        <f ca="1">IF($R183=1,SUM($Z$1:Z183),"")</f>
        <v/>
      </c>
      <c r="AM183" s="64" t="str">
        <f ca="1">IF($R183=1,SUM($AA$1:AA183),"")</f>
        <v/>
      </c>
      <c r="AN183" s="64" t="str">
        <f ca="1">IF($R183=1,SUM($AB$1:AB183),"")</f>
        <v/>
      </c>
      <c r="AO183" s="64" t="str">
        <f ca="1">IF($R183=1,SUM($AC$1:AC183),"")</f>
        <v/>
      </c>
      <c r="AQ183" s="69" t="str">
        <f t="shared" si="29"/>
        <v>23:40</v>
      </c>
    </row>
    <row r="184" spans="6:43" x14ac:dyDescent="0.3">
      <c r="F184" s="64">
        <f t="shared" si="30"/>
        <v>23</v>
      </c>
      <c r="G184" s="66">
        <f t="shared" si="31"/>
        <v>45</v>
      </c>
      <c r="H184" s="67">
        <f t="shared" si="32"/>
        <v>0.98958333333333337</v>
      </c>
      <c r="K184" s="65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65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64">
        <f t="shared" si="26"/>
        <v>1</v>
      </c>
      <c r="R184" s="64">
        <f t="shared" ca="1" si="27"/>
        <v>1.1709999999999812</v>
      </c>
      <c r="S184" s="64" t="str">
        <f>IF(O184=1,"",RTD("cqg.rtd",,"StudyData", "(Vol("&amp;$E$13&amp;")when  (LocalYear("&amp;$E$13&amp;")="&amp;$D$2&amp;"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64" t="str">
        <f>IF(O184=1,"",RTD("cqg.rtd",,"StudyData", "(Vol("&amp;$E$14&amp;")when  (LocalYear("&amp;$E$14&amp;")="&amp;$D$3&amp;"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64" t="str">
        <f>IF(O184=1,"",RTD("cqg.rtd",,"StudyData", "(Vol("&amp;$E$15&amp;")when  (LocalYear("&amp;$E$15&amp;")="&amp;$D$4&amp;"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64" t="str">
        <f>IF(O184=1,"",RTD("cqg.rtd",,"StudyData", "(Vol("&amp;$E$16&amp;")when  (LocalYear("&amp;$E$16&amp;")="&amp;$D$5&amp;"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64" t="str">
        <f>IF(O184=1,"",RTD("cqg.rtd",,"StudyData", "(Vol("&amp;$E$17&amp;")when  (LocalYear("&amp;$E$17&amp;")="&amp;$D$6&amp;"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64" t="str">
        <f>IF(O184=1,"",RTD("cqg.rtd",,"StudyData", "(Vol("&amp;$E$18&amp;")when  (LocalYear("&amp;$E$18&amp;")="&amp;$D$7&amp;"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64" t="str">
        <f>IF(O184=1,"",RTD("cqg.rtd",,"StudyData", "(Vol("&amp;$E$19&amp;")when  (LocalYear("&amp;$E$19&amp;")="&amp;$D$8&amp;"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64" t="str">
        <f>IF(O184=1,"",RTD("cqg.rtd",,"StudyData", "(Vol("&amp;$E$20&amp;")when  (LocalYear("&amp;$E$20&amp;")="&amp;$D$9&amp;"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64" t="str">
        <f>IF(O184=1,"",RTD("cqg.rtd",,"StudyData", "(Vol("&amp;$E$21&amp;")when  (LocalYear("&amp;$E$21&amp;")="&amp;$D$10&amp;"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64" t="str">
        <f>IF(O184=1,"",RTD("cqg.rtd",,"StudyData", "(Vol("&amp;$E$21&amp;")when  (LocalYear("&amp;$E$21&amp;")="&amp;$D$11&amp;"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65" t="str">
        <f t="shared" si="28"/>
        <v/>
      </c>
      <c r="AE184" s="64" t="str">
        <f ca="1">IF($R184=1,SUM($S$1:S184),"")</f>
        <v/>
      </c>
      <c r="AF184" s="64" t="str">
        <f ca="1">IF($R184=1,SUM($T$1:T184),"")</f>
        <v/>
      </c>
      <c r="AG184" s="64" t="str">
        <f ca="1">IF($R184=1,SUM($U$1:U184),"")</f>
        <v/>
      </c>
      <c r="AH184" s="64" t="str">
        <f ca="1">IF($R184=1,SUM($V$1:V184),"")</f>
        <v/>
      </c>
      <c r="AI184" s="64" t="str">
        <f ca="1">IF($R184=1,SUM($W$1:W184),"")</f>
        <v/>
      </c>
      <c r="AJ184" s="64" t="str">
        <f ca="1">IF($R184=1,SUM($X$1:X184),"")</f>
        <v/>
      </c>
      <c r="AK184" s="64" t="str">
        <f ca="1">IF($R184=1,SUM($Y$1:Y184),"")</f>
        <v/>
      </c>
      <c r="AL184" s="64" t="str">
        <f ca="1">IF($R184=1,SUM($Z$1:Z184),"")</f>
        <v/>
      </c>
      <c r="AM184" s="64" t="str">
        <f ca="1">IF($R184=1,SUM($AA$1:AA184),"")</f>
        <v/>
      </c>
      <c r="AN184" s="64" t="str">
        <f ca="1">IF($R184=1,SUM($AB$1:AB184),"")</f>
        <v/>
      </c>
      <c r="AO184" s="64" t="str">
        <f ca="1">IF($R184=1,SUM($AC$1:AC184),"")</f>
        <v/>
      </c>
      <c r="AQ184" s="69" t="str">
        <f t="shared" si="29"/>
        <v>23:45</v>
      </c>
    </row>
    <row r="185" spans="6:43" x14ac:dyDescent="0.3">
      <c r="F185" s="64">
        <f t="shared" si="30"/>
        <v>23</v>
      </c>
      <c r="G185" s="66">
        <f t="shared" si="31"/>
        <v>50</v>
      </c>
      <c r="H185" s="67">
        <f t="shared" si="32"/>
        <v>0.99305555555555547</v>
      </c>
      <c r="K185" s="65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65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64">
        <f t="shared" si="26"/>
        <v>1</v>
      </c>
      <c r="R185" s="64">
        <f t="shared" ca="1" si="27"/>
        <v>1.1719999999999811</v>
      </c>
      <c r="S185" s="64" t="str">
        <f>IF(O185=1,"",RTD("cqg.rtd",,"StudyData", "(Vol("&amp;$E$13&amp;")when  (LocalYear("&amp;$E$13&amp;")="&amp;$D$2&amp;"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64" t="str">
        <f>IF(O185=1,"",RTD("cqg.rtd",,"StudyData", "(Vol("&amp;$E$14&amp;")when  (LocalYear("&amp;$E$14&amp;")="&amp;$D$3&amp;"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64" t="str">
        <f>IF(O185=1,"",RTD("cqg.rtd",,"StudyData", "(Vol("&amp;$E$15&amp;")when  (LocalYear("&amp;$E$15&amp;")="&amp;$D$4&amp;"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64" t="str">
        <f>IF(O185=1,"",RTD("cqg.rtd",,"StudyData", "(Vol("&amp;$E$16&amp;")when  (LocalYear("&amp;$E$16&amp;")="&amp;$D$5&amp;"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64" t="str">
        <f>IF(O185=1,"",RTD("cqg.rtd",,"StudyData", "(Vol("&amp;$E$17&amp;")when  (LocalYear("&amp;$E$17&amp;")="&amp;$D$6&amp;"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64" t="str">
        <f>IF(O185=1,"",RTD("cqg.rtd",,"StudyData", "(Vol("&amp;$E$18&amp;")when  (LocalYear("&amp;$E$18&amp;")="&amp;$D$7&amp;"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64" t="str">
        <f>IF(O185=1,"",RTD("cqg.rtd",,"StudyData", "(Vol("&amp;$E$19&amp;")when  (LocalYear("&amp;$E$19&amp;")="&amp;$D$8&amp;"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64" t="str">
        <f>IF(O185=1,"",RTD("cqg.rtd",,"StudyData", "(Vol("&amp;$E$20&amp;")when  (LocalYear("&amp;$E$20&amp;")="&amp;$D$9&amp;"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64" t="str">
        <f>IF(O185=1,"",RTD("cqg.rtd",,"StudyData", "(Vol("&amp;$E$21&amp;")when  (LocalYear("&amp;$E$21&amp;")="&amp;$D$10&amp;"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64" t="str">
        <f>IF(O185=1,"",RTD("cqg.rtd",,"StudyData", "(Vol("&amp;$E$21&amp;")when  (LocalYear("&amp;$E$21&amp;")="&amp;$D$11&amp;"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65" t="str">
        <f t="shared" si="28"/>
        <v/>
      </c>
      <c r="AE185" s="64" t="str">
        <f ca="1">IF($R185=1,SUM($S$1:S185),"")</f>
        <v/>
      </c>
      <c r="AF185" s="64" t="str">
        <f ca="1">IF($R185=1,SUM($T$1:T185),"")</f>
        <v/>
      </c>
      <c r="AG185" s="64" t="str">
        <f ca="1">IF($R185=1,SUM($U$1:U185),"")</f>
        <v/>
      </c>
      <c r="AH185" s="64" t="str">
        <f ca="1">IF($R185=1,SUM($V$1:V185),"")</f>
        <v/>
      </c>
      <c r="AI185" s="64" t="str">
        <f ca="1">IF($R185=1,SUM($W$1:W185),"")</f>
        <v/>
      </c>
      <c r="AJ185" s="64" t="str">
        <f ca="1">IF($R185=1,SUM($X$1:X185),"")</f>
        <v/>
      </c>
      <c r="AK185" s="64" t="str">
        <f ca="1">IF($R185=1,SUM($Y$1:Y185),"")</f>
        <v/>
      </c>
      <c r="AL185" s="64" t="str">
        <f ca="1">IF($R185=1,SUM($Z$1:Z185),"")</f>
        <v/>
      </c>
      <c r="AM185" s="64" t="str">
        <f ca="1">IF($R185=1,SUM($AA$1:AA185),"")</f>
        <v/>
      </c>
      <c r="AN185" s="64" t="str">
        <f ca="1">IF($R185=1,SUM($AB$1:AB185),"")</f>
        <v/>
      </c>
      <c r="AO185" s="64" t="str">
        <f ca="1">IF($R185=1,SUM($AC$1:AC185),"")</f>
        <v/>
      </c>
      <c r="AQ185" s="69" t="str">
        <f t="shared" si="29"/>
        <v>23:50</v>
      </c>
    </row>
    <row r="186" spans="6:43" x14ac:dyDescent="0.3">
      <c r="F186" s="64">
        <f t="shared" si="30"/>
        <v>23</v>
      </c>
      <c r="G186" s="66">
        <f t="shared" si="31"/>
        <v>55</v>
      </c>
      <c r="H186" s="67">
        <f t="shared" si="32"/>
        <v>0.99652777777777779</v>
      </c>
      <c r="K186" s="65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65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64">
        <f t="shared" si="26"/>
        <v>1</v>
      </c>
      <c r="R186" s="64">
        <f t="shared" ca="1" si="27"/>
        <v>1.1729999999999809</v>
      </c>
      <c r="S186" s="64" t="str">
        <f>IF(O186=1,"",RTD("cqg.rtd",,"StudyData", "(Vol("&amp;$E$13&amp;")when  (LocalYear("&amp;$E$13&amp;")="&amp;$D$2&amp;"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64" t="str">
        <f>IF(O186=1,"",RTD("cqg.rtd",,"StudyData", "(Vol("&amp;$E$14&amp;")when  (LocalYear("&amp;$E$14&amp;")="&amp;$D$3&amp;"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64" t="str">
        <f>IF(O186=1,"",RTD("cqg.rtd",,"StudyData", "(Vol("&amp;$E$15&amp;")when  (LocalYear("&amp;$E$15&amp;")="&amp;$D$4&amp;"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64" t="str">
        <f>IF(O186=1,"",RTD("cqg.rtd",,"StudyData", "(Vol("&amp;$E$16&amp;")when  (LocalYear("&amp;$E$16&amp;")="&amp;$D$5&amp;"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64" t="str">
        <f>IF(O186=1,"",RTD("cqg.rtd",,"StudyData", "(Vol("&amp;$E$17&amp;")when  (LocalYear("&amp;$E$17&amp;")="&amp;$D$6&amp;"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64" t="str">
        <f>IF(O186=1,"",RTD("cqg.rtd",,"StudyData", "(Vol("&amp;$E$18&amp;")when  (LocalYear("&amp;$E$18&amp;")="&amp;$D$7&amp;"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64" t="str">
        <f>IF(O186=1,"",RTD("cqg.rtd",,"StudyData", "(Vol("&amp;$E$19&amp;")when  (LocalYear("&amp;$E$19&amp;")="&amp;$D$8&amp;"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64" t="str">
        <f>IF(O186=1,"",RTD("cqg.rtd",,"StudyData", "(Vol("&amp;$E$20&amp;")when  (LocalYear("&amp;$E$20&amp;")="&amp;$D$9&amp;"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64" t="str">
        <f>IF(O186=1,"",RTD("cqg.rtd",,"StudyData", "(Vol("&amp;$E$21&amp;")when  (LocalYear("&amp;$E$21&amp;")="&amp;$D$10&amp;"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64" t="str">
        <f>IF(O186=1,"",RTD("cqg.rtd",,"StudyData", "(Vol("&amp;$E$21&amp;")when  (LocalYear("&amp;$E$21&amp;")="&amp;$D$11&amp;"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65" t="str">
        <f t="shared" si="28"/>
        <v/>
      </c>
      <c r="AE186" s="64" t="str">
        <f ca="1">IF($R186=1,SUM($S$1:S186),"")</f>
        <v/>
      </c>
      <c r="AF186" s="64" t="str">
        <f ca="1">IF($R186=1,SUM($T$1:T186),"")</f>
        <v/>
      </c>
      <c r="AG186" s="64" t="str">
        <f ca="1">IF($R186=1,SUM($U$1:U186),"")</f>
        <v/>
      </c>
      <c r="AH186" s="64" t="str">
        <f ca="1">IF($R186=1,SUM($V$1:V186),"")</f>
        <v/>
      </c>
      <c r="AI186" s="64" t="str">
        <f ca="1">IF($R186=1,SUM($W$1:W186),"")</f>
        <v/>
      </c>
      <c r="AJ186" s="64" t="str">
        <f ca="1">IF($R186=1,SUM($X$1:X186),"")</f>
        <v/>
      </c>
      <c r="AK186" s="64" t="str">
        <f ca="1">IF($R186=1,SUM($Y$1:Y186),"")</f>
        <v/>
      </c>
      <c r="AL186" s="64" t="str">
        <f ca="1">IF($R186=1,SUM($Z$1:Z186),"")</f>
        <v/>
      </c>
      <c r="AM186" s="64" t="str">
        <f ca="1">IF($R186=1,SUM($AA$1:AA186),"")</f>
        <v/>
      </c>
      <c r="AN186" s="64" t="str">
        <f ca="1">IF($R186=1,SUM($AB$1:AB186),"")</f>
        <v/>
      </c>
      <c r="AO186" s="64" t="str">
        <f ca="1">IF($R186=1,SUM($AC$1:AC186),"")</f>
        <v/>
      </c>
      <c r="AQ186" s="69" t="str">
        <f t="shared" si="29"/>
        <v>23:55</v>
      </c>
    </row>
    <row r="187" spans="6:43" x14ac:dyDescent="0.3">
      <c r="F187" s="64">
        <f t="shared" si="30"/>
        <v>24</v>
      </c>
      <c r="G187" s="66" t="str">
        <f t="shared" si="31"/>
        <v>00</v>
      </c>
      <c r="H187" s="67">
        <f t="shared" si="32"/>
        <v>1</v>
      </c>
      <c r="K187" s="65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65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64">
        <f t="shared" si="26"/>
        <v>1</v>
      </c>
      <c r="R187" s="64">
        <f t="shared" ca="1" si="27"/>
        <v>1.1739999999999808</v>
      </c>
      <c r="S187" s="64" t="str">
        <f>IF(O187=1,"",RTD("cqg.rtd",,"StudyData", "(Vol("&amp;$E$13&amp;")when  (LocalYear("&amp;$E$13&amp;")="&amp;$D$2&amp;"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64" t="str">
        <f>IF(O187=1,"",RTD("cqg.rtd",,"StudyData", "(Vol("&amp;$E$14&amp;")when  (LocalYear("&amp;$E$14&amp;")="&amp;$D$3&amp;"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64" t="str">
        <f>IF(O187=1,"",RTD("cqg.rtd",,"StudyData", "(Vol("&amp;$E$15&amp;")when  (LocalYear("&amp;$E$15&amp;")="&amp;$D$4&amp;"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64" t="str">
        <f>IF(O187=1,"",RTD("cqg.rtd",,"StudyData", "(Vol("&amp;$E$16&amp;")when  (LocalYear("&amp;$E$16&amp;")="&amp;$D$5&amp;"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64" t="str">
        <f>IF(O187=1,"",RTD("cqg.rtd",,"StudyData", "(Vol("&amp;$E$17&amp;")when  (LocalYear("&amp;$E$17&amp;")="&amp;$D$6&amp;"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64" t="str">
        <f>IF(O187=1,"",RTD("cqg.rtd",,"StudyData", "(Vol("&amp;$E$18&amp;")when  (LocalYear("&amp;$E$18&amp;")="&amp;$D$7&amp;"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64" t="str">
        <f>IF(O187=1,"",RTD("cqg.rtd",,"StudyData", "(Vol("&amp;$E$19&amp;")when  (LocalYear("&amp;$E$19&amp;")="&amp;$D$8&amp;"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64" t="str">
        <f>IF(O187=1,"",RTD("cqg.rtd",,"StudyData", "(Vol("&amp;$E$20&amp;")when  (LocalYear("&amp;$E$20&amp;")="&amp;$D$9&amp;"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64" t="str">
        <f>IF(O187=1,"",RTD("cqg.rtd",,"StudyData", "(Vol("&amp;$E$21&amp;")when  (LocalYear("&amp;$E$21&amp;")="&amp;$D$10&amp;"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64" t="str">
        <f>IF(O187=1,"",RTD("cqg.rtd",,"StudyData", "(Vol("&amp;$E$21&amp;")when  (LocalYear("&amp;$E$21&amp;")="&amp;$D$11&amp;"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65" t="str">
        <f t="shared" si="28"/>
        <v/>
      </c>
      <c r="AE187" s="64" t="str">
        <f ca="1">IF($R187=1,SUM($S$1:S187),"")</f>
        <v/>
      </c>
      <c r="AF187" s="64" t="str">
        <f ca="1">IF($R187=1,SUM($T$1:T187),"")</f>
        <v/>
      </c>
      <c r="AG187" s="64" t="str">
        <f ca="1">IF($R187=1,SUM($U$1:U187),"")</f>
        <v/>
      </c>
      <c r="AH187" s="64" t="str">
        <f ca="1">IF($R187=1,SUM($V$1:V187),"")</f>
        <v/>
      </c>
      <c r="AI187" s="64" t="str">
        <f ca="1">IF($R187=1,SUM($W$1:W187),"")</f>
        <v/>
      </c>
      <c r="AJ187" s="64" t="str">
        <f ca="1">IF($R187=1,SUM($X$1:X187),"")</f>
        <v/>
      </c>
      <c r="AK187" s="64" t="str">
        <f ca="1">IF($R187=1,SUM($Y$1:Y187),"")</f>
        <v/>
      </c>
      <c r="AL187" s="64" t="str">
        <f ca="1">IF($R187=1,SUM($Z$1:Z187),"")</f>
        <v/>
      </c>
      <c r="AM187" s="64" t="str">
        <f ca="1">IF($R187=1,SUM($AA$1:AA187),"")</f>
        <v/>
      </c>
      <c r="AN187" s="64" t="str">
        <f ca="1">IF($R187=1,SUM($AB$1:AB187),"")</f>
        <v/>
      </c>
      <c r="AO187" s="64" t="str">
        <f ca="1">IF($R187=1,SUM($AC$1:AC187),"")</f>
        <v/>
      </c>
      <c r="AQ187" s="69" t="str">
        <f t="shared" si="29"/>
        <v>24:00</v>
      </c>
    </row>
    <row r="188" spans="6:43" x14ac:dyDescent="0.3">
      <c r="F188" s="64">
        <f t="shared" si="30"/>
        <v>24</v>
      </c>
      <c r="G188" s="66" t="str">
        <f t="shared" si="31"/>
        <v>05</v>
      </c>
      <c r="H188" s="67">
        <f t="shared" si="32"/>
        <v>1.0034722222222221</v>
      </c>
      <c r="K188" s="65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65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64">
        <f t="shared" si="26"/>
        <v>1</v>
      </c>
      <c r="R188" s="64">
        <f t="shared" ca="1" si="27"/>
        <v>1.1749999999999807</v>
      </c>
      <c r="S188" s="64" t="str">
        <f>IF(O188=1,"",RTD("cqg.rtd",,"StudyData", "(Vol("&amp;$E$13&amp;")when  (LocalYear("&amp;$E$13&amp;")="&amp;$D$2&amp;"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64" t="str">
        <f>IF(O188=1,"",RTD("cqg.rtd",,"StudyData", "(Vol("&amp;$E$14&amp;")when  (LocalYear("&amp;$E$14&amp;")="&amp;$D$3&amp;"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64" t="str">
        <f>IF(O188=1,"",RTD("cqg.rtd",,"StudyData", "(Vol("&amp;$E$15&amp;")when  (LocalYear("&amp;$E$15&amp;")="&amp;$D$4&amp;"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64" t="str">
        <f>IF(O188=1,"",RTD("cqg.rtd",,"StudyData", "(Vol("&amp;$E$16&amp;")when  (LocalYear("&amp;$E$16&amp;")="&amp;$D$5&amp;"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64" t="str">
        <f>IF(O188=1,"",RTD("cqg.rtd",,"StudyData", "(Vol("&amp;$E$17&amp;")when  (LocalYear("&amp;$E$17&amp;")="&amp;$D$6&amp;"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64" t="str">
        <f>IF(O188=1,"",RTD("cqg.rtd",,"StudyData", "(Vol("&amp;$E$18&amp;")when  (LocalYear("&amp;$E$18&amp;")="&amp;$D$7&amp;"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64" t="str">
        <f>IF(O188=1,"",RTD("cqg.rtd",,"StudyData", "(Vol("&amp;$E$19&amp;")when  (LocalYear("&amp;$E$19&amp;")="&amp;$D$8&amp;"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64" t="str">
        <f>IF(O188=1,"",RTD("cqg.rtd",,"StudyData", "(Vol("&amp;$E$20&amp;")when  (LocalYear("&amp;$E$20&amp;")="&amp;$D$9&amp;"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64" t="str">
        <f>IF(O188=1,"",RTD("cqg.rtd",,"StudyData", "(Vol("&amp;$E$21&amp;")when  (LocalYear("&amp;$E$21&amp;")="&amp;$D$10&amp;"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64" t="str">
        <f>IF(O188=1,"",RTD("cqg.rtd",,"StudyData", "(Vol("&amp;$E$21&amp;")when  (LocalYear("&amp;$E$21&amp;")="&amp;$D$11&amp;"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65" t="str">
        <f t="shared" si="28"/>
        <v/>
      </c>
      <c r="AE188" s="64" t="str">
        <f ca="1">IF($R188=1,SUM($S$1:S188),"")</f>
        <v/>
      </c>
      <c r="AF188" s="64" t="str">
        <f ca="1">IF($R188=1,SUM($T$1:T188),"")</f>
        <v/>
      </c>
      <c r="AG188" s="64" t="str">
        <f ca="1">IF($R188=1,SUM($U$1:U188),"")</f>
        <v/>
      </c>
      <c r="AH188" s="64" t="str">
        <f ca="1">IF($R188=1,SUM($V$1:V188),"")</f>
        <v/>
      </c>
      <c r="AI188" s="64" t="str">
        <f ca="1">IF($R188=1,SUM($W$1:W188),"")</f>
        <v/>
      </c>
      <c r="AJ188" s="64" t="str">
        <f ca="1">IF($R188=1,SUM($X$1:X188),"")</f>
        <v/>
      </c>
      <c r="AK188" s="64" t="str">
        <f ca="1">IF($R188=1,SUM($Y$1:Y188),"")</f>
        <v/>
      </c>
      <c r="AL188" s="64" t="str">
        <f ca="1">IF($R188=1,SUM($Z$1:Z188),"")</f>
        <v/>
      </c>
      <c r="AM188" s="64" t="str">
        <f ca="1">IF($R188=1,SUM($AA$1:AA188),"")</f>
        <v/>
      </c>
      <c r="AN188" s="64" t="str">
        <f ca="1">IF($R188=1,SUM($AB$1:AB188),"")</f>
        <v/>
      </c>
      <c r="AO188" s="64" t="str">
        <f ca="1">IF($R188=1,SUM($AC$1:AC188),"")</f>
        <v/>
      </c>
      <c r="AQ188" s="69" t="str">
        <f t="shared" si="29"/>
        <v>24:05</v>
      </c>
    </row>
    <row r="189" spans="6:43" x14ac:dyDescent="0.3">
      <c r="F189" s="64">
        <f t="shared" si="30"/>
        <v>24</v>
      </c>
      <c r="G189" s="66">
        <f t="shared" si="31"/>
        <v>10</v>
      </c>
      <c r="H189" s="67">
        <f t="shared" si="32"/>
        <v>1.0069444444444444</v>
      </c>
      <c r="K189" s="65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65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64">
        <f t="shared" si="26"/>
        <v>1</v>
      </c>
      <c r="R189" s="64">
        <f t="shared" ca="1" si="27"/>
        <v>1.1759999999999806</v>
      </c>
      <c r="S189" s="64" t="str">
        <f>IF(O189=1,"",RTD("cqg.rtd",,"StudyData", "(Vol("&amp;$E$13&amp;")when  (LocalYear("&amp;$E$13&amp;")="&amp;$D$2&amp;"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64" t="str">
        <f>IF(O189=1,"",RTD("cqg.rtd",,"StudyData", "(Vol("&amp;$E$14&amp;")when  (LocalYear("&amp;$E$14&amp;")="&amp;$D$3&amp;"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64" t="str">
        <f>IF(O189=1,"",RTD("cqg.rtd",,"StudyData", "(Vol("&amp;$E$15&amp;")when  (LocalYear("&amp;$E$15&amp;")="&amp;$D$4&amp;"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64" t="str">
        <f>IF(O189=1,"",RTD("cqg.rtd",,"StudyData", "(Vol("&amp;$E$16&amp;")when  (LocalYear("&amp;$E$16&amp;")="&amp;$D$5&amp;"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64" t="str">
        <f>IF(O189=1,"",RTD("cqg.rtd",,"StudyData", "(Vol("&amp;$E$17&amp;")when  (LocalYear("&amp;$E$17&amp;")="&amp;$D$6&amp;"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64" t="str">
        <f>IF(O189=1,"",RTD("cqg.rtd",,"StudyData", "(Vol("&amp;$E$18&amp;")when  (LocalYear("&amp;$E$18&amp;")="&amp;$D$7&amp;"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64" t="str">
        <f>IF(O189=1,"",RTD("cqg.rtd",,"StudyData", "(Vol("&amp;$E$19&amp;")when  (LocalYear("&amp;$E$19&amp;")="&amp;$D$8&amp;"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64" t="str">
        <f>IF(O189=1,"",RTD("cqg.rtd",,"StudyData", "(Vol("&amp;$E$20&amp;")when  (LocalYear("&amp;$E$20&amp;")="&amp;$D$9&amp;"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64" t="str">
        <f>IF(O189=1,"",RTD("cqg.rtd",,"StudyData", "(Vol("&amp;$E$21&amp;")when  (LocalYear("&amp;$E$21&amp;")="&amp;$D$10&amp;"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64" t="str">
        <f>IF(O189=1,"",RTD("cqg.rtd",,"StudyData", "(Vol("&amp;$E$21&amp;")when  (LocalYear("&amp;$E$21&amp;")="&amp;$D$11&amp;"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65" t="str">
        <f t="shared" si="28"/>
        <v/>
      </c>
      <c r="AE189" s="64" t="str">
        <f ca="1">IF($R189=1,SUM($S$1:S189),"")</f>
        <v/>
      </c>
      <c r="AF189" s="64" t="str">
        <f ca="1">IF($R189=1,SUM($T$1:T189),"")</f>
        <v/>
      </c>
      <c r="AG189" s="64" t="str">
        <f ca="1">IF($R189=1,SUM($U$1:U189),"")</f>
        <v/>
      </c>
      <c r="AH189" s="64" t="str">
        <f ca="1">IF($R189=1,SUM($V$1:V189),"")</f>
        <v/>
      </c>
      <c r="AI189" s="64" t="str">
        <f ca="1">IF($R189=1,SUM($W$1:W189),"")</f>
        <v/>
      </c>
      <c r="AJ189" s="64" t="str">
        <f ca="1">IF($R189=1,SUM($X$1:X189),"")</f>
        <v/>
      </c>
      <c r="AK189" s="64" t="str">
        <f ca="1">IF($R189=1,SUM($Y$1:Y189),"")</f>
        <v/>
      </c>
      <c r="AL189" s="64" t="str">
        <f ca="1">IF($R189=1,SUM($Z$1:Z189),"")</f>
        <v/>
      </c>
      <c r="AM189" s="64" t="str">
        <f ca="1">IF($R189=1,SUM($AA$1:AA189),"")</f>
        <v/>
      </c>
      <c r="AN189" s="64" t="str">
        <f ca="1">IF($R189=1,SUM($AB$1:AB189),"")</f>
        <v/>
      </c>
      <c r="AO189" s="64" t="str">
        <f ca="1">IF($R189=1,SUM($AC$1:AC189),"")</f>
        <v/>
      </c>
      <c r="AQ189" s="69" t="str">
        <f t="shared" si="29"/>
        <v>24:10</v>
      </c>
    </row>
    <row r="190" spans="6:43" x14ac:dyDescent="0.3">
      <c r="F190" s="64">
        <f t="shared" si="30"/>
        <v>24</v>
      </c>
      <c r="G190" s="66">
        <f t="shared" si="31"/>
        <v>15</v>
      </c>
      <c r="H190" s="67">
        <f t="shared" si="32"/>
        <v>1.0104166666666667</v>
      </c>
      <c r="K190" s="65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65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64">
        <f t="shared" si="26"/>
        <v>1</v>
      </c>
      <c r="R190" s="64">
        <f t="shared" ca="1" si="27"/>
        <v>1.1769999999999805</v>
      </c>
      <c r="S190" s="64" t="str">
        <f>IF(O190=1,"",RTD("cqg.rtd",,"StudyData", "(Vol("&amp;$E$13&amp;")when  (LocalYear("&amp;$E$13&amp;")="&amp;$D$2&amp;"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64" t="str">
        <f>IF(O190=1,"",RTD("cqg.rtd",,"StudyData", "(Vol("&amp;$E$14&amp;")when  (LocalYear("&amp;$E$14&amp;")="&amp;$D$3&amp;"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64" t="str">
        <f>IF(O190=1,"",RTD("cqg.rtd",,"StudyData", "(Vol("&amp;$E$15&amp;")when  (LocalYear("&amp;$E$15&amp;")="&amp;$D$4&amp;"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64" t="str">
        <f>IF(O190=1,"",RTD("cqg.rtd",,"StudyData", "(Vol("&amp;$E$16&amp;")when  (LocalYear("&amp;$E$16&amp;")="&amp;$D$5&amp;"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64" t="str">
        <f>IF(O190=1,"",RTD("cqg.rtd",,"StudyData", "(Vol("&amp;$E$17&amp;")when  (LocalYear("&amp;$E$17&amp;")="&amp;$D$6&amp;"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64" t="str">
        <f>IF(O190=1,"",RTD("cqg.rtd",,"StudyData", "(Vol("&amp;$E$18&amp;")when  (LocalYear("&amp;$E$18&amp;")="&amp;$D$7&amp;"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64" t="str">
        <f>IF(O190=1,"",RTD("cqg.rtd",,"StudyData", "(Vol("&amp;$E$19&amp;")when  (LocalYear("&amp;$E$19&amp;")="&amp;$D$8&amp;"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64" t="str">
        <f>IF(O190=1,"",RTD("cqg.rtd",,"StudyData", "(Vol("&amp;$E$20&amp;")when  (LocalYear("&amp;$E$20&amp;")="&amp;$D$9&amp;"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64" t="str">
        <f>IF(O190=1,"",RTD("cqg.rtd",,"StudyData", "(Vol("&amp;$E$21&amp;")when  (LocalYear("&amp;$E$21&amp;")="&amp;$D$10&amp;"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64" t="str">
        <f>IF(O190=1,"",RTD("cqg.rtd",,"StudyData", "(Vol("&amp;$E$21&amp;")when  (LocalYear("&amp;$E$21&amp;")="&amp;$D$11&amp;"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65" t="str">
        <f t="shared" si="28"/>
        <v/>
      </c>
      <c r="AE190" s="64" t="str">
        <f ca="1">IF($R190=1,SUM($S$1:S190),"")</f>
        <v/>
      </c>
      <c r="AF190" s="64" t="str">
        <f ca="1">IF($R190=1,SUM($T$1:T190),"")</f>
        <v/>
      </c>
      <c r="AG190" s="64" t="str">
        <f ca="1">IF($R190=1,SUM($U$1:U190),"")</f>
        <v/>
      </c>
      <c r="AH190" s="64" t="str">
        <f ca="1">IF($R190=1,SUM($V$1:V190),"")</f>
        <v/>
      </c>
      <c r="AI190" s="64" t="str">
        <f ca="1">IF($R190=1,SUM($W$1:W190),"")</f>
        <v/>
      </c>
      <c r="AJ190" s="64" t="str">
        <f ca="1">IF($R190=1,SUM($X$1:X190),"")</f>
        <v/>
      </c>
      <c r="AK190" s="64" t="str">
        <f ca="1">IF($R190=1,SUM($Y$1:Y190),"")</f>
        <v/>
      </c>
      <c r="AL190" s="64" t="str">
        <f ca="1">IF($R190=1,SUM($Z$1:Z190),"")</f>
        <v/>
      </c>
      <c r="AM190" s="64" t="str">
        <f ca="1">IF($R190=1,SUM($AA$1:AA190),"")</f>
        <v/>
      </c>
      <c r="AN190" s="64" t="str">
        <f ca="1">IF($R190=1,SUM($AB$1:AB190),"")</f>
        <v/>
      </c>
      <c r="AO190" s="64" t="str">
        <f ca="1">IF($R190=1,SUM($AC$1:AC190),"")</f>
        <v/>
      </c>
      <c r="AQ190" s="69" t="str">
        <f t="shared" si="29"/>
        <v>24:15</v>
      </c>
    </row>
    <row r="191" spans="6:43" x14ac:dyDescent="0.3">
      <c r="F191" s="64">
        <f t="shared" si="30"/>
        <v>24</v>
      </c>
      <c r="G191" s="66">
        <f t="shared" si="31"/>
        <v>20</v>
      </c>
      <c r="H191" s="67">
        <f t="shared" si="32"/>
        <v>1.0138888888888888</v>
      </c>
      <c r="K191" s="65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65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64">
        <f t="shared" si="26"/>
        <v>1</v>
      </c>
      <c r="R191" s="64">
        <f t="shared" ca="1" si="27"/>
        <v>1.1779999999999804</v>
      </c>
      <c r="S191" s="64" t="str">
        <f>IF(O191=1,"",RTD("cqg.rtd",,"StudyData", "(Vol("&amp;$E$13&amp;")when  (LocalYear("&amp;$E$13&amp;")="&amp;$D$2&amp;"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64" t="str">
        <f>IF(O191=1,"",RTD("cqg.rtd",,"StudyData", "(Vol("&amp;$E$14&amp;")when  (LocalYear("&amp;$E$14&amp;")="&amp;$D$3&amp;"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64" t="str">
        <f>IF(O191=1,"",RTD("cqg.rtd",,"StudyData", "(Vol("&amp;$E$15&amp;")when  (LocalYear("&amp;$E$15&amp;")="&amp;$D$4&amp;"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64" t="str">
        <f>IF(O191=1,"",RTD("cqg.rtd",,"StudyData", "(Vol("&amp;$E$16&amp;")when  (LocalYear("&amp;$E$16&amp;")="&amp;$D$5&amp;"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64" t="str">
        <f>IF(O191=1,"",RTD("cqg.rtd",,"StudyData", "(Vol("&amp;$E$17&amp;")when  (LocalYear("&amp;$E$17&amp;")="&amp;$D$6&amp;"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64" t="str">
        <f>IF(O191=1,"",RTD("cqg.rtd",,"StudyData", "(Vol("&amp;$E$18&amp;")when  (LocalYear("&amp;$E$18&amp;")="&amp;$D$7&amp;"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64" t="str">
        <f>IF(O191=1,"",RTD("cqg.rtd",,"StudyData", "(Vol("&amp;$E$19&amp;")when  (LocalYear("&amp;$E$19&amp;")="&amp;$D$8&amp;"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64" t="str">
        <f>IF(O191=1,"",RTD("cqg.rtd",,"StudyData", "(Vol("&amp;$E$20&amp;")when  (LocalYear("&amp;$E$20&amp;")="&amp;$D$9&amp;"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64" t="str">
        <f>IF(O191=1,"",RTD("cqg.rtd",,"StudyData", "(Vol("&amp;$E$21&amp;")when  (LocalYear("&amp;$E$21&amp;")="&amp;$D$10&amp;"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64" t="str">
        <f>IF(O191=1,"",RTD("cqg.rtd",,"StudyData", "(Vol("&amp;$E$21&amp;")when  (LocalYear("&amp;$E$21&amp;")="&amp;$D$11&amp;"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65" t="str">
        <f t="shared" si="28"/>
        <v/>
      </c>
      <c r="AE191" s="64" t="str">
        <f ca="1">IF($R191=1,SUM($S$1:S191),"")</f>
        <v/>
      </c>
      <c r="AF191" s="64" t="str">
        <f ca="1">IF($R191=1,SUM($T$1:T191),"")</f>
        <v/>
      </c>
      <c r="AG191" s="64" t="str">
        <f ca="1">IF($R191=1,SUM($U$1:U191),"")</f>
        <v/>
      </c>
      <c r="AH191" s="64" t="str">
        <f ca="1">IF($R191=1,SUM($V$1:V191),"")</f>
        <v/>
      </c>
      <c r="AI191" s="64" t="str">
        <f ca="1">IF($R191=1,SUM($W$1:W191),"")</f>
        <v/>
      </c>
      <c r="AJ191" s="64" t="str">
        <f ca="1">IF($R191=1,SUM($X$1:X191),"")</f>
        <v/>
      </c>
      <c r="AK191" s="64" t="str">
        <f ca="1">IF($R191=1,SUM($Y$1:Y191),"")</f>
        <v/>
      </c>
      <c r="AL191" s="64" t="str">
        <f ca="1">IF($R191=1,SUM($Z$1:Z191),"")</f>
        <v/>
      </c>
      <c r="AM191" s="64" t="str">
        <f ca="1">IF($R191=1,SUM($AA$1:AA191),"")</f>
        <v/>
      </c>
      <c r="AN191" s="64" t="str">
        <f ca="1">IF($R191=1,SUM($AB$1:AB191),"")</f>
        <v/>
      </c>
      <c r="AO191" s="64" t="str">
        <f ca="1">IF($R191=1,SUM($AC$1:AC191),"")</f>
        <v/>
      </c>
      <c r="AQ191" s="69" t="str">
        <f t="shared" si="29"/>
        <v>24:20</v>
      </c>
    </row>
    <row r="192" spans="6:43" x14ac:dyDescent="0.3">
      <c r="F192" s="64">
        <f t="shared" si="30"/>
        <v>24</v>
      </c>
      <c r="G192" s="66">
        <f t="shared" si="31"/>
        <v>25</v>
      </c>
      <c r="H192" s="67">
        <f t="shared" si="32"/>
        <v>1.0173611111111112</v>
      </c>
      <c r="K192" s="65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65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64">
        <f t="shared" si="26"/>
        <v>1</v>
      </c>
      <c r="R192" s="64">
        <f t="shared" ca="1" si="27"/>
        <v>1.1789999999999803</v>
      </c>
      <c r="S192" s="64" t="str">
        <f>IF(O192=1,"",RTD("cqg.rtd",,"StudyData", "(Vol("&amp;$E$13&amp;")when  (LocalYear("&amp;$E$13&amp;")="&amp;$D$2&amp;"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64" t="str">
        <f>IF(O192=1,"",RTD("cqg.rtd",,"StudyData", "(Vol("&amp;$E$14&amp;")when  (LocalYear("&amp;$E$14&amp;")="&amp;$D$3&amp;"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64" t="str">
        <f>IF(O192=1,"",RTD("cqg.rtd",,"StudyData", "(Vol("&amp;$E$15&amp;")when  (LocalYear("&amp;$E$15&amp;")="&amp;$D$4&amp;"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64" t="str">
        <f>IF(O192=1,"",RTD("cqg.rtd",,"StudyData", "(Vol("&amp;$E$16&amp;")when  (LocalYear("&amp;$E$16&amp;")="&amp;$D$5&amp;"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64" t="str">
        <f>IF(O192=1,"",RTD("cqg.rtd",,"StudyData", "(Vol("&amp;$E$17&amp;")when  (LocalYear("&amp;$E$17&amp;")="&amp;$D$6&amp;"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64" t="str">
        <f>IF(O192=1,"",RTD("cqg.rtd",,"StudyData", "(Vol("&amp;$E$18&amp;")when  (LocalYear("&amp;$E$18&amp;")="&amp;$D$7&amp;"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64" t="str">
        <f>IF(O192=1,"",RTD("cqg.rtd",,"StudyData", "(Vol("&amp;$E$19&amp;")when  (LocalYear("&amp;$E$19&amp;")="&amp;$D$8&amp;"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64" t="str">
        <f>IF(O192=1,"",RTD("cqg.rtd",,"StudyData", "(Vol("&amp;$E$20&amp;")when  (LocalYear("&amp;$E$20&amp;")="&amp;$D$9&amp;"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64" t="str">
        <f>IF(O192=1,"",RTD("cqg.rtd",,"StudyData", "(Vol("&amp;$E$21&amp;")when  (LocalYear("&amp;$E$21&amp;")="&amp;$D$10&amp;"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64" t="str">
        <f>IF(O192=1,"",RTD("cqg.rtd",,"StudyData", "(Vol("&amp;$E$21&amp;")when  (LocalYear("&amp;$E$21&amp;")="&amp;$D$11&amp;"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65" t="str">
        <f t="shared" si="28"/>
        <v/>
      </c>
      <c r="AE192" s="64" t="str">
        <f ca="1">IF($R192=1,SUM($S$1:S192),"")</f>
        <v/>
      </c>
      <c r="AF192" s="64" t="str">
        <f ca="1">IF($R192=1,SUM($T$1:T192),"")</f>
        <v/>
      </c>
      <c r="AG192" s="64" t="str">
        <f ca="1">IF($R192=1,SUM($U$1:U192),"")</f>
        <v/>
      </c>
      <c r="AH192" s="64" t="str">
        <f ca="1">IF($R192=1,SUM($V$1:V192),"")</f>
        <v/>
      </c>
      <c r="AI192" s="64" t="str">
        <f ca="1">IF($R192=1,SUM($W$1:W192),"")</f>
        <v/>
      </c>
      <c r="AJ192" s="64" t="str">
        <f ca="1">IF($R192=1,SUM($X$1:X192),"")</f>
        <v/>
      </c>
      <c r="AK192" s="64" t="str">
        <f ca="1">IF($R192=1,SUM($Y$1:Y192),"")</f>
        <v/>
      </c>
      <c r="AL192" s="64" t="str">
        <f ca="1">IF($R192=1,SUM($Z$1:Z192),"")</f>
        <v/>
      </c>
      <c r="AM192" s="64" t="str">
        <f ca="1">IF($R192=1,SUM($AA$1:AA192),"")</f>
        <v/>
      </c>
      <c r="AN192" s="64" t="str">
        <f ca="1">IF($R192=1,SUM($AB$1:AB192),"")</f>
        <v/>
      </c>
      <c r="AO192" s="64" t="str">
        <f ca="1">IF($R192=1,SUM($AC$1:AC192),"")</f>
        <v/>
      </c>
      <c r="AQ192" s="69" t="str">
        <f t="shared" si="29"/>
        <v>24:25</v>
      </c>
    </row>
    <row r="193" spans="6:43" x14ac:dyDescent="0.3">
      <c r="F193" s="64">
        <f t="shared" si="30"/>
        <v>24</v>
      </c>
      <c r="G193" s="66">
        <f t="shared" si="31"/>
        <v>30</v>
      </c>
      <c r="H193" s="67">
        <f t="shared" si="32"/>
        <v>1.0208333333333333</v>
      </c>
      <c r="K193" s="65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65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64">
        <f t="shared" si="26"/>
        <v>1</v>
      </c>
      <c r="R193" s="64">
        <f t="shared" ca="1" si="27"/>
        <v>1.1799999999999802</v>
      </c>
      <c r="S193" s="64" t="str">
        <f>IF(O193=1,"",RTD("cqg.rtd",,"StudyData", "(Vol("&amp;$E$13&amp;")when  (LocalYear("&amp;$E$13&amp;")="&amp;$D$2&amp;"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64" t="str">
        <f>IF(O193=1,"",RTD("cqg.rtd",,"StudyData", "(Vol("&amp;$E$14&amp;")when  (LocalYear("&amp;$E$14&amp;")="&amp;$D$3&amp;"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64" t="str">
        <f>IF(O193=1,"",RTD("cqg.rtd",,"StudyData", "(Vol("&amp;$E$15&amp;")when  (LocalYear("&amp;$E$15&amp;")="&amp;$D$4&amp;"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64" t="str">
        <f>IF(O193=1,"",RTD("cqg.rtd",,"StudyData", "(Vol("&amp;$E$16&amp;")when  (LocalYear("&amp;$E$16&amp;")="&amp;$D$5&amp;"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64" t="str">
        <f>IF(O193=1,"",RTD("cqg.rtd",,"StudyData", "(Vol("&amp;$E$17&amp;")when  (LocalYear("&amp;$E$17&amp;")="&amp;$D$6&amp;"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64" t="str">
        <f>IF(O193=1,"",RTD("cqg.rtd",,"StudyData", "(Vol("&amp;$E$18&amp;")when  (LocalYear("&amp;$E$18&amp;")="&amp;$D$7&amp;"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64" t="str">
        <f>IF(O193=1,"",RTD("cqg.rtd",,"StudyData", "(Vol("&amp;$E$19&amp;")when  (LocalYear("&amp;$E$19&amp;")="&amp;$D$8&amp;"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64" t="str">
        <f>IF(O193=1,"",RTD("cqg.rtd",,"StudyData", "(Vol("&amp;$E$20&amp;")when  (LocalYear("&amp;$E$20&amp;")="&amp;$D$9&amp;"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64" t="str">
        <f>IF(O193=1,"",RTD("cqg.rtd",,"StudyData", "(Vol("&amp;$E$21&amp;")when  (LocalYear("&amp;$E$21&amp;")="&amp;$D$10&amp;"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64" t="str">
        <f>IF(O193=1,"",RTD("cqg.rtd",,"StudyData", "(Vol("&amp;$E$21&amp;")when  (LocalYear("&amp;$E$21&amp;")="&amp;$D$11&amp;"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65" t="str">
        <f t="shared" si="28"/>
        <v/>
      </c>
      <c r="AE193" s="64" t="str">
        <f ca="1">IF($R193=1,SUM($S$1:S193),"")</f>
        <v/>
      </c>
      <c r="AF193" s="64" t="str">
        <f ca="1">IF($R193=1,SUM($T$1:T193),"")</f>
        <v/>
      </c>
      <c r="AG193" s="64" t="str">
        <f ca="1">IF($R193=1,SUM($U$1:U193),"")</f>
        <v/>
      </c>
      <c r="AH193" s="64" t="str">
        <f ca="1">IF($R193=1,SUM($V$1:V193),"")</f>
        <v/>
      </c>
      <c r="AI193" s="64" t="str">
        <f ca="1">IF($R193=1,SUM($W$1:W193),"")</f>
        <v/>
      </c>
      <c r="AJ193" s="64" t="str">
        <f ca="1">IF($R193=1,SUM($X$1:X193),"")</f>
        <v/>
      </c>
      <c r="AK193" s="64" t="str">
        <f ca="1">IF($R193=1,SUM($Y$1:Y193),"")</f>
        <v/>
      </c>
      <c r="AL193" s="64" t="str">
        <f ca="1">IF($R193=1,SUM($Z$1:Z193),"")</f>
        <v/>
      </c>
      <c r="AM193" s="64" t="str">
        <f ca="1">IF($R193=1,SUM($AA$1:AA193),"")</f>
        <v/>
      </c>
      <c r="AN193" s="64" t="str">
        <f ca="1">IF($R193=1,SUM($AB$1:AB193),"")</f>
        <v/>
      </c>
      <c r="AO193" s="64" t="str">
        <f ca="1">IF($R193=1,SUM($AC$1:AC193),"")</f>
        <v/>
      </c>
      <c r="AQ193" s="69" t="str">
        <f t="shared" si="29"/>
        <v>24:30</v>
      </c>
    </row>
    <row r="194" spans="6:43" x14ac:dyDescent="0.3">
      <c r="F194" s="64">
        <f t="shared" si="30"/>
        <v>24</v>
      </c>
      <c r="G194" s="66">
        <f t="shared" si="31"/>
        <v>35</v>
      </c>
      <c r="H194" s="67">
        <f t="shared" si="32"/>
        <v>1.0243055555555556</v>
      </c>
      <c r="K194" s="65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65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64">
        <f t="shared" ref="O194:O257" si="33">IF(H194&gt;$I$3,1,0)</f>
        <v>1</v>
      </c>
      <c r="R194" s="64">
        <f t="shared" ref="R194:R257" ca="1" si="34">IF(AND(K195="",K194&lt;&gt;""),1,0.001+R193)</f>
        <v>1.1809999999999801</v>
      </c>
      <c r="S194" s="64" t="str">
        <f>IF(O194=1,"",RTD("cqg.rtd",,"StudyData", "(Vol("&amp;$E$13&amp;")when  (LocalYear("&amp;$E$13&amp;")="&amp;$D$2&amp;"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64" t="str">
        <f>IF(O194=1,"",RTD("cqg.rtd",,"StudyData", "(Vol("&amp;$E$14&amp;")when  (LocalYear("&amp;$E$14&amp;")="&amp;$D$3&amp;"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64" t="str">
        <f>IF(O194=1,"",RTD("cqg.rtd",,"StudyData", "(Vol("&amp;$E$15&amp;")when  (LocalYear("&amp;$E$15&amp;")="&amp;$D$4&amp;"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64" t="str">
        <f>IF(O194=1,"",RTD("cqg.rtd",,"StudyData", "(Vol("&amp;$E$16&amp;")when  (LocalYear("&amp;$E$16&amp;")="&amp;$D$5&amp;"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64" t="str">
        <f>IF(O194=1,"",RTD("cqg.rtd",,"StudyData", "(Vol("&amp;$E$17&amp;")when  (LocalYear("&amp;$E$17&amp;")="&amp;$D$6&amp;"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64" t="str">
        <f>IF(O194=1,"",RTD("cqg.rtd",,"StudyData", "(Vol("&amp;$E$18&amp;")when  (LocalYear("&amp;$E$18&amp;")="&amp;$D$7&amp;"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64" t="str">
        <f>IF(O194=1,"",RTD("cqg.rtd",,"StudyData", "(Vol("&amp;$E$19&amp;")when  (LocalYear("&amp;$E$19&amp;")="&amp;$D$8&amp;"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64" t="str">
        <f>IF(O194=1,"",RTD("cqg.rtd",,"StudyData", "(Vol("&amp;$E$20&amp;")when  (LocalYear("&amp;$E$20&amp;")="&amp;$D$9&amp;"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64" t="str">
        <f>IF(O194=1,"",RTD("cqg.rtd",,"StudyData", "(Vol("&amp;$E$21&amp;")when  (LocalYear("&amp;$E$21&amp;")="&amp;$D$10&amp;"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64" t="str">
        <f>IF(O194=1,"",RTD("cqg.rtd",,"StudyData", "(Vol("&amp;$E$21&amp;")when  (LocalYear("&amp;$E$21&amp;")="&amp;$D$11&amp;"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65" t="str">
        <f t="shared" ref="AC194:AC257" si="35">K194</f>
        <v/>
      </c>
      <c r="AE194" s="64" t="str">
        <f ca="1">IF($R194=1,SUM($S$1:S194),"")</f>
        <v/>
      </c>
      <c r="AF194" s="64" t="str">
        <f ca="1">IF($R194=1,SUM($T$1:T194),"")</f>
        <v/>
      </c>
      <c r="AG194" s="64" t="str">
        <f ca="1">IF($R194=1,SUM($U$1:U194),"")</f>
        <v/>
      </c>
      <c r="AH194" s="64" t="str">
        <f ca="1">IF($R194=1,SUM($V$1:V194),"")</f>
        <v/>
      </c>
      <c r="AI194" s="64" t="str">
        <f ca="1">IF($R194=1,SUM($W$1:W194),"")</f>
        <v/>
      </c>
      <c r="AJ194" s="64" t="str">
        <f ca="1">IF($R194=1,SUM($X$1:X194),"")</f>
        <v/>
      </c>
      <c r="AK194" s="64" t="str">
        <f ca="1">IF($R194=1,SUM($Y$1:Y194),"")</f>
        <v/>
      </c>
      <c r="AL194" s="64" t="str">
        <f ca="1">IF($R194=1,SUM($Z$1:Z194),"")</f>
        <v/>
      </c>
      <c r="AM194" s="64" t="str">
        <f ca="1">IF($R194=1,SUM($AA$1:AA194),"")</f>
        <v/>
      </c>
      <c r="AN194" s="64" t="str">
        <f ca="1">IF($R194=1,SUM($AB$1:AB194),"")</f>
        <v/>
      </c>
      <c r="AO194" s="64" t="str">
        <f ca="1">IF($R194=1,SUM($AC$1:AC194),"")</f>
        <v/>
      </c>
      <c r="AQ194" s="69" t="str">
        <f t="shared" ref="AQ194:AQ257" si="36">F194&amp;":"&amp;G194</f>
        <v>24:35</v>
      </c>
    </row>
    <row r="195" spans="6:43" x14ac:dyDescent="0.3">
      <c r="F195" s="64">
        <f t="shared" si="30"/>
        <v>24</v>
      </c>
      <c r="G195" s="66">
        <f t="shared" si="31"/>
        <v>40</v>
      </c>
      <c r="H195" s="67">
        <f t="shared" si="32"/>
        <v>1.0277777777777779</v>
      </c>
      <c r="K195" s="65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65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64">
        <f t="shared" si="33"/>
        <v>1</v>
      </c>
      <c r="R195" s="64">
        <f t="shared" ca="1" si="34"/>
        <v>1.18199999999998</v>
      </c>
      <c r="S195" s="64" t="str">
        <f>IF(O195=1,"",RTD("cqg.rtd",,"StudyData", "(Vol("&amp;$E$13&amp;")when  (LocalYear("&amp;$E$13&amp;")="&amp;$D$2&amp;"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64" t="str">
        <f>IF(O195=1,"",RTD("cqg.rtd",,"StudyData", "(Vol("&amp;$E$14&amp;")when  (LocalYear("&amp;$E$14&amp;")="&amp;$D$3&amp;"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64" t="str">
        <f>IF(O195=1,"",RTD("cqg.rtd",,"StudyData", "(Vol("&amp;$E$15&amp;")when  (LocalYear("&amp;$E$15&amp;")="&amp;$D$4&amp;"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64" t="str">
        <f>IF(O195=1,"",RTD("cqg.rtd",,"StudyData", "(Vol("&amp;$E$16&amp;")when  (LocalYear("&amp;$E$16&amp;")="&amp;$D$5&amp;"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64" t="str">
        <f>IF(O195=1,"",RTD("cqg.rtd",,"StudyData", "(Vol("&amp;$E$17&amp;")when  (LocalYear("&amp;$E$17&amp;")="&amp;$D$6&amp;"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64" t="str">
        <f>IF(O195=1,"",RTD("cqg.rtd",,"StudyData", "(Vol("&amp;$E$18&amp;")when  (LocalYear("&amp;$E$18&amp;")="&amp;$D$7&amp;"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64" t="str">
        <f>IF(O195=1,"",RTD("cqg.rtd",,"StudyData", "(Vol("&amp;$E$19&amp;")when  (LocalYear("&amp;$E$19&amp;")="&amp;$D$8&amp;"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64" t="str">
        <f>IF(O195=1,"",RTD("cqg.rtd",,"StudyData", "(Vol("&amp;$E$20&amp;")when  (LocalYear("&amp;$E$20&amp;")="&amp;$D$9&amp;"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64" t="str">
        <f>IF(O195=1,"",RTD("cqg.rtd",,"StudyData", "(Vol("&amp;$E$21&amp;")when  (LocalYear("&amp;$E$21&amp;")="&amp;$D$10&amp;"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64" t="str">
        <f>IF(O195=1,"",RTD("cqg.rtd",,"StudyData", "(Vol("&amp;$E$21&amp;")when  (LocalYear("&amp;$E$21&amp;")="&amp;$D$11&amp;"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65" t="str">
        <f t="shared" si="35"/>
        <v/>
      </c>
      <c r="AE195" s="64" t="str">
        <f ca="1">IF($R195=1,SUM($S$1:S195),"")</f>
        <v/>
      </c>
      <c r="AF195" s="64" t="str">
        <f ca="1">IF($R195=1,SUM($T$1:T195),"")</f>
        <v/>
      </c>
      <c r="AG195" s="64" t="str">
        <f ca="1">IF($R195=1,SUM($U$1:U195),"")</f>
        <v/>
      </c>
      <c r="AH195" s="64" t="str">
        <f ca="1">IF($R195=1,SUM($V$1:V195),"")</f>
        <v/>
      </c>
      <c r="AI195" s="64" t="str">
        <f ca="1">IF($R195=1,SUM($W$1:W195),"")</f>
        <v/>
      </c>
      <c r="AJ195" s="64" t="str">
        <f ca="1">IF($R195=1,SUM($X$1:X195),"")</f>
        <v/>
      </c>
      <c r="AK195" s="64" t="str">
        <f ca="1">IF($R195=1,SUM($Y$1:Y195),"")</f>
        <v/>
      </c>
      <c r="AL195" s="64" t="str">
        <f ca="1">IF($R195=1,SUM($Z$1:Z195),"")</f>
        <v/>
      </c>
      <c r="AM195" s="64" t="str">
        <f ca="1">IF($R195=1,SUM($AA$1:AA195),"")</f>
        <v/>
      </c>
      <c r="AN195" s="64" t="str">
        <f ca="1">IF($R195=1,SUM($AB$1:AB195),"")</f>
        <v/>
      </c>
      <c r="AO195" s="64" t="str">
        <f ca="1">IF($R195=1,SUM($AC$1:AC195),"")</f>
        <v/>
      </c>
      <c r="AQ195" s="69" t="str">
        <f t="shared" si="36"/>
        <v>24:40</v>
      </c>
    </row>
    <row r="196" spans="6:43" x14ac:dyDescent="0.3">
      <c r="F196" s="64">
        <f t="shared" si="30"/>
        <v>24</v>
      </c>
      <c r="G196" s="66">
        <f t="shared" si="31"/>
        <v>45</v>
      </c>
      <c r="H196" s="67">
        <f t="shared" si="32"/>
        <v>1.03125</v>
      </c>
      <c r="K196" s="65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65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64">
        <f t="shared" si="33"/>
        <v>1</v>
      </c>
      <c r="R196" s="64">
        <f t="shared" ca="1" si="34"/>
        <v>1.1829999999999798</v>
      </c>
      <c r="S196" s="64" t="str">
        <f>IF(O196=1,"",RTD("cqg.rtd",,"StudyData", "(Vol("&amp;$E$13&amp;")when  (LocalYear("&amp;$E$13&amp;")="&amp;$D$2&amp;"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64" t="str">
        <f>IF(O196=1,"",RTD("cqg.rtd",,"StudyData", "(Vol("&amp;$E$14&amp;")when  (LocalYear("&amp;$E$14&amp;")="&amp;$D$3&amp;"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64" t="str">
        <f>IF(O196=1,"",RTD("cqg.rtd",,"StudyData", "(Vol("&amp;$E$15&amp;")when  (LocalYear("&amp;$E$15&amp;")="&amp;$D$4&amp;"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64" t="str">
        <f>IF(O196=1,"",RTD("cqg.rtd",,"StudyData", "(Vol("&amp;$E$16&amp;")when  (LocalYear("&amp;$E$16&amp;")="&amp;$D$5&amp;"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64" t="str">
        <f>IF(O196=1,"",RTD("cqg.rtd",,"StudyData", "(Vol("&amp;$E$17&amp;")when  (LocalYear("&amp;$E$17&amp;")="&amp;$D$6&amp;"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64" t="str">
        <f>IF(O196=1,"",RTD("cqg.rtd",,"StudyData", "(Vol("&amp;$E$18&amp;")when  (LocalYear("&amp;$E$18&amp;")="&amp;$D$7&amp;"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64" t="str">
        <f>IF(O196=1,"",RTD("cqg.rtd",,"StudyData", "(Vol("&amp;$E$19&amp;")when  (LocalYear("&amp;$E$19&amp;")="&amp;$D$8&amp;"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64" t="str">
        <f>IF(O196=1,"",RTD("cqg.rtd",,"StudyData", "(Vol("&amp;$E$20&amp;")when  (LocalYear("&amp;$E$20&amp;")="&amp;$D$9&amp;"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64" t="str">
        <f>IF(O196=1,"",RTD("cqg.rtd",,"StudyData", "(Vol("&amp;$E$21&amp;")when  (LocalYear("&amp;$E$21&amp;")="&amp;$D$10&amp;"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64" t="str">
        <f>IF(O196=1,"",RTD("cqg.rtd",,"StudyData", "(Vol("&amp;$E$21&amp;")when  (LocalYear("&amp;$E$21&amp;")="&amp;$D$11&amp;"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65" t="str">
        <f t="shared" si="35"/>
        <v/>
      </c>
      <c r="AE196" s="64" t="str">
        <f ca="1">IF($R196=1,SUM($S$1:S196),"")</f>
        <v/>
      </c>
      <c r="AF196" s="64" t="str">
        <f ca="1">IF($R196=1,SUM($T$1:T196),"")</f>
        <v/>
      </c>
      <c r="AG196" s="64" t="str">
        <f ca="1">IF($R196=1,SUM($U$1:U196),"")</f>
        <v/>
      </c>
      <c r="AH196" s="64" t="str">
        <f ca="1">IF($R196=1,SUM($V$1:V196),"")</f>
        <v/>
      </c>
      <c r="AI196" s="64" t="str">
        <f ca="1">IF($R196=1,SUM($W$1:W196),"")</f>
        <v/>
      </c>
      <c r="AJ196" s="64" t="str">
        <f ca="1">IF($R196=1,SUM($X$1:X196),"")</f>
        <v/>
      </c>
      <c r="AK196" s="64" t="str">
        <f ca="1">IF($R196=1,SUM($Y$1:Y196),"")</f>
        <v/>
      </c>
      <c r="AL196" s="64" t="str">
        <f ca="1">IF($R196=1,SUM($Z$1:Z196),"")</f>
        <v/>
      </c>
      <c r="AM196" s="64" t="str">
        <f ca="1">IF($R196=1,SUM($AA$1:AA196),"")</f>
        <v/>
      </c>
      <c r="AN196" s="64" t="str">
        <f ca="1">IF($R196=1,SUM($AB$1:AB196),"")</f>
        <v/>
      </c>
      <c r="AO196" s="64" t="str">
        <f ca="1">IF($R196=1,SUM($AC$1:AC196),"")</f>
        <v/>
      </c>
      <c r="AQ196" s="69" t="str">
        <f t="shared" si="36"/>
        <v>24:45</v>
      </c>
    </row>
    <row r="197" spans="6:43" x14ac:dyDescent="0.3">
      <c r="F197" s="64">
        <f t="shared" si="30"/>
        <v>24</v>
      </c>
      <c r="G197" s="66">
        <f t="shared" si="31"/>
        <v>50</v>
      </c>
      <c r="H197" s="67">
        <f t="shared" si="32"/>
        <v>1.0347222222222221</v>
      </c>
      <c r="K197" s="65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65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64">
        <f t="shared" si="33"/>
        <v>1</v>
      </c>
      <c r="R197" s="64">
        <f t="shared" ca="1" si="34"/>
        <v>1.1839999999999797</v>
      </c>
      <c r="S197" s="64" t="str">
        <f>IF(O197=1,"",RTD("cqg.rtd",,"StudyData", "(Vol("&amp;$E$13&amp;")when  (LocalYear("&amp;$E$13&amp;")="&amp;$D$2&amp;"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64" t="str">
        <f>IF(O197=1,"",RTD("cqg.rtd",,"StudyData", "(Vol("&amp;$E$14&amp;")when  (LocalYear("&amp;$E$14&amp;")="&amp;$D$3&amp;"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64" t="str">
        <f>IF(O197=1,"",RTD("cqg.rtd",,"StudyData", "(Vol("&amp;$E$15&amp;")when  (LocalYear("&amp;$E$15&amp;")="&amp;$D$4&amp;"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64" t="str">
        <f>IF(O197=1,"",RTD("cqg.rtd",,"StudyData", "(Vol("&amp;$E$16&amp;")when  (LocalYear("&amp;$E$16&amp;")="&amp;$D$5&amp;"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64" t="str">
        <f>IF(O197=1,"",RTD("cqg.rtd",,"StudyData", "(Vol("&amp;$E$17&amp;")when  (LocalYear("&amp;$E$17&amp;")="&amp;$D$6&amp;"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64" t="str">
        <f>IF(O197=1,"",RTD("cqg.rtd",,"StudyData", "(Vol("&amp;$E$18&amp;")when  (LocalYear("&amp;$E$18&amp;")="&amp;$D$7&amp;"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64" t="str">
        <f>IF(O197=1,"",RTD("cqg.rtd",,"StudyData", "(Vol("&amp;$E$19&amp;")when  (LocalYear("&amp;$E$19&amp;")="&amp;$D$8&amp;"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64" t="str">
        <f>IF(O197=1,"",RTD("cqg.rtd",,"StudyData", "(Vol("&amp;$E$20&amp;")when  (LocalYear("&amp;$E$20&amp;")="&amp;$D$9&amp;"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64" t="str">
        <f>IF(O197=1,"",RTD("cqg.rtd",,"StudyData", "(Vol("&amp;$E$21&amp;")when  (LocalYear("&amp;$E$21&amp;")="&amp;$D$10&amp;"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64" t="str">
        <f>IF(O197=1,"",RTD("cqg.rtd",,"StudyData", "(Vol("&amp;$E$21&amp;")when  (LocalYear("&amp;$E$21&amp;")="&amp;$D$11&amp;"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65" t="str">
        <f t="shared" si="35"/>
        <v/>
      </c>
      <c r="AE197" s="64" t="str">
        <f ca="1">IF($R197=1,SUM($S$1:S197),"")</f>
        <v/>
      </c>
      <c r="AF197" s="64" t="str">
        <f ca="1">IF($R197=1,SUM($T$1:T197),"")</f>
        <v/>
      </c>
      <c r="AG197" s="64" t="str">
        <f ca="1">IF($R197=1,SUM($U$1:U197),"")</f>
        <v/>
      </c>
      <c r="AH197" s="64" t="str">
        <f ca="1">IF($R197=1,SUM($V$1:V197),"")</f>
        <v/>
      </c>
      <c r="AI197" s="64" t="str">
        <f ca="1">IF($R197=1,SUM($W$1:W197),"")</f>
        <v/>
      </c>
      <c r="AJ197" s="64" t="str">
        <f ca="1">IF($R197=1,SUM($X$1:X197),"")</f>
        <v/>
      </c>
      <c r="AK197" s="64" t="str">
        <f ca="1">IF($R197=1,SUM($Y$1:Y197),"")</f>
        <v/>
      </c>
      <c r="AL197" s="64" t="str">
        <f ca="1">IF($R197=1,SUM($Z$1:Z197),"")</f>
        <v/>
      </c>
      <c r="AM197" s="64" t="str">
        <f ca="1">IF($R197=1,SUM($AA$1:AA197),"")</f>
        <v/>
      </c>
      <c r="AN197" s="64" t="str">
        <f ca="1">IF($R197=1,SUM($AB$1:AB197),"")</f>
        <v/>
      </c>
      <c r="AO197" s="64" t="str">
        <f ca="1">IF($R197=1,SUM($AC$1:AC197),"")</f>
        <v/>
      </c>
      <c r="AQ197" s="69" t="str">
        <f t="shared" si="36"/>
        <v>24:50</v>
      </c>
    </row>
    <row r="198" spans="6:43" x14ac:dyDescent="0.3">
      <c r="F198" s="64">
        <f t="shared" si="30"/>
        <v>24</v>
      </c>
      <c r="G198" s="66">
        <f t="shared" si="31"/>
        <v>55</v>
      </c>
      <c r="H198" s="67">
        <f t="shared" si="32"/>
        <v>1.0381944444444444</v>
      </c>
      <c r="K198" s="65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65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64">
        <f t="shared" si="33"/>
        <v>1</v>
      </c>
      <c r="R198" s="64">
        <f t="shared" ca="1" si="34"/>
        <v>1.1849999999999796</v>
      </c>
      <c r="S198" s="64" t="str">
        <f>IF(O198=1,"",RTD("cqg.rtd",,"StudyData", "(Vol("&amp;$E$13&amp;")when  (LocalYear("&amp;$E$13&amp;")="&amp;$D$2&amp;"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64" t="str">
        <f>IF(O198=1,"",RTD("cqg.rtd",,"StudyData", "(Vol("&amp;$E$14&amp;")when  (LocalYear("&amp;$E$14&amp;")="&amp;$D$3&amp;"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64" t="str">
        <f>IF(O198=1,"",RTD("cqg.rtd",,"StudyData", "(Vol("&amp;$E$15&amp;")when  (LocalYear("&amp;$E$15&amp;")="&amp;$D$4&amp;"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64" t="str">
        <f>IF(O198=1,"",RTD("cqg.rtd",,"StudyData", "(Vol("&amp;$E$16&amp;")when  (LocalYear("&amp;$E$16&amp;")="&amp;$D$5&amp;"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64" t="str">
        <f>IF(O198=1,"",RTD("cqg.rtd",,"StudyData", "(Vol("&amp;$E$17&amp;")when  (LocalYear("&amp;$E$17&amp;")="&amp;$D$6&amp;"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64" t="str">
        <f>IF(O198=1,"",RTD("cqg.rtd",,"StudyData", "(Vol("&amp;$E$18&amp;")when  (LocalYear("&amp;$E$18&amp;")="&amp;$D$7&amp;"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64" t="str">
        <f>IF(O198=1,"",RTD("cqg.rtd",,"StudyData", "(Vol("&amp;$E$19&amp;")when  (LocalYear("&amp;$E$19&amp;")="&amp;$D$8&amp;"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64" t="str">
        <f>IF(O198=1,"",RTD("cqg.rtd",,"StudyData", "(Vol("&amp;$E$20&amp;")when  (LocalYear("&amp;$E$20&amp;")="&amp;$D$9&amp;"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64" t="str">
        <f>IF(O198=1,"",RTD("cqg.rtd",,"StudyData", "(Vol("&amp;$E$21&amp;")when  (LocalYear("&amp;$E$21&amp;")="&amp;$D$10&amp;"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64" t="str">
        <f>IF(O198=1,"",RTD("cqg.rtd",,"StudyData", "(Vol("&amp;$E$21&amp;")when  (LocalYear("&amp;$E$21&amp;")="&amp;$D$11&amp;"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65" t="str">
        <f t="shared" si="35"/>
        <v/>
      </c>
      <c r="AE198" s="64" t="str">
        <f ca="1">IF($R198=1,SUM($S$1:S198),"")</f>
        <v/>
      </c>
      <c r="AF198" s="64" t="str">
        <f ca="1">IF($R198=1,SUM($T$1:T198),"")</f>
        <v/>
      </c>
      <c r="AG198" s="64" t="str">
        <f ca="1">IF($R198=1,SUM($U$1:U198),"")</f>
        <v/>
      </c>
      <c r="AH198" s="64" t="str">
        <f ca="1">IF($R198=1,SUM($V$1:V198),"")</f>
        <v/>
      </c>
      <c r="AI198" s="64" t="str">
        <f ca="1">IF($R198=1,SUM($W$1:W198),"")</f>
        <v/>
      </c>
      <c r="AJ198" s="64" t="str">
        <f ca="1">IF($R198=1,SUM($X$1:X198),"")</f>
        <v/>
      </c>
      <c r="AK198" s="64" t="str">
        <f ca="1">IF($R198=1,SUM($Y$1:Y198),"")</f>
        <v/>
      </c>
      <c r="AL198" s="64" t="str">
        <f ca="1">IF($R198=1,SUM($Z$1:Z198),"")</f>
        <v/>
      </c>
      <c r="AM198" s="64" t="str">
        <f ca="1">IF($R198=1,SUM($AA$1:AA198),"")</f>
        <v/>
      </c>
      <c r="AN198" s="64" t="str">
        <f ca="1">IF($R198=1,SUM($AB$1:AB198),"")</f>
        <v/>
      </c>
      <c r="AO198" s="64" t="str">
        <f ca="1">IF($R198=1,SUM($AC$1:AC198),"")</f>
        <v/>
      </c>
      <c r="AQ198" s="69" t="str">
        <f t="shared" si="36"/>
        <v>24:55</v>
      </c>
    </row>
    <row r="199" spans="6:43" x14ac:dyDescent="0.3">
      <c r="F199" s="64">
        <f t="shared" si="30"/>
        <v>25</v>
      </c>
      <c r="G199" s="66" t="str">
        <f t="shared" si="31"/>
        <v>00</v>
      </c>
      <c r="H199" s="67">
        <f t="shared" si="32"/>
        <v>1.0416666666666667</v>
      </c>
      <c r="K199" s="65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65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64">
        <f t="shared" si="33"/>
        <v>1</v>
      </c>
      <c r="R199" s="64">
        <f t="shared" ca="1" si="34"/>
        <v>1.1859999999999795</v>
      </c>
      <c r="S199" s="64" t="str">
        <f>IF(O199=1,"",RTD("cqg.rtd",,"StudyData", "(Vol("&amp;$E$13&amp;")when  (LocalYear("&amp;$E$13&amp;")="&amp;$D$2&amp;"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64" t="str">
        <f>IF(O199=1,"",RTD("cqg.rtd",,"StudyData", "(Vol("&amp;$E$14&amp;")when  (LocalYear("&amp;$E$14&amp;")="&amp;$D$3&amp;"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64" t="str">
        <f>IF(O199=1,"",RTD("cqg.rtd",,"StudyData", "(Vol("&amp;$E$15&amp;")when  (LocalYear("&amp;$E$15&amp;")="&amp;$D$4&amp;"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64" t="str">
        <f>IF(O199=1,"",RTD("cqg.rtd",,"StudyData", "(Vol("&amp;$E$16&amp;")when  (LocalYear("&amp;$E$16&amp;")="&amp;$D$5&amp;"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64" t="str">
        <f>IF(O199=1,"",RTD("cqg.rtd",,"StudyData", "(Vol("&amp;$E$17&amp;")when  (LocalYear("&amp;$E$17&amp;")="&amp;$D$6&amp;"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64" t="str">
        <f>IF(O199=1,"",RTD("cqg.rtd",,"StudyData", "(Vol("&amp;$E$18&amp;")when  (LocalYear("&amp;$E$18&amp;")="&amp;$D$7&amp;"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64" t="str">
        <f>IF(O199=1,"",RTD("cqg.rtd",,"StudyData", "(Vol("&amp;$E$19&amp;")when  (LocalYear("&amp;$E$19&amp;")="&amp;$D$8&amp;"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64" t="str">
        <f>IF(O199=1,"",RTD("cqg.rtd",,"StudyData", "(Vol("&amp;$E$20&amp;")when  (LocalYear("&amp;$E$20&amp;")="&amp;$D$9&amp;"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64" t="str">
        <f>IF(O199=1,"",RTD("cqg.rtd",,"StudyData", "(Vol("&amp;$E$21&amp;")when  (LocalYear("&amp;$E$21&amp;")="&amp;$D$10&amp;"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64" t="str">
        <f>IF(O199=1,"",RTD("cqg.rtd",,"StudyData", "(Vol("&amp;$E$21&amp;")when  (LocalYear("&amp;$E$21&amp;")="&amp;$D$11&amp;"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65" t="str">
        <f t="shared" si="35"/>
        <v/>
      </c>
      <c r="AE199" s="64" t="str">
        <f ca="1">IF($R199=1,SUM($S$1:S199),"")</f>
        <v/>
      </c>
      <c r="AF199" s="64" t="str">
        <f ca="1">IF($R199=1,SUM($T$1:T199),"")</f>
        <v/>
      </c>
      <c r="AG199" s="64" t="str">
        <f ca="1">IF($R199=1,SUM($U$1:U199),"")</f>
        <v/>
      </c>
      <c r="AH199" s="64" t="str">
        <f ca="1">IF($R199=1,SUM($V$1:V199),"")</f>
        <v/>
      </c>
      <c r="AI199" s="64" t="str">
        <f ca="1">IF($R199=1,SUM($W$1:W199),"")</f>
        <v/>
      </c>
      <c r="AJ199" s="64" t="str">
        <f ca="1">IF($R199=1,SUM($X$1:X199),"")</f>
        <v/>
      </c>
      <c r="AK199" s="64" t="str">
        <f ca="1">IF($R199=1,SUM($Y$1:Y199),"")</f>
        <v/>
      </c>
      <c r="AL199" s="64" t="str">
        <f ca="1">IF($R199=1,SUM($Z$1:Z199),"")</f>
        <v/>
      </c>
      <c r="AM199" s="64" t="str">
        <f ca="1">IF($R199=1,SUM($AA$1:AA199),"")</f>
        <v/>
      </c>
      <c r="AN199" s="64" t="str">
        <f ca="1">IF($R199=1,SUM($AB$1:AB199),"")</f>
        <v/>
      </c>
      <c r="AO199" s="64" t="str">
        <f ca="1">IF($R199=1,SUM($AC$1:AC199),"")</f>
        <v/>
      </c>
      <c r="AQ199" s="69" t="str">
        <f t="shared" si="36"/>
        <v>25:00</v>
      </c>
    </row>
    <row r="200" spans="6:43" x14ac:dyDescent="0.3">
      <c r="F200" s="64">
        <f t="shared" si="30"/>
        <v>25</v>
      </c>
      <c r="G200" s="66" t="str">
        <f t="shared" si="31"/>
        <v>05</v>
      </c>
      <c r="H200" s="67">
        <f t="shared" si="32"/>
        <v>1.0451388888888888</v>
      </c>
      <c r="K200" s="65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65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64">
        <f t="shared" si="33"/>
        <v>1</v>
      </c>
      <c r="R200" s="64">
        <f t="shared" ca="1" si="34"/>
        <v>1.1869999999999794</v>
      </c>
      <c r="S200" s="64" t="str">
        <f>IF(O200=1,"",RTD("cqg.rtd",,"StudyData", "(Vol("&amp;$E$13&amp;")when  (LocalYear("&amp;$E$13&amp;")="&amp;$D$2&amp;"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64" t="str">
        <f>IF(O200=1,"",RTD("cqg.rtd",,"StudyData", "(Vol("&amp;$E$14&amp;")when  (LocalYear("&amp;$E$14&amp;")="&amp;$D$3&amp;"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64" t="str">
        <f>IF(O200=1,"",RTD("cqg.rtd",,"StudyData", "(Vol("&amp;$E$15&amp;")when  (LocalYear("&amp;$E$15&amp;")="&amp;$D$4&amp;"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64" t="str">
        <f>IF(O200=1,"",RTD("cqg.rtd",,"StudyData", "(Vol("&amp;$E$16&amp;")when  (LocalYear("&amp;$E$16&amp;")="&amp;$D$5&amp;"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64" t="str">
        <f>IF(O200=1,"",RTD("cqg.rtd",,"StudyData", "(Vol("&amp;$E$17&amp;")when  (LocalYear("&amp;$E$17&amp;")="&amp;$D$6&amp;"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64" t="str">
        <f>IF(O200=1,"",RTD("cqg.rtd",,"StudyData", "(Vol("&amp;$E$18&amp;")when  (LocalYear("&amp;$E$18&amp;")="&amp;$D$7&amp;"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64" t="str">
        <f>IF(O200=1,"",RTD("cqg.rtd",,"StudyData", "(Vol("&amp;$E$19&amp;")when  (LocalYear("&amp;$E$19&amp;")="&amp;$D$8&amp;"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64" t="str">
        <f>IF(O200=1,"",RTD("cqg.rtd",,"StudyData", "(Vol("&amp;$E$20&amp;")when  (LocalYear("&amp;$E$20&amp;")="&amp;$D$9&amp;"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64" t="str">
        <f>IF(O200=1,"",RTD("cqg.rtd",,"StudyData", "(Vol("&amp;$E$21&amp;")when  (LocalYear("&amp;$E$21&amp;")="&amp;$D$10&amp;"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64" t="str">
        <f>IF(O200=1,"",RTD("cqg.rtd",,"StudyData", "(Vol("&amp;$E$21&amp;")when  (LocalYear("&amp;$E$21&amp;")="&amp;$D$11&amp;"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65" t="str">
        <f t="shared" si="35"/>
        <v/>
      </c>
      <c r="AE200" s="64" t="str">
        <f ca="1">IF($R200=1,SUM($S$1:S200),"")</f>
        <v/>
      </c>
      <c r="AF200" s="64" t="str">
        <f ca="1">IF($R200=1,SUM($T$1:T200),"")</f>
        <v/>
      </c>
      <c r="AG200" s="64" t="str">
        <f ca="1">IF($R200=1,SUM($U$1:U200),"")</f>
        <v/>
      </c>
      <c r="AH200" s="64" t="str">
        <f ca="1">IF($R200=1,SUM($V$1:V200),"")</f>
        <v/>
      </c>
      <c r="AI200" s="64" t="str">
        <f ca="1">IF($R200=1,SUM($W$1:W200),"")</f>
        <v/>
      </c>
      <c r="AJ200" s="64" t="str">
        <f ca="1">IF($R200=1,SUM($X$1:X200),"")</f>
        <v/>
      </c>
      <c r="AK200" s="64" t="str">
        <f ca="1">IF($R200=1,SUM($Y$1:Y200),"")</f>
        <v/>
      </c>
      <c r="AL200" s="64" t="str">
        <f ca="1">IF($R200=1,SUM($Z$1:Z200),"")</f>
        <v/>
      </c>
      <c r="AM200" s="64" t="str">
        <f ca="1">IF($R200=1,SUM($AA$1:AA200),"")</f>
        <v/>
      </c>
      <c r="AN200" s="64" t="str">
        <f ca="1">IF($R200=1,SUM($AB$1:AB200),"")</f>
        <v/>
      </c>
      <c r="AO200" s="64" t="str">
        <f ca="1">IF($R200=1,SUM($AC$1:AC200),"")</f>
        <v/>
      </c>
      <c r="AQ200" s="69" t="str">
        <f t="shared" si="36"/>
        <v>25:05</v>
      </c>
    </row>
    <row r="201" spans="6:43" x14ac:dyDescent="0.3">
      <c r="F201" s="64">
        <f t="shared" si="30"/>
        <v>25</v>
      </c>
      <c r="G201" s="66">
        <f t="shared" si="31"/>
        <v>10</v>
      </c>
      <c r="H201" s="67">
        <f t="shared" si="32"/>
        <v>1.0486111111111112</v>
      </c>
      <c r="K201" s="65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65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64">
        <f t="shared" si="33"/>
        <v>1</v>
      </c>
      <c r="R201" s="64">
        <f t="shared" ca="1" si="34"/>
        <v>1.1879999999999793</v>
      </c>
      <c r="S201" s="64" t="str">
        <f>IF(O201=1,"",RTD("cqg.rtd",,"StudyData", "(Vol("&amp;$E$13&amp;")when  (LocalYear("&amp;$E$13&amp;")="&amp;$D$2&amp;"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64" t="str">
        <f>IF(O201=1,"",RTD("cqg.rtd",,"StudyData", "(Vol("&amp;$E$14&amp;")when  (LocalYear("&amp;$E$14&amp;")="&amp;$D$3&amp;"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64" t="str">
        <f>IF(O201=1,"",RTD("cqg.rtd",,"StudyData", "(Vol("&amp;$E$15&amp;")when  (LocalYear("&amp;$E$15&amp;")="&amp;$D$4&amp;"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64" t="str">
        <f>IF(O201=1,"",RTD("cqg.rtd",,"StudyData", "(Vol("&amp;$E$16&amp;")when  (LocalYear("&amp;$E$16&amp;")="&amp;$D$5&amp;"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64" t="str">
        <f>IF(O201=1,"",RTD("cqg.rtd",,"StudyData", "(Vol("&amp;$E$17&amp;")when  (LocalYear("&amp;$E$17&amp;")="&amp;$D$6&amp;"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64" t="str">
        <f>IF(O201=1,"",RTD("cqg.rtd",,"StudyData", "(Vol("&amp;$E$18&amp;")when  (LocalYear("&amp;$E$18&amp;")="&amp;$D$7&amp;"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64" t="str">
        <f>IF(O201=1,"",RTD("cqg.rtd",,"StudyData", "(Vol("&amp;$E$19&amp;")when  (LocalYear("&amp;$E$19&amp;")="&amp;$D$8&amp;"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64" t="str">
        <f>IF(O201=1,"",RTD("cqg.rtd",,"StudyData", "(Vol("&amp;$E$20&amp;")when  (LocalYear("&amp;$E$20&amp;")="&amp;$D$9&amp;"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64" t="str">
        <f>IF(O201=1,"",RTD("cqg.rtd",,"StudyData", "(Vol("&amp;$E$21&amp;")when  (LocalYear("&amp;$E$21&amp;")="&amp;$D$10&amp;"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64" t="str">
        <f>IF(O201=1,"",RTD("cqg.rtd",,"StudyData", "(Vol("&amp;$E$21&amp;")when  (LocalYear("&amp;$E$21&amp;")="&amp;$D$11&amp;"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65" t="str">
        <f t="shared" si="35"/>
        <v/>
      </c>
      <c r="AE201" s="64" t="str">
        <f ca="1">IF($R201=1,SUM($S$1:S201),"")</f>
        <v/>
      </c>
      <c r="AF201" s="64" t="str">
        <f ca="1">IF($R201=1,SUM($T$1:T201),"")</f>
        <v/>
      </c>
      <c r="AG201" s="64" t="str">
        <f ca="1">IF($R201=1,SUM($U$1:U201),"")</f>
        <v/>
      </c>
      <c r="AH201" s="64" t="str">
        <f ca="1">IF($R201=1,SUM($V$1:V201),"")</f>
        <v/>
      </c>
      <c r="AI201" s="64" t="str">
        <f ca="1">IF($R201=1,SUM($W$1:W201),"")</f>
        <v/>
      </c>
      <c r="AJ201" s="64" t="str">
        <f ca="1">IF($R201=1,SUM($X$1:X201),"")</f>
        <v/>
      </c>
      <c r="AK201" s="64" t="str">
        <f ca="1">IF($R201=1,SUM($Y$1:Y201),"")</f>
        <v/>
      </c>
      <c r="AL201" s="64" t="str">
        <f ca="1">IF($R201=1,SUM($Z$1:Z201),"")</f>
        <v/>
      </c>
      <c r="AM201" s="64" t="str">
        <f ca="1">IF($R201=1,SUM($AA$1:AA201),"")</f>
        <v/>
      </c>
      <c r="AN201" s="64" t="str">
        <f ca="1">IF($R201=1,SUM($AB$1:AB201),"")</f>
        <v/>
      </c>
      <c r="AO201" s="64" t="str">
        <f ca="1">IF($R201=1,SUM($AC$1:AC201),"")</f>
        <v/>
      </c>
      <c r="AQ201" s="69" t="str">
        <f t="shared" si="36"/>
        <v>25:10</v>
      </c>
    </row>
    <row r="202" spans="6:43" x14ac:dyDescent="0.3">
      <c r="F202" s="64">
        <f t="shared" si="30"/>
        <v>25</v>
      </c>
      <c r="G202" s="66">
        <f t="shared" si="31"/>
        <v>15</v>
      </c>
      <c r="H202" s="67">
        <f t="shared" si="32"/>
        <v>1.0520833333333333</v>
      </c>
      <c r="K202" s="65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65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64">
        <f t="shared" si="33"/>
        <v>1</v>
      </c>
      <c r="R202" s="64">
        <f t="shared" ca="1" si="34"/>
        <v>1.1889999999999792</v>
      </c>
      <c r="S202" s="64" t="str">
        <f>IF(O202=1,"",RTD("cqg.rtd",,"StudyData", "(Vol("&amp;$E$13&amp;")when  (LocalYear("&amp;$E$13&amp;")="&amp;$D$2&amp;"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64" t="str">
        <f>IF(O202=1,"",RTD("cqg.rtd",,"StudyData", "(Vol("&amp;$E$14&amp;")when  (LocalYear("&amp;$E$14&amp;")="&amp;$D$3&amp;"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64" t="str">
        <f>IF(O202=1,"",RTD("cqg.rtd",,"StudyData", "(Vol("&amp;$E$15&amp;")when  (LocalYear("&amp;$E$15&amp;")="&amp;$D$4&amp;"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64" t="str">
        <f>IF(O202=1,"",RTD("cqg.rtd",,"StudyData", "(Vol("&amp;$E$16&amp;")when  (LocalYear("&amp;$E$16&amp;")="&amp;$D$5&amp;"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64" t="str">
        <f>IF(O202=1,"",RTD("cqg.rtd",,"StudyData", "(Vol("&amp;$E$17&amp;")when  (LocalYear("&amp;$E$17&amp;")="&amp;$D$6&amp;"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64" t="str">
        <f>IF(O202=1,"",RTD("cqg.rtd",,"StudyData", "(Vol("&amp;$E$18&amp;")when  (LocalYear("&amp;$E$18&amp;")="&amp;$D$7&amp;"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64" t="str">
        <f>IF(O202=1,"",RTD("cqg.rtd",,"StudyData", "(Vol("&amp;$E$19&amp;")when  (LocalYear("&amp;$E$19&amp;")="&amp;$D$8&amp;"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64" t="str">
        <f>IF(O202=1,"",RTD("cqg.rtd",,"StudyData", "(Vol("&amp;$E$20&amp;")when  (LocalYear("&amp;$E$20&amp;")="&amp;$D$9&amp;"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64" t="str">
        <f>IF(O202=1,"",RTD("cqg.rtd",,"StudyData", "(Vol("&amp;$E$21&amp;")when  (LocalYear("&amp;$E$21&amp;")="&amp;$D$10&amp;"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64" t="str">
        <f>IF(O202=1,"",RTD("cqg.rtd",,"StudyData", "(Vol("&amp;$E$21&amp;")when  (LocalYear("&amp;$E$21&amp;")="&amp;$D$11&amp;"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65" t="str">
        <f t="shared" si="35"/>
        <v/>
      </c>
      <c r="AE202" s="64" t="str">
        <f ca="1">IF($R202=1,SUM($S$1:S202),"")</f>
        <v/>
      </c>
      <c r="AF202" s="64" t="str">
        <f ca="1">IF($R202=1,SUM($T$1:T202),"")</f>
        <v/>
      </c>
      <c r="AG202" s="64" t="str">
        <f ca="1">IF($R202=1,SUM($U$1:U202),"")</f>
        <v/>
      </c>
      <c r="AH202" s="64" t="str">
        <f ca="1">IF($R202=1,SUM($V$1:V202),"")</f>
        <v/>
      </c>
      <c r="AI202" s="64" t="str">
        <f ca="1">IF($R202=1,SUM($W$1:W202),"")</f>
        <v/>
      </c>
      <c r="AJ202" s="64" t="str">
        <f ca="1">IF($R202=1,SUM($X$1:X202),"")</f>
        <v/>
      </c>
      <c r="AK202" s="64" t="str">
        <f ca="1">IF($R202=1,SUM($Y$1:Y202),"")</f>
        <v/>
      </c>
      <c r="AL202" s="64" t="str">
        <f ca="1">IF($R202=1,SUM($Z$1:Z202),"")</f>
        <v/>
      </c>
      <c r="AM202" s="64" t="str">
        <f ca="1">IF($R202=1,SUM($AA$1:AA202),"")</f>
        <v/>
      </c>
      <c r="AN202" s="64" t="str">
        <f ca="1">IF($R202=1,SUM($AB$1:AB202),"")</f>
        <v/>
      </c>
      <c r="AO202" s="64" t="str">
        <f ca="1">IF($R202=1,SUM($AC$1:AC202),"")</f>
        <v/>
      </c>
      <c r="AQ202" s="69" t="str">
        <f t="shared" si="36"/>
        <v>25:15</v>
      </c>
    </row>
    <row r="203" spans="6:43" x14ac:dyDescent="0.3">
      <c r="F203" s="64">
        <f t="shared" si="30"/>
        <v>25</v>
      </c>
      <c r="G203" s="66">
        <f t="shared" si="31"/>
        <v>20</v>
      </c>
      <c r="H203" s="67">
        <f t="shared" si="32"/>
        <v>1.0555555555555556</v>
      </c>
      <c r="K203" s="65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65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64">
        <f t="shared" si="33"/>
        <v>1</v>
      </c>
      <c r="R203" s="64">
        <f t="shared" ca="1" si="34"/>
        <v>1.1899999999999791</v>
      </c>
      <c r="S203" s="64" t="str">
        <f>IF(O203=1,"",RTD("cqg.rtd",,"StudyData", "(Vol("&amp;$E$13&amp;")when  (LocalYear("&amp;$E$13&amp;")="&amp;$D$2&amp;"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64" t="str">
        <f>IF(O203=1,"",RTD("cqg.rtd",,"StudyData", "(Vol("&amp;$E$14&amp;")when  (LocalYear("&amp;$E$14&amp;")="&amp;$D$3&amp;"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64" t="str">
        <f>IF(O203=1,"",RTD("cqg.rtd",,"StudyData", "(Vol("&amp;$E$15&amp;")when  (LocalYear("&amp;$E$15&amp;")="&amp;$D$4&amp;"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64" t="str">
        <f>IF(O203=1,"",RTD("cqg.rtd",,"StudyData", "(Vol("&amp;$E$16&amp;")when  (LocalYear("&amp;$E$16&amp;")="&amp;$D$5&amp;"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64" t="str">
        <f>IF(O203=1,"",RTD("cqg.rtd",,"StudyData", "(Vol("&amp;$E$17&amp;")when  (LocalYear("&amp;$E$17&amp;")="&amp;$D$6&amp;"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64" t="str">
        <f>IF(O203=1,"",RTD("cqg.rtd",,"StudyData", "(Vol("&amp;$E$18&amp;")when  (LocalYear("&amp;$E$18&amp;")="&amp;$D$7&amp;"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64" t="str">
        <f>IF(O203=1,"",RTD("cqg.rtd",,"StudyData", "(Vol("&amp;$E$19&amp;")when  (LocalYear("&amp;$E$19&amp;")="&amp;$D$8&amp;"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64" t="str">
        <f>IF(O203=1,"",RTD("cqg.rtd",,"StudyData", "(Vol("&amp;$E$20&amp;")when  (LocalYear("&amp;$E$20&amp;")="&amp;$D$9&amp;"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64" t="str">
        <f>IF(O203=1,"",RTD("cqg.rtd",,"StudyData", "(Vol("&amp;$E$21&amp;")when  (LocalYear("&amp;$E$21&amp;")="&amp;$D$10&amp;"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64" t="str">
        <f>IF(O203=1,"",RTD("cqg.rtd",,"StudyData", "(Vol("&amp;$E$21&amp;")when  (LocalYear("&amp;$E$21&amp;")="&amp;$D$11&amp;"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65" t="str">
        <f t="shared" si="35"/>
        <v/>
      </c>
      <c r="AE203" s="64" t="str">
        <f ca="1">IF($R203=1,SUM($S$1:S203),"")</f>
        <v/>
      </c>
      <c r="AF203" s="64" t="str">
        <f ca="1">IF($R203=1,SUM($T$1:T203),"")</f>
        <v/>
      </c>
      <c r="AG203" s="64" t="str">
        <f ca="1">IF($R203=1,SUM($U$1:U203),"")</f>
        <v/>
      </c>
      <c r="AH203" s="64" t="str">
        <f ca="1">IF($R203=1,SUM($V$1:V203),"")</f>
        <v/>
      </c>
      <c r="AI203" s="64" t="str">
        <f ca="1">IF($R203=1,SUM($W$1:W203),"")</f>
        <v/>
      </c>
      <c r="AJ203" s="64" t="str">
        <f ca="1">IF($R203=1,SUM($X$1:X203),"")</f>
        <v/>
      </c>
      <c r="AK203" s="64" t="str">
        <f ca="1">IF($R203=1,SUM($Y$1:Y203),"")</f>
        <v/>
      </c>
      <c r="AL203" s="64" t="str">
        <f ca="1">IF($R203=1,SUM($Z$1:Z203),"")</f>
        <v/>
      </c>
      <c r="AM203" s="64" t="str">
        <f ca="1">IF($R203=1,SUM($AA$1:AA203),"")</f>
        <v/>
      </c>
      <c r="AN203" s="64" t="str">
        <f ca="1">IF($R203=1,SUM($AB$1:AB203),"")</f>
        <v/>
      </c>
      <c r="AO203" s="64" t="str">
        <f ca="1">IF($R203=1,SUM($AC$1:AC203),"")</f>
        <v/>
      </c>
      <c r="AQ203" s="69" t="str">
        <f t="shared" si="36"/>
        <v>25:20</v>
      </c>
    </row>
    <row r="204" spans="6:43" x14ac:dyDescent="0.3">
      <c r="F204" s="64">
        <f t="shared" si="30"/>
        <v>25</v>
      </c>
      <c r="G204" s="66">
        <f t="shared" si="31"/>
        <v>25</v>
      </c>
      <c r="H204" s="67">
        <f t="shared" si="32"/>
        <v>1.0590277777777779</v>
      </c>
      <c r="K204" s="65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65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64">
        <f t="shared" si="33"/>
        <v>1</v>
      </c>
      <c r="R204" s="64">
        <f t="shared" ca="1" si="34"/>
        <v>1.190999999999979</v>
      </c>
      <c r="S204" s="64" t="str">
        <f>IF(O204=1,"",RTD("cqg.rtd",,"StudyData", "(Vol("&amp;$E$13&amp;")when  (LocalYear("&amp;$E$13&amp;")="&amp;$D$2&amp;"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64" t="str">
        <f>IF(O204=1,"",RTD("cqg.rtd",,"StudyData", "(Vol("&amp;$E$14&amp;")when  (LocalYear("&amp;$E$14&amp;")="&amp;$D$3&amp;"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64" t="str">
        <f>IF(O204=1,"",RTD("cqg.rtd",,"StudyData", "(Vol("&amp;$E$15&amp;")when  (LocalYear("&amp;$E$15&amp;")="&amp;$D$4&amp;"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64" t="str">
        <f>IF(O204=1,"",RTD("cqg.rtd",,"StudyData", "(Vol("&amp;$E$16&amp;")when  (LocalYear("&amp;$E$16&amp;")="&amp;$D$5&amp;"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64" t="str">
        <f>IF(O204=1,"",RTD("cqg.rtd",,"StudyData", "(Vol("&amp;$E$17&amp;")when  (LocalYear("&amp;$E$17&amp;")="&amp;$D$6&amp;"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64" t="str">
        <f>IF(O204=1,"",RTD("cqg.rtd",,"StudyData", "(Vol("&amp;$E$18&amp;")when  (LocalYear("&amp;$E$18&amp;")="&amp;$D$7&amp;"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64" t="str">
        <f>IF(O204=1,"",RTD("cqg.rtd",,"StudyData", "(Vol("&amp;$E$19&amp;")when  (LocalYear("&amp;$E$19&amp;")="&amp;$D$8&amp;"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64" t="str">
        <f>IF(O204=1,"",RTD("cqg.rtd",,"StudyData", "(Vol("&amp;$E$20&amp;")when  (LocalYear("&amp;$E$20&amp;")="&amp;$D$9&amp;"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64" t="str">
        <f>IF(O204=1,"",RTD("cqg.rtd",,"StudyData", "(Vol("&amp;$E$21&amp;")when  (LocalYear("&amp;$E$21&amp;")="&amp;$D$10&amp;"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64" t="str">
        <f>IF(O204=1,"",RTD("cqg.rtd",,"StudyData", "(Vol("&amp;$E$21&amp;")when  (LocalYear("&amp;$E$21&amp;")="&amp;$D$11&amp;"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65" t="str">
        <f t="shared" si="35"/>
        <v/>
      </c>
      <c r="AE204" s="64" t="str">
        <f ca="1">IF($R204=1,SUM($S$1:S204),"")</f>
        <v/>
      </c>
      <c r="AF204" s="64" t="str">
        <f ca="1">IF($R204=1,SUM($T$1:T204),"")</f>
        <v/>
      </c>
      <c r="AG204" s="64" t="str">
        <f ca="1">IF($R204=1,SUM($U$1:U204),"")</f>
        <v/>
      </c>
      <c r="AH204" s="64" t="str">
        <f ca="1">IF($R204=1,SUM($V$1:V204),"")</f>
        <v/>
      </c>
      <c r="AI204" s="64" t="str">
        <f ca="1">IF($R204=1,SUM($W$1:W204),"")</f>
        <v/>
      </c>
      <c r="AJ204" s="64" t="str">
        <f ca="1">IF($R204=1,SUM($X$1:X204),"")</f>
        <v/>
      </c>
      <c r="AK204" s="64" t="str">
        <f ca="1">IF($R204=1,SUM($Y$1:Y204),"")</f>
        <v/>
      </c>
      <c r="AL204" s="64" t="str">
        <f ca="1">IF($R204=1,SUM($Z$1:Z204),"")</f>
        <v/>
      </c>
      <c r="AM204" s="64" t="str">
        <f ca="1">IF($R204=1,SUM($AA$1:AA204),"")</f>
        <v/>
      </c>
      <c r="AN204" s="64" t="str">
        <f ca="1">IF($R204=1,SUM($AB$1:AB204),"")</f>
        <v/>
      </c>
      <c r="AO204" s="64" t="str">
        <f ca="1">IF($R204=1,SUM($AC$1:AC204),"")</f>
        <v/>
      </c>
      <c r="AQ204" s="69" t="str">
        <f t="shared" si="36"/>
        <v>25:25</v>
      </c>
    </row>
    <row r="205" spans="6:43" x14ac:dyDescent="0.3">
      <c r="F205" s="64">
        <f t="shared" si="30"/>
        <v>25</v>
      </c>
      <c r="G205" s="66">
        <f t="shared" si="31"/>
        <v>30</v>
      </c>
      <c r="H205" s="67">
        <f t="shared" si="32"/>
        <v>1.0625</v>
      </c>
      <c r="K205" s="65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65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64">
        <f t="shared" si="33"/>
        <v>1</v>
      </c>
      <c r="R205" s="64">
        <f t="shared" ca="1" si="34"/>
        <v>1.1919999999999789</v>
      </c>
      <c r="S205" s="64" t="str">
        <f>IF(O205=1,"",RTD("cqg.rtd",,"StudyData", "(Vol("&amp;$E$13&amp;")when  (LocalYear("&amp;$E$13&amp;")="&amp;$D$2&amp;"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64" t="str">
        <f>IF(O205=1,"",RTD("cqg.rtd",,"StudyData", "(Vol("&amp;$E$14&amp;")when  (LocalYear("&amp;$E$14&amp;")="&amp;$D$3&amp;"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64" t="str">
        <f>IF(O205=1,"",RTD("cqg.rtd",,"StudyData", "(Vol("&amp;$E$15&amp;")when  (LocalYear("&amp;$E$15&amp;")="&amp;$D$4&amp;"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64" t="str">
        <f>IF(O205=1,"",RTD("cqg.rtd",,"StudyData", "(Vol("&amp;$E$16&amp;")when  (LocalYear("&amp;$E$16&amp;")="&amp;$D$5&amp;"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64" t="str">
        <f>IF(O205=1,"",RTD("cqg.rtd",,"StudyData", "(Vol("&amp;$E$17&amp;")when  (LocalYear("&amp;$E$17&amp;")="&amp;$D$6&amp;"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64" t="str">
        <f>IF(O205=1,"",RTD("cqg.rtd",,"StudyData", "(Vol("&amp;$E$18&amp;")when  (LocalYear("&amp;$E$18&amp;")="&amp;$D$7&amp;"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64" t="str">
        <f>IF(O205=1,"",RTD("cqg.rtd",,"StudyData", "(Vol("&amp;$E$19&amp;")when  (LocalYear("&amp;$E$19&amp;")="&amp;$D$8&amp;"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64" t="str">
        <f>IF(O205=1,"",RTD("cqg.rtd",,"StudyData", "(Vol("&amp;$E$20&amp;")when  (LocalYear("&amp;$E$20&amp;")="&amp;$D$9&amp;"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64" t="str">
        <f>IF(O205=1,"",RTD("cqg.rtd",,"StudyData", "(Vol("&amp;$E$21&amp;")when  (LocalYear("&amp;$E$21&amp;")="&amp;$D$10&amp;"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64" t="str">
        <f>IF(O205=1,"",RTD("cqg.rtd",,"StudyData", "(Vol("&amp;$E$21&amp;")when  (LocalYear("&amp;$E$21&amp;")="&amp;$D$11&amp;"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65" t="str">
        <f t="shared" si="35"/>
        <v/>
      </c>
      <c r="AE205" s="64" t="str">
        <f ca="1">IF($R205=1,SUM($S$1:S205),"")</f>
        <v/>
      </c>
      <c r="AF205" s="64" t="str">
        <f ca="1">IF($R205=1,SUM($T$1:T205),"")</f>
        <v/>
      </c>
      <c r="AG205" s="64" t="str">
        <f ca="1">IF($R205=1,SUM($U$1:U205),"")</f>
        <v/>
      </c>
      <c r="AH205" s="64" t="str">
        <f ca="1">IF($R205=1,SUM($V$1:V205),"")</f>
        <v/>
      </c>
      <c r="AI205" s="64" t="str">
        <f ca="1">IF($R205=1,SUM($W$1:W205),"")</f>
        <v/>
      </c>
      <c r="AJ205" s="64" t="str">
        <f ca="1">IF($R205=1,SUM($X$1:X205),"")</f>
        <v/>
      </c>
      <c r="AK205" s="64" t="str">
        <f ca="1">IF($R205=1,SUM($Y$1:Y205),"")</f>
        <v/>
      </c>
      <c r="AL205" s="64" t="str">
        <f ca="1">IF($R205=1,SUM($Z$1:Z205),"")</f>
        <v/>
      </c>
      <c r="AM205" s="64" t="str">
        <f ca="1">IF($R205=1,SUM($AA$1:AA205),"")</f>
        <v/>
      </c>
      <c r="AN205" s="64" t="str">
        <f ca="1">IF($R205=1,SUM($AB$1:AB205),"")</f>
        <v/>
      </c>
      <c r="AO205" s="64" t="str">
        <f ca="1">IF($R205=1,SUM($AC$1:AC205),"")</f>
        <v/>
      </c>
      <c r="AQ205" s="69" t="str">
        <f t="shared" si="36"/>
        <v>25:30</v>
      </c>
    </row>
    <row r="206" spans="6:43" x14ac:dyDescent="0.3">
      <c r="F206" s="64">
        <f t="shared" si="30"/>
        <v>25</v>
      </c>
      <c r="G206" s="66">
        <f t="shared" si="31"/>
        <v>35</v>
      </c>
      <c r="H206" s="67">
        <f t="shared" si="32"/>
        <v>1.0659722222222221</v>
      </c>
      <c r="K206" s="65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65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64">
        <f t="shared" si="33"/>
        <v>1</v>
      </c>
      <c r="R206" s="64">
        <f t="shared" ca="1" si="34"/>
        <v>1.1929999999999787</v>
      </c>
      <c r="S206" s="64" t="str">
        <f>IF(O206=1,"",RTD("cqg.rtd",,"StudyData", "(Vol("&amp;$E$13&amp;")when  (LocalYear("&amp;$E$13&amp;")="&amp;$D$2&amp;"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64" t="str">
        <f>IF(O206=1,"",RTD("cqg.rtd",,"StudyData", "(Vol("&amp;$E$14&amp;")when  (LocalYear("&amp;$E$14&amp;")="&amp;$D$3&amp;"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64" t="str">
        <f>IF(O206=1,"",RTD("cqg.rtd",,"StudyData", "(Vol("&amp;$E$15&amp;")when  (LocalYear("&amp;$E$15&amp;")="&amp;$D$4&amp;"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64" t="str">
        <f>IF(O206=1,"",RTD("cqg.rtd",,"StudyData", "(Vol("&amp;$E$16&amp;")when  (LocalYear("&amp;$E$16&amp;")="&amp;$D$5&amp;"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64" t="str">
        <f>IF(O206=1,"",RTD("cqg.rtd",,"StudyData", "(Vol("&amp;$E$17&amp;")when  (LocalYear("&amp;$E$17&amp;")="&amp;$D$6&amp;"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64" t="str">
        <f>IF(O206=1,"",RTD("cqg.rtd",,"StudyData", "(Vol("&amp;$E$18&amp;")when  (LocalYear("&amp;$E$18&amp;")="&amp;$D$7&amp;"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64" t="str">
        <f>IF(O206=1,"",RTD("cqg.rtd",,"StudyData", "(Vol("&amp;$E$19&amp;")when  (LocalYear("&amp;$E$19&amp;")="&amp;$D$8&amp;"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64" t="str">
        <f>IF(O206=1,"",RTD("cqg.rtd",,"StudyData", "(Vol("&amp;$E$20&amp;")when  (LocalYear("&amp;$E$20&amp;")="&amp;$D$9&amp;"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64" t="str">
        <f>IF(O206=1,"",RTD("cqg.rtd",,"StudyData", "(Vol("&amp;$E$21&amp;")when  (LocalYear("&amp;$E$21&amp;")="&amp;$D$10&amp;"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64" t="str">
        <f>IF(O206=1,"",RTD("cqg.rtd",,"StudyData", "(Vol("&amp;$E$21&amp;")when  (LocalYear("&amp;$E$21&amp;")="&amp;$D$11&amp;"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65" t="str">
        <f t="shared" si="35"/>
        <v/>
      </c>
      <c r="AE206" s="64" t="str">
        <f ca="1">IF($R206=1,SUM($S$1:S206),"")</f>
        <v/>
      </c>
      <c r="AF206" s="64" t="str">
        <f ca="1">IF($R206=1,SUM($T$1:T206),"")</f>
        <v/>
      </c>
      <c r="AG206" s="64" t="str">
        <f ca="1">IF($R206=1,SUM($U$1:U206),"")</f>
        <v/>
      </c>
      <c r="AH206" s="64" t="str">
        <f ca="1">IF($R206=1,SUM($V$1:V206),"")</f>
        <v/>
      </c>
      <c r="AI206" s="64" t="str">
        <f ca="1">IF($R206=1,SUM($W$1:W206),"")</f>
        <v/>
      </c>
      <c r="AJ206" s="64" t="str">
        <f ca="1">IF($R206=1,SUM($X$1:X206),"")</f>
        <v/>
      </c>
      <c r="AK206" s="64" t="str">
        <f ca="1">IF($R206=1,SUM($Y$1:Y206),"")</f>
        <v/>
      </c>
      <c r="AL206" s="64" t="str">
        <f ca="1">IF($R206=1,SUM($Z$1:Z206),"")</f>
        <v/>
      </c>
      <c r="AM206" s="64" t="str">
        <f ca="1">IF($R206=1,SUM($AA$1:AA206),"")</f>
        <v/>
      </c>
      <c r="AN206" s="64" t="str">
        <f ca="1">IF($R206=1,SUM($AB$1:AB206),"")</f>
        <v/>
      </c>
      <c r="AO206" s="64" t="str">
        <f ca="1">IF($R206=1,SUM($AC$1:AC206),"")</f>
        <v/>
      </c>
      <c r="AQ206" s="69" t="str">
        <f t="shared" si="36"/>
        <v>25:35</v>
      </c>
    </row>
    <row r="207" spans="6:43" x14ac:dyDescent="0.3">
      <c r="F207" s="64">
        <f t="shared" si="30"/>
        <v>25</v>
      </c>
      <c r="G207" s="66">
        <f t="shared" si="31"/>
        <v>40</v>
      </c>
      <c r="H207" s="67">
        <f t="shared" si="32"/>
        <v>1.0694444444444444</v>
      </c>
      <c r="K207" s="65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65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64">
        <f t="shared" si="33"/>
        <v>1</v>
      </c>
      <c r="R207" s="64">
        <f t="shared" ca="1" si="34"/>
        <v>1.1939999999999786</v>
      </c>
      <c r="S207" s="64" t="str">
        <f>IF(O207=1,"",RTD("cqg.rtd",,"StudyData", "(Vol("&amp;$E$13&amp;")when  (LocalYear("&amp;$E$13&amp;")="&amp;$D$2&amp;"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64" t="str">
        <f>IF(O207=1,"",RTD("cqg.rtd",,"StudyData", "(Vol("&amp;$E$14&amp;")when  (LocalYear("&amp;$E$14&amp;")="&amp;$D$3&amp;"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64" t="str">
        <f>IF(O207=1,"",RTD("cqg.rtd",,"StudyData", "(Vol("&amp;$E$15&amp;")when  (LocalYear("&amp;$E$15&amp;")="&amp;$D$4&amp;"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64" t="str">
        <f>IF(O207=1,"",RTD("cqg.rtd",,"StudyData", "(Vol("&amp;$E$16&amp;")when  (LocalYear("&amp;$E$16&amp;")="&amp;$D$5&amp;"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64" t="str">
        <f>IF(O207=1,"",RTD("cqg.rtd",,"StudyData", "(Vol("&amp;$E$17&amp;")when  (LocalYear("&amp;$E$17&amp;")="&amp;$D$6&amp;"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64" t="str">
        <f>IF(O207=1,"",RTD("cqg.rtd",,"StudyData", "(Vol("&amp;$E$18&amp;")when  (LocalYear("&amp;$E$18&amp;")="&amp;$D$7&amp;"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64" t="str">
        <f>IF(O207=1,"",RTD("cqg.rtd",,"StudyData", "(Vol("&amp;$E$19&amp;")when  (LocalYear("&amp;$E$19&amp;")="&amp;$D$8&amp;"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64" t="str">
        <f>IF(O207=1,"",RTD("cqg.rtd",,"StudyData", "(Vol("&amp;$E$20&amp;")when  (LocalYear("&amp;$E$20&amp;")="&amp;$D$9&amp;"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64" t="str">
        <f>IF(O207=1,"",RTD("cqg.rtd",,"StudyData", "(Vol("&amp;$E$21&amp;")when  (LocalYear("&amp;$E$21&amp;")="&amp;$D$10&amp;"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64" t="str">
        <f>IF(O207=1,"",RTD("cqg.rtd",,"StudyData", "(Vol("&amp;$E$21&amp;")when  (LocalYear("&amp;$E$21&amp;")="&amp;$D$11&amp;"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65" t="str">
        <f t="shared" si="35"/>
        <v/>
      </c>
      <c r="AE207" s="64" t="str">
        <f ca="1">IF($R207=1,SUM($S$1:S207),"")</f>
        <v/>
      </c>
      <c r="AF207" s="64" t="str">
        <f ca="1">IF($R207=1,SUM($T$1:T207),"")</f>
        <v/>
      </c>
      <c r="AG207" s="64" t="str">
        <f ca="1">IF($R207=1,SUM($U$1:U207),"")</f>
        <v/>
      </c>
      <c r="AH207" s="64" t="str">
        <f ca="1">IF($R207=1,SUM($V$1:V207),"")</f>
        <v/>
      </c>
      <c r="AI207" s="64" t="str">
        <f ca="1">IF($R207=1,SUM($W$1:W207),"")</f>
        <v/>
      </c>
      <c r="AJ207" s="64" t="str">
        <f ca="1">IF($R207=1,SUM($X$1:X207),"")</f>
        <v/>
      </c>
      <c r="AK207" s="64" t="str">
        <f ca="1">IF($R207=1,SUM($Y$1:Y207),"")</f>
        <v/>
      </c>
      <c r="AL207" s="64" t="str">
        <f ca="1">IF($R207=1,SUM($Z$1:Z207),"")</f>
        <v/>
      </c>
      <c r="AM207" s="64" t="str">
        <f ca="1">IF($R207=1,SUM($AA$1:AA207),"")</f>
        <v/>
      </c>
      <c r="AN207" s="64" t="str">
        <f ca="1">IF($R207=1,SUM($AB$1:AB207),"")</f>
        <v/>
      </c>
      <c r="AO207" s="64" t="str">
        <f ca="1">IF($R207=1,SUM($AC$1:AC207),"")</f>
        <v/>
      </c>
      <c r="AQ207" s="69" t="str">
        <f t="shared" si="36"/>
        <v>25:40</v>
      </c>
    </row>
    <row r="208" spans="6:43" x14ac:dyDescent="0.3">
      <c r="F208" s="64">
        <f t="shared" si="30"/>
        <v>25</v>
      </c>
      <c r="G208" s="66">
        <f t="shared" si="31"/>
        <v>45</v>
      </c>
      <c r="H208" s="67">
        <f t="shared" si="32"/>
        <v>1.0729166666666667</v>
      </c>
      <c r="K208" s="65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65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64">
        <f t="shared" si="33"/>
        <v>1</v>
      </c>
      <c r="R208" s="64">
        <f t="shared" ca="1" si="34"/>
        <v>1.1949999999999785</v>
      </c>
      <c r="S208" s="64" t="str">
        <f>IF(O208=1,"",RTD("cqg.rtd",,"StudyData", "(Vol("&amp;$E$13&amp;")when  (LocalYear("&amp;$E$13&amp;")="&amp;$D$2&amp;"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64" t="str">
        <f>IF(O208=1,"",RTD("cqg.rtd",,"StudyData", "(Vol("&amp;$E$14&amp;")when  (LocalYear("&amp;$E$14&amp;")="&amp;$D$3&amp;"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64" t="str">
        <f>IF(O208=1,"",RTD("cqg.rtd",,"StudyData", "(Vol("&amp;$E$15&amp;")when  (LocalYear("&amp;$E$15&amp;")="&amp;$D$4&amp;"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64" t="str">
        <f>IF(O208=1,"",RTD("cqg.rtd",,"StudyData", "(Vol("&amp;$E$16&amp;")when  (LocalYear("&amp;$E$16&amp;")="&amp;$D$5&amp;"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64" t="str">
        <f>IF(O208=1,"",RTD("cqg.rtd",,"StudyData", "(Vol("&amp;$E$17&amp;")when  (LocalYear("&amp;$E$17&amp;")="&amp;$D$6&amp;"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64" t="str">
        <f>IF(O208=1,"",RTD("cqg.rtd",,"StudyData", "(Vol("&amp;$E$18&amp;")when  (LocalYear("&amp;$E$18&amp;")="&amp;$D$7&amp;"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64" t="str">
        <f>IF(O208=1,"",RTD("cqg.rtd",,"StudyData", "(Vol("&amp;$E$19&amp;")when  (LocalYear("&amp;$E$19&amp;")="&amp;$D$8&amp;"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64" t="str">
        <f>IF(O208=1,"",RTD("cqg.rtd",,"StudyData", "(Vol("&amp;$E$20&amp;")when  (LocalYear("&amp;$E$20&amp;")="&amp;$D$9&amp;"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64" t="str">
        <f>IF(O208=1,"",RTD("cqg.rtd",,"StudyData", "(Vol("&amp;$E$21&amp;")when  (LocalYear("&amp;$E$21&amp;")="&amp;$D$10&amp;"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64" t="str">
        <f>IF(O208=1,"",RTD("cqg.rtd",,"StudyData", "(Vol("&amp;$E$21&amp;")when  (LocalYear("&amp;$E$21&amp;")="&amp;$D$11&amp;"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65" t="str">
        <f t="shared" si="35"/>
        <v/>
      </c>
      <c r="AE208" s="64" t="str">
        <f ca="1">IF($R208=1,SUM($S$1:S208),"")</f>
        <v/>
      </c>
      <c r="AF208" s="64" t="str">
        <f ca="1">IF($R208=1,SUM($T$1:T208),"")</f>
        <v/>
      </c>
      <c r="AG208" s="64" t="str">
        <f ca="1">IF($R208=1,SUM($U$1:U208),"")</f>
        <v/>
      </c>
      <c r="AH208" s="64" t="str">
        <f ca="1">IF($R208=1,SUM($V$1:V208),"")</f>
        <v/>
      </c>
      <c r="AI208" s="64" t="str">
        <f ca="1">IF($R208=1,SUM($W$1:W208),"")</f>
        <v/>
      </c>
      <c r="AJ208" s="64" t="str">
        <f ca="1">IF($R208=1,SUM($X$1:X208),"")</f>
        <v/>
      </c>
      <c r="AK208" s="64" t="str">
        <f ca="1">IF($R208=1,SUM($Y$1:Y208),"")</f>
        <v/>
      </c>
      <c r="AL208" s="64" t="str">
        <f ca="1">IF($R208=1,SUM($Z$1:Z208),"")</f>
        <v/>
      </c>
      <c r="AM208" s="64" t="str">
        <f ca="1">IF($R208=1,SUM($AA$1:AA208),"")</f>
        <v/>
      </c>
      <c r="AN208" s="64" t="str">
        <f ca="1">IF($R208=1,SUM($AB$1:AB208),"")</f>
        <v/>
      </c>
      <c r="AO208" s="64" t="str">
        <f ca="1">IF($R208=1,SUM($AC$1:AC208),"")</f>
        <v/>
      </c>
      <c r="AQ208" s="69" t="str">
        <f t="shared" si="36"/>
        <v>25:45</v>
      </c>
    </row>
    <row r="209" spans="6:43" x14ac:dyDescent="0.3">
      <c r="F209" s="64">
        <f t="shared" si="30"/>
        <v>25</v>
      </c>
      <c r="G209" s="66">
        <f t="shared" si="31"/>
        <v>50</v>
      </c>
      <c r="H209" s="67">
        <f t="shared" si="32"/>
        <v>1.0763888888888888</v>
      </c>
      <c r="K209" s="65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65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64">
        <f t="shared" si="33"/>
        <v>1</v>
      </c>
      <c r="R209" s="64">
        <f t="shared" ca="1" si="34"/>
        <v>1.1959999999999784</v>
      </c>
      <c r="S209" s="64" t="str">
        <f>IF(O209=1,"",RTD("cqg.rtd",,"StudyData", "(Vol("&amp;$E$13&amp;")when  (LocalYear("&amp;$E$13&amp;")="&amp;$D$2&amp;"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64" t="str">
        <f>IF(O209=1,"",RTD("cqg.rtd",,"StudyData", "(Vol("&amp;$E$14&amp;")when  (LocalYear("&amp;$E$14&amp;")="&amp;$D$3&amp;"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64" t="str">
        <f>IF(O209=1,"",RTD("cqg.rtd",,"StudyData", "(Vol("&amp;$E$15&amp;")when  (LocalYear("&amp;$E$15&amp;")="&amp;$D$4&amp;"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64" t="str">
        <f>IF(O209=1,"",RTD("cqg.rtd",,"StudyData", "(Vol("&amp;$E$16&amp;")when  (LocalYear("&amp;$E$16&amp;")="&amp;$D$5&amp;"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64" t="str">
        <f>IF(O209=1,"",RTD("cqg.rtd",,"StudyData", "(Vol("&amp;$E$17&amp;")when  (LocalYear("&amp;$E$17&amp;")="&amp;$D$6&amp;"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64" t="str">
        <f>IF(O209=1,"",RTD("cqg.rtd",,"StudyData", "(Vol("&amp;$E$18&amp;")when  (LocalYear("&amp;$E$18&amp;")="&amp;$D$7&amp;"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64" t="str">
        <f>IF(O209=1,"",RTD("cqg.rtd",,"StudyData", "(Vol("&amp;$E$19&amp;")when  (LocalYear("&amp;$E$19&amp;")="&amp;$D$8&amp;"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64" t="str">
        <f>IF(O209=1,"",RTD("cqg.rtd",,"StudyData", "(Vol("&amp;$E$20&amp;")when  (LocalYear("&amp;$E$20&amp;")="&amp;$D$9&amp;"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64" t="str">
        <f>IF(O209=1,"",RTD("cqg.rtd",,"StudyData", "(Vol("&amp;$E$21&amp;")when  (LocalYear("&amp;$E$21&amp;")="&amp;$D$10&amp;"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64" t="str">
        <f>IF(O209=1,"",RTD("cqg.rtd",,"StudyData", "(Vol("&amp;$E$21&amp;")when  (LocalYear("&amp;$E$21&amp;")="&amp;$D$11&amp;"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65" t="str">
        <f t="shared" si="35"/>
        <v/>
      </c>
      <c r="AE209" s="64" t="str">
        <f ca="1">IF($R209=1,SUM($S$1:S209),"")</f>
        <v/>
      </c>
      <c r="AF209" s="64" t="str">
        <f ca="1">IF($R209=1,SUM($T$1:T209),"")</f>
        <v/>
      </c>
      <c r="AG209" s="64" t="str">
        <f ca="1">IF($R209=1,SUM($U$1:U209),"")</f>
        <v/>
      </c>
      <c r="AH209" s="64" t="str">
        <f ca="1">IF($R209=1,SUM($V$1:V209),"")</f>
        <v/>
      </c>
      <c r="AI209" s="64" t="str">
        <f ca="1">IF($R209=1,SUM($W$1:W209),"")</f>
        <v/>
      </c>
      <c r="AJ209" s="64" t="str">
        <f ca="1">IF($R209=1,SUM($X$1:X209),"")</f>
        <v/>
      </c>
      <c r="AK209" s="64" t="str">
        <f ca="1">IF($R209=1,SUM($Y$1:Y209),"")</f>
        <v/>
      </c>
      <c r="AL209" s="64" t="str">
        <f ca="1">IF($R209=1,SUM($Z$1:Z209),"")</f>
        <v/>
      </c>
      <c r="AM209" s="64" t="str">
        <f ca="1">IF($R209=1,SUM($AA$1:AA209),"")</f>
        <v/>
      </c>
      <c r="AN209" s="64" t="str">
        <f ca="1">IF($R209=1,SUM($AB$1:AB209),"")</f>
        <v/>
      </c>
      <c r="AO209" s="64" t="str">
        <f ca="1">IF($R209=1,SUM($AC$1:AC209),"")</f>
        <v/>
      </c>
      <c r="AQ209" s="69" t="str">
        <f t="shared" si="36"/>
        <v>25:50</v>
      </c>
    </row>
    <row r="210" spans="6:43" x14ac:dyDescent="0.3">
      <c r="F210" s="64">
        <f t="shared" si="30"/>
        <v>25</v>
      </c>
      <c r="G210" s="66">
        <f t="shared" si="31"/>
        <v>55</v>
      </c>
      <c r="H210" s="67">
        <f t="shared" si="32"/>
        <v>1.0798611111111112</v>
      </c>
      <c r="K210" s="65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65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64">
        <f t="shared" si="33"/>
        <v>1</v>
      </c>
      <c r="R210" s="64">
        <f t="shared" ca="1" si="34"/>
        <v>1.1969999999999783</v>
      </c>
      <c r="S210" s="64" t="str">
        <f>IF(O210=1,"",RTD("cqg.rtd",,"StudyData", "(Vol("&amp;$E$13&amp;")when  (LocalYear("&amp;$E$13&amp;")="&amp;$D$2&amp;"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64" t="str">
        <f>IF(O210=1,"",RTD("cqg.rtd",,"StudyData", "(Vol("&amp;$E$14&amp;")when  (LocalYear("&amp;$E$14&amp;")="&amp;$D$3&amp;"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64" t="str">
        <f>IF(O210=1,"",RTD("cqg.rtd",,"StudyData", "(Vol("&amp;$E$15&amp;")when  (LocalYear("&amp;$E$15&amp;")="&amp;$D$4&amp;"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64" t="str">
        <f>IF(O210=1,"",RTD("cqg.rtd",,"StudyData", "(Vol("&amp;$E$16&amp;")when  (LocalYear("&amp;$E$16&amp;")="&amp;$D$5&amp;"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64" t="str">
        <f>IF(O210=1,"",RTD("cqg.rtd",,"StudyData", "(Vol("&amp;$E$17&amp;")when  (LocalYear("&amp;$E$17&amp;")="&amp;$D$6&amp;"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64" t="str">
        <f>IF(O210=1,"",RTD("cqg.rtd",,"StudyData", "(Vol("&amp;$E$18&amp;")when  (LocalYear("&amp;$E$18&amp;")="&amp;$D$7&amp;"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64" t="str">
        <f>IF(O210=1,"",RTD("cqg.rtd",,"StudyData", "(Vol("&amp;$E$19&amp;")when  (LocalYear("&amp;$E$19&amp;")="&amp;$D$8&amp;"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64" t="str">
        <f>IF(O210=1,"",RTD("cqg.rtd",,"StudyData", "(Vol("&amp;$E$20&amp;")when  (LocalYear("&amp;$E$20&amp;")="&amp;$D$9&amp;"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64" t="str">
        <f>IF(O210=1,"",RTD("cqg.rtd",,"StudyData", "(Vol("&amp;$E$21&amp;")when  (LocalYear("&amp;$E$21&amp;")="&amp;$D$10&amp;"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64" t="str">
        <f>IF(O210=1,"",RTD("cqg.rtd",,"StudyData", "(Vol("&amp;$E$21&amp;")when  (LocalYear("&amp;$E$21&amp;")="&amp;$D$11&amp;"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65" t="str">
        <f t="shared" si="35"/>
        <v/>
      </c>
      <c r="AE210" s="64" t="str">
        <f ca="1">IF($R210=1,SUM($S$1:S210),"")</f>
        <v/>
      </c>
      <c r="AF210" s="64" t="str">
        <f ca="1">IF($R210=1,SUM($T$1:T210),"")</f>
        <v/>
      </c>
      <c r="AG210" s="64" t="str">
        <f ca="1">IF($R210=1,SUM($U$1:U210),"")</f>
        <v/>
      </c>
      <c r="AH210" s="64" t="str">
        <f ca="1">IF($R210=1,SUM($V$1:V210),"")</f>
        <v/>
      </c>
      <c r="AI210" s="64" t="str">
        <f ca="1">IF($R210=1,SUM($W$1:W210),"")</f>
        <v/>
      </c>
      <c r="AJ210" s="64" t="str">
        <f ca="1">IF($R210=1,SUM($X$1:X210),"")</f>
        <v/>
      </c>
      <c r="AK210" s="64" t="str">
        <f ca="1">IF($R210=1,SUM($Y$1:Y210),"")</f>
        <v/>
      </c>
      <c r="AL210" s="64" t="str">
        <f ca="1">IF($R210=1,SUM($Z$1:Z210),"")</f>
        <v/>
      </c>
      <c r="AM210" s="64" t="str">
        <f ca="1">IF($R210=1,SUM($AA$1:AA210),"")</f>
        <v/>
      </c>
      <c r="AN210" s="64" t="str">
        <f ca="1">IF($R210=1,SUM($AB$1:AB210),"")</f>
        <v/>
      </c>
      <c r="AO210" s="64" t="str">
        <f ca="1">IF($R210=1,SUM($AC$1:AC210),"")</f>
        <v/>
      </c>
      <c r="AQ210" s="69" t="str">
        <f t="shared" si="36"/>
        <v>25:55</v>
      </c>
    </row>
    <row r="211" spans="6:43" x14ac:dyDescent="0.3">
      <c r="F211" s="64">
        <f t="shared" si="30"/>
        <v>26</v>
      </c>
      <c r="G211" s="66" t="str">
        <f t="shared" si="31"/>
        <v>00</v>
      </c>
      <c r="H211" s="67">
        <f t="shared" si="32"/>
        <v>1.0833333333333333</v>
      </c>
      <c r="K211" s="65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65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64">
        <f t="shared" si="33"/>
        <v>1</v>
      </c>
      <c r="R211" s="64">
        <f t="shared" ca="1" si="34"/>
        <v>1.1979999999999782</v>
      </c>
      <c r="S211" s="64" t="str">
        <f>IF(O211=1,"",RTD("cqg.rtd",,"StudyData", "(Vol("&amp;$E$13&amp;")when  (LocalYear("&amp;$E$13&amp;")="&amp;$D$2&amp;"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64" t="str">
        <f>IF(O211=1,"",RTD("cqg.rtd",,"StudyData", "(Vol("&amp;$E$14&amp;")when  (LocalYear("&amp;$E$14&amp;")="&amp;$D$3&amp;"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64" t="str">
        <f>IF(O211=1,"",RTD("cqg.rtd",,"StudyData", "(Vol("&amp;$E$15&amp;")when  (LocalYear("&amp;$E$15&amp;")="&amp;$D$4&amp;"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64" t="str">
        <f>IF(O211=1,"",RTD("cqg.rtd",,"StudyData", "(Vol("&amp;$E$16&amp;")when  (LocalYear("&amp;$E$16&amp;")="&amp;$D$5&amp;"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64" t="str">
        <f>IF(O211=1,"",RTD("cqg.rtd",,"StudyData", "(Vol("&amp;$E$17&amp;")when  (LocalYear("&amp;$E$17&amp;")="&amp;$D$6&amp;"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64" t="str">
        <f>IF(O211=1,"",RTD("cqg.rtd",,"StudyData", "(Vol("&amp;$E$18&amp;")when  (LocalYear("&amp;$E$18&amp;")="&amp;$D$7&amp;"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64" t="str">
        <f>IF(O211=1,"",RTD("cqg.rtd",,"StudyData", "(Vol("&amp;$E$19&amp;")when  (LocalYear("&amp;$E$19&amp;")="&amp;$D$8&amp;"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64" t="str">
        <f>IF(O211=1,"",RTD("cqg.rtd",,"StudyData", "(Vol("&amp;$E$20&amp;")when  (LocalYear("&amp;$E$20&amp;")="&amp;$D$9&amp;"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64" t="str">
        <f>IF(O211=1,"",RTD("cqg.rtd",,"StudyData", "(Vol("&amp;$E$21&amp;")when  (LocalYear("&amp;$E$21&amp;")="&amp;$D$10&amp;"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64" t="str">
        <f>IF(O211=1,"",RTD("cqg.rtd",,"StudyData", "(Vol("&amp;$E$21&amp;")when  (LocalYear("&amp;$E$21&amp;")="&amp;$D$11&amp;"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65" t="str">
        <f t="shared" si="35"/>
        <v/>
      </c>
      <c r="AE211" s="64" t="str">
        <f ca="1">IF($R211=1,SUM($S$1:S211),"")</f>
        <v/>
      </c>
      <c r="AF211" s="64" t="str">
        <f ca="1">IF($R211=1,SUM($T$1:T211),"")</f>
        <v/>
      </c>
      <c r="AG211" s="64" t="str">
        <f ca="1">IF($R211=1,SUM($U$1:U211),"")</f>
        <v/>
      </c>
      <c r="AH211" s="64" t="str">
        <f ca="1">IF($R211=1,SUM($V$1:V211),"")</f>
        <v/>
      </c>
      <c r="AI211" s="64" t="str">
        <f ca="1">IF($R211=1,SUM($W$1:W211),"")</f>
        <v/>
      </c>
      <c r="AJ211" s="64" t="str">
        <f ca="1">IF($R211=1,SUM($X$1:X211),"")</f>
        <v/>
      </c>
      <c r="AK211" s="64" t="str">
        <f ca="1">IF($R211=1,SUM($Y$1:Y211),"")</f>
        <v/>
      </c>
      <c r="AL211" s="64" t="str">
        <f ca="1">IF($R211=1,SUM($Z$1:Z211),"")</f>
        <v/>
      </c>
      <c r="AM211" s="64" t="str">
        <f ca="1">IF($R211=1,SUM($AA$1:AA211),"")</f>
        <v/>
      </c>
      <c r="AN211" s="64" t="str">
        <f ca="1">IF($R211=1,SUM($AB$1:AB211),"")</f>
        <v/>
      </c>
      <c r="AO211" s="64" t="str">
        <f ca="1">IF($R211=1,SUM($AC$1:AC211),"")</f>
        <v/>
      </c>
      <c r="AQ211" s="69" t="str">
        <f t="shared" si="36"/>
        <v>26:00</v>
      </c>
    </row>
    <row r="212" spans="6:43" x14ac:dyDescent="0.3">
      <c r="F212" s="64">
        <f t="shared" ref="F212:F275" si="37">IF(G211=55,F211+1,F211)</f>
        <v>26</v>
      </c>
      <c r="G212" s="66" t="str">
        <f t="shared" ref="G212:G275" si="38">IF(G211=55,0&amp;0,IF(G211=0&amp;0,G211+0&amp;5,G211+5))</f>
        <v>05</v>
      </c>
      <c r="H212" s="67">
        <f t="shared" ref="H212:H275" si="39">_xlfn.NUMBERVALUE(F212&amp;":"&amp;G212)</f>
        <v>1.0868055555555556</v>
      </c>
      <c r="K212" s="65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65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64">
        <f t="shared" si="33"/>
        <v>1</v>
      </c>
      <c r="R212" s="64">
        <f t="shared" ca="1" si="34"/>
        <v>1.1989999999999781</v>
      </c>
      <c r="S212" s="64" t="str">
        <f>IF(O212=1,"",RTD("cqg.rtd",,"StudyData", "(Vol("&amp;$E$13&amp;")when  (LocalYear("&amp;$E$13&amp;")="&amp;$D$2&amp;"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64" t="str">
        <f>IF(O212=1,"",RTD("cqg.rtd",,"StudyData", "(Vol("&amp;$E$14&amp;")when  (LocalYear("&amp;$E$14&amp;")="&amp;$D$3&amp;"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64" t="str">
        <f>IF(O212=1,"",RTD("cqg.rtd",,"StudyData", "(Vol("&amp;$E$15&amp;")when  (LocalYear("&amp;$E$15&amp;")="&amp;$D$4&amp;"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64" t="str">
        <f>IF(O212=1,"",RTD("cqg.rtd",,"StudyData", "(Vol("&amp;$E$16&amp;")when  (LocalYear("&amp;$E$16&amp;")="&amp;$D$5&amp;"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64" t="str">
        <f>IF(O212=1,"",RTD("cqg.rtd",,"StudyData", "(Vol("&amp;$E$17&amp;")when  (LocalYear("&amp;$E$17&amp;")="&amp;$D$6&amp;"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64" t="str">
        <f>IF(O212=1,"",RTD("cqg.rtd",,"StudyData", "(Vol("&amp;$E$18&amp;")when  (LocalYear("&amp;$E$18&amp;")="&amp;$D$7&amp;"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64" t="str">
        <f>IF(O212=1,"",RTD("cqg.rtd",,"StudyData", "(Vol("&amp;$E$19&amp;")when  (LocalYear("&amp;$E$19&amp;")="&amp;$D$8&amp;"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64" t="str">
        <f>IF(O212=1,"",RTD("cqg.rtd",,"StudyData", "(Vol("&amp;$E$20&amp;")when  (LocalYear("&amp;$E$20&amp;")="&amp;$D$9&amp;"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64" t="str">
        <f>IF(O212=1,"",RTD("cqg.rtd",,"StudyData", "(Vol("&amp;$E$21&amp;")when  (LocalYear("&amp;$E$21&amp;")="&amp;$D$10&amp;"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64" t="str">
        <f>IF(O212=1,"",RTD("cqg.rtd",,"StudyData", "(Vol("&amp;$E$21&amp;")when  (LocalYear("&amp;$E$21&amp;")="&amp;$D$11&amp;"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65" t="str">
        <f t="shared" si="35"/>
        <v/>
      </c>
      <c r="AE212" s="64" t="str">
        <f ca="1">IF($R212=1,SUM($S$1:S212),"")</f>
        <v/>
      </c>
      <c r="AF212" s="64" t="str">
        <f ca="1">IF($R212=1,SUM($T$1:T212),"")</f>
        <v/>
      </c>
      <c r="AG212" s="64" t="str">
        <f ca="1">IF($R212=1,SUM($U$1:U212),"")</f>
        <v/>
      </c>
      <c r="AH212" s="64" t="str">
        <f ca="1">IF($R212=1,SUM($V$1:V212),"")</f>
        <v/>
      </c>
      <c r="AI212" s="64" t="str">
        <f ca="1">IF($R212=1,SUM($W$1:W212),"")</f>
        <v/>
      </c>
      <c r="AJ212" s="64" t="str">
        <f ca="1">IF($R212=1,SUM($X$1:X212),"")</f>
        <v/>
      </c>
      <c r="AK212" s="64" t="str">
        <f ca="1">IF($R212=1,SUM($Y$1:Y212),"")</f>
        <v/>
      </c>
      <c r="AL212" s="64" t="str">
        <f ca="1">IF($R212=1,SUM($Z$1:Z212),"")</f>
        <v/>
      </c>
      <c r="AM212" s="64" t="str">
        <f ca="1">IF($R212=1,SUM($AA$1:AA212),"")</f>
        <v/>
      </c>
      <c r="AN212" s="64" t="str">
        <f ca="1">IF($R212=1,SUM($AB$1:AB212),"")</f>
        <v/>
      </c>
      <c r="AO212" s="64" t="str">
        <f ca="1">IF($R212=1,SUM($AC$1:AC212),"")</f>
        <v/>
      </c>
      <c r="AQ212" s="69" t="str">
        <f t="shared" si="36"/>
        <v>26:05</v>
      </c>
    </row>
    <row r="213" spans="6:43" x14ac:dyDescent="0.3">
      <c r="F213" s="64">
        <f t="shared" si="37"/>
        <v>26</v>
      </c>
      <c r="G213" s="66">
        <f t="shared" si="38"/>
        <v>10</v>
      </c>
      <c r="H213" s="67">
        <f t="shared" si="39"/>
        <v>1.0902777777777779</v>
      </c>
      <c r="K213" s="65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65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64">
        <f t="shared" si="33"/>
        <v>1</v>
      </c>
      <c r="R213" s="64">
        <f t="shared" ca="1" si="34"/>
        <v>1.199999999999978</v>
      </c>
      <c r="S213" s="64" t="str">
        <f>IF(O213=1,"",RTD("cqg.rtd",,"StudyData", "(Vol("&amp;$E$13&amp;")when  (LocalYear("&amp;$E$13&amp;")="&amp;$D$2&amp;"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64" t="str">
        <f>IF(O213=1,"",RTD("cqg.rtd",,"StudyData", "(Vol("&amp;$E$14&amp;")when  (LocalYear("&amp;$E$14&amp;")="&amp;$D$3&amp;"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64" t="str">
        <f>IF(O213=1,"",RTD("cqg.rtd",,"StudyData", "(Vol("&amp;$E$15&amp;")when  (LocalYear("&amp;$E$15&amp;")="&amp;$D$4&amp;"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64" t="str">
        <f>IF(O213=1,"",RTD("cqg.rtd",,"StudyData", "(Vol("&amp;$E$16&amp;")when  (LocalYear("&amp;$E$16&amp;")="&amp;$D$5&amp;"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64" t="str">
        <f>IF(O213=1,"",RTD("cqg.rtd",,"StudyData", "(Vol("&amp;$E$17&amp;")when  (LocalYear("&amp;$E$17&amp;")="&amp;$D$6&amp;"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64" t="str">
        <f>IF(O213=1,"",RTD("cqg.rtd",,"StudyData", "(Vol("&amp;$E$18&amp;")when  (LocalYear("&amp;$E$18&amp;")="&amp;$D$7&amp;"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64" t="str">
        <f>IF(O213=1,"",RTD("cqg.rtd",,"StudyData", "(Vol("&amp;$E$19&amp;")when  (LocalYear("&amp;$E$19&amp;")="&amp;$D$8&amp;"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64" t="str">
        <f>IF(O213=1,"",RTD("cqg.rtd",,"StudyData", "(Vol("&amp;$E$20&amp;")when  (LocalYear("&amp;$E$20&amp;")="&amp;$D$9&amp;"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64" t="str">
        <f>IF(O213=1,"",RTD("cqg.rtd",,"StudyData", "(Vol("&amp;$E$21&amp;")when  (LocalYear("&amp;$E$21&amp;")="&amp;$D$10&amp;"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64" t="str">
        <f>IF(O213=1,"",RTD("cqg.rtd",,"StudyData", "(Vol("&amp;$E$21&amp;")when  (LocalYear("&amp;$E$21&amp;")="&amp;$D$11&amp;"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65" t="str">
        <f t="shared" si="35"/>
        <v/>
      </c>
      <c r="AE213" s="64" t="str">
        <f ca="1">IF($R213=1,SUM($S$1:S213),"")</f>
        <v/>
      </c>
      <c r="AF213" s="64" t="str">
        <f ca="1">IF($R213=1,SUM($T$1:T213),"")</f>
        <v/>
      </c>
      <c r="AG213" s="64" t="str">
        <f ca="1">IF($R213=1,SUM($U$1:U213),"")</f>
        <v/>
      </c>
      <c r="AH213" s="64" t="str">
        <f ca="1">IF($R213=1,SUM($V$1:V213),"")</f>
        <v/>
      </c>
      <c r="AI213" s="64" t="str">
        <f ca="1">IF($R213=1,SUM($W$1:W213),"")</f>
        <v/>
      </c>
      <c r="AJ213" s="64" t="str">
        <f ca="1">IF($R213=1,SUM($X$1:X213),"")</f>
        <v/>
      </c>
      <c r="AK213" s="64" t="str">
        <f ca="1">IF($R213=1,SUM($Y$1:Y213),"")</f>
        <v/>
      </c>
      <c r="AL213" s="64" t="str">
        <f ca="1">IF($R213=1,SUM($Z$1:Z213),"")</f>
        <v/>
      </c>
      <c r="AM213" s="64" t="str">
        <f ca="1">IF($R213=1,SUM($AA$1:AA213),"")</f>
        <v/>
      </c>
      <c r="AN213" s="64" t="str">
        <f ca="1">IF($R213=1,SUM($AB$1:AB213),"")</f>
        <v/>
      </c>
      <c r="AO213" s="64" t="str">
        <f ca="1">IF($R213=1,SUM($AC$1:AC213),"")</f>
        <v/>
      </c>
      <c r="AQ213" s="69" t="str">
        <f t="shared" si="36"/>
        <v>26:10</v>
      </c>
    </row>
    <row r="214" spans="6:43" x14ac:dyDescent="0.3">
      <c r="F214" s="64">
        <f t="shared" si="37"/>
        <v>26</v>
      </c>
      <c r="G214" s="66">
        <f t="shared" si="38"/>
        <v>15</v>
      </c>
      <c r="H214" s="67">
        <f t="shared" si="39"/>
        <v>1.09375</v>
      </c>
      <c r="K214" s="65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65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64">
        <f t="shared" si="33"/>
        <v>1</v>
      </c>
      <c r="R214" s="64">
        <f t="shared" ca="1" si="34"/>
        <v>1.2009999999999779</v>
      </c>
      <c r="S214" s="64" t="str">
        <f>IF(O214=1,"",RTD("cqg.rtd",,"StudyData", "(Vol("&amp;$E$13&amp;")when  (LocalYear("&amp;$E$13&amp;")="&amp;$D$2&amp;"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64" t="str">
        <f>IF(O214=1,"",RTD("cqg.rtd",,"StudyData", "(Vol("&amp;$E$14&amp;")when  (LocalYear("&amp;$E$14&amp;")="&amp;$D$3&amp;"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64" t="str">
        <f>IF(O214=1,"",RTD("cqg.rtd",,"StudyData", "(Vol("&amp;$E$15&amp;")when  (LocalYear("&amp;$E$15&amp;")="&amp;$D$4&amp;"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64" t="str">
        <f>IF(O214=1,"",RTD("cqg.rtd",,"StudyData", "(Vol("&amp;$E$16&amp;")when  (LocalYear("&amp;$E$16&amp;")="&amp;$D$5&amp;"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64" t="str">
        <f>IF(O214=1,"",RTD("cqg.rtd",,"StudyData", "(Vol("&amp;$E$17&amp;")when  (LocalYear("&amp;$E$17&amp;")="&amp;$D$6&amp;"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64" t="str">
        <f>IF(O214=1,"",RTD("cqg.rtd",,"StudyData", "(Vol("&amp;$E$18&amp;")when  (LocalYear("&amp;$E$18&amp;")="&amp;$D$7&amp;"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64" t="str">
        <f>IF(O214=1,"",RTD("cqg.rtd",,"StudyData", "(Vol("&amp;$E$19&amp;")when  (LocalYear("&amp;$E$19&amp;")="&amp;$D$8&amp;"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64" t="str">
        <f>IF(O214=1,"",RTD("cqg.rtd",,"StudyData", "(Vol("&amp;$E$20&amp;")when  (LocalYear("&amp;$E$20&amp;")="&amp;$D$9&amp;"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64" t="str">
        <f>IF(O214=1,"",RTD("cqg.rtd",,"StudyData", "(Vol("&amp;$E$21&amp;")when  (LocalYear("&amp;$E$21&amp;")="&amp;$D$10&amp;"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64" t="str">
        <f>IF(O214=1,"",RTD("cqg.rtd",,"StudyData", "(Vol("&amp;$E$21&amp;")when  (LocalYear("&amp;$E$21&amp;")="&amp;$D$11&amp;"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65" t="str">
        <f t="shared" si="35"/>
        <v/>
      </c>
      <c r="AE214" s="64" t="str">
        <f ca="1">IF($R214=1,SUM($S$1:S214),"")</f>
        <v/>
      </c>
      <c r="AF214" s="64" t="str">
        <f ca="1">IF($R214=1,SUM($T$1:T214),"")</f>
        <v/>
      </c>
      <c r="AG214" s="64" t="str">
        <f ca="1">IF($R214=1,SUM($U$1:U214),"")</f>
        <v/>
      </c>
      <c r="AH214" s="64" t="str">
        <f ca="1">IF($R214=1,SUM($V$1:V214),"")</f>
        <v/>
      </c>
      <c r="AI214" s="64" t="str">
        <f ca="1">IF($R214=1,SUM($W$1:W214),"")</f>
        <v/>
      </c>
      <c r="AJ214" s="64" t="str">
        <f ca="1">IF($R214=1,SUM($X$1:X214),"")</f>
        <v/>
      </c>
      <c r="AK214" s="64" t="str">
        <f ca="1">IF($R214=1,SUM($Y$1:Y214),"")</f>
        <v/>
      </c>
      <c r="AL214" s="64" t="str">
        <f ca="1">IF($R214=1,SUM($Z$1:Z214),"")</f>
        <v/>
      </c>
      <c r="AM214" s="64" t="str">
        <f ca="1">IF($R214=1,SUM($AA$1:AA214),"")</f>
        <v/>
      </c>
      <c r="AN214" s="64" t="str">
        <f ca="1">IF($R214=1,SUM($AB$1:AB214),"")</f>
        <v/>
      </c>
      <c r="AO214" s="64" t="str">
        <f ca="1">IF($R214=1,SUM($AC$1:AC214),"")</f>
        <v/>
      </c>
      <c r="AQ214" s="69" t="str">
        <f t="shared" si="36"/>
        <v>26:15</v>
      </c>
    </row>
    <row r="215" spans="6:43" x14ac:dyDescent="0.3">
      <c r="F215" s="64">
        <f t="shared" si="37"/>
        <v>26</v>
      </c>
      <c r="G215" s="66">
        <f t="shared" si="38"/>
        <v>20</v>
      </c>
      <c r="H215" s="67">
        <f t="shared" si="39"/>
        <v>1.0972222222222221</v>
      </c>
      <c r="K215" s="65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65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64">
        <f t="shared" si="33"/>
        <v>1</v>
      </c>
      <c r="R215" s="64">
        <f t="shared" ca="1" si="34"/>
        <v>1.2019999999999778</v>
      </c>
      <c r="S215" s="64" t="str">
        <f>IF(O215=1,"",RTD("cqg.rtd",,"StudyData", "(Vol("&amp;$E$13&amp;")when  (LocalYear("&amp;$E$13&amp;")="&amp;$D$2&amp;"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64" t="str">
        <f>IF(O215=1,"",RTD("cqg.rtd",,"StudyData", "(Vol("&amp;$E$14&amp;")when  (LocalYear("&amp;$E$14&amp;")="&amp;$D$3&amp;"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64" t="str">
        <f>IF(O215=1,"",RTD("cqg.rtd",,"StudyData", "(Vol("&amp;$E$15&amp;")when  (LocalYear("&amp;$E$15&amp;")="&amp;$D$4&amp;"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64" t="str">
        <f>IF(O215=1,"",RTD("cqg.rtd",,"StudyData", "(Vol("&amp;$E$16&amp;")when  (LocalYear("&amp;$E$16&amp;")="&amp;$D$5&amp;"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64" t="str">
        <f>IF(O215=1,"",RTD("cqg.rtd",,"StudyData", "(Vol("&amp;$E$17&amp;")when  (LocalYear("&amp;$E$17&amp;")="&amp;$D$6&amp;"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64" t="str">
        <f>IF(O215=1,"",RTD("cqg.rtd",,"StudyData", "(Vol("&amp;$E$18&amp;")when  (LocalYear("&amp;$E$18&amp;")="&amp;$D$7&amp;"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64" t="str">
        <f>IF(O215=1,"",RTD("cqg.rtd",,"StudyData", "(Vol("&amp;$E$19&amp;")when  (LocalYear("&amp;$E$19&amp;")="&amp;$D$8&amp;"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64" t="str">
        <f>IF(O215=1,"",RTD("cqg.rtd",,"StudyData", "(Vol("&amp;$E$20&amp;")when  (LocalYear("&amp;$E$20&amp;")="&amp;$D$9&amp;"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64" t="str">
        <f>IF(O215=1,"",RTD("cqg.rtd",,"StudyData", "(Vol("&amp;$E$21&amp;")when  (LocalYear("&amp;$E$21&amp;")="&amp;$D$10&amp;"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64" t="str">
        <f>IF(O215=1,"",RTD("cqg.rtd",,"StudyData", "(Vol("&amp;$E$21&amp;")when  (LocalYear("&amp;$E$21&amp;")="&amp;$D$11&amp;"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65" t="str">
        <f t="shared" si="35"/>
        <v/>
      </c>
      <c r="AE215" s="64" t="str">
        <f ca="1">IF($R215=1,SUM($S$1:S215),"")</f>
        <v/>
      </c>
      <c r="AF215" s="64" t="str">
        <f ca="1">IF($R215=1,SUM($T$1:T215),"")</f>
        <v/>
      </c>
      <c r="AG215" s="64" t="str">
        <f ca="1">IF($R215=1,SUM($U$1:U215),"")</f>
        <v/>
      </c>
      <c r="AH215" s="64" t="str">
        <f ca="1">IF($R215=1,SUM($V$1:V215),"")</f>
        <v/>
      </c>
      <c r="AI215" s="64" t="str">
        <f ca="1">IF($R215=1,SUM($W$1:W215),"")</f>
        <v/>
      </c>
      <c r="AJ215" s="64" t="str">
        <f ca="1">IF($R215=1,SUM($X$1:X215),"")</f>
        <v/>
      </c>
      <c r="AK215" s="64" t="str">
        <f ca="1">IF($R215=1,SUM($Y$1:Y215),"")</f>
        <v/>
      </c>
      <c r="AL215" s="64" t="str">
        <f ca="1">IF($R215=1,SUM($Z$1:Z215),"")</f>
        <v/>
      </c>
      <c r="AM215" s="64" t="str">
        <f ca="1">IF($R215=1,SUM($AA$1:AA215),"")</f>
        <v/>
      </c>
      <c r="AN215" s="64" t="str">
        <f ca="1">IF($R215=1,SUM($AB$1:AB215),"")</f>
        <v/>
      </c>
      <c r="AO215" s="64" t="str">
        <f ca="1">IF($R215=1,SUM($AC$1:AC215),"")</f>
        <v/>
      </c>
      <c r="AQ215" s="69" t="str">
        <f t="shared" si="36"/>
        <v>26:20</v>
      </c>
    </row>
    <row r="216" spans="6:43" x14ac:dyDescent="0.3">
      <c r="F216" s="64">
        <f t="shared" si="37"/>
        <v>26</v>
      </c>
      <c r="G216" s="66">
        <f t="shared" si="38"/>
        <v>25</v>
      </c>
      <c r="H216" s="67">
        <f t="shared" si="39"/>
        <v>1.1006944444444444</v>
      </c>
      <c r="K216" s="65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65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64">
        <f t="shared" si="33"/>
        <v>1</v>
      </c>
      <c r="R216" s="64">
        <f t="shared" ca="1" si="34"/>
        <v>1.2029999999999776</v>
      </c>
      <c r="S216" s="64" t="str">
        <f>IF(O216=1,"",RTD("cqg.rtd",,"StudyData", "(Vol("&amp;$E$13&amp;")when  (LocalYear("&amp;$E$13&amp;")="&amp;$D$2&amp;"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64" t="str">
        <f>IF(O216=1,"",RTD("cqg.rtd",,"StudyData", "(Vol("&amp;$E$14&amp;")when  (LocalYear("&amp;$E$14&amp;")="&amp;$D$3&amp;"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64" t="str">
        <f>IF(O216=1,"",RTD("cqg.rtd",,"StudyData", "(Vol("&amp;$E$15&amp;")when  (LocalYear("&amp;$E$15&amp;")="&amp;$D$4&amp;"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64" t="str">
        <f>IF(O216=1,"",RTD("cqg.rtd",,"StudyData", "(Vol("&amp;$E$16&amp;")when  (LocalYear("&amp;$E$16&amp;")="&amp;$D$5&amp;"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64" t="str">
        <f>IF(O216=1,"",RTD("cqg.rtd",,"StudyData", "(Vol("&amp;$E$17&amp;")when  (LocalYear("&amp;$E$17&amp;")="&amp;$D$6&amp;"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64" t="str">
        <f>IF(O216=1,"",RTD("cqg.rtd",,"StudyData", "(Vol("&amp;$E$18&amp;")when  (LocalYear("&amp;$E$18&amp;")="&amp;$D$7&amp;"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64" t="str">
        <f>IF(O216=1,"",RTD("cqg.rtd",,"StudyData", "(Vol("&amp;$E$19&amp;")when  (LocalYear("&amp;$E$19&amp;")="&amp;$D$8&amp;"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64" t="str">
        <f>IF(O216=1,"",RTD("cqg.rtd",,"StudyData", "(Vol("&amp;$E$20&amp;")when  (LocalYear("&amp;$E$20&amp;")="&amp;$D$9&amp;"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64" t="str">
        <f>IF(O216=1,"",RTD("cqg.rtd",,"StudyData", "(Vol("&amp;$E$21&amp;")when  (LocalYear("&amp;$E$21&amp;")="&amp;$D$10&amp;"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64" t="str">
        <f>IF(O216=1,"",RTD("cqg.rtd",,"StudyData", "(Vol("&amp;$E$21&amp;")when  (LocalYear("&amp;$E$21&amp;")="&amp;$D$11&amp;"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65" t="str">
        <f t="shared" si="35"/>
        <v/>
      </c>
      <c r="AE216" s="64" t="str">
        <f ca="1">IF($R216=1,SUM($S$1:S216),"")</f>
        <v/>
      </c>
      <c r="AF216" s="64" t="str">
        <f ca="1">IF($R216=1,SUM($T$1:T216),"")</f>
        <v/>
      </c>
      <c r="AG216" s="64" t="str">
        <f ca="1">IF($R216=1,SUM($U$1:U216),"")</f>
        <v/>
      </c>
      <c r="AH216" s="64" t="str">
        <f ca="1">IF($R216=1,SUM($V$1:V216),"")</f>
        <v/>
      </c>
      <c r="AI216" s="64" t="str">
        <f ca="1">IF($R216=1,SUM($W$1:W216),"")</f>
        <v/>
      </c>
      <c r="AJ216" s="64" t="str">
        <f ca="1">IF($R216=1,SUM($X$1:X216),"")</f>
        <v/>
      </c>
      <c r="AK216" s="64" t="str">
        <f ca="1">IF($R216=1,SUM($Y$1:Y216),"")</f>
        <v/>
      </c>
      <c r="AL216" s="64" t="str">
        <f ca="1">IF($R216=1,SUM($Z$1:Z216),"")</f>
        <v/>
      </c>
      <c r="AM216" s="64" t="str">
        <f ca="1">IF($R216=1,SUM($AA$1:AA216),"")</f>
        <v/>
      </c>
      <c r="AN216" s="64" t="str">
        <f ca="1">IF($R216=1,SUM($AB$1:AB216),"")</f>
        <v/>
      </c>
      <c r="AO216" s="64" t="str">
        <f ca="1">IF($R216=1,SUM($AC$1:AC216),"")</f>
        <v/>
      </c>
      <c r="AQ216" s="69" t="str">
        <f t="shared" si="36"/>
        <v>26:25</v>
      </c>
    </row>
    <row r="217" spans="6:43" x14ac:dyDescent="0.3">
      <c r="F217" s="64">
        <f t="shared" si="37"/>
        <v>26</v>
      </c>
      <c r="G217" s="66">
        <f t="shared" si="38"/>
        <v>30</v>
      </c>
      <c r="H217" s="67">
        <f t="shared" si="39"/>
        <v>1.1041666666666667</v>
      </c>
      <c r="K217" s="65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65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64">
        <f t="shared" si="33"/>
        <v>1</v>
      </c>
      <c r="R217" s="64">
        <f t="shared" ca="1" si="34"/>
        <v>1.2039999999999775</v>
      </c>
      <c r="S217" s="64" t="str">
        <f>IF(O217=1,"",RTD("cqg.rtd",,"StudyData", "(Vol("&amp;$E$13&amp;")when  (LocalYear("&amp;$E$13&amp;")="&amp;$D$2&amp;"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64" t="str">
        <f>IF(O217=1,"",RTD("cqg.rtd",,"StudyData", "(Vol("&amp;$E$14&amp;")when  (LocalYear("&amp;$E$14&amp;")="&amp;$D$3&amp;"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64" t="str">
        <f>IF(O217=1,"",RTD("cqg.rtd",,"StudyData", "(Vol("&amp;$E$15&amp;")when  (LocalYear("&amp;$E$15&amp;")="&amp;$D$4&amp;"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64" t="str">
        <f>IF(O217=1,"",RTD("cqg.rtd",,"StudyData", "(Vol("&amp;$E$16&amp;")when  (LocalYear("&amp;$E$16&amp;")="&amp;$D$5&amp;"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64" t="str">
        <f>IF(O217=1,"",RTD("cqg.rtd",,"StudyData", "(Vol("&amp;$E$17&amp;")when  (LocalYear("&amp;$E$17&amp;")="&amp;$D$6&amp;"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64" t="str">
        <f>IF(O217=1,"",RTD("cqg.rtd",,"StudyData", "(Vol("&amp;$E$18&amp;")when  (LocalYear("&amp;$E$18&amp;")="&amp;$D$7&amp;"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64" t="str">
        <f>IF(O217=1,"",RTD("cqg.rtd",,"StudyData", "(Vol("&amp;$E$19&amp;")when  (LocalYear("&amp;$E$19&amp;")="&amp;$D$8&amp;"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64" t="str">
        <f>IF(O217=1,"",RTD("cqg.rtd",,"StudyData", "(Vol("&amp;$E$20&amp;")when  (LocalYear("&amp;$E$20&amp;")="&amp;$D$9&amp;"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64" t="str">
        <f>IF(O217=1,"",RTD("cqg.rtd",,"StudyData", "(Vol("&amp;$E$21&amp;")when  (LocalYear("&amp;$E$21&amp;")="&amp;$D$10&amp;"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64" t="str">
        <f>IF(O217=1,"",RTD("cqg.rtd",,"StudyData", "(Vol("&amp;$E$21&amp;")when  (LocalYear("&amp;$E$21&amp;")="&amp;$D$11&amp;"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65" t="str">
        <f t="shared" si="35"/>
        <v/>
      </c>
      <c r="AE217" s="64" t="str">
        <f ca="1">IF($R217=1,SUM($S$1:S217),"")</f>
        <v/>
      </c>
      <c r="AF217" s="64" t="str">
        <f ca="1">IF($R217=1,SUM($T$1:T217),"")</f>
        <v/>
      </c>
      <c r="AG217" s="64" t="str">
        <f ca="1">IF($R217=1,SUM($U$1:U217),"")</f>
        <v/>
      </c>
      <c r="AH217" s="64" t="str">
        <f ca="1">IF($R217=1,SUM($V$1:V217),"")</f>
        <v/>
      </c>
      <c r="AI217" s="64" t="str">
        <f ca="1">IF($R217=1,SUM($W$1:W217),"")</f>
        <v/>
      </c>
      <c r="AJ217" s="64" t="str">
        <f ca="1">IF($R217=1,SUM($X$1:X217),"")</f>
        <v/>
      </c>
      <c r="AK217" s="64" t="str">
        <f ca="1">IF($R217=1,SUM($Y$1:Y217),"")</f>
        <v/>
      </c>
      <c r="AL217" s="64" t="str">
        <f ca="1">IF($R217=1,SUM($Z$1:Z217),"")</f>
        <v/>
      </c>
      <c r="AM217" s="64" t="str">
        <f ca="1">IF($R217=1,SUM($AA$1:AA217),"")</f>
        <v/>
      </c>
      <c r="AN217" s="64" t="str">
        <f ca="1">IF($R217=1,SUM($AB$1:AB217),"")</f>
        <v/>
      </c>
      <c r="AO217" s="64" t="str">
        <f ca="1">IF($R217=1,SUM($AC$1:AC217),"")</f>
        <v/>
      </c>
      <c r="AQ217" s="69" t="str">
        <f t="shared" si="36"/>
        <v>26:30</v>
      </c>
    </row>
    <row r="218" spans="6:43" x14ac:dyDescent="0.3">
      <c r="F218" s="64">
        <f t="shared" si="37"/>
        <v>26</v>
      </c>
      <c r="G218" s="66">
        <f t="shared" si="38"/>
        <v>35</v>
      </c>
      <c r="H218" s="67">
        <f t="shared" si="39"/>
        <v>1.1076388888888888</v>
      </c>
      <c r="K218" s="65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65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64">
        <f t="shared" si="33"/>
        <v>1</v>
      </c>
      <c r="R218" s="64">
        <f t="shared" ca="1" si="34"/>
        <v>1.2049999999999774</v>
      </c>
      <c r="S218" s="64" t="str">
        <f>IF(O218=1,"",RTD("cqg.rtd",,"StudyData", "(Vol("&amp;$E$13&amp;")when  (LocalYear("&amp;$E$13&amp;")="&amp;$D$2&amp;"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64" t="str">
        <f>IF(O218=1,"",RTD("cqg.rtd",,"StudyData", "(Vol("&amp;$E$14&amp;")when  (LocalYear("&amp;$E$14&amp;")="&amp;$D$3&amp;"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64" t="str">
        <f>IF(O218=1,"",RTD("cqg.rtd",,"StudyData", "(Vol("&amp;$E$15&amp;")when  (LocalYear("&amp;$E$15&amp;")="&amp;$D$4&amp;"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64" t="str">
        <f>IF(O218=1,"",RTD("cqg.rtd",,"StudyData", "(Vol("&amp;$E$16&amp;")when  (LocalYear("&amp;$E$16&amp;")="&amp;$D$5&amp;"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64" t="str">
        <f>IF(O218=1,"",RTD("cqg.rtd",,"StudyData", "(Vol("&amp;$E$17&amp;")when  (LocalYear("&amp;$E$17&amp;")="&amp;$D$6&amp;"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64" t="str">
        <f>IF(O218=1,"",RTD("cqg.rtd",,"StudyData", "(Vol("&amp;$E$18&amp;")when  (LocalYear("&amp;$E$18&amp;")="&amp;$D$7&amp;"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64" t="str">
        <f>IF(O218=1,"",RTD("cqg.rtd",,"StudyData", "(Vol("&amp;$E$19&amp;")when  (LocalYear("&amp;$E$19&amp;")="&amp;$D$8&amp;"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64" t="str">
        <f>IF(O218=1,"",RTD("cqg.rtd",,"StudyData", "(Vol("&amp;$E$20&amp;")when  (LocalYear("&amp;$E$20&amp;")="&amp;$D$9&amp;"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64" t="str">
        <f>IF(O218=1,"",RTD("cqg.rtd",,"StudyData", "(Vol("&amp;$E$21&amp;")when  (LocalYear("&amp;$E$21&amp;")="&amp;$D$10&amp;"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64" t="str">
        <f>IF(O218=1,"",RTD("cqg.rtd",,"StudyData", "(Vol("&amp;$E$21&amp;")when  (LocalYear("&amp;$E$21&amp;")="&amp;$D$11&amp;"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65" t="str">
        <f t="shared" si="35"/>
        <v/>
      </c>
      <c r="AE218" s="64" t="str">
        <f ca="1">IF($R218=1,SUM($S$1:S218),"")</f>
        <v/>
      </c>
      <c r="AF218" s="64" t="str">
        <f ca="1">IF($R218=1,SUM($T$1:T218),"")</f>
        <v/>
      </c>
      <c r="AG218" s="64" t="str">
        <f ca="1">IF($R218=1,SUM($U$1:U218),"")</f>
        <v/>
      </c>
      <c r="AH218" s="64" t="str">
        <f ca="1">IF($R218=1,SUM($V$1:V218),"")</f>
        <v/>
      </c>
      <c r="AI218" s="64" t="str">
        <f ca="1">IF($R218=1,SUM($W$1:W218),"")</f>
        <v/>
      </c>
      <c r="AJ218" s="64" t="str">
        <f ca="1">IF($R218=1,SUM($X$1:X218),"")</f>
        <v/>
      </c>
      <c r="AK218" s="64" t="str">
        <f ca="1">IF($R218=1,SUM($Y$1:Y218),"")</f>
        <v/>
      </c>
      <c r="AL218" s="64" t="str">
        <f ca="1">IF($R218=1,SUM($Z$1:Z218),"")</f>
        <v/>
      </c>
      <c r="AM218" s="64" t="str">
        <f ca="1">IF($R218=1,SUM($AA$1:AA218),"")</f>
        <v/>
      </c>
      <c r="AN218" s="64" t="str">
        <f ca="1">IF($R218=1,SUM($AB$1:AB218),"")</f>
        <v/>
      </c>
      <c r="AO218" s="64" t="str">
        <f ca="1">IF($R218=1,SUM($AC$1:AC218),"")</f>
        <v/>
      </c>
      <c r="AQ218" s="69" t="str">
        <f t="shared" si="36"/>
        <v>26:35</v>
      </c>
    </row>
    <row r="219" spans="6:43" x14ac:dyDescent="0.3">
      <c r="F219" s="64">
        <f t="shared" si="37"/>
        <v>26</v>
      </c>
      <c r="G219" s="66">
        <f t="shared" si="38"/>
        <v>40</v>
      </c>
      <c r="H219" s="67">
        <f t="shared" si="39"/>
        <v>1.1111111111111112</v>
      </c>
      <c r="K219" s="65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65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64">
        <f t="shared" si="33"/>
        <v>1</v>
      </c>
      <c r="R219" s="64">
        <f t="shared" ca="1" si="34"/>
        <v>1.2059999999999773</v>
      </c>
      <c r="S219" s="64" t="str">
        <f>IF(O219=1,"",RTD("cqg.rtd",,"StudyData", "(Vol("&amp;$E$13&amp;")when  (LocalYear("&amp;$E$13&amp;")="&amp;$D$2&amp;"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64" t="str">
        <f>IF(O219=1,"",RTD("cqg.rtd",,"StudyData", "(Vol("&amp;$E$14&amp;")when  (LocalYear("&amp;$E$14&amp;")="&amp;$D$3&amp;"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64" t="str">
        <f>IF(O219=1,"",RTD("cqg.rtd",,"StudyData", "(Vol("&amp;$E$15&amp;")when  (LocalYear("&amp;$E$15&amp;")="&amp;$D$4&amp;"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64" t="str">
        <f>IF(O219=1,"",RTD("cqg.rtd",,"StudyData", "(Vol("&amp;$E$16&amp;")when  (LocalYear("&amp;$E$16&amp;")="&amp;$D$5&amp;"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64" t="str">
        <f>IF(O219=1,"",RTD("cqg.rtd",,"StudyData", "(Vol("&amp;$E$17&amp;")when  (LocalYear("&amp;$E$17&amp;")="&amp;$D$6&amp;"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64" t="str">
        <f>IF(O219=1,"",RTD("cqg.rtd",,"StudyData", "(Vol("&amp;$E$18&amp;")when  (LocalYear("&amp;$E$18&amp;")="&amp;$D$7&amp;"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64" t="str">
        <f>IF(O219=1,"",RTD("cqg.rtd",,"StudyData", "(Vol("&amp;$E$19&amp;")when  (LocalYear("&amp;$E$19&amp;")="&amp;$D$8&amp;"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64" t="str">
        <f>IF(O219=1,"",RTD("cqg.rtd",,"StudyData", "(Vol("&amp;$E$20&amp;")when  (LocalYear("&amp;$E$20&amp;")="&amp;$D$9&amp;"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64" t="str">
        <f>IF(O219=1,"",RTD("cqg.rtd",,"StudyData", "(Vol("&amp;$E$21&amp;")when  (LocalYear("&amp;$E$21&amp;")="&amp;$D$10&amp;"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64" t="str">
        <f>IF(O219=1,"",RTD("cqg.rtd",,"StudyData", "(Vol("&amp;$E$21&amp;")when  (LocalYear("&amp;$E$21&amp;")="&amp;$D$11&amp;"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65" t="str">
        <f t="shared" si="35"/>
        <v/>
      </c>
      <c r="AE219" s="64" t="str">
        <f ca="1">IF($R219=1,SUM($S$1:S219),"")</f>
        <v/>
      </c>
      <c r="AF219" s="64" t="str">
        <f ca="1">IF($R219=1,SUM($T$1:T219),"")</f>
        <v/>
      </c>
      <c r="AG219" s="64" t="str">
        <f ca="1">IF($R219=1,SUM($U$1:U219),"")</f>
        <v/>
      </c>
      <c r="AH219" s="64" t="str">
        <f ca="1">IF($R219=1,SUM($V$1:V219),"")</f>
        <v/>
      </c>
      <c r="AI219" s="64" t="str">
        <f ca="1">IF($R219=1,SUM($W$1:W219),"")</f>
        <v/>
      </c>
      <c r="AJ219" s="64" t="str">
        <f ca="1">IF($R219=1,SUM($X$1:X219),"")</f>
        <v/>
      </c>
      <c r="AK219" s="64" t="str">
        <f ca="1">IF($R219=1,SUM($Y$1:Y219),"")</f>
        <v/>
      </c>
      <c r="AL219" s="64" t="str">
        <f ca="1">IF($R219=1,SUM($Z$1:Z219),"")</f>
        <v/>
      </c>
      <c r="AM219" s="64" t="str">
        <f ca="1">IF($R219=1,SUM($AA$1:AA219),"")</f>
        <v/>
      </c>
      <c r="AN219" s="64" t="str">
        <f ca="1">IF($R219=1,SUM($AB$1:AB219),"")</f>
        <v/>
      </c>
      <c r="AO219" s="64" t="str">
        <f ca="1">IF($R219=1,SUM($AC$1:AC219),"")</f>
        <v/>
      </c>
      <c r="AQ219" s="69" t="str">
        <f t="shared" si="36"/>
        <v>26:40</v>
      </c>
    </row>
    <row r="220" spans="6:43" x14ac:dyDescent="0.3">
      <c r="F220" s="64">
        <f t="shared" si="37"/>
        <v>26</v>
      </c>
      <c r="G220" s="66">
        <f t="shared" si="38"/>
        <v>45</v>
      </c>
      <c r="H220" s="67">
        <f t="shared" si="39"/>
        <v>1.1145833333333333</v>
      </c>
      <c r="K220" s="65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65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64">
        <f t="shared" si="33"/>
        <v>1</v>
      </c>
      <c r="R220" s="64">
        <f t="shared" ca="1" si="34"/>
        <v>1.2069999999999772</v>
      </c>
      <c r="S220" s="64" t="str">
        <f>IF(O220=1,"",RTD("cqg.rtd",,"StudyData", "(Vol("&amp;$E$13&amp;")when  (LocalYear("&amp;$E$13&amp;")="&amp;$D$2&amp;"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64" t="str">
        <f>IF(O220=1,"",RTD("cqg.rtd",,"StudyData", "(Vol("&amp;$E$14&amp;")when  (LocalYear("&amp;$E$14&amp;")="&amp;$D$3&amp;"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64" t="str">
        <f>IF(O220=1,"",RTD("cqg.rtd",,"StudyData", "(Vol("&amp;$E$15&amp;")when  (LocalYear("&amp;$E$15&amp;")="&amp;$D$4&amp;"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64" t="str">
        <f>IF(O220=1,"",RTD("cqg.rtd",,"StudyData", "(Vol("&amp;$E$16&amp;")when  (LocalYear("&amp;$E$16&amp;")="&amp;$D$5&amp;"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64" t="str">
        <f>IF(O220=1,"",RTD("cqg.rtd",,"StudyData", "(Vol("&amp;$E$17&amp;")when  (LocalYear("&amp;$E$17&amp;")="&amp;$D$6&amp;"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64" t="str">
        <f>IF(O220=1,"",RTD("cqg.rtd",,"StudyData", "(Vol("&amp;$E$18&amp;")when  (LocalYear("&amp;$E$18&amp;")="&amp;$D$7&amp;"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64" t="str">
        <f>IF(O220=1,"",RTD("cqg.rtd",,"StudyData", "(Vol("&amp;$E$19&amp;")when  (LocalYear("&amp;$E$19&amp;")="&amp;$D$8&amp;"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64" t="str">
        <f>IF(O220=1,"",RTD("cqg.rtd",,"StudyData", "(Vol("&amp;$E$20&amp;")when  (LocalYear("&amp;$E$20&amp;")="&amp;$D$9&amp;"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64" t="str">
        <f>IF(O220=1,"",RTD("cqg.rtd",,"StudyData", "(Vol("&amp;$E$21&amp;")when  (LocalYear("&amp;$E$21&amp;")="&amp;$D$10&amp;"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64" t="str">
        <f>IF(O220=1,"",RTD("cqg.rtd",,"StudyData", "(Vol("&amp;$E$21&amp;")when  (LocalYear("&amp;$E$21&amp;")="&amp;$D$11&amp;"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65" t="str">
        <f t="shared" si="35"/>
        <v/>
      </c>
      <c r="AE220" s="64" t="str">
        <f ca="1">IF($R220=1,SUM($S$1:S220),"")</f>
        <v/>
      </c>
      <c r="AF220" s="64" t="str">
        <f ca="1">IF($R220=1,SUM($T$1:T220),"")</f>
        <v/>
      </c>
      <c r="AG220" s="64" t="str">
        <f ca="1">IF($R220=1,SUM($U$1:U220),"")</f>
        <v/>
      </c>
      <c r="AH220" s="64" t="str">
        <f ca="1">IF($R220=1,SUM($V$1:V220),"")</f>
        <v/>
      </c>
      <c r="AI220" s="64" t="str">
        <f ca="1">IF($R220=1,SUM($W$1:W220),"")</f>
        <v/>
      </c>
      <c r="AJ220" s="64" t="str">
        <f ca="1">IF($R220=1,SUM($X$1:X220),"")</f>
        <v/>
      </c>
      <c r="AK220" s="64" t="str">
        <f ca="1">IF($R220=1,SUM($Y$1:Y220),"")</f>
        <v/>
      </c>
      <c r="AL220" s="64" t="str">
        <f ca="1">IF($R220=1,SUM($Z$1:Z220),"")</f>
        <v/>
      </c>
      <c r="AM220" s="64" t="str">
        <f ca="1">IF($R220=1,SUM($AA$1:AA220),"")</f>
        <v/>
      </c>
      <c r="AN220" s="64" t="str">
        <f ca="1">IF($R220=1,SUM($AB$1:AB220),"")</f>
        <v/>
      </c>
      <c r="AO220" s="64" t="str">
        <f ca="1">IF($R220=1,SUM($AC$1:AC220),"")</f>
        <v/>
      </c>
      <c r="AQ220" s="69" t="str">
        <f t="shared" si="36"/>
        <v>26:45</v>
      </c>
    </row>
    <row r="221" spans="6:43" x14ac:dyDescent="0.3">
      <c r="F221" s="64">
        <f t="shared" si="37"/>
        <v>26</v>
      </c>
      <c r="G221" s="66">
        <f t="shared" si="38"/>
        <v>50</v>
      </c>
      <c r="H221" s="67">
        <f t="shared" si="39"/>
        <v>1.1180555555555556</v>
      </c>
      <c r="K221" s="65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65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64">
        <f t="shared" si="33"/>
        <v>1</v>
      </c>
      <c r="R221" s="64">
        <f t="shared" ca="1" si="34"/>
        <v>1.2079999999999771</v>
      </c>
      <c r="S221" s="64" t="str">
        <f>IF(O221=1,"",RTD("cqg.rtd",,"StudyData", "(Vol("&amp;$E$13&amp;")when  (LocalYear("&amp;$E$13&amp;")="&amp;$D$2&amp;"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64" t="str">
        <f>IF(O221=1,"",RTD("cqg.rtd",,"StudyData", "(Vol("&amp;$E$14&amp;")when  (LocalYear("&amp;$E$14&amp;")="&amp;$D$3&amp;"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64" t="str">
        <f>IF(O221=1,"",RTD("cqg.rtd",,"StudyData", "(Vol("&amp;$E$15&amp;")when  (LocalYear("&amp;$E$15&amp;")="&amp;$D$4&amp;"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64" t="str">
        <f>IF(O221=1,"",RTD("cqg.rtd",,"StudyData", "(Vol("&amp;$E$16&amp;")when  (LocalYear("&amp;$E$16&amp;")="&amp;$D$5&amp;"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64" t="str">
        <f>IF(O221=1,"",RTD("cqg.rtd",,"StudyData", "(Vol("&amp;$E$17&amp;")when  (LocalYear("&amp;$E$17&amp;")="&amp;$D$6&amp;"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64" t="str">
        <f>IF(O221=1,"",RTD("cqg.rtd",,"StudyData", "(Vol("&amp;$E$18&amp;")when  (LocalYear("&amp;$E$18&amp;")="&amp;$D$7&amp;"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64" t="str">
        <f>IF(O221=1,"",RTD("cqg.rtd",,"StudyData", "(Vol("&amp;$E$19&amp;")when  (LocalYear("&amp;$E$19&amp;")="&amp;$D$8&amp;"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64" t="str">
        <f>IF(O221=1,"",RTD("cqg.rtd",,"StudyData", "(Vol("&amp;$E$20&amp;")when  (LocalYear("&amp;$E$20&amp;")="&amp;$D$9&amp;"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64" t="str">
        <f>IF(O221=1,"",RTD("cqg.rtd",,"StudyData", "(Vol("&amp;$E$21&amp;")when  (LocalYear("&amp;$E$21&amp;")="&amp;$D$10&amp;"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64" t="str">
        <f>IF(O221=1,"",RTD("cqg.rtd",,"StudyData", "(Vol("&amp;$E$21&amp;")when  (LocalYear("&amp;$E$21&amp;")="&amp;$D$11&amp;"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65" t="str">
        <f t="shared" si="35"/>
        <v/>
      </c>
      <c r="AE221" s="64" t="str">
        <f ca="1">IF($R221=1,SUM($S$1:S221),"")</f>
        <v/>
      </c>
      <c r="AF221" s="64" t="str">
        <f ca="1">IF($R221=1,SUM($T$1:T221),"")</f>
        <v/>
      </c>
      <c r="AG221" s="64" t="str">
        <f ca="1">IF($R221=1,SUM($U$1:U221),"")</f>
        <v/>
      </c>
      <c r="AH221" s="64" t="str">
        <f ca="1">IF($R221=1,SUM($V$1:V221),"")</f>
        <v/>
      </c>
      <c r="AI221" s="64" t="str">
        <f ca="1">IF($R221=1,SUM($W$1:W221),"")</f>
        <v/>
      </c>
      <c r="AJ221" s="64" t="str">
        <f ca="1">IF($R221=1,SUM($X$1:X221),"")</f>
        <v/>
      </c>
      <c r="AK221" s="64" t="str">
        <f ca="1">IF($R221=1,SUM($Y$1:Y221),"")</f>
        <v/>
      </c>
      <c r="AL221" s="64" t="str">
        <f ca="1">IF($R221=1,SUM($Z$1:Z221),"")</f>
        <v/>
      </c>
      <c r="AM221" s="64" t="str">
        <f ca="1">IF($R221=1,SUM($AA$1:AA221),"")</f>
        <v/>
      </c>
      <c r="AN221" s="64" t="str">
        <f ca="1">IF($R221=1,SUM($AB$1:AB221),"")</f>
        <v/>
      </c>
      <c r="AO221" s="64" t="str">
        <f ca="1">IF($R221=1,SUM($AC$1:AC221),"")</f>
        <v/>
      </c>
      <c r="AQ221" s="69" t="str">
        <f t="shared" si="36"/>
        <v>26:50</v>
      </c>
    </row>
    <row r="222" spans="6:43" x14ac:dyDescent="0.3">
      <c r="F222" s="64">
        <f t="shared" si="37"/>
        <v>26</v>
      </c>
      <c r="G222" s="66">
        <f t="shared" si="38"/>
        <v>55</v>
      </c>
      <c r="H222" s="67">
        <f t="shared" si="39"/>
        <v>1.1215277777777779</v>
      </c>
      <c r="K222" s="65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65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64">
        <f t="shared" si="33"/>
        <v>1</v>
      </c>
      <c r="R222" s="64">
        <f t="shared" ca="1" si="34"/>
        <v>1.208999999999977</v>
      </c>
      <c r="S222" s="64" t="str">
        <f>IF(O222=1,"",RTD("cqg.rtd",,"StudyData", "(Vol("&amp;$E$13&amp;")when  (LocalYear("&amp;$E$13&amp;")="&amp;$D$2&amp;"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64" t="str">
        <f>IF(O222=1,"",RTD("cqg.rtd",,"StudyData", "(Vol("&amp;$E$14&amp;")when  (LocalYear("&amp;$E$14&amp;")="&amp;$D$3&amp;"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64" t="str">
        <f>IF(O222=1,"",RTD("cqg.rtd",,"StudyData", "(Vol("&amp;$E$15&amp;")when  (LocalYear("&amp;$E$15&amp;")="&amp;$D$4&amp;"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64" t="str">
        <f>IF(O222=1,"",RTD("cqg.rtd",,"StudyData", "(Vol("&amp;$E$16&amp;")when  (LocalYear("&amp;$E$16&amp;")="&amp;$D$5&amp;"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64" t="str">
        <f>IF(O222=1,"",RTD("cqg.rtd",,"StudyData", "(Vol("&amp;$E$17&amp;")when  (LocalYear("&amp;$E$17&amp;")="&amp;$D$6&amp;"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64" t="str">
        <f>IF(O222=1,"",RTD("cqg.rtd",,"StudyData", "(Vol("&amp;$E$18&amp;")when  (LocalYear("&amp;$E$18&amp;")="&amp;$D$7&amp;"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64" t="str">
        <f>IF(O222=1,"",RTD("cqg.rtd",,"StudyData", "(Vol("&amp;$E$19&amp;")when  (LocalYear("&amp;$E$19&amp;")="&amp;$D$8&amp;"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64" t="str">
        <f>IF(O222=1,"",RTD("cqg.rtd",,"StudyData", "(Vol("&amp;$E$20&amp;")when  (LocalYear("&amp;$E$20&amp;")="&amp;$D$9&amp;"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64" t="str">
        <f>IF(O222=1,"",RTD("cqg.rtd",,"StudyData", "(Vol("&amp;$E$21&amp;")when  (LocalYear("&amp;$E$21&amp;")="&amp;$D$10&amp;"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64" t="str">
        <f>IF(O222=1,"",RTD("cqg.rtd",,"StudyData", "(Vol("&amp;$E$21&amp;")when  (LocalYear("&amp;$E$21&amp;")="&amp;$D$11&amp;"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65" t="str">
        <f t="shared" si="35"/>
        <v/>
      </c>
      <c r="AE222" s="64" t="str">
        <f ca="1">IF($R222=1,SUM($S$1:S222),"")</f>
        <v/>
      </c>
      <c r="AF222" s="64" t="str">
        <f ca="1">IF($R222=1,SUM($T$1:T222),"")</f>
        <v/>
      </c>
      <c r="AG222" s="64" t="str">
        <f ca="1">IF($R222=1,SUM($U$1:U222),"")</f>
        <v/>
      </c>
      <c r="AH222" s="64" t="str">
        <f ca="1">IF($R222=1,SUM($V$1:V222),"")</f>
        <v/>
      </c>
      <c r="AI222" s="64" t="str">
        <f ca="1">IF($R222=1,SUM($W$1:W222),"")</f>
        <v/>
      </c>
      <c r="AJ222" s="64" t="str">
        <f ca="1">IF($R222=1,SUM($X$1:X222),"")</f>
        <v/>
      </c>
      <c r="AK222" s="64" t="str">
        <f ca="1">IF($R222=1,SUM($Y$1:Y222),"")</f>
        <v/>
      </c>
      <c r="AL222" s="64" t="str">
        <f ca="1">IF($R222=1,SUM($Z$1:Z222),"")</f>
        <v/>
      </c>
      <c r="AM222" s="64" t="str">
        <f ca="1">IF($R222=1,SUM($AA$1:AA222),"")</f>
        <v/>
      </c>
      <c r="AN222" s="64" t="str">
        <f ca="1">IF($R222=1,SUM($AB$1:AB222),"")</f>
        <v/>
      </c>
      <c r="AO222" s="64" t="str">
        <f ca="1">IF($R222=1,SUM($AC$1:AC222),"")</f>
        <v/>
      </c>
      <c r="AQ222" s="69" t="str">
        <f t="shared" si="36"/>
        <v>26:55</v>
      </c>
    </row>
    <row r="223" spans="6:43" x14ac:dyDescent="0.3">
      <c r="F223" s="64">
        <f t="shared" si="37"/>
        <v>27</v>
      </c>
      <c r="G223" s="66" t="str">
        <f t="shared" si="38"/>
        <v>00</v>
      </c>
      <c r="H223" s="67">
        <f t="shared" si="39"/>
        <v>1.125</v>
      </c>
      <c r="K223" s="65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65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64">
        <f t="shared" si="33"/>
        <v>1</v>
      </c>
      <c r="R223" s="64">
        <f t="shared" ca="1" si="34"/>
        <v>1.2099999999999769</v>
      </c>
      <c r="S223" s="64" t="str">
        <f>IF(O223=1,"",RTD("cqg.rtd",,"StudyData", "(Vol("&amp;$E$13&amp;")when  (LocalYear("&amp;$E$13&amp;")="&amp;$D$2&amp;"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64" t="str">
        <f>IF(O223=1,"",RTD("cqg.rtd",,"StudyData", "(Vol("&amp;$E$14&amp;")when  (LocalYear("&amp;$E$14&amp;")="&amp;$D$3&amp;"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64" t="str">
        <f>IF(O223=1,"",RTD("cqg.rtd",,"StudyData", "(Vol("&amp;$E$15&amp;")when  (LocalYear("&amp;$E$15&amp;")="&amp;$D$4&amp;"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64" t="str">
        <f>IF(O223=1,"",RTD("cqg.rtd",,"StudyData", "(Vol("&amp;$E$16&amp;")when  (LocalYear("&amp;$E$16&amp;")="&amp;$D$5&amp;"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64" t="str">
        <f>IF(O223=1,"",RTD("cqg.rtd",,"StudyData", "(Vol("&amp;$E$17&amp;")when  (LocalYear("&amp;$E$17&amp;")="&amp;$D$6&amp;"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64" t="str">
        <f>IF(O223=1,"",RTD("cqg.rtd",,"StudyData", "(Vol("&amp;$E$18&amp;")when  (LocalYear("&amp;$E$18&amp;")="&amp;$D$7&amp;"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64" t="str">
        <f>IF(O223=1,"",RTD("cqg.rtd",,"StudyData", "(Vol("&amp;$E$19&amp;")when  (LocalYear("&amp;$E$19&amp;")="&amp;$D$8&amp;"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64" t="str">
        <f>IF(O223=1,"",RTD("cqg.rtd",,"StudyData", "(Vol("&amp;$E$20&amp;")when  (LocalYear("&amp;$E$20&amp;")="&amp;$D$9&amp;"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64" t="str">
        <f>IF(O223=1,"",RTD("cqg.rtd",,"StudyData", "(Vol("&amp;$E$21&amp;")when  (LocalYear("&amp;$E$21&amp;")="&amp;$D$10&amp;"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64" t="str">
        <f>IF(O223=1,"",RTD("cqg.rtd",,"StudyData", "(Vol("&amp;$E$21&amp;")when  (LocalYear("&amp;$E$21&amp;")="&amp;$D$11&amp;"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65" t="str">
        <f t="shared" si="35"/>
        <v/>
      </c>
      <c r="AE223" s="64" t="str">
        <f ca="1">IF($R223=1,SUM($S$1:S223),"")</f>
        <v/>
      </c>
      <c r="AF223" s="64" t="str">
        <f ca="1">IF($R223=1,SUM($T$1:T223),"")</f>
        <v/>
      </c>
      <c r="AG223" s="64" t="str">
        <f ca="1">IF($R223=1,SUM($U$1:U223),"")</f>
        <v/>
      </c>
      <c r="AH223" s="64" t="str">
        <f ca="1">IF($R223=1,SUM($V$1:V223),"")</f>
        <v/>
      </c>
      <c r="AI223" s="64" t="str">
        <f ca="1">IF($R223=1,SUM($W$1:W223),"")</f>
        <v/>
      </c>
      <c r="AJ223" s="64" t="str">
        <f ca="1">IF($R223=1,SUM($X$1:X223),"")</f>
        <v/>
      </c>
      <c r="AK223" s="64" t="str">
        <f ca="1">IF($R223=1,SUM($Y$1:Y223),"")</f>
        <v/>
      </c>
      <c r="AL223" s="64" t="str">
        <f ca="1">IF($R223=1,SUM($Z$1:Z223),"")</f>
        <v/>
      </c>
      <c r="AM223" s="64" t="str">
        <f ca="1">IF($R223=1,SUM($AA$1:AA223),"")</f>
        <v/>
      </c>
      <c r="AN223" s="64" t="str">
        <f ca="1">IF($R223=1,SUM($AB$1:AB223),"")</f>
        <v/>
      </c>
      <c r="AO223" s="64" t="str">
        <f ca="1">IF($R223=1,SUM($AC$1:AC223),"")</f>
        <v/>
      </c>
      <c r="AQ223" s="69" t="str">
        <f t="shared" si="36"/>
        <v>27:00</v>
      </c>
    </row>
    <row r="224" spans="6:43" x14ac:dyDescent="0.3">
      <c r="F224" s="64">
        <f t="shared" si="37"/>
        <v>27</v>
      </c>
      <c r="G224" s="66" t="str">
        <f t="shared" si="38"/>
        <v>05</v>
      </c>
      <c r="H224" s="67">
        <f t="shared" si="39"/>
        <v>1.1284722222222221</v>
      </c>
      <c r="K224" s="65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65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64">
        <f t="shared" si="33"/>
        <v>1</v>
      </c>
      <c r="R224" s="64">
        <f t="shared" ca="1" si="34"/>
        <v>1.2109999999999768</v>
      </c>
      <c r="S224" s="64" t="str">
        <f>IF(O224=1,"",RTD("cqg.rtd",,"StudyData", "(Vol("&amp;$E$13&amp;")when  (LocalYear("&amp;$E$13&amp;")="&amp;$D$2&amp;"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64" t="str">
        <f>IF(O224=1,"",RTD("cqg.rtd",,"StudyData", "(Vol("&amp;$E$14&amp;")when  (LocalYear("&amp;$E$14&amp;")="&amp;$D$3&amp;"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64" t="str">
        <f>IF(O224=1,"",RTD("cqg.rtd",,"StudyData", "(Vol("&amp;$E$15&amp;")when  (LocalYear("&amp;$E$15&amp;")="&amp;$D$4&amp;"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64" t="str">
        <f>IF(O224=1,"",RTD("cqg.rtd",,"StudyData", "(Vol("&amp;$E$16&amp;")when  (LocalYear("&amp;$E$16&amp;")="&amp;$D$5&amp;"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64" t="str">
        <f>IF(O224=1,"",RTD("cqg.rtd",,"StudyData", "(Vol("&amp;$E$17&amp;")when  (LocalYear("&amp;$E$17&amp;")="&amp;$D$6&amp;"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64" t="str">
        <f>IF(O224=1,"",RTD("cqg.rtd",,"StudyData", "(Vol("&amp;$E$18&amp;")when  (LocalYear("&amp;$E$18&amp;")="&amp;$D$7&amp;"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64" t="str">
        <f>IF(O224=1,"",RTD("cqg.rtd",,"StudyData", "(Vol("&amp;$E$19&amp;")when  (LocalYear("&amp;$E$19&amp;")="&amp;$D$8&amp;"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64" t="str">
        <f>IF(O224=1,"",RTD("cqg.rtd",,"StudyData", "(Vol("&amp;$E$20&amp;")when  (LocalYear("&amp;$E$20&amp;")="&amp;$D$9&amp;"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64" t="str">
        <f>IF(O224=1,"",RTD("cqg.rtd",,"StudyData", "(Vol("&amp;$E$21&amp;")when  (LocalYear("&amp;$E$21&amp;")="&amp;$D$10&amp;"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64" t="str">
        <f>IF(O224=1,"",RTD("cqg.rtd",,"StudyData", "(Vol("&amp;$E$21&amp;")when  (LocalYear("&amp;$E$21&amp;")="&amp;$D$11&amp;"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65" t="str">
        <f t="shared" si="35"/>
        <v/>
      </c>
      <c r="AE224" s="64" t="str">
        <f ca="1">IF($R224=1,SUM($S$1:S224),"")</f>
        <v/>
      </c>
      <c r="AF224" s="64" t="str">
        <f ca="1">IF($R224=1,SUM($T$1:T224),"")</f>
        <v/>
      </c>
      <c r="AG224" s="64" t="str">
        <f ca="1">IF($R224=1,SUM($U$1:U224),"")</f>
        <v/>
      </c>
      <c r="AH224" s="64" t="str">
        <f ca="1">IF($R224=1,SUM($V$1:V224),"")</f>
        <v/>
      </c>
      <c r="AI224" s="64" t="str">
        <f ca="1">IF($R224=1,SUM($W$1:W224),"")</f>
        <v/>
      </c>
      <c r="AJ224" s="64" t="str">
        <f ca="1">IF($R224=1,SUM($X$1:X224),"")</f>
        <v/>
      </c>
      <c r="AK224" s="64" t="str">
        <f ca="1">IF($R224=1,SUM($Y$1:Y224),"")</f>
        <v/>
      </c>
      <c r="AL224" s="64" t="str">
        <f ca="1">IF($R224=1,SUM($Z$1:Z224),"")</f>
        <v/>
      </c>
      <c r="AM224" s="64" t="str">
        <f ca="1">IF($R224=1,SUM($AA$1:AA224),"")</f>
        <v/>
      </c>
      <c r="AN224" s="64" t="str">
        <f ca="1">IF($R224=1,SUM($AB$1:AB224),"")</f>
        <v/>
      </c>
      <c r="AO224" s="64" t="str">
        <f ca="1">IF($R224=1,SUM($AC$1:AC224),"")</f>
        <v/>
      </c>
      <c r="AQ224" s="69" t="str">
        <f t="shared" si="36"/>
        <v>27:05</v>
      </c>
    </row>
    <row r="225" spans="6:43" x14ac:dyDescent="0.3">
      <c r="F225" s="64">
        <f t="shared" si="37"/>
        <v>27</v>
      </c>
      <c r="G225" s="66">
        <f t="shared" si="38"/>
        <v>10</v>
      </c>
      <c r="H225" s="67">
        <f t="shared" si="39"/>
        <v>1.1319444444444444</v>
      </c>
      <c r="K225" s="65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65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64">
        <f t="shared" si="33"/>
        <v>1</v>
      </c>
      <c r="R225" s="64">
        <f t="shared" ca="1" si="34"/>
        <v>1.2119999999999767</v>
      </c>
      <c r="S225" s="64" t="str">
        <f>IF(O225=1,"",RTD("cqg.rtd",,"StudyData", "(Vol("&amp;$E$13&amp;")when  (LocalYear("&amp;$E$13&amp;")="&amp;$D$2&amp;"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64" t="str">
        <f>IF(O225=1,"",RTD("cqg.rtd",,"StudyData", "(Vol("&amp;$E$14&amp;")when  (LocalYear("&amp;$E$14&amp;")="&amp;$D$3&amp;"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64" t="str">
        <f>IF(O225=1,"",RTD("cqg.rtd",,"StudyData", "(Vol("&amp;$E$15&amp;")when  (LocalYear("&amp;$E$15&amp;")="&amp;$D$4&amp;"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64" t="str">
        <f>IF(O225=1,"",RTD("cqg.rtd",,"StudyData", "(Vol("&amp;$E$16&amp;")when  (LocalYear("&amp;$E$16&amp;")="&amp;$D$5&amp;"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64" t="str">
        <f>IF(O225=1,"",RTD("cqg.rtd",,"StudyData", "(Vol("&amp;$E$17&amp;")when  (LocalYear("&amp;$E$17&amp;")="&amp;$D$6&amp;"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64" t="str">
        <f>IF(O225=1,"",RTD("cqg.rtd",,"StudyData", "(Vol("&amp;$E$18&amp;")when  (LocalYear("&amp;$E$18&amp;")="&amp;$D$7&amp;"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64" t="str">
        <f>IF(O225=1,"",RTD("cqg.rtd",,"StudyData", "(Vol("&amp;$E$19&amp;")when  (LocalYear("&amp;$E$19&amp;")="&amp;$D$8&amp;"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64" t="str">
        <f>IF(O225=1,"",RTD("cqg.rtd",,"StudyData", "(Vol("&amp;$E$20&amp;")when  (LocalYear("&amp;$E$20&amp;")="&amp;$D$9&amp;"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64" t="str">
        <f>IF(O225=1,"",RTD("cqg.rtd",,"StudyData", "(Vol("&amp;$E$21&amp;")when  (LocalYear("&amp;$E$21&amp;")="&amp;$D$10&amp;"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64" t="str">
        <f>IF(O225=1,"",RTD("cqg.rtd",,"StudyData", "(Vol("&amp;$E$21&amp;")when  (LocalYear("&amp;$E$21&amp;")="&amp;$D$11&amp;"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65" t="str">
        <f t="shared" si="35"/>
        <v/>
      </c>
      <c r="AE225" s="64" t="str">
        <f ca="1">IF($R225=1,SUM($S$1:S225),"")</f>
        <v/>
      </c>
      <c r="AF225" s="64" t="str">
        <f ca="1">IF($R225=1,SUM($T$1:T225),"")</f>
        <v/>
      </c>
      <c r="AG225" s="64" t="str">
        <f ca="1">IF($R225=1,SUM($U$1:U225),"")</f>
        <v/>
      </c>
      <c r="AH225" s="64" t="str">
        <f ca="1">IF($R225=1,SUM($V$1:V225),"")</f>
        <v/>
      </c>
      <c r="AI225" s="64" t="str">
        <f ca="1">IF($R225=1,SUM($W$1:W225),"")</f>
        <v/>
      </c>
      <c r="AJ225" s="64" t="str">
        <f ca="1">IF($R225=1,SUM($X$1:X225),"")</f>
        <v/>
      </c>
      <c r="AK225" s="64" t="str">
        <f ca="1">IF($R225=1,SUM($Y$1:Y225),"")</f>
        <v/>
      </c>
      <c r="AL225" s="64" t="str">
        <f ca="1">IF($R225=1,SUM($Z$1:Z225),"")</f>
        <v/>
      </c>
      <c r="AM225" s="64" t="str">
        <f ca="1">IF($R225=1,SUM($AA$1:AA225),"")</f>
        <v/>
      </c>
      <c r="AN225" s="64" t="str">
        <f ca="1">IF($R225=1,SUM($AB$1:AB225),"")</f>
        <v/>
      </c>
      <c r="AO225" s="64" t="str">
        <f ca="1">IF($R225=1,SUM($AC$1:AC225),"")</f>
        <v/>
      </c>
      <c r="AQ225" s="69" t="str">
        <f t="shared" si="36"/>
        <v>27:10</v>
      </c>
    </row>
    <row r="226" spans="6:43" x14ac:dyDescent="0.3">
      <c r="F226" s="64">
        <f t="shared" si="37"/>
        <v>27</v>
      </c>
      <c r="G226" s="66">
        <f t="shared" si="38"/>
        <v>15</v>
      </c>
      <c r="H226" s="67">
        <f t="shared" si="39"/>
        <v>1.1354166666666667</v>
      </c>
      <c r="K226" s="65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65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64">
        <f t="shared" si="33"/>
        <v>1</v>
      </c>
      <c r="R226" s="64">
        <f t="shared" ca="1" si="34"/>
        <v>1.2129999999999765</v>
      </c>
      <c r="S226" s="64" t="str">
        <f>IF(O226=1,"",RTD("cqg.rtd",,"StudyData", "(Vol("&amp;$E$13&amp;")when  (LocalYear("&amp;$E$13&amp;")="&amp;$D$2&amp;"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64" t="str">
        <f>IF(O226=1,"",RTD("cqg.rtd",,"StudyData", "(Vol("&amp;$E$14&amp;")when  (LocalYear("&amp;$E$14&amp;")="&amp;$D$3&amp;"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64" t="str">
        <f>IF(O226=1,"",RTD("cqg.rtd",,"StudyData", "(Vol("&amp;$E$15&amp;")when  (LocalYear("&amp;$E$15&amp;")="&amp;$D$4&amp;"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64" t="str">
        <f>IF(O226=1,"",RTD("cqg.rtd",,"StudyData", "(Vol("&amp;$E$16&amp;")when  (LocalYear("&amp;$E$16&amp;")="&amp;$D$5&amp;"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64" t="str">
        <f>IF(O226=1,"",RTD("cqg.rtd",,"StudyData", "(Vol("&amp;$E$17&amp;")when  (LocalYear("&amp;$E$17&amp;")="&amp;$D$6&amp;"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64" t="str">
        <f>IF(O226=1,"",RTD("cqg.rtd",,"StudyData", "(Vol("&amp;$E$18&amp;")when  (LocalYear("&amp;$E$18&amp;")="&amp;$D$7&amp;"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64" t="str">
        <f>IF(O226=1,"",RTD("cqg.rtd",,"StudyData", "(Vol("&amp;$E$19&amp;")when  (LocalYear("&amp;$E$19&amp;")="&amp;$D$8&amp;"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64" t="str">
        <f>IF(O226=1,"",RTD("cqg.rtd",,"StudyData", "(Vol("&amp;$E$20&amp;")when  (LocalYear("&amp;$E$20&amp;")="&amp;$D$9&amp;"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64" t="str">
        <f>IF(O226=1,"",RTD("cqg.rtd",,"StudyData", "(Vol("&amp;$E$21&amp;")when  (LocalYear("&amp;$E$21&amp;")="&amp;$D$10&amp;"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64" t="str">
        <f>IF(O226=1,"",RTD("cqg.rtd",,"StudyData", "(Vol("&amp;$E$21&amp;")when  (LocalYear("&amp;$E$21&amp;")="&amp;$D$11&amp;"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65" t="str">
        <f t="shared" si="35"/>
        <v/>
      </c>
      <c r="AE226" s="64" t="str">
        <f ca="1">IF($R226=1,SUM($S$1:S226),"")</f>
        <v/>
      </c>
      <c r="AF226" s="64" t="str">
        <f ca="1">IF($R226=1,SUM($T$1:T226),"")</f>
        <v/>
      </c>
      <c r="AG226" s="64" t="str">
        <f ca="1">IF($R226=1,SUM($U$1:U226),"")</f>
        <v/>
      </c>
      <c r="AH226" s="64" t="str">
        <f ca="1">IF($R226=1,SUM($V$1:V226),"")</f>
        <v/>
      </c>
      <c r="AI226" s="64" t="str">
        <f ca="1">IF($R226=1,SUM($W$1:W226),"")</f>
        <v/>
      </c>
      <c r="AJ226" s="64" t="str">
        <f ca="1">IF($R226=1,SUM($X$1:X226),"")</f>
        <v/>
      </c>
      <c r="AK226" s="64" t="str">
        <f ca="1">IF($R226=1,SUM($Y$1:Y226),"")</f>
        <v/>
      </c>
      <c r="AL226" s="64" t="str">
        <f ca="1">IF($R226=1,SUM($Z$1:Z226),"")</f>
        <v/>
      </c>
      <c r="AM226" s="64" t="str">
        <f ca="1">IF($R226=1,SUM($AA$1:AA226),"")</f>
        <v/>
      </c>
      <c r="AN226" s="64" t="str">
        <f ca="1">IF($R226=1,SUM($AB$1:AB226),"")</f>
        <v/>
      </c>
      <c r="AO226" s="64" t="str">
        <f ca="1">IF($R226=1,SUM($AC$1:AC226),"")</f>
        <v/>
      </c>
      <c r="AQ226" s="69" t="str">
        <f t="shared" si="36"/>
        <v>27:15</v>
      </c>
    </row>
    <row r="227" spans="6:43" x14ac:dyDescent="0.3">
      <c r="F227" s="64">
        <f t="shared" si="37"/>
        <v>27</v>
      </c>
      <c r="G227" s="66">
        <f t="shared" si="38"/>
        <v>20</v>
      </c>
      <c r="H227" s="67">
        <f t="shared" si="39"/>
        <v>1.1388888888888888</v>
      </c>
      <c r="K227" s="65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65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64">
        <f t="shared" si="33"/>
        <v>1</v>
      </c>
      <c r="R227" s="64">
        <f t="shared" ca="1" si="34"/>
        <v>1.2139999999999764</v>
      </c>
      <c r="S227" s="64" t="str">
        <f>IF(O227=1,"",RTD("cqg.rtd",,"StudyData", "(Vol("&amp;$E$13&amp;")when  (LocalYear("&amp;$E$13&amp;")="&amp;$D$2&amp;"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64" t="str">
        <f>IF(O227=1,"",RTD("cqg.rtd",,"StudyData", "(Vol("&amp;$E$14&amp;")when  (LocalYear("&amp;$E$14&amp;")="&amp;$D$3&amp;"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64" t="str">
        <f>IF(O227=1,"",RTD("cqg.rtd",,"StudyData", "(Vol("&amp;$E$15&amp;")when  (LocalYear("&amp;$E$15&amp;")="&amp;$D$4&amp;"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64" t="str">
        <f>IF(O227=1,"",RTD("cqg.rtd",,"StudyData", "(Vol("&amp;$E$16&amp;")when  (LocalYear("&amp;$E$16&amp;")="&amp;$D$5&amp;"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64" t="str">
        <f>IF(O227=1,"",RTD("cqg.rtd",,"StudyData", "(Vol("&amp;$E$17&amp;")when  (LocalYear("&amp;$E$17&amp;")="&amp;$D$6&amp;"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64" t="str">
        <f>IF(O227=1,"",RTD("cqg.rtd",,"StudyData", "(Vol("&amp;$E$18&amp;")when  (LocalYear("&amp;$E$18&amp;")="&amp;$D$7&amp;"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64" t="str">
        <f>IF(O227=1,"",RTD("cqg.rtd",,"StudyData", "(Vol("&amp;$E$19&amp;")when  (LocalYear("&amp;$E$19&amp;")="&amp;$D$8&amp;"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64" t="str">
        <f>IF(O227=1,"",RTD("cqg.rtd",,"StudyData", "(Vol("&amp;$E$20&amp;")when  (LocalYear("&amp;$E$20&amp;")="&amp;$D$9&amp;"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64" t="str">
        <f>IF(O227=1,"",RTD("cqg.rtd",,"StudyData", "(Vol("&amp;$E$21&amp;")when  (LocalYear("&amp;$E$21&amp;")="&amp;$D$10&amp;"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64" t="str">
        <f>IF(O227=1,"",RTD("cqg.rtd",,"StudyData", "(Vol("&amp;$E$21&amp;")when  (LocalYear("&amp;$E$21&amp;")="&amp;$D$11&amp;"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65" t="str">
        <f t="shared" si="35"/>
        <v/>
      </c>
      <c r="AE227" s="64" t="str">
        <f ca="1">IF($R227=1,SUM($S$1:S227),"")</f>
        <v/>
      </c>
      <c r="AF227" s="64" t="str">
        <f ca="1">IF($R227=1,SUM($T$1:T227),"")</f>
        <v/>
      </c>
      <c r="AG227" s="64" t="str">
        <f ca="1">IF($R227=1,SUM($U$1:U227),"")</f>
        <v/>
      </c>
      <c r="AH227" s="64" t="str">
        <f ca="1">IF($R227=1,SUM($V$1:V227),"")</f>
        <v/>
      </c>
      <c r="AI227" s="64" t="str">
        <f ca="1">IF($R227=1,SUM($W$1:W227),"")</f>
        <v/>
      </c>
      <c r="AJ227" s="64" t="str">
        <f ca="1">IF($R227=1,SUM($X$1:X227),"")</f>
        <v/>
      </c>
      <c r="AK227" s="64" t="str">
        <f ca="1">IF($R227=1,SUM($Y$1:Y227),"")</f>
        <v/>
      </c>
      <c r="AL227" s="64" t="str">
        <f ca="1">IF($R227=1,SUM($Z$1:Z227),"")</f>
        <v/>
      </c>
      <c r="AM227" s="64" t="str">
        <f ca="1">IF($R227=1,SUM($AA$1:AA227),"")</f>
        <v/>
      </c>
      <c r="AN227" s="64" t="str">
        <f ca="1">IF($R227=1,SUM($AB$1:AB227),"")</f>
        <v/>
      </c>
      <c r="AO227" s="64" t="str">
        <f ca="1">IF($R227=1,SUM($AC$1:AC227),"")</f>
        <v/>
      </c>
      <c r="AQ227" s="69" t="str">
        <f t="shared" si="36"/>
        <v>27:20</v>
      </c>
    </row>
    <row r="228" spans="6:43" x14ac:dyDescent="0.3">
      <c r="F228" s="64">
        <f t="shared" si="37"/>
        <v>27</v>
      </c>
      <c r="G228" s="66">
        <f t="shared" si="38"/>
        <v>25</v>
      </c>
      <c r="H228" s="67">
        <f t="shared" si="39"/>
        <v>1.1423611111111112</v>
      </c>
      <c r="K228" s="65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65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64">
        <f t="shared" si="33"/>
        <v>1</v>
      </c>
      <c r="R228" s="64">
        <f t="shared" ca="1" si="34"/>
        <v>1.2149999999999763</v>
      </c>
      <c r="S228" s="64" t="str">
        <f>IF(O228=1,"",RTD("cqg.rtd",,"StudyData", "(Vol("&amp;$E$13&amp;")when  (LocalYear("&amp;$E$13&amp;")="&amp;$D$2&amp;"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64" t="str">
        <f>IF(O228=1,"",RTD("cqg.rtd",,"StudyData", "(Vol("&amp;$E$14&amp;")when  (LocalYear("&amp;$E$14&amp;")="&amp;$D$3&amp;"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64" t="str">
        <f>IF(O228=1,"",RTD("cqg.rtd",,"StudyData", "(Vol("&amp;$E$15&amp;")when  (LocalYear("&amp;$E$15&amp;")="&amp;$D$4&amp;"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64" t="str">
        <f>IF(O228=1,"",RTD("cqg.rtd",,"StudyData", "(Vol("&amp;$E$16&amp;")when  (LocalYear("&amp;$E$16&amp;")="&amp;$D$5&amp;"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64" t="str">
        <f>IF(O228=1,"",RTD("cqg.rtd",,"StudyData", "(Vol("&amp;$E$17&amp;")when  (LocalYear("&amp;$E$17&amp;")="&amp;$D$6&amp;"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64" t="str">
        <f>IF(O228=1,"",RTD("cqg.rtd",,"StudyData", "(Vol("&amp;$E$18&amp;")when  (LocalYear("&amp;$E$18&amp;")="&amp;$D$7&amp;"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64" t="str">
        <f>IF(O228=1,"",RTD("cqg.rtd",,"StudyData", "(Vol("&amp;$E$19&amp;")when  (LocalYear("&amp;$E$19&amp;")="&amp;$D$8&amp;"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64" t="str">
        <f>IF(O228=1,"",RTD("cqg.rtd",,"StudyData", "(Vol("&amp;$E$20&amp;")when  (LocalYear("&amp;$E$20&amp;")="&amp;$D$9&amp;"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64" t="str">
        <f>IF(O228=1,"",RTD("cqg.rtd",,"StudyData", "(Vol("&amp;$E$21&amp;")when  (LocalYear("&amp;$E$21&amp;")="&amp;$D$10&amp;"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64" t="str">
        <f>IF(O228=1,"",RTD("cqg.rtd",,"StudyData", "(Vol("&amp;$E$21&amp;")when  (LocalYear("&amp;$E$21&amp;")="&amp;$D$11&amp;"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65" t="str">
        <f t="shared" si="35"/>
        <v/>
      </c>
      <c r="AE228" s="64" t="str">
        <f ca="1">IF($R228=1,SUM($S$1:S228),"")</f>
        <v/>
      </c>
      <c r="AF228" s="64" t="str">
        <f ca="1">IF($R228=1,SUM($T$1:T228),"")</f>
        <v/>
      </c>
      <c r="AG228" s="64" t="str">
        <f ca="1">IF($R228=1,SUM($U$1:U228),"")</f>
        <v/>
      </c>
      <c r="AH228" s="64" t="str">
        <f ca="1">IF($R228=1,SUM($V$1:V228),"")</f>
        <v/>
      </c>
      <c r="AI228" s="64" t="str">
        <f ca="1">IF($R228=1,SUM($W$1:W228),"")</f>
        <v/>
      </c>
      <c r="AJ228" s="64" t="str">
        <f ca="1">IF($R228=1,SUM($X$1:X228),"")</f>
        <v/>
      </c>
      <c r="AK228" s="64" t="str">
        <f ca="1">IF($R228=1,SUM($Y$1:Y228),"")</f>
        <v/>
      </c>
      <c r="AL228" s="64" t="str">
        <f ca="1">IF($R228=1,SUM($Z$1:Z228),"")</f>
        <v/>
      </c>
      <c r="AM228" s="64" t="str">
        <f ca="1">IF($R228=1,SUM($AA$1:AA228),"")</f>
        <v/>
      </c>
      <c r="AN228" s="64" t="str">
        <f ca="1">IF($R228=1,SUM($AB$1:AB228),"")</f>
        <v/>
      </c>
      <c r="AO228" s="64" t="str">
        <f ca="1">IF($R228=1,SUM($AC$1:AC228),"")</f>
        <v/>
      </c>
      <c r="AQ228" s="69" t="str">
        <f t="shared" si="36"/>
        <v>27:25</v>
      </c>
    </row>
    <row r="229" spans="6:43" x14ac:dyDescent="0.3">
      <c r="F229" s="64">
        <f t="shared" si="37"/>
        <v>27</v>
      </c>
      <c r="G229" s="66">
        <f t="shared" si="38"/>
        <v>30</v>
      </c>
      <c r="H229" s="67">
        <f t="shared" si="39"/>
        <v>1.1458333333333333</v>
      </c>
      <c r="K229" s="65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65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64">
        <f t="shared" si="33"/>
        <v>1</v>
      </c>
      <c r="R229" s="64">
        <f t="shared" ca="1" si="34"/>
        <v>1.2159999999999762</v>
      </c>
      <c r="S229" s="64" t="str">
        <f>IF(O229=1,"",RTD("cqg.rtd",,"StudyData", "(Vol("&amp;$E$13&amp;")when  (LocalYear("&amp;$E$13&amp;")="&amp;$D$2&amp;"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64" t="str">
        <f>IF(O229=1,"",RTD("cqg.rtd",,"StudyData", "(Vol("&amp;$E$14&amp;")when  (LocalYear("&amp;$E$14&amp;")="&amp;$D$3&amp;"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64" t="str">
        <f>IF(O229=1,"",RTD("cqg.rtd",,"StudyData", "(Vol("&amp;$E$15&amp;")when  (LocalYear("&amp;$E$15&amp;")="&amp;$D$4&amp;"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64" t="str">
        <f>IF(O229=1,"",RTD("cqg.rtd",,"StudyData", "(Vol("&amp;$E$16&amp;")when  (LocalYear("&amp;$E$16&amp;")="&amp;$D$5&amp;"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64" t="str">
        <f>IF(O229=1,"",RTD("cqg.rtd",,"StudyData", "(Vol("&amp;$E$17&amp;")when  (LocalYear("&amp;$E$17&amp;")="&amp;$D$6&amp;"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64" t="str">
        <f>IF(O229=1,"",RTD("cqg.rtd",,"StudyData", "(Vol("&amp;$E$18&amp;")when  (LocalYear("&amp;$E$18&amp;")="&amp;$D$7&amp;"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64" t="str">
        <f>IF(O229=1,"",RTD("cqg.rtd",,"StudyData", "(Vol("&amp;$E$19&amp;")when  (LocalYear("&amp;$E$19&amp;")="&amp;$D$8&amp;"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64" t="str">
        <f>IF(O229=1,"",RTD("cqg.rtd",,"StudyData", "(Vol("&amp;$E$20&amp;")when  (LocalYear("&amp;$E$20&amp;")="&amp;$D$9&amp;"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64" t="str">
        <f>IF(O229=1,"",RTD("cqg.rtd",,"StudyData", "(Vol("&amp;$E$21&amp;")when  (LocalYear("&amp;$E$21&amp;")="&amp;$D$10&amp;"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64" t="str">
        <f>IF(O229=1,"",RTD("cqg.rtd",,"StudyData", "(Vol("&amp;$E$21&amp;")when  (LocalYear("&amp;$E$21&amp;")="&amp;$D$11&amp;"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65" t="str">
        <f t="shared" si="35"/>
        <v/>
      </c>
      <c r="AE229" s="64" t="str">
        <f ca="1">IF($R229=1,SUM($S$1:S229),"")</f>
        <v/>
      </c>
      <c r="AF229" s="64" t="str">
        <f ca="1">IF($R229=1,SUM($T$1:T229),"")</f>
        <v/>
      </c>
      <c r="AG229" s="64" t="str">
        <f ca="1">IF($R229=1,SUM($U$1:U229),"")</f>
        <v/>
      </c>
      <c r="AH229" s="64" t="str">
        <f ca="1">IF($R229=1,SUM($V$1:V229),"")</f>
        <v/>
      </c>
      <c r="AI229" s="64" t="str">
        <f ca="1">IF($R229=1,SUM($W$1:W229),"")</f>
        <v/>
      </c>
      <c r="AJ229" s="64" t="str">
        <f ca="1">IF($R229=1,SUM($X$1:X229),"")</f>
        <v/>
      </c>
      <c r="AK229" s="64" t="str">
        <f ca="1">IF($R229=1,SUM($Y$1:Y229),"")</f>
        <v/>
      </c>
      <c r="AL229" s="64" t="str">
        <f ca="1">IF($R229=1,SUM($Z$1:Z229),"")</f>
        <v/>
      </c>
      <c r="AM229" s="64" t="str">
        <f ca="1">IF($R229=1,SUM($AA$1:AA229),"")</f>
        <v/>
      </c>
      <c r="AN229" s="64" t="str">
        <f ca="1">IF($R229=1,SUM($AB$1:AB229),"")</f>
        <v/>
      </c>
      <c r="AO229" s="64" t="str">
        <f ca="1">IF($R229=1,SUM($AC$1:AC229),"")</f>
        <v/>
      </c>
      <c r="AQ229" s="69" t="str">
        <f t="shared" si="36"/>
        <v>27:30</v>
      </c>
    </row>
    <row r="230" spans="6:43" x14ac:dyDescent="0.3">
      <c r="F230" s="64">
        <f t="shared" si="37"/>
        <v>27</v>
      </c>
      <c r="G230" s="66">
        <f t="shared" si="38"/>
        <v>35</v>
      </c>
      <c r="H230" s="67">
        <f t="shared" si="39"/>
        <v>1.1493055555555556</v>
      </c>
      <c r="K230" s="65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65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64">
        <f t="shared" si="33"/>
        <v>1</v>
      </c>
      <c r="R230" s="64">
        <f t="shared" ca="1" si="34"/>
        <v>1.2169999999999761</v>
      </c>
      <c r="S230" s="64" t="str">
        <f>IF(O230=1,"",RTD("cqg.rtd",,"StudyData", "(Vol("&amp;$E$13&amp;")when  (LocalYear("&amp;$E$13&amp;")="&amp;$D$2&amp;"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64" t="str">
        <f>IF(O230=1,"",RTD("cqg.rtd",,"StudyData", "(Vol("&amp;$E$14&amp;")when  (LocalYear("&amp;$E$14&amp;")="&amp;$D$3&amp;"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64" t="str">
        <f>IF(O230=1,"",RTD("cqg.rtd",,"StudyData", "(Vol("&amp;$E$15&amp;")when  (LocalYear("&amp;$E$15&amp;")="&amp;$D$4&amp;"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64" t="str">
        <f>IF(O230=1,"",RTD("cqg.rtd",,"StudyData", "(Vol("&amp;$E$16&amp;")when  (LocalYear("&amp;$E$16&amp;")="&amp;$D$5&amp;"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64" t="str">
        <f>IF(O230=1,"",RTD("cqg.rtd",,"StudyData", "(Vol("&amp;$E$17&amp;")when  (LocalYear("&amp;$E$17&amp;")="&amp;$D$6&amp;"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64" t="str">
        <f>IF(O230=1,"",RTD("cqg.rtd",,"StudyData", "(Vol("&amp;$E$18&amp;")when  (LocalYear("&amp;$E$18&amp;")="&amp;$D$7&amp;"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64" t="str">
        <f>IF(O230=1,"",RTD("cqg.rtd",,"StudyData", "(Vol("&amp;$E$19&amp;")when  (LocalYear("&amp;$E$19&amp;")="&amp;$D$8&amp;"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64" t="str">
        <f>IF(O230=1,"",RTD("cqg.rtd",,"StudyData", "(Vol("&amp;$E$20&amp;")when  (LocalYear("&amp;$E$20&amp;")="&amp;$D$9&amp;"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64" t="str">
        <f>IF(O230=1,"",RTD("cqg.rtd",,"StudyData", "(Vol("&amp;$E$21&amp;")when  (LocalYear("&amp;$E$21&amp;")="&amp;$D$10&amp;"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64" t="str">
        <f>IF(O230=1,"",RTD("cqg.rtd",,"StudyData", "(Vol("&amp;$E$21&amp;")when  (LocalYear("&amp;$E$21&amp;")="&amp;$D$11&amp;"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65" t="str">
        <f t="shared" si="35"/>
        <v/>
      </c>
      <c r="AE230" s="64" t="str">
        <f ca="1">IF($R230=1,SUM($S$1:S230),"")</f>
        <v/>
      </c>
      <c r="AF230" s="64" t="str">
        <f ca="1">IF($R230=1,SUM($T$1:T230),"")</f>
        <v/>
      </c>
      <c r="AG230" s="64" t="str">
        <f ca="1">IF($R230=1,SUM($U$1:U230),"")</f>
        <v/>
      </c>
      <c r="AH230" s="64" t="str">
        <f ca="1">IF($R230=1,SUM($V$1:V230),"")</f>
        <v/>
      </c>
      <c r="AI230" s="64" t="str">
        <f ca="1">IF($R230=1,SUM($W$1:W230),"")</f>
        <v/>
      </c>
      <c r="AJ230" s="64" t="str">
        <f ca="1">IF($R230=1,SUM($X$1:X230),"")</f>
        <v/>
      </c>
      <c r="AK230" s="64" t="str">
        <f ca="1">IF($R230=1,SUM($Y$1:Y230),"")</f>
        <v/>
      </c>
      <c r="AL230" s="64" t="str">
        <f ca="1">IF($R230=1,SUM($Z$1:Z230),"")</f>
        <v/>
      </c>
      <c r="AM230" s="64" t="str">
        <f ca="1">IF($R230=1,SUM($AA$1:AA230),"")</f>
        <v/>
      </c>
      <c r="AN230" s="64" t="str">
        <f ca="1">IF($R230=1,SUM($AB$1:AB230),"")</f>
        <v/>
      </c>
      <c r="AO230" s="64" t="str">
        <f ca="1">IF($R230=1,SUM($AC$1:AC230),"")</f>
        <v/>
      </c>
      <c r="AQ230" s="69" t="str">
        <f t="shared" si="36"/>
        <v>27:35</v>
      </c>
    </row>
    <row r="231" spans="6:43" x14ac:dyDescent="0.3">
      <c r="F231" s="64">
        <f t="shared" si="37"/>
        <v>27</v>
      </c>
      <c r="G231" s="66">
        <f t="shared" si="38"/>
        <v>40</v>
      </c>
      <c r="H231" s="67">
        <f t="shared" si="39"/>
        <v>1.1527777777777779</v>
      </c>
      <c r="K231" s="65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65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64">
        <f t="shared" si="33"/>
        <v>1</v>
      </c>
      <c r="R231" s="64">
        <f t="shared" ca="1" si="34"/>
        <v>1.217999999999976</v>
      </c>
      <c r="S231" s="64" t="str">
        <f>IF(O231=1,"",RTD("cqg.rtd",,"StudyData", "(Vol("&amp;$E$13&amp;")when  (LocalYear("&amp;$E$13&amp;")="&amp;$D$2&amp;"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64" t="str">
        <f>IF(O231=1,"",RTD("cqg.rtd",,"StudyData", "(Vol("&amp;$E$14&amp;")when  (LocalYear("&amp;$E$14&amp;")="&amp;$D$3&amp;"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64" t="str">
        <f>IF(O231=1,"",RTD("cqg.rtd",,"StudyData", "(Vol("&amp;$E$15&amp;")when  (LocalYear("&amp;$E$15&amp;")="&amp;$D$4&amp;"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64" t="str">
        <f>IF(O231=1,"",RTD("cqg.rtd",,"StudyData", "(Vol("&amp;$E$16&amp;")when  (LocalYear("&amp;$E$16&amp;")="&amp;$D$5&amp;"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64" t="str">
        <f>IF(O231=1,"",RTD("cqg.rtd",,"StudyData", "(Vol("&amp;$E$17&amp;")when  (LocalYear("&amp;$E$17&amp;")="&amp;$D$6&amp;"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64" t="str">
        <f>IF(O231=1,"",RTD("cqg.rtd",,"StudyData", "(Vol("&amp;$E$18&amp;")when  (LocalYear("&amp;$E$18&amp;")="&amp;$D$7&amp;"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64" t="str">
        <f>IF(O231=1,"",RTD("cqg.rtd",,"StudyData", "(Vol("&amp;$E$19&amp;")when  (LocalYear("&amp;$E$19&amp;")="&amp;$D$8&amp;"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64" t="str">
        <f>IF(O231=1,"",RTD("cqg.rtd",,"StudyData", "(Vol("&amp;$E$20&amp;")when  (LocalYear("&amp;$E$20&amp;")="&amp;$D$9&amp;"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64" t="str">
        <f>IF(O231=1,"",RTD("cqg.rtd",,"StudyData", "(Vol("&amp;$E$21&amp;")when  (LocalYear("&amp;$E$21&amp;")="&amp;$D$10&amp;"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64" t="str">
        <f>IF(O231=1,"",RTD("cqg.rtd",,"StudyData", "(Vol("&amp;$E$21&amp;")when  (LocalYear("&amp;$E$21&amp;")="&amp;$D$11&amp;"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65" t="str">
        <f t="shared" si="35"/>
        <v/>
      </c>
      <c r="AE231" s="64" t="str">
        <f ca="1">IF($R231=1,SUM($S$1:S231),"")</f>
        <v/>
      </c>
      <c r="AF231" s="64" t="str">
        <f ca="1">IF($R231=1,SUM($T$1:T231),"")</f>
        <v/>
      </c>
      <c r="AG231" s="64" t="str">
        <f ca="1">IF($R231=1,SUM($U$1:U231),"")</f>
        <v/>
      </c>
      <c r="AH231" s="64" t="str">
        <f ca="1">IF($R231=1,SUM($V$1:V231),"")</f>
        <v/>
      </c>
      <c r="AI231" s="64" t="str">
        <f ca="1">IF($R231=1,SUM($W$1:W231),"")</f>
        <v/>
      </c>
      <c r="AJ231" s="64" t="str">
        <f ca="1">IF($R231=1,SUM($X$1:X231),"")</f>
        <v/>
      </c>
      <c r="AK231" s="64" t="str">
        <f ca="1">IF($R231=1,SUM($Y$1:Y231),"")</f>
        <v/>
      </c>
      <c r="AL231" s="64" t="str">
        <f ca="1">IF($R231=1,SUM($Z$1:Z231),"")</f>
        <v/>
      </c>
      <c r="AM231" s="64" t="str">
        <f ca="1">IF($R231=1,SUM($AA$1:AA231),"")</f>
        <v/>
      </c>
      <c r="AN231" s="64" t="str">
        <f ca="1">IF($R231=1,SUM($AB$1:AB231),"")</f>
        <v/>
      </c>
      <c r="AO231" s="64" t="str">
        <f ca="1">IF($R231=1,SUM($AC$1:AC231),"")</f>
        <v/>
      </c>
      <c r="AQ231" s="69" t="str">
        <f t="shared" si="36"/>
        <v>27:40</v>
      </c>
    </row>
    <row r="232" spans="6:43" x14ac:dyDescent="0.3">
      <c r="F232" s="64">
        <f t="shared" si="37"/>
        <v>27</v>
      </c>
      <c r="G232" s="66">
        <f t="shared" si="38"/>
        <v>45</v>
      </c>
      <c r="H232" s="67">
        <f t="shared" si="39"/>
        <v>1.15625</v>
      </c>
      <c r="K232" s="65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65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64">
        <f t="shared" si="33"/>
        <v>1</v>
      </c>
      <c r="R232" s="64">
        <f t="shared" ca="1" si="34"/>
        <v>1.2189999999999759</v>
      </c>
      <c r="S232" s="64" t="str">
        <f>IF(O232=1,"",RTD("cqg.rtd",,"StudyData", "(Vol("&amp;$E$13&amp;")when  (LocalYear("&amp;$E$13&amp;")="&amp;$D$2&amp;"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64" t="str">
        <f>IF(O232=1,"",RTD("cqg.rtd",,"StudyData", "(Vol("&amp;$E$14&amp;")when  (LocalYear("&amp;$E$14&amp;")="&amp;$D$3&amp;"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64" t="str">
        <f>IF(O232=1,"",RTD("cqg.rtd",,"StudyData", "(Vol("&amp;$E$15&amp;")when  (LocalYear("&amp;$E$15&amp;")="&amp;$D$4&amp;"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64" t="str">
        <f>IF(O232=1,"",RTD("cqg.rtd",,"StudyData", "(Vol("&amp;$E$16&amp;")when  (LocalYear("&amp;$E$16&amp;")="&amp;$D$5&amp;"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64" t="str">
        <f>IF(O232=1,"",RTD("cqg.rtd",,"StudyData", "(Vol("&amp;$E$17&amp;")when  (LocalYear("&amp;$E$17&amp;")="&amp;$D$6&amp;"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64" t="str">
        <f>IF(O232=1,"",RTD("cqg.rtd",,"StudyData", "(Vol("&amp;$E$18&amp;")when  (LocalYear("&amp;$E$18&amp;")="&amp;$D$7&amp;"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64" t="str">
        <f>IF(O232=1,"",RTD("cqg.rtd",,"StudyData", "(Vol("&amp;$E$19&amp;")when  (LocalYear("&amp;$E$19&amp;")="&amp;$D$8&amp;"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64" t="str">
        <f>IF(O232=1,"",RTD("cqg.rtd",,"StudyData", "(Vol("&amp;$E$20&amp;")when  (LocalYear("&amp;$E$20&amp;")="&amp;$D$9&amp;"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64" t="str">
        <f>IF(O232=1,"",RTD("cqg.rtd",,"StudyData", "(Vol("&amp;$E$21&amp;")when  (LocalYear("&amp;$E$21&amp;")="&amp;$D$10&amp;"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64" t="str">
        <f>IF(O232=1,"",RTD("cqg.rtd",,"StudyData", "(Vol("&amp;$E$21&amp;")when  (LocalYear("&amp;$E$21&amp;")="&amp;$D$11&amp;"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65" t="str">
        <f t="shared" si="35"/>
        <v/>
      </c>
      <c r="AE232" s="64" t="str">
        <f ca="1">IF($R232=1,SUM($S$1:S232),"")</f>
        <v/>
      </c>
      <c r="AF232" s="64" t="str">
        <f ca="1">IF($R232=1,SUM($T$1:T232),"")</f>
        <v/>
      </c>
      <c r="AG232" s="64" t="str">
        <f ca="1">IF($R232=1,SUM($U$1:U232),"")</f>
        <v/>
      </c>
      <c r="AH232" s="64" t="str">
        <f ca="1">IF($R232=1,SUM($V$1:V232),"")</f>
        <v/>
      </c>
      <c r="AI232" s="64" t="str">
        <f ca="1">IF($R232=1,SUM($W$1:W232),"")</f>
        <v/>
      </c>
      <c r="AJ232" s="64" t="str">
        <f ca="1">IF($R232=1,SUM($X$1:X232),"")</f>
        <v/>
      </c>
      <c r="AK232" s="64" t="str">
        <f ca="1">IF($R232=1,SUM($Y$1:Y232),"")</f>
        <v/>
      </c>
      <c r="AL232" s="64" t="str">
        <f ca="1">IF($R232=1,SUM($Z$1:Z232),"")</f>
        <v/>
      </c>
      <c r="AM232" s="64" t="str">
        <f ca="1">IF($R232=1,SUM($AA$1:AA232),"")</f>
        <v/>
      </c>
      <c r="AN232" s="64" t="str">
        <f ca="1">IF($R232=1,SUM($AB$1:AB232),"")</f>
        <v/>
      </c>
      <c r="AO232" s="64" t="str">
        <f ca="1">IF($R232=1,SUM($AC$1:AC232),"")</f>
        <v/>
      </c>
      <c r="AQ232" s="69" t="str">
        <f t="shared" si="36"/>
        <v>27:45</v>
      </c>
    </row>
    <row r="233" spans="6:43" x14ac:dyDescent="0.3">
      <c r="F233" s="64">
        <f t="shared" si="37"/>
        <v>27</v>
      </c>
      <c r="G233" s="66">
        <f t="shared" si="38"/>
        <v>50</v>
      </c>
      <c r="H233" s="67">
        <f t="shared" si="39"/>
        <v>1.1597222222222221</v>
      </c>
      <c r="K233" s="65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65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64">
        <f t="shared" si="33"/>
        <v>1</v>
      </c>
      <c r="R233" s="64">
        <f t="shared" ca="1" si="34"/>
        <v>1.2199999999999758</v>
      </c>
      <c r="S233" s="64" t="str">
        <f>IF(O233=1,"",RTD("cqg.rtd",,"StudyData", "(Vol("&amp;$E$13&amp;")when  (LocalYear("&amp;$E$13&amp;")="&amp;$D$2&amp;"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64" t="str">
        <f>IF(O233=1,"",RTD("cqg.rtd",,"StudyData", "(Vol("&amp;$E$14&amp;")when  (LocalYear("&amp;$E$14&amp;")="&amp;$D$3&amp;"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64" t="str">
        <f>IF(O233=1,"",RTD("cqg.rtd",,"StudyData", "(Vol("&amp;$E$15&amp;")when  (LocalYear("&amp;$E$15&amp;")="&amp;$D$4&amp;"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64" t="str">
        <f>IF(O233=1,"",RTD("cqg.rtd",,"StudyData", "(Vol("&amp;$E$16&amp;")when  (LocalYear("&amp;$E$16&amp;")="&amp;$D$5&amp;"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64" t="str">
        <f>IF(O233=1,"",RTD("cqg.rtd",,"StudyData", "(Vol("&amp;$E$17&amp;")when  (LocalYear("&amp;$E$17&amp;")="&amp;$D$6&amp;"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64" t="str">
        <f>IF(O233=1,"",RTD("cqg.rtd",,"StudyData", "(Vol("&amp;$E$18&amp;")when  (LocalYear("&amp;$E$18&amp;")="&amp;$D$7&amp;"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64" t="str">
        <f>IF(O233=1,"",RTD("cqg.rtd",,"StudyData", "(Vol("&amp;$E$19&amp;")when  (LocalYear("&amp;$E$19&amp;")="&amp;$D$8&amp;"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64" t="str">
        <f>IF(O233=1,"",RTD("cqg.rtd",,"StudyData", "(Vol("&amp;$E$20&amp;")when  (LocalYear("&amp;$E$20&amp;")="&amp;$D$9&amp;"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64" t="str">
        <f>IF(O233=1,"",RTD("cqg.rtd",,"StudyData", "(Vol("&amp;$E$21&amp;")when  (LocalYear("&amp;$E$21&amp;")="&amp;$D$10&amp;"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64" t="str">
        <f>IF(O233=1,"",RTD("cqg.rtd",,"StudyData", "(Vol("&amp;$E$21&amp;")when  (LocalYear("&amp;$E$21&amp;")="&amp;$D$11&amp;"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65" t="str">
        <f t="shared" si="35"/>
        <v/>
      </c>
      <c r="AE233" s="64" t="str">
        <f ca="1">IF($R233=1,SUM($S$1:S233),"")</f>
        <v/>
      </c>
      <c r="AF233" s="64" t="str">
        <f ca="1">IF($R233=1,SUM($T$1:T233),"")</f>
        <v/>
      </c>
      <c r="AG233" s="64" t="str">
        <f ca="1">IF($R233=1,SUM($U$1:U233),"")</f>
        <v/>
      </c>
      <c r="AH233" s="64" t="str">
        <f ca="1">IF($R233=1,SUM($V$1:V233),"")</f>
        <v/>
      </c>
      <c r="AI233" s="64" t="str">
        <f ca="1">IF($R233=1,SUM($W$1:W233),"")</f>
        <v/>
      </c>
      <c r="AJ233" s="64" t="str">
        <f ca="1">IF($R233=1,SUM($X$1:X233),"")</f>
        <v/>
      </c>
      <c r="AK233" s="64" t="str">
        <f ca="1">IF($R233=1,SUM($Y$1:Y233),"")</f>
        <v/>
      </c>
      <c r="AL233" s="64" t="str">
        <f ca="1">IF($R233=1,SUM($Z$1:Z233),"")</f>
        <v/>
      </c>
      <c r="AM233" s="64" t="str">
        <f ca="1">IF($R233=1,SUM($AA$1:AA233),"")</f>
        <v/>
      </c>
      <c r="AN233" s="64" t="str">
        <f ca="1">IF($R233=1,SUM($AB$1:AB233),"")</f>
        <v/>
      </c>
      <c r="AO233" s="64" t="str">
        <f ca="1">IF($R233=1,SUM($AC$1:AC233),"")</f>
        <v/>
      </c>
      <c r="AQ233" s="69" t="str">
        <f t="shared" si="36"/>
        <v>27:50</v>
      </c>
    </row>
    <row r="234" spans="6:43" x14ac:dyDescent="0.3">
      <c r="F234" s="64">
        <f t="shared" si="37"/>
        <v>27</v>
      </c>
      <c r="G234" s="66">
        <f t="shared" si="38"/>
        <v>55</v>
      </c>
      <c r="H234" s="67">
        <f t="shared" si="39"/>
        <v>1.1631944444444444</v>
      </c>
      <c r="K234" s="65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65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64">
        <f t="shared" si="33"/>
        <v>1</v>
      </c>
      <c r="R234" s="64">
        <f t="shared" ca="1" si="34"/>
        <v>1.2209999999999757</v>
      </c>
      <c r="S234" s="64" t="str">
        <f>IF(O234=1,"",RTD("cqg.rtd",,"StudyData", "(Vol("&amp;$E$13&amp;")when  (LocalYear("&amp;$E$13&amp;")="&amp;$D$2&amp;"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64" t="str">
        <f>IF(O234=1,"",RTD("cqg.rtd",,"StudyData", "(Vol("&amp;$E$14&amp;")when  (LocalYear("&amp;$E$14&amp;")="&amp;$D$3&amp;"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64" t="str">
        <f>IF(O234=1,"",RTD("cqg.rtd",,"StudyData", "(Vol("&amp;$E$15&amp;")when  (LocalYear("&amp;$E$15&amp;")="&amp;$D$4&amp;"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64" t="str">
        <f>IF(O234=1,"",RTD("cqg.rtd",,"StudyData", "(Vol("&amp;$E$16&amp;")when  (LocalYear("&amp;$E$16&amp;")="&amp;$D$5&amp;"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64" t="str">
        <f>IF(O234=1,"",RTD("cqg.rtd",,"StudyData", "(Vol("&amp;$E$17&amp;")when  (LocalYear("&amp;$E$17&amp;")="&amp;$D$6&amp;"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64" t="str">
        <f>IF(O234=1,"",RTD("cqg.rtd",,"StudyData", "(Vol("&amp;$E$18&amp;")when  (LocalYear("&amp;$E$18&amp;")="&amp;$D$7&amp;"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64" t="str">
        <f>IF(O234=1,"",RTD("cqg.rtd",,"StudyData", "(Vol("&amp;$E$19&amp;")when  (LocalYear("&amp;$E$19&amp;")="&amp;$D$8&amp;"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64" t="str">
        <f>IF(O234=1,"",RTD("cqg.rtd",,"StudyData", "(Vol("&amp;$E$20&amp;")when  (LocalYear("&amp;$E$20&amp;")="&amp;$D$9&amp;"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64" t="str">
        <f>IF(O234=1,"",RTD("cqg.rtd",,"StudyData", "(Vol("&amp;$E$21&amp;")when  (LocalYear("&amp;$E$21&amp;")="&amp;$D$10&amp;"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64" t="str">
        <f>IF(O234=1,"",RTD("cqg.rtd",,"StudyData", "(Vol("&amp;$E$21&amp;")when  (LocalYear("&amp;$E$21&amp;")="&amp;$D$11&amp;"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65" t="str">
        <f t="shared" si="35"/>
        <v/>
      </c>
      <c r="AE234" s="64" t="str">
        <f ca="1">IF($R234=1,SUM($S$1:S234),"")</f>
        <v/>
      </c>
      <c r="AF234" s="64" t="str">
        <f ca="1">IF($R234=1,SUM($T$1:T234),"")</f>
        <v/>
      </c>
      <c r="AG234" s="64" t="str">
        <f ca="1">IF($R234=1,SUM($U$1:U234),"")</f>
        <v/>
      </c>
      <c r="AH234" s="64" t="str">
        <f ca="1">IF($R234=1,SUM($V$1:V234),"")</f>
        <v/>
      </c>
      <c r="AI234" s="64" t="str">
        <f ca="1">IF($R234=1,SUM($W$1:W234),"")</f>
        <v/>
      </c>
      <c r="AJ234" s="64" t="str">
        <f ca="1">IF($R234=1,SUM($X$1:X234),"")</f>
        <v/>
      </c>
      <c r="AK234" s="64" t="str">
        <f ca="1">IF($R234=1,SUM($Y$1:Y234),"")</f>
        <v/>
      </c>
      <c r="AL234" s="64" t="str">
        <f ca="1">IF($R234=1,SUM($Z$1:Z234),"")</f>
        <v/>
      </c>
      <c r="AM234" s="64" t="str">
        <f ca="1">IF($R234=1,SUM($AA$1:AA234),"")</f>
        <v/>
      </c>
      <c r="AN234" s="64" t="str">
        <f ca="1">IF($R234=1,SUM($AB$1:AB234),"")</f>
        <v/>
      </c>
      <c r="AO234" s="64" t="str">
        <f ca="1">IF($R234=1,SUM($AC$1:AC234),"")</f>
        <v/>
      </c>
      <c r="AQ234" s="69" t="str">
        <f t="shared" si="36"/>
        <v>27:55</v>
      </c>
    </row>
    <row r="235" spans="6:43" x14ac:dyDescent="0.3">
      <c r="F235" s="64">
        <f t="shared" si="37"/>
        <v>28</v>
      </c>
      <c r="G235" s="66" t="str">
        <f t="shared" si="38"/>
        <v>00</v>
      </c>
      <c r="H235" s="67">
        <f t="shared" si="39"/>
        <v>1.1666666666666667</v>
      </c>
      <c r="K235" s="65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65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64">
        <f t="shared" si="33"/>
        <v>1</v>
      </c>
      <c r="R235" s="64">
        <f t="shared" ca="1" si="34"/>
        <v>1.2219999999999756</v>
      </c>
      <c r="S235" s="64" t="str">
        <f>IF(O235=1,"",RTD("cqg.rtd",,"StudyData", "(Vol("&amp;$E$13&amp;")when  (LocalYear("&amp;$E$13&amp;")="&amp;$D$2&amp;"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64" t="str">
        <f>IF(O235=1,"",RTD("cqg.rtd",,"StudyData", "(Vol("&amp;$E$14&amp;")when  (LocalYear("&amp;$E$14&amp;")="&amp;$D$3&amp;"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64" t="str">
        <f>IF(O235=1,"",RTD("cqg.rtd",,"StudyData", "(Vol("&amp;$E$15&amp;")when  (LocalYear("&amp;$E$15&amp;")="&amp;$D$4&amp;"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64" t="str">
        <f>IF(O235=1,"",RTD("cqg.rtd",,"StudyData", "(Vol("&amp;$E$16&amp;")when  (LocalYear("&amp;$E$16&amp;")="&amp;$D$5&amp;"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64" t="str">
        <f>IF(O235=1,"",RTD("cqg.rtd",,"StudyData", "(Vol("&amp;$E$17&amp;")when  (LocalYear("&amp;$E$17&amp;")="&amp;$D$6&amp;"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64" t="str">
        <f>IF(O235=1,"",RTD("cqg.rtd",,"StudyData", "(Vol("&amp;$E$18&amp;")when  (LocalYear("&amp;$E$18&amp;")="&amp;$D$7&amp;"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64" t="str">
        <f>IF(O235=1,"",RTD("cqg.rtd",,"StudyData", "(Vol("&amp;$E$19&amp;")when  (LocalYear("&amp;$E$19&amp;")="&amp;$D$8&amp;"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64" t="str">
        <f>IF(O235=1,"",RTD("cqg.rtd",,"StudyData", "(Vol("&amp;$E$20&amp;")when  (LocalYear("&amp;$E$20&amp;")="&amp;$D$9&amp;"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64" t="str">
        <f>IF(O235=1,"",RTD("cqg.rtd",,"StudyData", "(Vol("&amp;$E$21&amp;")when  (LocalYear("&amp;$E$21&amp;")="&amp;$D$10&amp;"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64" t="str">
        <f>IF(O235=1,"",RTD("cqg.rtd",,"StudyData", "(Vol("&amp;$E$21&amp;")when  (LocalYear("&amp;$E$21&amp;")="&amp;$D$11&amp;"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65" t="str">
        <f t="shared" si="35"/>
        <v/>
      </c>
      <c r="AE235" s="64" t="str">
        <f ca="1">IF($R235=1,SUM($S$1:S235),"")</f>
        <v/>
      </c>
      <c r="AF235" s="64" t="str">
        <f ca="1">IF($R235=1,SUM($T$1:T235),"")</f>
        <v/>
      </c>
      <c r="AG235" s="64" t="str">
        <f ca="1">IF($R235=1,SUM($U$1:U235),"")</f>
        <v/>
      </c>
      <c r="AH235" s="64" t="str">
        <f ca="1">IF($R235=1,SUM($V$1:V235),"")</f>
        <v/>
      </c>
      <c r="AI235" s="64" t="str">
        <f ca="1">IF($R235=1,SUM($W$1:W235),"")</f>
        <v/>
      </c>
      <c r="AJ235" s="64" t="str">
        <f ca="1">IF($R235=1,SUM($X$1:X235),"")</f>
        <v/>
      </c>
      <c r="AK235" s="64" t="str">
        <f ca="1">IF($R235=1,SUM($Y$1:Y235),"")</f>
        <v/>
      </c>
      <c r="AL235" s="64" t="str">
        <f ca="1">IF($R235=1,SUM($Z$1:Z235),"")</f>
        <v/>
      </c>
      <c r="AM235" s="64" t="str">
        <f ca="1">IF($R235=1,SUM($AA$1:AA235),"")</f>
        <v/>
      </c>
      <c r="AN235" s="64" t="str">
        <f ca="1">IF($R235=1,SUM($AB$1:AB235),"")</f>
        <v/>
      </c>
      <c r="AO235" s="64" t="str">
        <f ca="1">IF($R235=1,SUM($AC$1:AC235),"")</f>
        <v/>
      </c>
      <c r="AQ235" s="69" t="str">
        <f t="shared" si="36"/>
        <v>28:00</v>
      </c>
    </row>
    <row r="236" spans="6:43" x14ac:dyDescent="0.3">
      <c r="F236" s="64">
        <f t="shared" si="37"/>
        <v>28</v>
      </c>
      <c r="G236" s="66" t="str">
        <f t="shared" si="38"/>
        <v>05</v>
      </c>
      <c r="H236" s="67">
        <f t="shared" si="39"/>
        <v>1.1701388888888888</v>
      </c>
      <c r="K236" s="65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65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64">
        <f t="shared" si="33"/>
        <v>1</v>
      </c>
      <c r="R236" s="64">
        <f t="shared" ca="1" si="34"/>
        <v>1.2229999999999754</v>
      </c>
      <c r="S236" s="64" t="str">
        <f>IF(O236=1,"",RTD("cqg.rtd",,"StudyData", "(Vol("&amp;$E$13&amp;")when  (LocalYear("&amp;$E$13&amp;")="&amp;$D$2&amp;"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64" t="str">
        <f>IF(O236=1,"",RTD("cqg.rtd",,"StudyData", "(Vol("&amp;$E$14&amp;")when  (LocalYear("&amp;$E$14&amp;")="&amp;$D$3&amp;"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64" t="str">
        <f>IF(O236=1,"",RTD("cqg.rtd",,"StudyData", "(Vol("&amp;$E$15&amp;")when  (LocalYear("&amp;$E$15&amp;")="&amp;$D$4&amp;"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64" t="str">
        <f>IF(O236=1,"",RTD("cqg.rtd",,"StudyData", "(Vol("&amp;$E$16&amp;")when  (LocalYear("&amp;$E$16&amp;")="&amp;$D$5&amp;"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64" t="str">
        <f>IF(O236=1,"",RTD("cqg.rtd",,"StudyData", "(Vol("&amp;$E$17&amp;")when  (LocalYear("&amp;$E$17&amp;")="&amp;$D$6&amp;"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64" t="str">
        <f>IF(O236=1,"",RTD("cqg.rtd",,"StudyData", "(Vol("&amp;$E$18&amp;")when  (LocalYear("&amp;$E$18&amp;")="&amp;$D$7&amp;"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64" t="str">
        <f>IF(O236=1,"",RTD("cqg.rtd",,"StudyData", "(Vol("&amp;$E$19&amp;")when  (LocalYear("&amp;$E$19&amp;")="&amp;$D$8&amp;"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64" t="str">
        <f>IF(O236=1,"",RTD("cqg.rtd",,"StudyData", "(Vol("&amp;$E$20&amp;")when  (LocalYear("&amp;$E$20&amp;")="&amp;$D$9&amp;"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64" t="str">
        <f>IF(O236=1,"",RTD("cqg.rtd",,"StudyData", "(Vol("&amp;$E$21&amp;")when  (LocalYear("&amp;$E$21&amp;")="&amp;$D$10&amp;"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64" t="str">
        <f>IF(O236=1,"",RTD("cqg.rtd",,"StudyData", "(Vol("&amp;$E$21&amp;")when  (LocalYear("&amp;$E$21&amp;")="&amp;$D$11&amp;"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65" t="str">
        <f t="shared" si="35"/>
        <v/>
      </c>
      <c r="AE236" s="64" t="str">
        <f ca="1">IF($R236=1,SUM($S$1:S236),"")</f>
        <v/>
      </c>
      <c r="AF236" s="64" t="str">
        <f ca="1">IF($R236=1,SUM($T$1:T236),"")</f>
        <v/>
      </c>
      <c r="AG236" s="64" t="str">
        <f ca="1">IF($R236=1,SUM($U$1:U236),"")</f>
        <v/>
      </c>
      <c r="AH236" s="64" t="str">
        <f ca="1">IF($R236=1,SUM($V$1:V236),"")</f>
        <v/>
      </c>
      <c r="AI236" s="64" t="str">
        <f ca="1">IF($R236=1,SUM($W$1:W236),"")</f>
        <v/>
      </c>
      <c r="AJ236" s="64" t="str">
        <f ca="1">IF($R236=1,SUM($X$1:X236),"")</f>
        <v/>
      </c>
      <c r="AK236" s="64" t="str">
        <f ca="1">IF($R236=1,SUM($Y$1:Y236),"")</f>
        <v/>
      </c>
      <c r="AL236" s="64" t="str">
        <f ca="1">IF($R236=1,SUM($Z$1:Z236),"")</f>
        <v/>
      </c>
      <c r="AM236" s="64" t="str">
        <f ca="1">IF($R236=1,SUM($AA$1:AA236),"")</f>
        <v/>
      </c>
      <c r="AN236" s="64" t="str">
        <f ca="1">IF($R236=1,SUM($AB$1:AB236),"")</f>
        <v/>
      </c>
      <c r="AO236" s="64" t="str">
        <f ca="1">IF($R236=1,SUM($AC$1:AC236),"")</f>
        <v/>
      </c>
      <c r="AQ236" s="69" t="str">
        <f t="shared" si="36"/>
        <v>28:05</v>
      </c>
    </row>
    <row r="237" spans="6:43" x14ac:dyDescent="0.3">
      <c r="F237" s="64">
        <f t="shared" si="37"/>
        <v>28</v>
      </c>
      <c r="G237" s="66">
        <f t="shared" si="38"/>
        <v>10</v>
      </c>
      <c r="H237" s="67">
        <f t="shared" si="39"/>
        <v>1.1736111111111112</v>
      </c>
      <c r="K237" s="65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65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64">
        <f t="shared" si="33"/>
        <v>1</v>
      </c>
      <c r="R237" s="64">
        <f t="shared" ca="1" si="34"/>
        <v>1.2239999999999753</v>
      </c>
      <c r="S237" s="64" t="str">
        <f>IF(O237=1,"",RTD("cqg.rtd",,"StudyData", "(Vol("&amp;$E$13&amp;")when  (LocalYear("&amp;$E$13&amp;")="&amp;$D$2&amp;"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64" t="str">
        <f>IF(O237=1,"",RTD("cqg.rtd",,"StudyData", "(Vol("&amp;$E$14&amp;")when  (LocalYear("&amp;$E$14&amp;")="&amp;$D$3&amp;"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64" t="str">
        <f>IF(O237=1,"",RTD("cqg.rtd",,"StudyData", "(Vol("&amp;$E$15&amp;")when  (LocalYear("&amp;$E$15&amp;")="&amp;$D$4&amp;"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64" t="str">
        <f>IF(O237=1,"",RTD("cqg.rtd",,"StudyData", "(Vol("&amp;$E$16&amp;")when  (LocalYear("&amp;$E$16&amp;")="&amp;$D$5&amp;"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64" t="str">
        <f>IF(O237=1,"",RTD("cqg.rtd",,"StudyData", "(Vol("&amp;$E$17&amp;")when  (LocalYear("&amp;$E$17&amp;")="&amp;$D$6&amp;"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64" t="str">
        <f>IF(O237=1,"",RTD("cqg.rtd",,"StudyData", "(Vol("&amp;$E$18&amp;")when  (LocalYear("&amp;$E$18&amp;")="&amp;$D$7&amp;"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64" t="str">
        <f>IF(O237=1,"",RTD("cqg.rtd",,"StudyData", "(Vol("&amp;$E$19&amp;")when  (LocalYear("&amp;$E$19&amp;")="&amp;$D$8&amp;"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64" t="str">
        <f>IF(O237=1,"",RTD("cqg.rtd",,"StudyData", "(Vol("&amp;$E$20&amp;")when  (LocalYear("&amp;$E$20&amp;")="&amp;$D$9&amp;"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64" t="str">
        <f>IF(O237=1,"",RTD("cqg.rtd",,"StudyData", "(Vol("&amp;$E$21&amp;")when  (LocalYear("&amp;$E$21&amp;")="&amp;$D$10&amp;"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64" t="str">
        <f>IF(O237=1,"",RTD("cqg.rtd",,"StudyData", "(Vol("&amp;$E$21&amp;")when  (LocalYear("&amp;$E$21&amp;")="&amp;$D$11&amp;"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65" t="str">
        <f t="shared" si="35"/>
        <v/>
      </c>
      <c r="AE237" s="64" t="str">
        <f ca="1">IF($R237=1,SUM($S$1:S237),"")</f>
        <v/>
      </c>
      <c r="AF237" s="64" t="str">
        <f ca="1">IF($R237=1,SUM($T$1:T237),"")</f>
        <v/>
      </c>
      <c r="AG237" s="64" t="str">
        <f ca="1">IF($R237=1,SUM($U$1:U237),"")</f>
        <v/>
      </c>
      <c r="AH237" s="64" t="str">
        <f ca="1">IF($R237=1,SUM($V$1:V237),"")</f>
        <v/>
      </c>
      <c r="AI237" s="64" t="str">
        <f ca="1">IF($R237=1,SUM($W$1:W237),"")</f>
        <v/>
      </c>
      <c r="AJ237" s="64" t="str">
        <f ca="1">IF($R237=1,SUM($X$1:X237),"")</f>
        <v/>
      </c>
      <c r="AK237" s="64" t="str">
        <f ca="1">IF($R237=1,SUM($Y$1:Y237),"")</f>
        <v/>
      </c>
      <c r="AL237" s="64" t="str">
        <f ca="1">IF($R237=1,SUM($Z$1:Z237),"")</f>
        <v/>
      </c>
      <c r="AM237" s="64" t="str">
        <f ca="1">IF($R237=1,SUM($AA$1:AA237),"")</f>
        <v/>
      </c>
      <c r="AN237" s="64" t="str">
        <f ca="1">IF($R237=1,SUM($AB$1:AB237),"")</f>
        <v/>
      </c>
      <c r="AO237" s="64" t="str">
        <f ca="1">IF($R237=1,SUM($AC$1:AC237),"")</f>
        <v/>
      </c>
      <c r="AQ237" s="69" t="str">
        <f t="shared" si="36"/>
        <v>28:10</v>
      </c>
    </row>
    <row r="238" spans="6:43" x14ac:dyDescent="0.3">
      <c r="F238" s="64">
        <f t="shared" si="37"/>
        <v>28</v>
      </c>
      <c r="G238" s="66">
        <f t="shared" si="38"/>
        <v>15</v>
      </c>
      <c r="H238" s="67">
        <f t="shared" si="39"/>
        <v>1.1770833333333333</v>
      </c>
      <c r="K238" s="65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65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64">
        <f t="shared" si="33"/>
        <v>1</v>
      </c>
      <c r="R238" s="64">
        <f t="shared" ca="1" si="34"/>
        <v>1.2249999999999752</v>
      </c>
      <c r="S238" s="64" t="str">
        <f>IF(O238=1,"",RTD("cqg.rtd",,"StudyData", "(Vol("&amp;$E$13&amp;")when  (LocalYear("&amp;$E$13&amp;")="&amp;$D$2&amp;"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64" t="str">
        <f>IF(O238=1,"",RTD("cqg.rtd",,"StudyData", "(Vol("&amp;$E$14&amp;")when  (LocalYear("&amp;$E$14&amp;")="&amp;$D$3&amp;"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64" t="str">
        <f>IF(O238=1,"",RTD("cqg.rtd",,"StudyData", "(Vol("&amp;$E$15&amp;")when  (LocalYear("&amp;$E$15&amp;")="&amp;$D$4&amp;"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64" t="str">
        <f>IF(O238=1,"",RTD("cqg.rtd",,"StudyData", "(Vol("&amp;$E$16&amp;")when  (LocalYear("&amp;$E$16&amp;")="&amp;$D$5&amp;"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64" t="str">
        <f>IF(O238=1,"",RTD("cqg.rtd",,"StudyData", "(Vol("&amp;$E$17&amp;")when  (LocalYear("&amp;$E$17&amp;")="&amp;$D$6&amp;"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64" t="str">
        <f>IF(O238=1,"",RTD("cqg.rtd",,"StudyData", "(Vol("&amp;$E$18&amp;")when  (LocalYear("&amp;$E$18&amp;")="&amp;$D$7&amp;"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64" t="str">
        <f>IF(O238=1,"",RTD("cqg.rtd",,"StudyData", "(Vol("&amp;$E$19&amp;")when  (LocalYear("&amp;$E$19&amp;")="&amp;$D$8&amp;"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64" t="str">
        <f>IF(O238=1,"",RTD("cqg.rtd",,"StudyData", "(Vol("&amp;$E$20&amp;")when  (LocalYear("&amp;$E$20&amp;")="&amp;$D$9&amp;"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64" t="str">
        <f>IF(O238=1,"",RTD("cqg.rtd",,"StudyData", "(Vol("&amp;$E$21&amp;")when  (LocalYear("&amp;$E$21&amp;")="&amp;$D$10&amp;"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64" t="str">
        <f>IF(O238=1,"",RTD("cqg.rtd",,"StudyData", "(Vol("&amp;$E$21&amp;")when  (LocalYear("&amp;$E$21&amp;")="&amp;$D$11&amp;"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65" t="str">
        <f t="shared" si="35"/>
        <v/>
      </c>
      <c r="AE238" s="64" t="str">
        <f ca="1">IF($R238=1,SUM($S$1:S238),"")</f>
        <v/>
      </c>
      <c r="AF238" s="64" t="str">
        <f ca="1">IF($R238=1,SUM($T$1:T238),"")</f>
        <v/>
      </c>
      <c r="AG238" s="64" t="str">
        <f ca="1">IF($R238=1,SUM($U$1:U238),"")</f>
        <v/>
      </c>
      <c r="AH238" s="64" t="str">
        <f ca="1">IF($R238=1,SUM($V$1:V238),"")</f>
        <v/>
      </c>
      <c r="AI238" s="64" t="str">
        <f ca="1">IF($R238=1,SUM($W$1:W238),"")</f>
        <v/>
      </c>
      <c r="AJ238" s="64" t="str">
        <f ca="1">IF($R238=1,SUM($X$1:X238),"")</f>
        <v/>
      </c>
      <c r="AK238" s="64" t="str">
        <f ca="1">IF($R238=1,SUM($Y$1:Y238),"")</f>
        <v/>
      </c>
      <c r="AL238" s="64" t="str">
        <f ca="1">IF($R238=1,SUM($Z$1:Z238),"")</f>
        <v/>
      </c>
      <c r="AM238" s="64" t="str">
        <f ca="1">IF($R238=1,SUM($AA$1:AA238),"")</f>
        <v/>
      </c>
      <c r="AN238" s="64" t="str">
        <f ca="1">IF($R238=1,SUM($AB$1:AB238),"")</f>
        <v/>
      </c>
      <c r="AO238" s="64" t="str">
        <f ca="1">IF($R238=1,SUM($AC$1:AC238),"")</f>
        <v/>
      </c>
      <c r="AQ238" s="69" t="str">
        <f t="shared" si="36"/>
        <v>28:15</v>
      </c>
    </row>
    <row r="239" spans="6:43" x14ac:dyDescent="0.3">
      <c r="F239" s="64">
        <f t="shared" si="37"/>
        <v>28</v>
      </c>
      <c r="G239" s="66">
        <f t="shared" si="38"/>
        <v>20</v>
      </c>
      <c r="H239" s="67">
        <f t="shared" si="39"/>
        <v>1.1805555555555556</v>
      </c>
      <c r="K239" s="65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65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64">
        <f t="shared" si="33"/>
        <v>1</v>
      </c>
      <c r="R239" s="64">
        <f t="shared" ca="1" si="34"/>
        <v>1.2259999999999751</v>
      </c>
      <c r="S239" s="64" t="str">
        <f>IF(O239=1,"",RTD("cqg.rtd",,"StudyData", "(Vol("&amp;$E$13&amp;")when  (LocalYear("&amp;$E$13&amp;")="&amp;$D$2&amp;"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64" t="str">
        <f>IF(O239=1,"",RTD("cqg.rtd",,"StudyData", "(Vol("&amp;$E$14&amp;")when  (LocalYear("&amp;$E$14&amp;")="&amp;$D$3&amp;"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64" t="str">
        <f>IF(O239=1,"",RTD("cqg.rtd",,"StudyData", "(Vol("&amp;$E$15&amp;")when  (LocalYear("&amp;$E$15&amp;")="&amp;$D$4&amp;"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64" t="str">
        <f>IF(O239=1,"",RTD("cqg.rtd",,"StudyData", "(Vol("&amp;$E$16&amp;")when  (LocalYear("&amp;$E$16&amp;")="&amp;$D$5&amp;"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64" t="str">
        <f>IF(O239=1,"",RTD("cqg.rtd",,"StudyData", "(Vol("&amp;$E$17&amp;")when  (LocalYear("&amp;$E$17&amp;")="&amp;$D$6&amp;"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64" t="str">
        <f>IF(O239=1,"",RTD("cqg.rtd",,"StudyData", "(Vol("&amp;$E$18&amp;")when  (LocalYear("&amp;$E$18&amp;")="&amp;$D$7&amp;"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64" t="str">
        <f>IF(O239=1,"",RTD("cqg.rtd",,"StudyData", "(Vol("&amp;$E$19&amp;")when  (LocalYear("&amp;$E$19&amp;")="&amp;$D$8&amp;"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64" t="str">
        <f>IF(O239=1,"",RTD("cqg.rtd",,"StudyData", "(Vol("&amp;$E$20&amp;")when  (LocalYear("&amp;$E$20&amp;")="&amp;$D$9&amp;"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64" t="str">
        <f>IF(O239=1,"",RTD("cqg.rtd",,"StudyData", "(Vol("&amp;$E$21&amp;")when  (LocalYear("&amp;$E$21&amp;")="&amp;$D$10&amp;"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64" t="str">
        <f>IF(O239=1,"",RTD("cqg.rtd",,"StudyData", "(Vol("&amp;$E$21&amp;")when  (LocalYear("&amp;$E$21&amp;")="&amp;$D$11&amp;"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65" t="str">
        <f t="shared" si="35"/>
        <v/>
      </c>
      <c r="AE239" s="64" t="str">
        <f ca="1">IF($R239=1,SUM($S$1:S239),"")</f>
        <v/>
      </c>
      <c r="AF239" s="64" t="str">
        <f ca="1">IF($R239=1,SUM($T$1:T239),"")</f>
        <v/>
      </c>
      <c r="AG239" s="64" t="str">
        <f ca="1">IF($R239=1,SUM($U$1:U239),"")</f>
        <v/>
      </c>
      <c r="AH239" s="64" t="str">
        <f ca="1">IF($R239=1,SUM($V$1:V239),"")</f>
        <v/>
      </c>
      <c r="AI239" s="64" t="str">
        <f ca="1">IF($R239=1,SUM($W$1:W239),"")</f>
        <v/>
      </c>
      <c r="AJ239" s="64" t="str">
        <f ca="1">IF($R239=1,SUM($X$1:X239),"")</f>
        <v/>
      </c>
      <c r="AK239" s="64" t="str">
        <f ca="1">IF($R239=1,SUM($Y$1:Y239),"")</f>
        <v/>
      </c>
      <c r="AL239" s="64" t="str">
        <f ca="1">IF($R239=1,SUM($Z$1:Z239),"")</f>
        <v/>
      </c>
      <c r="AM239" s="64" t="str">
        <f ca="1">IF($R239=1,SUM($AA$1:AA239),"")</f>
        <v/>
      </c>
      <c r="AN239" s="64" t="str">
        <f ca="1">IF($R239=1,SUM($AB$1:AB239),"")</f>
        <v/>
      </c>
      <c r="AO239" s="64" t="str">
        <f ca="1">IF($R239=1,SUM($AC$1:AC239),"")</f>
        <v/>
      </c>
      <c r="AQ239" s="69" t="str">
        <f t="shared" si="36"/>
        <v>28:20</v>
      </c>
    </row>
    <row r="240" spans="6:43" x14ac:dyDescent="0.3">
      <c r="F240" s="64">
        <f t="shared" si="37"/>
        <v>28</v>
      </c>
      <c r="G240" s="66">
        <f t="shared" si="38"/>
        <v>25</v>
      </c>
      <c r="H240" s="67">
        <f t="shared" si="39"/>
        <v>1.1840277777777779</v>
      </c>
      <c r="K240" s="65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65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64">
        <f t="shared" si="33"/>
        <v>1</v>
      </c>
      <c r="R240" s="64">
        <f t="shared" ca="1" si="34"/>
        <v>1.226999999999975</v>
      </c>
      <c r="S240" s="64" t="str">
        <f>IF(O240=1,"",RTD("cqg.rtd",,"StudyData", "(Vol("&amp;$E$13&amp;")when  (LocalYear("&amp;$E$13&amp;")="&amp;$D$2&amp;"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64" t="str">
        <f>IF(O240=1,"",RTD("cqg.rtd",,"StudyData", "(Vol("&amp;$E$14&amp;")when  (LocalYear("&amp;$E$14&amp;")="&amp;$D$3&amp;"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64" t="str">
        <f>IF(O240=1,"",RTD("cqg.rtd",,"StudyData", "(Vol("&amp;$E$15&amp;")when  (LocalYear("&amp;$E$15&amp;")="&amp;$D$4&amp;"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64" t="str">
        <f>IF(O240=1,"",RTD("cqg.rtd",,"StudyData", "(Vol("&amp;$E$16&amp;")when  (LocalYear("&amp;$E$16&amp;")="&amp;$D$5&amp;"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64" t="str">
        <f>IF(O240=1,"",RTD("cqg.rtd",,"StudyData", "(Vol("&amp;$E$17&amp;")when  (LocalYear("&amp;$E$17&amp;")="&amp;$D$6&amp;"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64" t="str">
        <f>IF(O240=1,"",RTD("cqg.rtd",,"StudyData", "(Vol("&amp;$E$18&amp;")when  (LocalYear("&amp;$E$18&amp;")="&amp;$D$7&amp;"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64" t="str">
        <f>IF(O240=1,"",RTD("cqg.rtd",,"StudyData", "(Vol("&amp;$E$19&amp;")when  (LocalYear("&amp;$E$19&amp;")="&amp;$D$8&amp;"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64" t="str">
        <f>IF(O240=1,"",RTD("cqg.rtd",,"StudyData", "(Vol("&amp;$E$20&amp;")when  (LocalYear("&amp;$E$20&amp;")="&amp;$D$9&amp;"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64" t="str">
        <f>IF(O240=1,"",RTD("cqg.rtd",,"StudyData", "(Vol("&amp;$E$21&amp;")when  (LocalYear("&amp;$E$21&amp;")="&amp;$D$10&amp;"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64" t="str">
        <f>IF(O240=1,"",RTD("cqg.rtd",,"StudyData", "(Vol("&amp;$E$21&amp;")when  (LocalYear("&amp;$E$21&amp;")="&amp;$D$11&amp;"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65" t="str">
        <f t="shared" si="35"/>
        <v/>
      </c>
      <c r="AE240" s="64" t="str">
        <f ca="1">IF($R240=1,SUM($S$1:S240),"")</f>
        <v/>
      </c>
      <c r="AF240" s="64" t="str">
        <f ca="1">IF($R240=1,SUM($T$1:T240),"")</f>
        <v/>
      </c>
      <c r="AG240" s="64" t="str">
        <f ca="1">IF($R240=1,SUM($U$1:U240),"")</f>
        <v/>
      </c>
      <c r="AH240" s="64" t="str">
        <f ca="1">IF($R240=1,SUM($V$1:V240),"")</f>
        <v/>
      </c>
      <c r="AI240" s="64" t="str">
        <f ca="1">IF($R240=1,SUM($W$1:W240),"")</f>
        <v/>
      </c>
      <c r="AJ240" s="64" t="str">
        <f ca="1">IF($R240=1,SUM($X$1:X240),"")</f>
        <v/>
      </c>
      <c r="AK240" s="64" t="str">
        <f ca="1">IF($R240=1,SUM($Y$1:Y240),"")</f>
        <v/>
      </c>
      <c r="AL240" s="64" t="str">
        <f ca="1">IF($R240=1,SUM($Z$1:Z240),"")</f>
        <v/>
      </c>
      <c r="AM240" s="64" t="str">
        <f ca="1">IF($R240=1,SUM($AA$1:AA240),"")</f>
        <v/>
      </c>
      <c r="AN240" s="64" t="str">
        <f ca="1">IF($R240=1,SUM($AB$1:AB240),"")</f>
        <v/>
      </c>
      <c r="AO240" s="64" t="str">
        <f ca="1">IF($R240=1,SUM($AC$1:AC240),"")</f>
        <v/>
      </c>
      <c r="AQ240" s="69" t="str">
        <f t="shared" si="36"/>
        <v>28:25</v>
      </c>
    </row>
    <row r="241" spans="6:43" x14ac:dyDescent="0.3">
      <c r="F241" s="64">
        <f t="shared" si="37"/>
        <v>28</v>
      </c>
      <c r="G241" s="66">
        <f t="shared" si="38"/>
        <v>30</v>
      </c>
      <c r="H241" s="67">
        <f t="shared" si="39"/>
        <v>1.1875</v>
      </c>
      <c r="K241" s="65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65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64">
        <f t="shared" si="33"/>
        <v>1</v>
      </c>
      <c r="R241" s="64">
        <f t="shared" ca="1" si="34"/>
        <v>1.2279999999999749</v>
      </c>
      <c r="S241" s="64" t="str">
        <f>IF(O241=1,"",RTD("cqg.rtd",,"StudyData", "(Vol("&amp;$E$13&amp;")when  (LocalYear("&amp;$E$13&amp;")="&amp;$D$2&amp;"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64" t="str">
        <f>IF(O241=1,"",RTD("cqg.rtd",,"StudyData", "(Vol("&amp;$E$14&amp;")when  (LocalYear("&amp;$E$14&amp;")="&amp;$D$3&amp;"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64" t="str">
        <f>IF(O241=1,"",RTD("cqg.rtd",,"StudyData", "(Vol("&amp;$E$15&amp;")when  (LocalYear("&amp;$E$15&amp;")="&amp;$D$4&amp;"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64" t="str">
        <f>IF(O241=1,"",RTD("cqg.rtd",,"StudyData", "(Vol("&amp;$E$16&amp;")when  (LocalYear("&amp;$E$16&amp;")="&amp;$D$5&amp;"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64" t="str">
        <f>IF(O241=1,"",RTD("cqg.rtd",,"StudyData", "(Vol("&amp;$E$17&amp;")when  (LocalYear("&amp;$E$17&amp;")="&amp;$D$6&amp;"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64" t="str">
        <f>IF(O241=1,"",RTD("cqg.rtd",,"StudyData", "(Vol("&amp;$E$18&amp;")when  (LocalYear("&amp;$E$18&amp;")="&amp;$D$7&amp;"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64" t="str">
        <f>IF(O241=1,"",RTD("cqg.rtd",,"StudyData", "(Vol("&amp;$E$19&amp;")when  (LocalYear("&amp;$E$19&amp;")="&amp;$D$8&amp;"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64" t="str">
        <f>IF(O241=1,"",RTD("cqg.rtd",,"StudyData", "(Vol("&amp;$E$20&amp;")when  (LocalYear("&amp;$E$20&amp;")="&amp;$D$9&amp;"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64" t="str">
        <f>IF(O241=1,"",RTD("cqg.rtd",,"StudyData", "(Vol("&amp;$E$21&amp;")when  (LocalYear("&amp;$E$21&amp;")="&amp;$D$10&amp;"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64" t="str">
        <f>IF(O241=1,"",RTD("cqg.rtd",,"StudyData", "(Vol("&amp;$E$21&amp;")when  (LocalYear("&amp;$E$21&amp;")="&amp;$D$11&amp;"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65" t="str">
        <f t="shared" si="35"/>
        <v/>
      </c>
      <c r="AE241" s="64" t="str">
        <f ca="1">IF($R241=1,SUM($S$1:S241),"")</f>
        <v/>
      </c>
      <c r="AF241" s="64" t="str">
        <f ca="1">IF($R241=1,SUM($T$1:T241),"")</f>
        <v/>
      </c>
      <c r="AG241" s="64" t="str">
        <f ca="1">IF($R241=1,SUM($U$1:U241),"")</f>
        <v/>
      </c>
      <c r="AH241" s="64" t="str">
        <f ca="1">IF($R241=1,SUM($V$1:V241),"")</f>
        <v/>
      </c>
      <c r="AI241" s="64" t="str">
        <f ca="1">IF($R241=1,SUM($W$1:W241),"")</f>
        <v/>
      </c>
      <c r="AJ241" s="64" t="str">
        <f ca="1">IF($R241=1,SUM($X$1:X241),"")</f>
        <v/>
      </c>
      <c r="AK241" s="64" t="str">
        <f ca="1">IF($R241=1,SUM($Y$1:Y241),"")</f>
        <v/>
      </c>
      <c r="AL241" s="64" t="str">
        <f ca="1">IF($R241=1,SUM($Z$1:Z241),"")</f>
        <v/>
      </c>
      <c r="AM241" s="64" t="str">
        <f ca="1">IF($R241=1,SUM($AA$1:AA241),"")</f>
        <v/>
      </c>
      <c r="AN241" s="64" t="str">
        <f ca="1">IF($R241=1,SUM($AB$1:AB241),"")</f>
        <v/>
      </c>
      <c r="AO241" s="64" t="str">
        <f ca="1">IF($R241=1,SUM($AC$1:AC241),"")</f>
        <v/>
      </c>
      <c r="AQ241" s="69" t="str">
        <f t="shared" si="36"/>
        <v>28:30</v>
      </c>
    </row>
    <row r="242" spans="6:43" x14ac:dyDescent="0.3">
      <c r="F242" s="64">
        <f t="shared" si="37"/>
        <v>28</v>
      </c>
      <c r="G242" s="66">
        <f t="shared" si="38"/>
        <v>35</v>
      </c>
      <c r="H242" s="67">
        <f t="shared" si="39"/>
        <v>1.1909722222222221</v>
      </c>
      <c r="K242" s="65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65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64">
        <f t="shared" si="33"/>
        <v>1</v>
      </c>
      <c r="R242" s="64">
        <f t="shared" ca="1" si="34"/>
        <v>1.2289999999999748</v>
      </c>
      <c r="S242" s="64" t="str">
        <f>IF(O242=1,"",RTD("cqg.rtd",,"StudyData", "(Vol("&amp;$E$13&amp;")when  (LocalYear("&amp;$E$13&amp;")="&amp;$D$2&amp;"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64" t="str">
        <f>IF(O242=1,"",RTD("cqg.rtd",,"StudyData", "(Vol("&amp;$E$14&amp;")when  (LocalYear("&amp;$E$14&amp;")="&amp;$D$3&amp;"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64" t="str">
        <f>IF(O242=1,"",RTD("cqg.rtd",,"StudyData", "(Vol("&amp;$E$15&amp;")when  (LocalYear("&amp;$E$15&amp;")="&amp;$D$4&amp;"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64" t="str">
        <f>IF(O242=1,"",RTD("cqg.rtd",,"StudyData", "(Vol("&amp;$E$16&amp;")when  (LocalYear("&amp;$E$16&amp;")="&amp;$D$5&amp;"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64" t="str">
        <f>IF(O242=1,"",RTD("cqg.rtd",,"StudyData", "(Vol("&amp;$E$17&amp;")when  (LocalYear("&amp;$E$17&amp;")="&amp;$D$6&amp;"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64" t="str">
        <f>IF(O242=1,"",RTD("cqg.rtd",,"StudyData", "(Vol("&amp;$E$18&amp;")when  (LocalYear("&amp;$E$18&amp;")="&amp;$D$7&amp;"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64" t="str">
        <f>IF(O242=1,"",RTD("cqg.rtd",,"StudyData", "(Vol("&amp;$E$19&amp;")when  (LocalYear("&amp;$E$19&amp;")="&amp;$D$8&amp;"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64" t="str">
        <f>IF(O242=1,"",RTD("cqg.rtd",,"StudyData", "(Vol("&amp;$E$20&amp;")when  (LocalYear("&amp;$E$20&amp;")="&amp;$D$9&amp;"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64" t="str">
        <f>IF(O242=1,"",RTD("cqg.rtd",,"StudyData", "(Vol("&amp;$E$21&amp;")when  (LocalYear("&amp;$E$21&amp;")="&amp;$D$10&amp;"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64" t="str">
        <f>IF(O242=1,"",RTD("cqg.rtd",,"StudyData", "(Vol("&amp;$E$21&amp;")when  (LocalYear("&amp;$E$21&amp;")="&amp;$D$11&amp;"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65" t="str">
        <f t="shared" si="35"/>
        <v/>
      </c>
      <c r="AE242" s="64" t="str">
        <f ca="1">IF($R242=1,SUM($S$1:S242),"")</f>
        <v/>
      </c>
      <c r="AF242" s="64" t="str">
        <f ca="1">IF($R242=1,SUM($T$1:T242),"")</f>
        <v/>
      </c>
      <c r="AG242" s="64" t="str">
        <f ca="1">IF($R242=1,SUM($U$1:U242),"")</f>
        <v/>
      </c>
      <c r="AH242" s="64" t="str">
        <f ca="1">IF($R242=1,SUM($V$1:V242),"")</f>
        <v/>
      </c>
      <c r="AI242" s="64" t="str">
        <f ca="1">IF($R242=1,SUM($W$1:W242),"")</f>
        <v/>
      </c>
      <c r="AJ242" s="64" t="str">
        <f ca="1">IF($R242=1,SUM($X$1:X242),"")</f>
        <v/>
      </c>
      <c r="AK242" s="64" t="str">
        <f ca="1">IF($R242=1,SUM($Y$1:Y242),"")</f>
        <v/>
      </c>
      <c r="AL242" s="64" t="str">
        <f ca="1">IF($R242=1,SUM($Z$1:Z242),"")</f>
        <v/>
      </c>
      <c r="AM242" s="64" t="str">
        <f ca="1">IF($R242=1,SUM($AA$1:AA242),"")</f>
        <v/>
      </c>
      <c r="AN242" s="64" t="str">
        <f ca="1">IF($R242=1,SUM($AB$1:AB242),"")</f>
        <v/>
      </c>
      <c r="AO242" s="64" t="str">
        <f ca="1">IF($R242=1,SUM($AC$1:AC242),"")</f>
        <v/>
      </c>
      <c r="AQ242" s="69" t="str">
        <f t="shared" si="36"/>
        <v>28:35</v>
      </c>
    </row>
    <row r="243" spans="6:43" x14ac:dyDescent="0.3">
      <c r="F243" s="64">
        <f t="shared" si="37"/>
        <v>28</v>
      </c>
      <c r="G243" s="66">
        <f t="shared" si="38"/>
        <v>40</v>
      </c>
      <c r="H243" s="67">
        <f t="shared" si="39"/>
        <v>1.1944444444444444</v>
      </c>
      <c r="K243" s="65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65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64">
        <f t="shared" si="33"/>
        <v>1</v>
      </c>
      <c r="R243" s="64">
        <f t="shared" ca="1" si="34"/>
        <v>1.2299999999999747</v>
      </c>
      <c r="S243" s="64" t="str">
        <f>IF(O243=1,"",RTD("cqg.rtd",,"StudyData", "(Vol("&amp;$E$13&amp;")when  (LocalYear("&amp;$E$13&amp;")="&amp;$D$2&amp;"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64" t="str">
        <f>IF(O243=1,"",RTD("cqg.rtd",,"StudyData", "(Vol("&amp;$E$14&amp;")when  (LocalYear("&amp;$E$14&amp;")="&amp;$D$3&amp;"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64" t="str">
        <f>IF(O243=1,"",RTD("cqg.rtd",,"StudyData", "(Vol("&amp;$E$15&amp;")when  (LocalYear("&amp;$E$15&amp;")="&amp;$D$4&amp;"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64" t="str">
        <f>IF(O243=1,"",RTD("cqg.rtd",,"StudyData", "(Vol("&amp;$E$16&amp;")when  (LocalYear("&amp;$E$16&amp;")="&amp;$D$5&amp;"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64" t="str">
        <f>IF(O243=1,"",RTD("cqg.rtd",,"StudyData", "(Vol("&amp;$E$17&amp;")when  (LocalYear("&amp;$E$17&amp;")="&amp;$D$6&amp;"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64" t="str">
        <f>IF(O243=1,"",RTD("cqg.rtd",,"StudyData", "(Vol("&amp;$E$18&amp;")when  (LocalYear("&amp;$E$18&amp;")="&amp;$D$7&amp;"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64" t="str">
        <f>IF(O243=1,"",RTD("cqg.rtd",,"StudyData", "(Vol("&amp;$E$19&amp;")when  (LocalYear("&amp;$E$19&amp;")="&amp;$D$8&amp;"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64" t="str">
        <f>IF(O243=1,"",RTD("cqg.rtd",,"StudyData", "(Vol("&amp;$E$20&amp;")when  (LocalYear("&amp;$E$20&amp;")="&amp;$D$9&amp;"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64" t="str">
        <f>IF(O243=1,"",RTD("cqg.rtd",,"StudyData", "(Vol("&amp;$E$21&amp;")when  (LocalYear("&amp;$E$21&amp;")="&amp;$D$10&amp;"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64" t="str">
        <f>IF(O243=1,"",RTD("cqg.rtd",,"StudyData", "(Vol("&amp;$E$21&amp;")when  (LocalYear("&amp;$E$21&amp;")="&amp;$D$11&amp;"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65" t="str">
        <f t="shared" si="35"/>
        <v/>
      </c>
      <c r="AE243" s="64" t="str">
        <f ca="1">IF($R243=1,SUM($S$1:S243),"")</f>
        <v/>
      </c>
      <c r="AF243" s="64" t="str">
        <f ca="1">IF($R243=1,SUM($T$1:T243),"")</f>
        <v/>
      </c>
      <c r="AG243" s="64" t="str">
        <f ca="1">IF($R243=1,SUM($U$1:U243),"")</f>
        <v/>
      </c>
      <c r="AH243" s="64" t="str">
        <f ca="1">IF($R243=1,SUM($V$1:V243),"")</f>
        <v/>
      </c>
      <c r="AI243" s="64" t="str">
        <f ca="1">IF($R243=1,SUM($W$1:W243),"")</f>
        <v/>
      </c>
      <c r="AJ243" s="64" t="str">
        <f ca="1">IF($R243=1,SUM($X$1:X243),"")</f>
        <v/>
      </c>
      <c r="AK243" s="64" t="str">
        <f ca="1">IF($R243=1,SUM($Y$1:Y243),"")</f>
        <v/>
      </c>
      <c r="AL243" s="64" t="str">
        <f ca="1">IF($R243=1,SUM($Z$1:Z243),"")</f>
        <v/>
      </c>
      <c r="AM243" s="64" t="str">
        <f ca="1">IF($R243=1,SUM($AA$1:AA243),"")</f>
        <v/>
      </c>
      <c r="AN243" s="64" t="str">
        <f ca="1">IF($R243=1,SUM($AB$1:AB243),"")</f>
        <v/>
      </c>
      <c r="AO243" s="64" t="str">
        <f ca="1">IF($R243=1,SUM($AC$1:AC243),"")</f>
        <v/>
      </c>
      <c r="AQ243" s="69" t="str">
        <f t="shared" si="36"/>
        <v>28:40</v>
      </c>
    </row>
    <row r="244" spans="6:43" x14ac:dyDescent="0.3">
      <c r="F244" s="64">
        <f t="shared" si="37"/>
        <v>28</v>
      </c>
      <c r="G244" s="66">
        <f t="shared" si="38"/>
        <v>45</v>
      </c>
      <c r="H244" s="67">
        <f t="shared" si="39"/>
        <v>1.1979166666666667</v>
      </c>
      <c r="K244" s="65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65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64">
        <f t="shared" si="33"/>
        <v>1</v>
      </c>
      <c r="R244" s="64">
        <f t="shared" ca="1" si="34"/>
        <v>1.2309999999999746</v>
      </c>
      <c r="S244" s="64" t="str">
        <f>IF(O244=1,"",RTD("cqg.rtd",,"StudyData", "(Vol("&amp;$E$13&amp;")when  (LocalYear("&amp;$E$13&amp;")="&amp;$D$2&amp;"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64" t="str">
        <f>IF(O244=1,"",RTD("cqg.rtd",,"StudyData", "(Vol("&amp;$E$14&amp;")when  (LocalYear("&amp;$E$14&amp;")="&amp;$D$3&amp;"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64" t="str">
        <f>IF(O244=1,"",RTD("cqg.rtd",,"StudyData", "(Vol("&amp;$E$15&amp;")when  (LocalYear("&amp;$E$15&amp;")="&amp;$D$4&amp;"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64" t="str">
        <f>IF(O244=1,"",RTD("cqg.rtd",,"StudyData", "(Vol("&amp;$E$16&amp;")when  (LocalYear("&amp;$E$16&amp;")="&amp;$D$5&amp;"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64" t="str">
        <f>IF(O244=1,"",RTD("cqg.rtd",,"StudyData", "(Vol("&amp;$E$17&amp;")when  (LocalYear("&amp;$E$17&amp;")="&amp;$D$6&amp;"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64" t="str">
        <f>IF(O244=1,"",RTD("cqg.rtd",,"StudyData", "(Vol("&amp;$E$18&amp;")when  (LocalYear("&amp;$E$18&amp;")="&amp;$D$7&amp;"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64" t="str">
        <f>IF(O244=1,"",RTD("cqg.rtd",,"StudyData", "(Vol("&amp;$E$19&amp;")when  (LocalYear("&amp;$E$19&amp;")="&amp;$D$8&amp;"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64" t="str">
        <f>IF(O244=1,"",RTD("cqg.rtd",,"StudyData", "(Vol("&amp;$E$20&amp;")when  (LocalYear("&amp;$E$20&amp;")="&amp;$D$9&amp;"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64" t="str">
        <f>IF(O244=1,"",RTD("cqg.rtd",,"StudyData", "(Vol("&amp;$E$21&amp;")when  (LocalYear("&amp;$E$21&amp;")="&amp;$D$10&amp;"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64" t="str">
        <f>IF(O244=1,"",RTD("cqg.rtd",,"StudyData", "(Vol("&amp;$E$21&amp;")when  (LocalYear("&amp;$E$21&amp;")="&amp;$D$11&amp;"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65" t="str">
        <f t="shared" si="35"/>
        <v/>
      </c>
      <c r="AE244" s="64" t="str">
        <f ca="1">IF($R244=1,SUM($S$1:S244),"")</f>
        <v/>
      </c>
      <c r="AF244" s="64" t="str">
        <f ca="1">IF($R244=1,SUM($T$1:T244),"")</f>
        <v/>
      </c>
      <c r="AG244" s="64" t="str">
        <f ca="1">IF($R244=1,SUM($U$1:U244),"")</f>
        <v/>
      </c>
      <c r="AH244" s="64" t="str">
        <f ca="1">IF($R244=1,SUM($V$1:V244),"")</f>
        <v/>
      </c>
      <c r="AI244" s="64" t="str">
        <f ca="1">IF($R244=1,SUM($W$1:W244),"")</f>
        <v/>
      </c>
      <c r="AJ244" s="64" t="str">
        <f ca="1">IF($R244=1,SUM($X$1:X244),"")</f>
        <v/>
      </c>
      <c r="AK244" s="64" t="str">
        <f ca="1">IF($R244=1,SUM($Y$1:Y244),"")</f>
        <v/>
      </c>
      <c r="AL244" s="64" t="str">
        <f ca="1">IF($R244=1,SUM($Z$1:Z244),"")</f>
        <v/>
      </c>
      <c r="AM244" s="64" t="str">
        <f ca="1">IF($R244=1,SUM($AA$1:AA244),"")</f>
        <v/>
      </c>
      <c r="AN244" s="64" t="str">
        <f ca="1">IF($R244=1,SUM($AB$1:AB244),"")</f>
        <v/>
      </c>
      <c r="AO244" s="64" t="str">
        <f ca="1">IF($R244=1,SUM($AC$1:AC244),"")</f>
        <v/>
      </c>
      <c r="AQ244" s="69" t="str">
        <f t="shared" si="36"/>
        <v>28:45</v>
      </c>
    </row>
    <row r="245" spans="6:43" x14ac:dyDescent="0.3">
      <c r="F245" s="64">
        <f t="shared" si="37"/>
        <v>28</v>
      </c>
      <c r="G245" s="66">
        <f t="shared" si="38"/>
        <v>50</v>
      </c>
      <c r="H245" s="67">
        <f t="shared" si="39"/>
        <v>1.2013888888888888</v>
      </c>
      <c r="K245" s="65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65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64">
        <f t="shared" si="33"/>
        <v>1</v>
      </c>
      <c r="R245" s="64">
        <f t="shared" ca="1" si="34"/>
        <v>1.2319999999999744</v>
      </c>
      <c r="S245" s="64" t="str">
        <f>IF(O245=1,"",RTD("cqg.rtd",,"StudyData", "(Vol("&amp;$E$13&amp;")when  (LocalYear("&amp;$E$13&amp;")="&amp;$D$2&amp;"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64" t="str">
        <f>IF(O245=1,"",RTD("cqg.rtd",,"StudyData", "(Vol("&amp;$E$14&amp;")when  (LocalYear("&amp;$E$14&amp;")="&amp;$D$3&amp;"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64" t="str">
        <f>IF(O245=1,"",RTD("cqg.rtd",,"StudyData", "(Vol("&amp;$E$15&amp;")when  (LocalYear("&amp;$E$15&amp;")="&amp;$D$4&amp;"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64" t="str">
        <f>IF(O245=1,"",RTD("cqg.rtd",,"StudyData", "(Vol("&amp;$E$16&amp;")when  (LocalYear("&amp;$E$16&amp;")="&amp;$D$5&amp;"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64" t="str">
        <f>IF(O245=1,"",RTD("cqg.rtd",,"StudyData", "(Vol("&amp;$E$17&amp;")when  (LocalYear("&amp;$E$17&amp;")="&amp;$D$6&amp;"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64" t="str">
        <f>IF(O245=1,"",RTD("cqg.rtd",,"StudyData", "(Vol("&amp;$E$18&amp;")when  (LocalYear("&amp;$E$18&amp;")="&amp;$D$7&amp;"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64" t="str">
        <f>IF(O245=1,"",RTD("cqg.rtd",,"StudyData", "(Vol("&amp;$E$19&amp;")when  (LocalYear("&amp;$E$19&amp;")="&amp;$D$8&amp;"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64" t="str">
        <f>IF(O245=1,"",RTD("cqg.rtd",,"StudyData", "(Vol("&amp;$E$20&amp;")when  (LocalYear("&amp;$E$20&amp;")="&amp;$D$9&amp;"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64" t="str">
        <f>IF(O245=1,"",RTD("cqg.rtd",,"StudyData", "(Vol("&amp;$E$21&amp;")when  (LocalYear("&amp;$E$21&amp;")="&amp;$D$10&amp;"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64" t="str">
        <f>IF(O245=1,"",RTD("cqg.rtd",,"StudyData", "(Vol("&amp;$E$21&amp;")when  (LocalYear("&amp;$E$21&amp;")="&amp;$D$11&amp;"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65" t="str">
        <f t="shared" si="35"/>
        <v/>
      </c>
      <c r="AE245" s="64" t="str">
        <f ca="1">IF($R245=1,SUM($S$1:S245),"")</f>
        <v/>
      </c>
      <c r="AF245" s="64" t="str">
        <f ca="1">IF($R245=1,SUM($T$1:T245),"")</f>
        <v/>
      </c>
      <c r="AG245" s="64" t="str">
        <f ca="1">IF($R245=1,SUM($U$1:U245),"")</f>
        <v/>
      </c>
      <c r="AH245" s="64" t="str">
        <f ca="1">IF($R245=1,SUM($V$1:V245),"")</f>
        <v/>
      </c>
      <c r="AI245" s="64" t="str">
        <f ca="1">IF($R245=1,SUM($W$1:W245),"")</f>
        <v/>
      </c>
      <c r="AJ245" s="64" t="str">
        <f ca="1">IF($R245=1,SUM($X$1:X245),"")</f>
        <v/>
      </c>
      <c r="AK245" s="64" t="str">
        <f ca="1">IF($R245=1,SUM($Y$1:Y245),"")</f>
        <v/>
      </c>
      <c r="AL245" s="64" t="str">
        <f ca="1">IF($R245=1,SUM($Z$1:Z245),"")</f>
        <v/>
      </c>
      <c r="AM245" s="64" t="str">
        <f ca="1">IF($R245=1,SUM($AA$1:AA245),"")</f>
        <v/>
      </c>
      <c r="AN245" s="64" t="str">
        <f ca="1">IF($R245=1,SUM($AB$1:AB245),"")</f>
        <v/>
      </c>
      <c r="AO245" s="64" t="str">
        <f ca="1">IF($R245=1,SUM($AC$1:AC245),"")</f>
        <v/>
      </c>
      <c r="AQ245" s="69" t="str">
        <f t="shared" si="36"/>
        <v>28:50</v>
      </c>
    </row>
    <row r="246" spans="6:43" x14ac:dyDescent="0.3">
      <c r="F246" s="64">
        <f t="shared" si="37"/>
        <v>28</v>
      </c>
      <c r="G246" s="66">
        <f t="shared" si="38"/>
        <v>55</v>
      </c>
      <c r="H246" s="67">
        <f t="shared" si="39"/>
        <v>1.2048611111111112</v>
      </c>
      <c r="K246" s="65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65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64">
        <f t="shared" si="33"/>
        <v>1</v>
      </c>
      <c r="R246" s="64">
        <f t="shared" ca="1" si="34"/>
        <v>1.2329999999999743</v>
      </c>
      <c r="S246" s="64" t="str">
        <f>IF(O246=1,"",RTD("cqg.rtd",,"StudyData", "(Vol("&amp;$E$13&amp;")when  (LocalYear("&amp;$E$13&amp;")="&amp;$D$2&amp;"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64" t="str">
        <f>IF(O246=1,"",RTD("cqg.rtd",,"StudyData", "(Vol("&amp;$E$14&amp;")when  (LocalYear("&amp;$E$14&amp;")="&amp;$D$3&amp;"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64" t="str">
        <f>IF(O246=1,"",RTD("cqg.rtd",,"StudyData", "(Vol("&amp;$E$15&amp;")when  (LocalYear("&amp;$E$15&amp;")="&amp;$D$4&amp;"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64" t="str">
        <f>IF(O246=1,"",RTD("cqg.rtd",,"StudyData", "(Vol("&amp;$E$16&amp;")when  (LocalYear("&amp;$E$16&amp;")="&amp;$D$5&amp;"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64" t="str">
        <f>IF(O246=1,"",RTD("cqg.rtd",,"StudyData", "(Vol("&amp;$E$17&amp;")when  (LocalYear("&amp;$E$17&amp;")="&amp;$D$6&amp;"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64" t="str">
        <f>IF(O246=1,"",RTD("cqg.rtd",,"StudyData", "(Vol("&amp;$E$18&amp;")when  (LocalYear("&amp;$E$18&amp;")="&amp;$D$7&amp;"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64" t="str">
        <f>IF(O246=1,"",RTD("cqg.rtd",,"StudyData", "(Vol("&amp;$E$19&amp;")when  (LocalYear("&amp;$E$19&amp;")="&amp;$D$8&amp;"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64" t="str">
        <f>IF(O246=1,"",RTD("cqg.rtd",,"StudyData", "(Vol("&amp;$E$20&amp;")when  (LocalYear("&amp;$E$20&amp;")="&amp;$D$9&amp;"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64" t="str">
        <f>IF(O246=1,"",RTD("cqg.rtd",,"StudyData", "(Vol("&amp;$E$21&amp;")when  (LocalYear("&amp;$E$21&amp;")="&amp;$D$10&amp;"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64" t="str">
        <f>IF(O246=1,"",RTD("cqg.rtd",,"StudyData", "(Vol("&amp;$E$21&amp;")when  (LocalYear("&amp;$E$21&amp;")="&amp;$D$11&amp;"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65" t="str">
        <f t="shared" si="35"/>
        <v/>
      </c>
      <c r="AE246" s="64" t="str">
        <f ca="1">IF($R246=1,SUM($S$1:S246),"")</f>
        <v/>
      </c>
      <c r="AF246" s="64" t="str">
        <f ca="1">IF($R246=1,SUM($T$1:T246),"")</f>
        <v/>
      </c>
      <c r="AG246" s="64" t="str">
        <f ca="1">IF($R246=1,SUM($U$1:U246),"")</f>
        <v/>
      </c>
      <c r="AH246" s="64" t="str">
        <f ca="1">IF($R246=1,SUM($V$1:V246),"")</f>
        <v/>
      </c>
      <c r="AI246" s="64" t="str">
        <f ca="1">IF($R246=1,SUM($W$1:W246),"")</f>
        <v/>
      </c>
      <c r="AJ246" s="64" t="str">
        <f ca="1">IF($R246=1,SUM($X$1:X246),"")</f>
        <v/>
      </c>
      <c r="AK246" s="64" t="str">
        <f ca="1">IF($R246=1,SUM($Y$1:Y246),"")</f>
        <v/>
      </c>
      <c r="AL246" s="64" t="str">
        <f ca="1">IF($R246=1,SUM($Z$1:Z246),"")</f>
        <v/>
      </c>
      <c r="AM246" s="64" t="str">
        <f ca="1">IF($R246=1,SUM($AA$1:AA246),"")</f>
        <v/>
      </c>
      <c r="AN246" s="64" t="str">
        <f ca="1">IF($R246=1,SUM($AB$1:AB246),"")</f>
        <v/>
      </c>
      <c r="AO246" s="64" t="str">
        <f ca="1">IF($R246=1,SUM($AC$1:AC246),"")</f>
        <v/>
      </c>
      <c r="AQ246" s="69" t="str">
        <f t="shared" si="36"/>
        <v>28:55</v>
      </c>
    </row>
    <row r="247" spans="6:43" x14ac:dyDescent="0.3">
      <c r="F247" s="64">
        <f t="shared" si="37"/>
        <v>29</v>
      </c>
      <c r="G247" s="66" t="str">
        <f t="shared" si="38"/>
        <v>00</v>
      </c>
      <c r="H247" s="67">
        <f t="shared" si="39"/>
        <v>1.2083333333333333</v>
      </c>
      <c r="K247" s="65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65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64">
        <f t="shared" si="33"/>
        <v>1</v>
      </c>
      <c r="R247" s="64">
        <f t="shared" ca="1" si="34"/>
        <v>1.2339999999999742</v>
      </c>
      <c r="S247" s="64" t="str">
        <f>IF(O247=1,"",RTD("cqg.rtd",,"StudyData", "(Vol("&amp;$E$13&amp;")when  (LocalYear("&amp;$E$13&amp;")="&amp;$D$2&amp;"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64" t="str">
        <f>IF(O247=1,"",RTD("cqg.rtd",,"StudyData", "(Vol("&amp;$E$14&amp;")when  (LocalYear("&amp;$E$14&amp;")="&amp;$D$3&amp;"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64" t="str">
        <f>IF(O247=1,"",RTD("cqg.rtd",,"StudyData", "(Vol("&amp;$E$15&amp;")when  (LocalYear("&amp;$E$15&amp;")="&amp;$D$4&amp;"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64" t="str">
        <f>IF(O247=1,"",RTD("cqg.rtd",,"StudyData", "(Vol("&amp;$E$16&amp;")when  (LocalYear("&amp;$E$16&amp;")="&amp;$D$5&amp;"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64" t="str">
        <f>IF(O247=1,"",RTD("cqg.rtd",,"StudyData", "(Vol("&amp;$E$17&amp;")when  (LocalYear("&amp;$E$17&amp;")="&amp;$D$6&amp;"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64" t="str">
        <f>IF(O247=1,"",RTD("cqg.rtd",,"StudyData", "(Vol("&amp;$E$18&amp;")when  (LocalYear("&amp;$E$18&amp;")="&amp;$D$7&amp;"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64" t="str">
        <f>IF(O247=1,"",RTD("cqg.rtd",,"StudyData", "(Vol("&amp;$E$19&amp;")when  (LocalYear("&amp;$E$19&amp;")="&amp;$D$8&amp;"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64" t="str">
        <f>IF(O247=1,"",RTD("cqg.rtd",,"StudyData", "(Vol("&amp;$E$20&amp;")when  (LocalYear("&amp;$E$20&amp;")="&amp;$D$9&amp;"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64" t="str">
        <f>IF(O247=1,"",RTD("cqg.rtd",,"StudyData", "(Vol("&amp;$E$21&amp;")when  (LocalYear("&amp;$E$21&amp;")="&amp;$D$10&amp;"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64" t="str">
        <f>IF(O247=1,"",RTD("cqg.rtd",,"StudyData", "(Vol("&amp;$E$21&amp;")when  (LocalYear("&amp;$E$21&amp;")="&amp;$D$11&amp;"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65" t="str">
        <f t="shared" si="35"/>
        <v/>
      </c>
      <c r="AE247" s="64" t="str">
        <f ca="1">IF($R247=1,SUM($S$1:S247),"")</f>
        <v/>
      </c>
      <c r="AF247" s="64" t="str">
        <f ca="1">IF($R247=1,SUM($T$1:T247),"")</f>
        <v/>
      </c>
      <c r="AG247" s="64" t="str">
        <f ca="1">IF($R247=1,SUM($U$1:U247),"")</f>
        <v/>
      </c>
      <c r="AH247" s="64" t="str">
        <f ca="1">IF($R247=1,SUM($V$1:V247),"")</f>
        <v/>
      </c>
      <c r="AI247" s="64" t="str">
        <f ca="1">IF($R247=1,SUM($W$1:W247),"")</f>
        <v/>
      </c>
      <c r="AJ247" s="64" t="str">
        <f ca="1">IF($R247=1,SUM($X$1:X247),"")</f>
        <v/>
      </c>
      <c r="AK247" s="64" t="str">
        <f ca="1">IF($R247=1,SUM($Y$1:Y247),"")</f>
        <v/>
      </c>
      <c r="AL247" s="64" t="str">
        <f ca="1">IF($R247=1,SUM($Z$1:Z247),"")</f>
        <v/>
      </c>
      <c r="AM247" s="64" t="str">
        <f ca="1">IF($R247=1,SUM($AA$1:AA247),"")</f>
        <v/>
      </c>
      <c r="AN247" s="64" t="str">
        <f ca="1">IF($R247=1,SUM($AB$1:AB247),"")</f>
        <v/>
      </c>
      <c r="AO247" s="64" t="str">
        <f ca="1">IF($R247=1,SUM($AC$1:AC247),"")</f>
        <v/>
      </c>
      <c r="AQ247" s="69" t="str">
        <f t="shared" si="36"/>
        <v>29:00</v>
      </c>
    </row>
    <row r="248" spans="6:43" x14ac:dyDescent="0.3">
      <c r="F248" s="64">
        <f t="shared" si="37"/>
        <v>29</v>
      </c>
      <c r="G248" s="66" t="str">
        <f t="shared" si="38"/>
        <v>05</v>
      </c>
      <c r="H248" s="67">
        <f t="shared" si="39"/>
        <v>1.2118055555555556</v>
      </c>
      <c r="K248" s="65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65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64">
        <f t="shared" si="33"/>
        <v>1</v>
      </c>
      <c r="R248" s="64">
        <f t="shared" ca="1" si="34"/>
        <v>1.2349999999999741</v>
      </c>
      <c r="S248" s="64" t="str">
        <f>IF(O248=1,"",RTD("cqg.rtd",,"StudyData", "(Vol("&amp;$E$13&amp;")when  (LocalYear("&amp;$E$13&amp;")="&amp;$D$2&amp;"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64" t="str">
        <f>IF(O248=1,"",RTD("cqg.rtd",,"StudyData", "(Vol("&amp;$E$14&amp;")when  (LocalYear("&amp;$E$14&amp;")="&amp;$D$3&amp;"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64" t="str">
        <f>IF(O248=1,"",RTD("cqg.rtd",,"StudyData", "(Vol("&amp;$E$15&amp;")when  (LocalYear("&amp;$E$15&amp;")="&amp;$D$4&amp;"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64" t="str">
        <f>IF(O248=1,"",RTD("cqg.rtd",,"StudyData", "(Vol("&amp;$E$16&amp;")when  (LocalYear("&amp;$E$16&amp;")="&amp;$D$5&amp;"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64" t="str">
        <f>IF(O248=1,"",RTD("cqg.rtd",,"StudyData", "(Vol("&amp;$E$17&amp;")when  (LocalYear("&amp;$E$17&amp;")="&amp;$D$6&amp;"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64" t="str">
        <f>IF(O248=1,"",RTD("cqg.rtd",,"StudyData", "(Vol("&amp;$E$18&amp;")when  (LocalYear("&amp;$E$18&amp;")="&amp;$D$7&amp;"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64" t="str">
        <f>IF(O248=1,"",RTD("cqg.rtd",,"StudyData", "(Vol("&amp;$E$19&amp;")when  (LocalYear("&amp;$E$19&amp;")="&amp;$D$8&amp;"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64" t="str">
        <f>IF(O248=1,"",RTD("cqg.rtd",,"StudyData", "(Vol("&amp;$E$20&amp;")when  (LocalYear("&amp;$E$20&amp;")="&amp;$D$9&amp;"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64" t="str">
        <f>IF(O248=1,"",RTD("cqg.rtd",,"StudyData", "(Vol("&amp;$E$21&amp;")when  (LocalYear("&amp;$E$21&amp;")="&amp;$D$10&amp;"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64" t="str">
        <f>IF(O248=1,"",RTD("cqg.rtd",,"StudyData", "(Vol("&amp;$E$21&amp;")when  (LocalYear("&amp;$E$21&amp;")="&amp;$D$11&amp;"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65" t="str">
        <f t="shared" si="35"/>
        <v/>
      </c>
      <c r="AE248" s="64" t="str">
        <f ca="1">IF($R248=1,SUM($S$1:S248),"")</f>
        <v/>
      </c>
      <c r="AF248" s="64" t="str">
        <f ca="1">IF($R248=1,SUM($T$1:T248),"")</f>
        <v/>
      </c>
      <c r="AG248" s="64" t="str">
        <f ca="1">IF($R248=1,SUM($U$1:U248),"")</f>
        <v/>
      </c>
      <c r="AH248" s="64" t="str">
        <f ca="1">IF($R248=1,SUM($V$1:V248),"")</f>
        <v/>
      </c>
      <c r="AI248" s="64" t="str">
        <f ca="1">IF($R248=1,SUM($W$1:W248),"")</f>
        <v/>
      </c>
      <c r="AJ248" s="64" t="str">
        <f ca="1">IF($R248=1,SUM($X$1:X248),"")</f>
        <v/>
      </c>
      <c r="AK248" s="64" t="str">
        <f ca="1">IF($R248=1,SUM($Y$1:Y248),"")</f>
        <v/>
      </c>
      <c r="AL248" s="64" t="str">
        <f ca="1">IF($R248=1,SUM($Z$1:Z248),"")</f>
        <v/>
      </c>
      <c r="AM248" s="64" t="str">
        <f ca="1">IF($R248=1,SUM($AA$1:AA248),"")</f>
        <v/>
      </c>
      <c r="AN248" s="64" t="str">
        <f ca="1">IF($R248=1,SUM($AB$1:AB248),"")</f>
        <v/>
      </c>
      <c r="AO248" s="64" t="str">
        <f ca="1">IF($R248=1,SUM($AC$1:AC248),"")</f>
        <v/>
      </c>
      <c r="AQ248" s="69" t="str">
        <f t="shared" si="36"/>
        <v>29:05</v>
      </c>
    </row>
    <row r="249" spans="6:43" x14ac:dyDescent="0.3">
      <c r="F249" s="64">
        <f t="shared" si="37"/>
        <v>29</v>
      </c>
      <c r="G249" s="66">
        <f t="shared" si="38"/>
        <v>10</v>
      </c>
      <c r="H249" s="67">
        <f t="shared" si="39"/>
        <v>1.2152777777777779</v>
      </c>
      <c r="K249" s="65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65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64">
        <f t="shared" si="33"/>
        <v>1</v>
      </c>
      <c r="R249" s="64">
        <f t="shared" ca="1" si="34"/>
        <v>1.235999999999974</v>
      </c>
      <c r="S249" s="64" t="str">
        <f>IF(O249=1,"",RTD("cqg.rtd",,"StudyData", "(Vol("&amp;$E$13&amp;")when  (LocalYear("&amp;$E$13&amp;")="&amp;$D$2&amp;"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64" t="str">
        <f>IF(O249=1,"",RTD("cqg.rtd",,"StudyData", "(Vol("&amp;$E$14&amp;")when  (LocalYear("&amp;$E$14&amp;")="&amp;$D$3&amp;"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64" t="str">
        <f>IF(O249=1,"",RTD("cqg.rtd",,"StudyData", "(Vol("&amp;$E$15&amp;")when  (LocalYear("&amp;$E$15&amp;")="&amp;$D$4&amp;"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64" t="str">
        <f>IF(O249=1,"",RTD("cqg.rtd",,"StudyData", "(Vol("&amp;$E$16&amp;")when  (LocalYear("&amp;$E$16&amp;")="&amp;$D$5&amp;"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64" t="str">
        <f>IF(O249=1,"",RTD("cqg.rtd",,"StudyData", "(Vol("&amp;$E$17&amp;")when  (LocalYear("&amp;$E$17&amp;")="&amp;$D$6&amp;"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64" t="str">
        <f>IF(O249=1,"",RTD("cqg.rtd",,"StudyData", "(Vol("&amp;$E$18&amp;")when  (LocalYear("&amp;$E$18&amp;")="&amp;$D$7&amp;"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64" t="str">
        <f>IF(O249=1,"",RTD("cqg.rtd",,"StudyData", "(Vol("&amp;$E$19&amp;")when  (LocalYear("&amp;$E$19&amp;")="&amp;$D$8&amp;"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64" t="str">
        <f>IF(O249=1,"",RTD("cqg.rtd",,"StudyData", "(Vol("&amp;$E$20&amp;")when  (LocalYear("&amp;$E$20&amp;")="&amp;$D$9&amp;"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64" t="str">
        <f>IF(O249=1,"",RTD("cqg.rtd",,"StudyData", "(Vol("&amp;$E$21&amp;")when  (LocalYear("&amp;$E$21&amp;")="&amp;$D$10&amp;"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64" t="str">
        <f>IF(O249=1,"",RTD("cqg.rtd",,"StudyData", "(Vol("&amp;$E$21&amp;")when  (LocalYear("&amp;$E$21&amp;")="&amp;$D$11&amp;"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65" t="str">
        <f t="shared" si="35"/>
        <v/>
      </c>
      <c r="AE249" s="64" t="str">
        <f ca="1">IF($R249=1,SUM($S$1:S249),"")</f>
        <v/>
      </c>
      <c r="AF249" s="64" t="str">
        <f ca="1">IF($R249=1,SUM($T$1:T249),"")</f>
        <v/>
      </c>
      <c r="AG249" s="64" t="str">
        <f ca="1">IF($R249=1,SUM($U$1:U249),"")</f>
        <v/>
      </c>
      <c r="AH249" s="64" t="str">
        <f ca="1">IF($R249=1,SUM($V$1:V249),"")</f>
        <v/>
      </c>
      <c r="AI249" s="64" t="str">
        <f ca="1">IF($R249=1,SUM($W$1:W249),"")</f>
        <v/>
      </c>
      <c r="AJ249" s="64" t="str">
        <f ca="1">IF($R249=1,SUM($X$1:X249),"")</f>
        <v/>
      </c>
      <c r="AK249" s="64" t="str">
        <f ca="1">IF($R249=1,SUM($Y$1:Y249),"")</f>
        <v/>
      </c>
      <c r="AL249" s="64" t="str">
        <f ca="1">IF($R249=1,SUM($Z$1:Z249),"")</f>
        <v/>
      </c>
      <c r="AM249" s="64" t="str">
        <f ca="1">IF($R249=1,SUM($AA$1:AA249),"")</f>
        <v/>
      </c>
      <c r="AN249" s="64" t="str">
        <f ca="1">IF($R249=1,SUM($AB$1:AB249),"")</f>
        <v/>
      </c>
      <c r="AO249" s="64" t="str">
        <f ca="1">IF($R249=1,SUM($AC$1:AC249),"")</f>
        <v/>
      </c>
      <c r="AQ249" s="69" t="str">
        <f t="shared" si="36"/>
        <v>29:10</v>
      </c>
    </row>
    <row r="250" spans="6:43" x14ac:dyDescent="0.3">
      <c r="F250" s="64">
        <f t="shared" si="37"/>
        <v>29</v>
      </c>
      <c r="G250" s="66">
        <f t="shared" si="38"/>
        <v>15</v>
      </c>
      <c r="H250" s="67">
        <f t="shared" si="39"/>
        <v>1.21875</v>
      </c>
      <c r="K250" s="65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65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64">
        <f t="shared" si="33"/>
        <v>1</v>
      </c>
      <c r="R250" s="64">
        <f t="shared" ca="1" si="34"/>
        <v>1.2369999999999739</v>
      </c>
      <c r="S250" s="64" t="str">
        <f>IF(O250=1,"",RTD("cqg.rtd",,"StudyData", "(Vol("&amp;$E$13&amp;")when  (LocalYear("&amp;$E$13&amp;")="&amp;$D$2&amp;"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64" t="str">
        <f>IF(O250=1,"",RTD("cqg.rtd",,"StudyData", "(Vol("&amp;$E$14&amp;")when  (LocalYear("&amp;$E$14&amp;")="&amp;$D$3&amp;"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64" t="str">
        <f>IF(O250=1,"",RTD("cqg.rtd",,"StudyData", "(Vol("&amp;$E$15&amp;")when  (LocalYear("&amp;$E$15&amp;")="&amp;$D$4&amp;"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64" t="str">
        <f>IF(O250=1,"",RTD("cqg.rtd",,"StudyData", "(Vol("&amp;$E$16&amp;")when  (LocalYear("&amp;$E$16&amp;")="&amp;$D$5&amp;"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64" t="str">
        <f>IF(O250=1,"",RTD("cqg.rtd",,"StudyData", "(Vol("&amp;$E$17&amp;")when  (LocalYear("&amp;$E$17&amp;")="&amp;$D$6&amp;"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64" t="str">
        <f>IF(O250=1,"",RTD("cqg.rtd",,"StudyData", "(Vol("&amp;$E$18&amp;")when  (LocalYear("&amp;$E$18&amp;")="&amp;$D$7&amp;"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64" t="str">
        <f>IF(O250=1,"",RTD("cqg.rtd",,"StudyData", "(Vol("&amp;$E$19&amp;")when  (LocalYear("&amp;$E$19&amp;")="&amp;$D$8&amp;"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64" t="str">
        <f>IF(O250=1,"",RTD("cqg.rtd",,"StudyData", "(Vol("&amp;$E$20&amp;")when  (LocalYear("&amp;$E$20&amp;")="&amp;$D$9&amp;"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64" t="str">
        <f>IF(O250=1,"",RTD("cqg.rtd",,"StudyData", "(Vol("&amp;$E$21&amp;")when  (LocalYear("&amp;$E$21&amp;")="&amp;$D$10&amp;"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64" t="str">
        <f>IF(O250=1,"",RTD("cqg.rtd",,"StudyData", "(Vol("&amp;$E$21&amp;")when  (LocalYear("&amp;$E$21&amp;")="&amp;$D$11&amp;"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65" t="str">
        <f t="shared" si="35"/>
        <v/>
      </c>
      <c r="AE250" s="64" t="str">
        <f ca="1">IF($R250=1,SUM($S$1:S250),"")</f>
        <v/>
      </c>
      <c r="AF250" s="64" t="str">
        <f ca="1">IF($R250=1,SUM($T$1:T250),"")</f>
        <v/>
      </c>
      <c r="AG250" s="64" t="str">
        <f ca="1">IF($R250=1,SUM($U$1:U250),"")</f>
        <v/>
      </c>
      <c r="AH250" s="64" t="str">
        <f ca="1">IF($R250=1,SUM($V$1:V250),"")</f>
        <v/>
      </c>
      <c r="AI250" s="64" t="str">
        <f ca="1">IF($R250=1,SUM($W$1:W250),"")</f>
        <v/>
      </c>
      <c r="AJ250" s="64" t="str">
        <f ca="1">IF($R250=1,SUM($X$1:X250),"")</f>
        <v/>
      </c>
      <c r="AK250" s="64" t="str">
        <f ca="1">IF($R250=1,SUM($Y$1:Y250),"")</f>
        <v/>
      </c>
      <c r="AL250" s="64" t="str">
        <f ca="1">IF($R250=1,SUM($Z$1:Z250),"")</f>
        <v/>
      </c>
      <c r="AM250" s="64" t="str">
        <f ca="1">IF($R250=1,SUM($AA$1:AA250),"")</f>
        <v/>
      </c>
      <c r="AN250" s="64" t="str">
        <f ca="1">IF($R250=1,SUM($AB$1:AB250),"")</f>
        <v/>
      </c>
      <c r="AO250" s="64" t="str">
        <f ca="1">IF($R250=1,SUM($AC$1:AC250),"")</f>
        <v/>
      </c>
      <c r="AQ250" s="69" t="str">
        <f t="shared" si="36"/>
        <v>29:15</v>
      </c>
    </row>
    <row r="251" spans="6:43" x14ac:dyDescent="0.3">
      <c r="F251" s="64">
        <f t="shared" si="37"/>
        <v>29</v>
      </c>
      <c r="G251" s="66">
        <f t="shared" si="38"/>
        <v>20</v>
      </c>
      <c r="H251" s="67">
        <f t="shared" si="39"/>
        <v>1.2222222222222221</v>
      </c>
      <c r="K251" s="65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65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64">
        <f t="shared" si="33"/>
        <v>1</v>
      </c>
      <c r="R251" s="64">
        <f t="shared" ca="1" si="34"/>
        <v>1.2379999999999738</v>
      </c>
      <c r="S251" s="64" t="str">
        <f>IF(O251=1,"",RTD("cqg.rtd",,"StudyData", "(Vol("&amp;$E$13&amp;")when  (LocalYear("&amp;$E$13&amp;")="&amp;$D$2&amp;"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64" t="str">
        <f>IF(O251=1,"",RTD("cqg.rtd",,"StudyData", "(Vol("&amp;$E$14&amp;")when  (LocalYear("&amp;$E$14&amp;")="&amp;$D$3&amp;"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64" t="str">
        <f>IF(O251=1,"",RTD("cqg.rtd",,"StudyData", "(Vol("&amp;$E$15&amp;")when  (LocalYear("&amp;$E$15&amp;")="&amp;$D$4&amp;"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64" t="str">
        <f>IF(O251=1,"",RTD("cqg.rtd",,"StudyData", "(Vol("&amp;$E$16&amp;")when  (LocalYear("&amp;$E$16&amp;")="&amp;$D$5&amp;"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64" t="str">
        <f>IF(O251=1,"",RTD("cqg.rtd",,"StudyData", "(Vol("&amp;$E$17&amp;")when  (LocalYear("&amp;$E$17&amp;")="&amp;$D$6&amp;"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64" t="str">
        <f>IF(O251=1,"",RTD("cqg.rtd",,"StudyData", "(Vol("&amp;$E$18&amp;")when  (LocalYear("&amp;$E$18&amp;")="&amp;$D$7&amp;"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64" t="str">
        <f>IF(O251=1,"",RTD("cqg.rtd",,"StudyData", "(Vol("&amp;$E$19&amp;")when  (LocalYear("&amp;$E$19&amp;")="&amp;$D$8&amp;"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64" t="str">
        <f>IF(O251=1,"",RTD("cqg.rtd",,"StudyData", "(Vol("&amp;$E$20&amp;")when  (LocalYear("&amp;$E$20&amp;")="&amp;$D$9&amp;"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64" t="str">
        <f>IF(O251=1,"",RTD("cqg.rtd",,"StudyData", "(Vol("&amp;$E$21&amp;")when  (LocalYear("&amp;$E$21&amp;")="&amp;$D$10&amp;"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64" t="str">
        <f>IF(O251=1,"",RTD("cqg.rtd",,"StudyData", "(Vol("&amp;$E$21&amp;")when  (LocalYear("&amp;$E$21&amp;")="&amp;$D$11&amp;"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65" t="str">
        <f t="shared" si="35"/>
        <v/>
      </c>
      <c r="AE251" s="64" t="str">
        <f ca="1">IF($R251=1,SUM($S$1:S251),"")</f>
        <v/>
      </c>
      <c r="AF251" s="64" t="str">
        <f ca="1">IF($R251=1,SUM($T$1:T251),"")</f>
        <v/>
      </c>
      <c r="AG251" s="64" t="str">
        <f ca="1">IF($R251=1,SUM($U$1:U251),"")</f>
        <v/>
      </c>
      <c r="AH251" s="64" t="str">
        <f ca="1">IF($R251=1,SUM($V$1:V251),"")</f>
        <v/>
      </c>
      <c r="AI251" s="64" t="str">
        <f ca="1">IF($R251=1,SUM($W$1:W251),"")</f>
        <v/>
      </c>
      <c r="AJ251" s="64" t="str">
        <f ca="1">IF($R251=1,SUM($X$1:X251),"")</f>
        <v/>
      </c>
      <c r="AK251" s="64" t="str">
        <f ca="1">IF($R251=1,SUM($Y$1:Y251),"")</f>
        <v/>
      </c>
      <c r="AL251" s="64" t="str">
        <f ca="1">IF($R251=1,SUM($Z$1:Z251),"")</f>
        <v/>
      </c>
      <c r="AM251" s="64" t="str">
        <f ca="1">IF($R251=1,SUM($AA$1:AA251),"")</f>
        <v/>
      </c>
      <c r="AN251" s="64" t="str">
        <f ca="1">IF($R251=1,SUM($AB$1:AB251),"")</f>
        <v/>
      </c>
      <c r="AO251" s="64" t="str">
        <f ca="1">IF($R251=1,SUM($AC$1:AC251),"")</f>
        <v/>
      </c>
      <c r="AQ251" s="69" t="str">
        <f t="shared" si="36"/>
        <v>29:20</v>
      </c>
    </row>
    <row r="252" spans="6:43" x14ac:dyDescent="0.3">
      <c r="F252" s="64">
        <f t="shared" si="37"/>
        <v>29</v>
      </c>
      <c r="G252" s="66">
        <f t="shared" si="38"/>
        <v>25</v>
      </c>
      <c r="H252" s="67">
        <f t="shared" si="39"/>
        <v>1.2256944444444444</v>
      </c>
      <c r="K252" s="65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65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64">
        <f t="shared" si="33"/>
        <v>1</v>
      </c>
      <c r="R252" s="64">
        <f t="shared" ca="1" si="34"/>
        <v>1.2389999999999737</v>
      </c>
      <c r="S252" s="64" t="str">
        <f>IF(O252=1,"",RTD("cqg.rtd",,"StudyData", "(Vol("&amp;$E$13&amp;")when  (LocalYear("&amp;$E$13&amp;")="&amp;$D$2&amp;"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64" t="str">
        <f>IF(O252=1,"",RTD("cqg.rtd",,"StudyData", "(Vol("&amp;$E$14&amp;")when  (LocalYear("&amp;$E$14&amp;")="&amp;$D$3&amp;"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64" t="str">
        <f>IF(O252=1,"",RTD("cqg.rtd",,"StudyData", "(Vol("&amp;$E$15&amp;")when  (LocalYear("&amp;$E$15&amp;")="&amp;$D$4&amp;"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64" t="str">
        <f>IF(O252=1,"",RTD("cqg.rtd",,"StudyData", "(Vol("&amp;$E$16&amp;")when  (LocalYear("&amp;$E$16&amp;")="&amp;$D$5&amp;"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64" t="str">
        <f>IF(O252=1,"",RTD("cqg.rtd",,"StudyData", "(Vol("&amp;$E$17&amp;")when  (LocalYear("&amp;$E$17&amp;")="&amp;$D$6&amp;"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64" t="str">
        <f>IF(O252=1,"",RTD("cqg.rtd",,"StudyData", "(Vol("&amp;$E$18&amp;")when  (LocalYear("&amp;$E$18&amp;")="&amp;$D$7&amp;"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64" t="str">
        <f>IF(O252=1,"",RTD("cqg.rtd",,"StudyData", "(Vol("&amp;$E$19&amp;")when  (LocalYear("&amp;$E$19&amp;")="&amp;$D$8&amp;"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64" t="str">
        <f>IF(O252=1,"",RTD("cqg.rtd",,"StudyData", "(Vol("&amp;$E$20&amp;")when  (LocalYear("&amp;$E$20&amp;")="&amp;$D$9&amp;"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64" t="str">
        <f>IF(O252=1,"",RTD("cqg.rtd",,"StudyData", "(Vol("&amp;$E$21&amp;")when  (LocalYear("&amp;$E$21&amp;")="&amp;$D$10&amp;"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64" t="str">
        <f>IF(O252=1,"",RTD("cqg.rtd",,"StudyData", "(Vol("&amp;$E$21&amp;")when  (LocalYear("&amp;$E$21&amp;")="&amp;$D$11&amp;"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65" t="str">
        <f t="shared" si="35"/>
        <v/>
      </c>
      <c r="AE252" s="64" t="str">
        <f ca="1">IF($R252=1,SUM($S$1:S252),"")</f>
        <v/>
      </c>
      <c r="AF252" s="64" t="str">
        <f ca="1">IF($R252=1,SUM($T$1:T252),"")</f>
        <v/>
      </c>
      <c r="AG252" s="64" t="str">
        <f ca="1">IF($R252=1,SUM($U$1:U252),"")</f>
        <v/>
      </c>
      <c r="AH252" s="64" t="str">
        <f ca="1">IF($R252=1,SUM($V$1:V252),"")</f>
        <v/>
      </c>
      <c r="AI252" s="64" t="str">
        <f ca="1">IF($R252=1,SUM($W$1:W252),"")</f>
        <v/>
      </c>
      <c r="AJ252" s="64" t="str">
        <f ca="1">IF($R252=1,SUM($X$1:X252),"")</f>
        <v/>
      </c>
      <c r="AK252" s="64" t="str">
        <f ca="1">IF($R252=1,SUM($Y$1:Y252),"")</f>
        <v/>
      </c>
      <c r="AL252" s="64" t="str">
        <f ca="1">IF($R252=1,SUM($Z$1:Z252),"")</f>
        <v/>
      </c>
      <c r="AM252" s="64" t="str">
        <f ca="1">IF($R252=1,SUM($AA$1:AA252),"")</f>
        <v/>
      </c>
      <c r="AN252" s="64" t="str">
        <f ca="1">IF($R252=1,SUM($AB$1:AB252),"")</f>
        <v/>
      </c>
      <c r="AO252" s="64" t="str">
        <f ca="1">IF($R252=1,SUM($AC$1:AC252),"")</f>
        <v/>
      </c>
      <c r="AQ252" s="69" t="str">
        <f t="shared" si="36"/>
        <v>29:25</v>
      </c>
    </row>
    <row r="253" spans="6:43" x14ac:dyDescent="0.3">
      <c r="F253" s="64">
        <f t="shared" si="37"/>
        <v>29</v>
      </c>
      <c r="G253" s="66">
        <f t="shared" si="38"/>
        <v>30</v>
      </c>
      <c r="H253" s="67">
        <f t="shared" si="39"/>
        <v>1.2291666666666667</v>
      </c>
      <c r="K253" s="65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65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64">
        <f t="shared" si="33"/>
        <v>1</v>
      </c>
      <c r="R253" s="64">
        <f t="shared" ca="1" si="34"/>
        <v>1.2399999999999736</v>
      </c>
      <c r="S253" s="64" t="str">
        <f>IF(O253=1,"",RTD("cqg.rtd",,"StudyData", "(Vol("&amp;$E$13&amp;")when  (LocalYear("&amp;$E$13&amp;")="&amp;$D$2&amp;"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64" t="str">
        <f>IF(O253=1,"",RTD("cqg.rtd",,"StudyData", "(Vol("&amp;$E$14&amp;")when  (LocalYear("&amp;$E$14&amp;")="&amp;$D$3&amp;"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64" t="str">
        <f>IF(O253=1,"",RTD("cqg.rtd",,"StudyData", "(Vol("&amp;$E$15&amp;")when  (LocalYear("&amp;$E$15&amp;")="&amp;$D$4&amp;"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64" t="str">
        <f>IF(O253=1,"",RTD("cqg.rtd",,"StudyData", "(Vol("&amp;$E$16&amp;")when  (LocalYear("&amp;$E$16&amp;")="&amp;$D$5&amp;"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64" t="str">
        <f>IF(O253=1,"",RTD("cqg.rtd",,"StudyData", "(Vol("&amp;$E$17&amp;")when  (LocalYear("&amp;$E$17&amp;")="&amp;$D$6&amp;"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64" t="str">
        <f>IF(O253=1,"",RTD("cqg.rtd",,"StudyData", "(Vol("&amp;$E$18&amp;")when  (LocalYear("&amp;$E$18&amp;")="&amp;$D$7&amp;"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64" t="str">
        <f>IF(O253=1,"",RTD("cqg.rtd",,"StudyData", "(Vol("&amp;$E$19&amp;")when  (LocalYear("&amp;$E$19&amp;")="&amp;$D$8&amp;"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64" t="str">
        <f>IF(O253=1,"",RTD("cqg.rtd",,"StudyData", "(Vol("&amp;$E$20&amp;")when  (LocalYear("&amp;$E$20&amp;")="&amp;$D$9&amp;"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64" t="str">
        <f>IF(O253=1,"",RTD("cqg.rtd",,"StudyData", "(Vol("&amp;$E$21&amp;")when  (LocalYear("&amp;$E$21&amp;")="&amp;$D$10&amp;"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64" t="str">
        <f>IF(O253=1,"",RTD("cqg.rtd",,"StudyData", "(Vol("&amp;$E$21&amp;")when  (LocalYear("&amp;$E$21&amp;")="&amp;$D$11&amp;"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65" t="str">
        <f t="shared" si="35"/>
        <v/>
      </c>
      <c r="AE253" s="64" t="str">
        <f ca="1">IF($R253=1,SUM($S$1:S253),"")</f>
        <v/>
      </c>
      <c r="AF253" s="64" t="str">
        <f ca="1">IF($R253=1,SUM($T$1:T253),"")</f>
        <v/>
      </c>
      <c r="AG253" s="64" t="str">
        <f ca="1">IF($R253=1,SUM($U$1:U253),"")</f>
        <v/>
      </c>
      <c r="AH253" s="64" t="str">
        <f ca="1">IF($R253=1,SUM($V$1:V253),"")</f>
        <v/>
      </c>
      <c r="AI253" s="64" t="str">
        <f ca="1">IF($R253=1,SUM($W$1:W253),"")</f>
        <v/>
      </c>
      <c r="AJ253" s="64" t="str">
        <f ca="1">IF($R253=1,SUM($X$1:X253),"")</f>
        <v/>
      </c>
      <c r="AK253" s="64" t="str">
        <f ca="1">IF($R253=1,SUM($Y$1:Y253),"")</f>
        <v/>
      </c>
      <c r="AL253" s="64" t="str">
        <f ca="1">IF($R253=1,SUM($Z$1:Z253),"")</f>
        <v/>
      </c>
      <c r="AM253" s="64" t="str">
        <f ca="1">IF($R253=1,SUM($AA$1:AA253),"")</f>
        <v/>
      </c>
      <c r="AN253" s="64" t="str">
        <f ca="1">IF($R253=1,SUM($AB$1:AB253),"")</f>
        <v/>
      </c>
      <c r="AO253" s="64" t="str">
        <f ca="1">IF($R253=1,SUM($AC$1:AC253),"")</f>
        <v/>
      </c>
      <c r="AQ253" s="69" t="str">
        <f t="shared" si="36"/>
        <v>29:30</v>
      </c>
    </row>
    <row r="254" spans="6:43" x14ac:dyDescent="0.3">
      <c r="F254" s="64">
        <f t="shared" si="37"/>
        <v>29</v>
      </c>
      <c r="G254" s="66">
        <f t="shared" si="38"/>
        <v>35</v>
      </c>
      <c r="H254" s="67">
        <f t="shared" si="39"/>
        <v>1.2326388888888888</v>
      </c>
      <c r="K254" s="65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65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64">
        <f t="shared" si="33"/>
        <v>1</v>
      </c>
      <c r="R254" s="64">
        <f t="shared" ca="1" si="34"/>
        <v>1.2409999999999735</v>
      </c>
      <c r="S254" s="64" t="str">
        <f>IF(O254=1,"",RTD("cqg.rtd",,"StudyData", "(Vol("&amp;$E$13&amp;")when  (LocalYear("&amp;$E$13&amp;")="&amp;$D$2&amp;"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64" t="str">
        <f>IF(O254=1,"",RTD("cqg.rtd",,"StudyData", "(Vol("&amp;$E$14&amp;")when  (LocalYear("&amp;$E$14&amp;")="&amp;$D$3&amp;"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64" t="str">
        <f>IF(O254=1,"",RTD("cqg.rtd",,"StudyData", "(Vol("&amp;$E$15&amp;")when  (LocalYear("&amp;$E$15&amp;")="&amp;$D$4&amp;"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64" t="str">
        <f>IF(O254=1,"",RTD("cqg.rtd",,"StudyData", "(Vol("&amp;$E$16&amp;")when  (LocalYear("&amp;$E$16&amp;")="&amp;$D$5&amp;"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64" t="str">
        <f>IF(O254=1,"",RTD("cqg.rtd",,"StudyData", "(Vol("&amp;$E$17&amp;")when  (LocalYear("&amp;$E$17&amp;")="&amp;$D$6&amp;"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64" t="str">
        <f>IF(O254=1,"",RTD("cqg.rtd",,"StudyData", "(Vol("&amp;$E$18&amp;")when  (LocalYear("&amp;$E$18&amp;")="&amp;$D$7&amp;"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64" t="str">
        <f>IF(O254=1,"",RTD("cqg.rtd",,"StudyData", "(Vol("&amp;$E$19&amp;")when  (LocalYear("&amp;$E$19&amp;")="&amp;$D$8&amp;"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64" t="str">
        <f>IF(O254=1,"",RTD("cqg.rtd",,"StudyData", "(Vol("&amp;$E$20&amp;")when  (LocalYear("&amp;$E$20&amp;")="&amp;$D$9&amp;"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64" t="str">
        <f>IF(O254=1,"",RTD("cqg.rtd",,"StudyData", "(Vol("&amp;$E$21&amp;")when  (LocalYear("&amp;$E$21&amp;")="&amp;$D$10&amp;"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64" t="str">
        <f>IF(O254=1,"",RTD("cqg.rtd",,"StudyData", "(Vol("&amp;$E$21&amp;")when  (LocalYear("&amp;$E$21&amp;")="&amp;$D$11&amp;"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65" t="str">
        <f t="shared" si="35"/>
        <v/>
      </c>
      <c r="AE254" s="64" t="str">
        <f ca="1">IF($R254=1,SUM($S$1:S254),"")</f>
        <v/>
      </c>
      <c r="AF254" s="64" t="str">
        <f ca="1">IF($R254=1,SUM($T$1:T254),"")</f>
        <v/>
      </c>
      <c r="AG254" s="64" t="str">
        <f ca="1">IF($R254=1,SUM($U$1:U254),"")</f>
        <v/>
      </c>
      <c r="AH254" s="64" t="str">
        <f ca="1">IF($R254=1,SUM($V$1:V254),"")</f>
        <v/>
      </c>
      <c r="AI254" s="64" t="str">
        <f ca="1">IF($R254=1,SUM($W$1:W254),"")</f>
        <v/>
      </c>
      <c r="AJ254" s="64" t="str">
        <f ca="1">IF($R254=1,SUM($X$1:X254),"")</f>
        <v/>
      </c>
      <c r="AK254" s="64" t="str">
        <f ca="1">IF($R254=1,SUM($Y$1:Y254),"")</f>
        <v/>
      </c>
      <c r="AL254" s="64" t="str">
        <f ca="1">IF($R254=1,SUM($Z$1:Z254),"")</f>
        <v/>
      </c>
      <c r="AM254" s="64" t="str">
        <f ca="1">IF($R254=1,SUM($AA$1:AA254),"")</f>
        <v/>
      </c>
      <c r="AN254" s="64" t="str">
        <f ca="1">IF($R254=1,SUM($AB$1:AB254),"")</f>
        <v/>
      </c>
      <c r="AO254" s="64" t="str">
        <f ca="1">IF($R254=1,SUM($AC$1:AC254),"")</f>
        <v/>
      </c>
      <c r="AQ254" s="69" t="str">
        <f t="shared" si="36"/>
        <v>29:35</v>
      </c>
    </row>
    <row r="255" spans="6:43" x14ac:dyDescent="0.3">
      <c r="F255" s="64">
        <f t="shared" si="37"/>
        <v>29</v>
      </c>
      <c r="G255" s="66">
        <f t="shared" si="38"/>
        <v>40</v>
      </c>
      <c r="H255" s="67">
        <f t="shared" si="39"/>
        <v>1.2361111111111112</v>
      </c>
      <c r="K255" s="65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65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64">
        <f t="shared" si="33"/>
        <v>1</v>
      </c>
      <c r="R255" s="64">
        <f t="shared" ca="1" si="34"/>
        <v>1.2419999999999733</v>
      </c>
      <c r="S255" s="64" t="str">
        <f>IF(O255=1,"",RTD("cqg.rtd",,"StudyData", "(Vol("&amp;$E$13&amp;")when  (LocalYear("&amp;$E$13&amp;")="&amp;$D$2&amp;"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64" t="str">
        <f>IF(O255=1,"",RTD("cqg.rtd",,"StudyData", "(Vol("&amp;$E$14&amp;")when  (LocalYear("&amp;$E$14&amp;")="&amp;$D$3&amp;"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64" t="str">
        <f>IF(O255=1,"",RTD("cqg.rtd",,"StudyData", "(Vol("&amp;$E$15&amp;")when  (LocalYear("&amp;$E$15&amp;")="&amp;$D$4&amp;"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64" t="str">
        <f>IF(O255=1,"",RTD("cqg.rtd",,"StudyData", "(Vol("&amp;$E$16&amp;")when  (LocalYear("&amp;$E$16&amp;")="&amp;$D$5&amp;"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64" t="str">
        <f>IF(O255=1,"",RTD("cqg.rtd",,"StudyData", "(Vol("&amp;$E$17&amp;")when  (LocalYear("&amp;$E$17&amp;")="&amp;$D$6&amp;"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64" t="str">
        <f>IF(O255=1,"",RTD("cqg.rtd",,"StudyData", "(Vol("&amp;$E$18&amp;")when  (LocalYear("&amp;$E$18&amp;")="&amp;$D$7&amp;"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64" t="str">
        <f>IF(O255=1,"",RTD("cqg.rtd",,"StudyData", "(Vol("&amp;$E$19&amp;")when  (LocalYear("&amp;$E$19&amp;")="&amp;$D$8&amp;"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64" t="str">
        <f>IF(O255=1,"",RTD("cqg.rtd",,"StudyData", "(Vol("&amp;$E$20&amp;")when  (LocalYear("&amp;$E$20&amp;")="&amp;$D$9&amp;"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64" t="str">
        <f>IF(O255=1,"",RTD("cqg.rtd",,"StudyData", "(Vol("&amp;$E$21&amp;")when  (LocalYear("&amp;$E$21&amp;")="&amp;$D$10&amp;"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64" t="str">
        <f>IF(O255=1,"",RTD("cqg.rtd",,"StudyData", "(Vol("&amp;$E$21&amp;")when  (LocalYear("&amp;$E$21&amp;")="&amp;$D$11&amp;"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65" t="str">
        <f t="shared" si="35"/>
        <v/>
      </c>
      <c r="AE255" s="64" t="str">
        <f ca="1">IF($R255=1,SUM($S$1:S255),"")</f>
        <v/>
      </c>
      <c r="AF255" s="64" t="str">
        <f ca="1">IF($R255=1,SUM($T$1:T255),"")</f>
        <v/>
      </c>
      <c r="AG255" s="64" t="str">
        <f ca="1">IF($R255=1,SUM($U$1:U255),"")</f>
        <v/>
      </c>
      <c r="AH255" s="64" t="str">
        <f ca="1">IF($R255=1,SUM($V$1:V255),"")</f>
        <v/>
      </c>
      <c r="AI255" s="64" t="str">
        <f ca="1">IF($R255=1,SUM($W$1:W255),"")</f>
        <v/>
      </c>
      <c r="AJ255" s="64" t="str">
        <f ca="1">IF($R255=1,SUM($X$1:X255),"")</f>
        <v/>
      </c>
      <c r="AK255" s="64" t="str">
        <f ca="1">IF($R255=1,SUM($Y$1:Y255),"")</f>
        <v/>
      </c>
      <c r="AL255" s="64" t="str">
        <f ca="1">IF($R255=1,SUM($Z$1:Z255),"")</f>
        <v/>
      </c>
      <c r="AM255" s="64" t="str">
        <f ca="1">IF($R255=1,SUM($AA$1:AA255),"")</f>
        <v/>
      </c>
      <c r="AN255" s="64" t="str">
        <f ca="1">IF($R255=1,SUM($AB$1:AB255),"")</f>
        <v/>
      </c>
      <c r="AO255" s="64" t="str">
        <f ca="1">IF($R255=1,SUM($AC$1:AC255),"")</f>
        <v/>
      </c>
      <c r="AQ255" s="69" t="str">
        <f t="shared" si="36"/>
        <v>29:40</v>
      </c>
    </row>
    <row r="256" spans="6:43" x14ac:dyDescent="0.3">
      <c r="F256" s="64">
        <f t="shared" si="37"/>
        <v>29</v>
      </c>
      <c r="G256" s="66">
        <f t="shared" si="38"/>
        <v>45</v>
      </c>
      <c r="H256" s="67">
        <f t="shared" si="39"/>
        <v>1.2395833333333333</v>
      </c>
      <c r="K256" s="65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65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64">
        <f t="shared" si="33"/>
        <v>1</v>
      </c>
      <c r="R256" s="64">
        <f t="shared" ca="1" si="34"/>
        <v>1.2429999999999732</v>
      </c>
      <c r="S256" s="64" t="str">
        <f>IF(O256=1,"",RTD("cqg.rtd",,"StudyData", "(Vol("&amp;$E$13&amp;")when  (LocalYear("&amp;$E$13&amp;")="&amp;$D$2&amp;"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64" t="str">
        <f>IF(O256=1,"",RTD("cqg.rtd",,"StudyData", "(Vol("&amp;$E$14&amp;")when  (LocalYear("&amp;$E$14&amp;")="&amp;$D$3&amp;"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64" t="str">
        <f>IF(O256=1,"",RTD("cqg.rtd",,"StudyData", "(Vol("&amp;$E$15&amp;")when  (LocalYear("&amp;$E$15&amp;")="&amp;$D$4&amp;"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64" t="str">
        <f>IF(O256=1,"",RTD("cqg.rtd",,"StudyData", "(Vol("&amp;$E$16&amp;")when  (LocalYear("&amp;$E$16&amp;")="&amp;$D$5&amp;"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64" t="str">
        <f>IF(O256=1,"",RTD("cqg.rtd",,"StudyData", "(Vol("&amp;$E$17&amp;")when  (LocalYear("&amp;$E$17&amp;")="&amp;$D$6&amp;"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64" t="str">
        <f>IF(O256=1,"",RTD("cqg.rtd",,"StudyData", "(Vol("&amp;$E$18&amp;")when  (LocalYear("&amp;$E$18&amp;")="&amp;$D$7&amp;"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64" t="str">
        <f>IF(O256=1,"",RTD("cqg.rtd",,"StudyData", "(Vol("&amp;$E$19&amp;")when  (LocalYear("&amp;$E$19&amp;")="&amp;$D$8&amp;"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64" t="str">
        <f>IF(O256=1,"",RTD("cqg.rtd",,"StudyData", "(Vol("&amp;$E$20&amp;")when  (LocalYear("&amp;$E$20&amp;")="&amp;$D$9&amp;"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64" t="str">
        <f>IF(O256=1,"",RTD("cqg.rtd",,"StudyData", "(Vol("&amp;$E$21&amp;")when  (LocalYear("&amp;$E$21&amp;")="&amp;$D$10&amp;"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64" t="str">
        <f>IF(O256=1,"",RTD("cqg.rtd",,"StudyData", "(Vol("&amp;$E$21&amp;")when  (LocalYear("&amp;$E$21&amp;")="&amp;$D$11&amp;"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65" t="str">
        <f t="shared" si="35"/>
        <v/>
      </c>
      <c r="AE256" s="64" t="str">
        <f ca="1">IF($R256=1,SUM($S$1:S256),"")</f>
        <v/>
      </c>
      <c r="AF256" s="64" t="str">
        <f ca="1">IF($R256=1,SUM($T$1:T256),"")</f>
        <v/>
      </c>
      <c r="AG256" s="64" t="str">
        <f ca="1">IF($R256=1,SUM($U$1:U256),"")</f>
        <v/>
      </c>
      <c r="AH256" s="64" t="str">
        <f ca="1">IF($R256=1,SUM($V$1:V256),"")</f>
        <v/>
      </c>
      <c r="AI256" s="64" t="str">
        <f ca="1">IF($R256=1,SUM($W$1:W256),"")</f>
        <v/>
      </c>
      <c r="AJ256" s="64" t="str">
        <f ca="1">IF($R256=1,SUM($X$1:X256),"")</f>
        <v/>
      </c>
      <c r="AK256" s="64" t="str">
        <f ca="1">IF($R256=1,SUM($Y$1:Y256),"")</f>
        <v/>
      </c>
      <c r="AL256" s="64" t="str">
        <f ca="1">IF($R256=1,SUM($Z$1:Z256),"")</f>
        <v/>
      </c>
      <c r="AM256" s="64" t="str">
        <f ca="1">IF($R256=1,SUM($AA$1:AA256),"")</f>
        <v/>
      </c>
      <c r="AN256" s="64" t="str">
        <f ca="1">IF($R256=1,SUM($AB$1:AB256),"")</f>
        <v/>
      </c>
      <c r="AO256" s="64" t="str">
        <f ca="1">IF($R256=1,SUM($AC$1:AC256),"")</f>
        <v/>
      </c>
      <c r="AQ256" s="69" t="str">
        <f t="shared" si="36"/>
        <v>29:45</v>
      </c>
    </row>
    <row r="257" spans="6:43" x14ac:dyDescent="0.3">
      <c r="F257" s="64">
        <f t="shared" si="37"/>
        <v>29</v>
      </c>
      <c r="G257" s="66">
        <f t="shared" si="38"/>
        <v>50</v>
      </c>
      <c r="H257" s="67">
        <f t="shared" si="39"/>
        <v>1.2430555555555556</v>
      </c>
      <c r="K257" s="65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65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64">
        <f t="shared" si="33"/>
        <v>1</v>
      </c>
      <c r="R257" s="64">
        <f t="shared" ca="1" si="34"/>
        <v>1.2439999999999731</v>
      </c>
      <c r="S257" s="64" t="str">
        <f>IF(O257=1,"",RTD("cqg.rtd",,"StudyData", "(Vol("&amp;$E$13&amp;")when  (LocalYear("&amp;$E$13&amp;")="&amp;$D$2&amp;"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64" t="str">
        <f>IF(O257=1,"",RTD("cqg.rtd",,"StudyData", "(Vol("&amp;$E$14&amp;")when  (LocalYear("&amp;$E$14&amp;")="&amp;$D$3&amp;"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64" t="str">
        <f>IF(O257=1,"",RTD("cqg.rtd",,"StudyData", "(Vol("&amp;$E$15&amp;")when  (LocalYear("&amp;$E$15&amp;")="&amp;$D$4&amp;"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64" t="str">
        <f>IF(O257=1,"",RTD("cqg.rtd",,"StudyData", "(Vol("&amp;$E$16&amp;")when  (LocalYear("&amp;$E$16&amp;")="&amp;$D$5&amp;"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64" t="str">
        <f>IF(O257=1,"",RTD("cqg.rtd",,"StudyData", "(Vol("&amp;$E$17&amp;")when  (LocalYear("&amp;$E$17&amp;")="&amp;$D$6&amp;"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64" t="str">
        <f>IF(O257=1,"",RTD("cqg.rtd",,"StudyData", "(Vol("&amp;$E$18&amp;")when  (LocalYear("&amp;$E$18&amp;")="&amp;$D$7&amp;"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64" t="str">
        <f>IF(O257=1,"",RTD("cqg.rtd",,"StudyData", "(Vol("&amp;$E$19&amp;")when  (LocalYear("&amp;$E$19&amp;")="&amp;$D$8&amp;"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64" t="str">
        <f>IF(O257=1,"",RTD("cqg.rtd",,"StudyData", "(Vol("&amp;$E$20&amp;")when  (LocalYear("&amp;$E$20&amp;")="&amp;$D$9&amp;"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64" t="str">
        <f>IF(O257=1,"",RTD("cqg.rtd",,"StudyData", "(Vol("&amp;$E$21&amp;")when  (LocalYear("&amp;$E$21&amp;")="&amp;$D$10&amp;"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64" t="str">
        <f>IF(O257=1,"",RTD("cqg.rtd",,"StudyData", "(Vol("&amp;$E$21&amp;")when  (LocalYear("&amp;$E$21&amp;")="&amp;$D$11&amp;"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65" t="str">
        <f t="shared" si="35"/>
        <v/>
      </c>
      <c r="AE257" s="64" t="str">
        <f ca="1">IF($R257=1,SUM($S$1:S257),"")</f>
        <v/>
      </c>
      <c r="AF257" s="64" t="str">
        <f ca="1">IF($R257=1,SUM($T$1:T257),"")</f>
        <v/>
      </c>
      <c r="AG257" s="64" t="str">
        <f ca="1">IF($R257=1,SUM($U$1:U257),"")</f>
        <v/>
      </c>
      <c r="AH257" s="64" t="str">
        <f ca="1">IF($R257=1,SUM($V$1:V257),"")</f>
        <v/>
      </c>
      <c r="AI257" s="64" t="str">
        <f ca="1">IF($R257=1,SUM($W$1:W257),"")</f>
        <v/>
      </c>
      <c r="AJ257" s="64" t="str">
        <f ca="1">IF($R257=1,SUM($X$1:X257),"")</f>
        <v/>
      </c>
      <c r="AK257" s="64" t="str">
        <f ca="1">IF($R257=1,SUM($Y$1:Y257),"")</f>
        <v/>
      </c>
      <c r="AL257" s="64" t="str">
        <f ca="1">IF($R257=1,SUM($Z$1:Z257),"")</f>
        <v/>
      </c>
      <c r="AM257" s="64" t="str">
        <f ca="1">IF($R257=1,SUM($AA$1:AA257),"")</f>
        <v/>
      </c>
      <c r="AN257" s="64" t="str">
        <f ca="1">IF($R257=1,SUM($AB$1:AB257),"")</f>
        <v/>
      </c>
      <c r="AO257" s="64" t="str">
        <f ca="1">IF($R257=1,SUM($AC$1:AC257),"")</f>
        <v/>
      </c>
      <c r="AQ257" s="69" t="str">
        <f t="shared" si="36"/>
        <v>29:50</v>
      </c>
    </row>
    <row r="258" spans="6:43" x14ac:dyDescent="0.3">
      <c r="F258" s="64">
        <f t="shared" si="37"/>
        <v>29</v>
      </c>
      <c r="G258" s="66">
        <f t="shared" si="38"/>
        <v>55</v>
      </c>
      <c r="H258" s="67">
        <f t="shared" si="39"/>
        <v>1.2465277777777779</v>
      </c>
      <c r="K258" s="65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65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64">
        <f t="shared" ref="O258:O288" si="40">IF(H258&gt;$I$3,1,0)</f>
        <v>1</v>
      </c>
      <c r="R258" s="64">
        <f t="shared" ref="R258:R288" ca="1" si="41">IF(AND(K259="",K258&lt;&gt;""),1,0.001+R257)</f>
        <v>1.244999999999973</v>
      </c>
      <c r="S258" s="64" t="str">
        <f>IF(O258=1,"",RTD("cqg.rtd",,"StudyData", "(Vol("&amp;$E$13&amp;")when  (LocalYear("&amp;$E$13&amp;")="&amp;$D$2&amp;"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64" t="str">
        <f>IF(O258=1,"",RTD("cqg.rtd",,"StudyData", "(Vol("&amp;$E$14&amp;")when  (LocalYear("&amp;$E$14&amp;")="&amp;$D$3&amp;"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64" t="str">
        <f>IF(O258=1,"",RTD("cqg.rtd",,"StudyData", "(Vol("&amp;$E$15&amp;")when  (LocalYear("&amp;$E$15&amp;")="&amp;$D$4&amp;"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64" t="str">
        <f>IF(O258=1,"",RTD("cqg.rtd",,"StudyData", "(Vol("&amp;$E$16&amp;")when  (LocalYear("&amp;$E$16&amp;")="&amp;$D$5&amp;"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64" t="str">
        <f>IF(O258=1,"",RTD("cqg.rtd",,"StudyData", "(Vol("&amp;$E$17&amp;")when  (LocalYear("&amp;$E$17&amp;")="&amp;$D$6&amp;"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64" t="str">
        <f>IF(O258=1,"",RTD("cqg.rtd",,"StudyData", "(Vol("&amp;$E$18&amp;")when  (LocalYear("&amp;$E$18&amp;")="&amp;$D$7&amp;"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64" t="str">
        <f>IF(O258=1,"",RTD("cqg.rtd",,"StudyData", "(Vol("&amp;$E$19&amp;")when  (LocalYear("&amp;$E$19&amp;")="&amp;$D$8&amp;"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64" t="str">
        <f>IF(O258=1,"",RTD("cqg.rtd",,"StudyData", "(Vol("&amp;$E$20&amp;")when  (LocalYear("&amp;$E$20&amp;")="&amp;$D$9&amp;"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64" t="str">
        <f>IF(O258=1,"",RTD("cqg.rtd",,"StudyData", "(Vol("&amp;$E$21&amp;")when  (LocalYear("&amp;$E$21&amp;")="&amp;$D$10&amp;"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64" t="str">
        <f>IF(O258=1,"",RTD("cqg.rtd",,"StudyData", "(Vol("&amp;$E$21&amp;")when  (LocalYear("&amp;$E$21&amp;")="&amp;$D$11&amp;"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65" t="str">
        <f t="shared" ref="AC258:AC288" si="42">K258</f>
        <v/>
      </c>
      <c r="AE258" s="64" t="str">
        <f ca="1">IF($R258=1,SUM($S$1:S258),"")</f>
        <v/>
      </c>
      <c r="AF258" s="64" t="str">
        <f ca="1">IF($R258=1,SUM($T$1:T258),"")</f>
        <v/>
      </c>
      <c r="AG258" s="64" t="str">
        <f ca="1">IF($R258=1,SUM($U$1:U258),"")</f>
        <v/>
      </c>
      <c r="AH258" s="64" t="str">
        <f ca="1">IF($R258=1,SUM($V$1:V258),"")</f>
        <v/>
      </c>
      <c r="AI258" s="64" t="str">
        <f ca="1">IF($R258=1,SUM($W$1:W258),"")</f>
        <v/>
      </c>
      <c r="AJ258" s="64" t="str">
        <f ca="1">IF($R258=1,SUM($X$1:X258),"")</f>
        <v/>
      </c>
      <c r="AK258" s="64" t="str">
        <f ca="1">IF($R258=1,SUM($Y$1:Y258),"")</f>
        <v/>
      </c>
      <c r="AL258" s="64" t="str">
        <f ca="1">IF($R258=1,SUM($Z$1:Z258),"")</f>
        <v/>
      </c>
      <c r="AM258" s="64" t="str">
        <f ca="1">IF($R258=1,SUM($AA$1:AA258),"")</f>
        <v/>
      </c>
      <c r="AN258" s="64" t="str">
        <f ca="1">IF($R258=1,SUM($AB$1:AB258),"")</f>
        <v/>
      </c>
      <c r="AO258" s="64" t="str">
        <f ca="1">IF($R258=1,SUM($AC$1:AC258),"")</f>
        <v/>
      </c>
      <c r="AQ258" s="69" t="str">
        <f t="shared" ref="AQ258:AQ288" si="43">F258&amp;":"&amp;G258</f>
        <v>29:55</v>
      </c>
    </row>
    <row r="259" spans="6:43" x14ac:dyDescent="0.3">
      <c r="F259" s="64">
        <f t="shared" si="37"/>
        <v>30</v>
      </c>
      <c r="G259" s="66" t="str">
        <f t="shared" si="38"/>
        <v>00</v>
      </c>
      <c r="H259" s="67">
        <f t="shared" si="39"/>
        <v>1.25</v>
      </c>
      <c r="K259" s="65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65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64">
        <f t="shared" si="40"/>
        <v>1</v>
      </c>
      <c r="R259" s="64">
        <f t="shared" ca="1" si="41"/>
        <v>1.2459999999999729</v>
      </c>
      <c r="S259" s="64" t="str">
        <f>IF(O259=1,"",RTD("cqg.rtd",,"StudyData", "(Vol("&amp;$E$13&amp;")when  (LocalYear("&amp;$E$13&amp;")="&amp;$D$2&amp;"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64" t="str">
        <f>IF(O259=1,"",RTD("cqg.rtd",,"StudyData", "(Vol("&amp;$E$14&amp;")when  (LocalYear("&amp;$E$14&amp;")="&amp;$D$3&amp;"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64" t="str">
        <f>IF(O259=1,"",RTD("cqg.rtd",,"StudyData", "(Vol("&amp;$E$15&amp;")when  (LocalYear("&amp;$E$15&amp;")="&amp;$D$4&amp;"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64" t="str">
        <f>IF(O259=1,"",RTD("cqg.rtd",,"StudyData", "(Vol("&amp;$E$16&amp;")when  (LocalYear("&amp;$E$16&amp;")="&amp;$D$5&amp;"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64" t="str">
        <f>IF(O259=1,"",RTD("cqg.rtd",,"StudyData", "(Vol("&amp;$E$17&amp;")when  (LocalYear("&amp;$E$17&amp;")="&amp;$D$6&amp;"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64" t="str">
        <f>IF(O259=1,"",RTD("cqg.rtd",,"StudyData", "(Vol("&amp;$E$18&amp;")when  (LocalYear("&amp;$E$18&amp;")="&amp;$D$7&amp;"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64" t="str">
        <f>IF(O259=1,"",RTD("cqg.rtd",,"StudyData", "(Vol("&amp;$E$19&amp;")when  (LocalYear("&amp;$E$19&amp;")="&amp;$D$8&amp;"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64" t="str">
        <f>IF(O259=1,"",RTD("cqg.rtd",,"StudyData", "(Vol("&amp;$E$20&amp;")when  (LocalYear("&amp;$E$20&amp;")="&amp;$D$9&amp;"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64" t="str">
        <f>IF(O259=1,"",RTD("cqg.rtd",,"StudyData", "(Vol("&amp;$E$21&amp;")when  (LocalYear("&amp;$E$21&amp;")="&amp;$D$10&amp;"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64" t="str">
        <f>IF(O259=1,"",RTD("cqg.rtd",,"StudyData", "(Vol("&amp;$E$21&amp;")when  (LocalYear("&amp;$E$21&amp;")="&amp;$D$11&amp;"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65" t="str">
        <f t="shared" si="42"/>
        <v/>
      </c>
      <c r="AE259" s="64" t="str">
        <f ca="1">IF($R259=1,SUM($S$1:S259),"")</f>
        <v/>
      </c>
      <c r="AF259" s="64" t="str">
        <f ca="1">IF($R259=1,SUM($T$1:T259),"")</f>
        <v/>
      </c>
      <c r="AG259" s="64" t="str">
        <f ca="1">IF($R259=1,SUM($U$1:U259),"")</f>
        <v/>
      </c>
      <c r="AH259" s="64" t="str">
        <f ca="1">IF($R259=1,SUM($V$1:V259),"")</f>
        <v/>
      </c>
      <c r="AI259" s="64" t="str">
        <f ca="1">IF($R259=1,SUM($W$1:W259),"")</f>
        <v/>
      </c>
      <c r="AJ259" s="64" t="str">
        <f ca="1">IF($R259=1,SUM($X$1:X259),"")</f>
        <v/>
      </c>
      <c r="AK259" s="64" t="str">
        <f ca="1">IF($R259=1,SUM($Y$1:Y259),"")</f>
        <v/>
      </c>
      <c r="AL259" s="64" t="str">
        <f ca="1">IF($R259=1,SUM($Z$1:Z259),"")</f>
        <v/>
      </c>
      <c r="AM259" s="64" t="str">
        <f ca="1">IF($R259=1,SUM($AA$1:AA259),"")</f>
        <v/>
      </c>
      <c r="AN259" s="64" t="str">
        <f ca="1">IF($R259=1,SUM($AB$1:AB259),"")</f>
        <v/>
      </c>
      <c r="AO259" s="64" t="str">
        <f ca="1">IF($R259=1,SUM($AC$1:AC259),"")</f>
        <v/>
      </c>
      <c r="AQ259" s="69" t="str">
        <f t="shared" si="43"/>
        <v>30:00</v>
      </c>
    </row>
    <row r="260" spans="6:43" x14ac:dyDescent="0.3">
      <c r="F260" s="64">
        <f t="shared" si="37"/>
        <v>30</v>
      </c>
      <c r="G260" s="66" t="str">
        <f t="shared" si="38"/>
        <v>05</v>
      </c>
      <c r="H260" s="67">
        <f t="shared" si="39"/>
        <v>1.2534722222222221</v>
      </c>
      <c r="K260" s="65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65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64">
        <f t="shared" si="40"/>
        <v>1</v>
      </c>
      <c r="R260" s="64">
        <f t="shared" ca="1" si="41"/>
        <v>1.2469999999999728</v>
      </c>
      <c r="S260" s="64" t="str">
        <f>IF(O260=1,"",RTD("cqg.rtd",,"StudyData", "(Vol("&amp;$E$13&amp;")when  (LocalYear("&amp;$E$13&amp;")="&amp;$D$2&amp;"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64" t="str">
        <f>IF(O260=1,"",RTD("cqg.rtd",,"StudyData", "(Vol("&amp;$E$14&amp;")when  (LocalYear("&amp;$E$14&amp;")="&amp;$D$3&amp;"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64" t="str">
        <f>IF(O260=1,"",RTD("cqg.rtd",,"StudyData", "(Vol("&amp;$E$15&amp;")when  (LocalYear("&amp;$E$15&amp;")="&amp;$D$4&amp;"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64" t="str">
        <f>IF(O260=1,"",RTD("cqg.rtd",,"StudyData", "(Vol("&amp;$E$16&amp;")when  (LocalYear("&amp;$E$16&amp;")="&amp;$D$5&amp;"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64" t="str">
        <f>IF(O260=1,"",RTD("cqg.rtd",,"StudyData", "(Vol("&amp;$E$17&amp;")when  (LocalYear("&amp;$E$17&amp;")="&amp;$D$6&amp;"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64" t="str">
        <f>IF(O260=1,"",RTD("cqg.rtd",,"StudyData", "(Vol("&amp;$E$18&amp;")when  (LocalYear("&amp;$E$18&amp;")="&amp;$D$7&amp;"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64" t="str">
        <f>IF(O260=1,"",RTD("cqg.rtd",,"StudyData", "(Vol("&amp;$E$19&amp;")when  (LocalYear("&amp;$E$19&amp;")="&amp;$D$8&amp;"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64" t="str">
        <f>IF(O260=1,"",RTD("cqg.rtd",,"StudyData", "(Vol("&amp;$E$20&amp;")when  (LocalYear("&amp;$E$20&amp;")="&amp;$D$9&amp;"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64" t="str">
        <f>IF(O260=1,"",RTD("cqg.rtd",,"StudyData", "(Vol("&amp;$E$21&amp;")when  (LocalYear("&amp;$E$21&amp;")="&amp;$D$10&amp;"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64" t="str">
        <f>IF(O260=1,"",RTD("cqg.rtd",,"StudyData", "(Vol("&amp;$E$21&amp;")when  (LocalYear("&amp;$E$21&amp;")="&amp;$D$11&amp;"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65" t="str">
        <f t="shared" si="42"/>
        <v/>
      </c>
      <c r="AE260" s="64" t="str">
        <f ca="1">IF($R260=1,SUM($S$1:S260),"")</f>
        <v/>
      </c>
      <c r="AF260" s="64" t="str">
        <f ca="1">IF($R260=1,SUM($T$1:T260),"")</f>
        <v/>
      </c>
      <c r="AG260" s="64" t="str">
        <f ca="1">IF($R260=1,SUM($U$1:U260),"")</f>
        <v/>
      </c>
      <c r="AH260" s="64" t="str">
        <f ca="1">IF($R260=1,SUM($V$1:V260),"")</f>
        <v/>
      </c>
      <c r="AI260" s="64" t="str">
        <f ca="1">IF($R260=1,SUM($W$1:W260),"")</f>
        <v/>
      </c>
      <c r="AJ260" s="64" t="str">
        <f ca="1">IF($R260=1,SUM($X$1:X260),"")</f>
        <v/>
      </c>
      <c r="AK260" s="64" t="str">
        <f ca="1">IF($R260=1,SUM($Y$1:Y260),"")</f>
        <v/>
      </c>
      <c r="AL260" s="64" t="str">
        <f ca="1">IF($R260=1,SUM($Z$1:Z260),"")</f>
        <v/>
      </c>
      <c r="AM260" s="64" t="str">
        <f ca="1">IF($R260=1,SUM($AA$1:AA260),"")</f>
        <v/>
      </c>
      <c r="AN260" s="64" t="str">
        <f ca="1">IF($R260=1,SUM($AB$1:AB260),"")</f>
        <v/>
      </c>
      <c r="AO260" s="64" t="str">
        <f ca="1">IF($R260=1,SUM($AC$1:AC260),"")</f>
        <v/>
      </c>
      <c r="AQ260" s="69" t="str">
        <f t="shared" si="43"/>
        <v>30:05</v>
      </c>
    </row>
    <row r="261" spans="6:43" x14ac:dyDescent="0.3">
      <c r="F261" s="64">
        <f t="shared" si="37"/>
        <v>30</v>
      </c>
      <c r="G261" s="66">
        <f t="shared" si="38"/>
        <v>10</v>
      </c>
      <c r="H261" s="67">
        <f t="shared" si="39"/>
        <v>1.2569444444444444</v>
      </c>
      <c r="K261" s="65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65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64">
        <f t="shared" si="40"/>
        <v>1</v>
      </c>
      <c r="R261" s="64">
        <f t="shared" ca="1" si="41"/>
        <v>1.2479999999999727</v>
      </c>
      <c r="S261" s="64" t="str">
        <f>IF(O261=1,"",RTD("cqg.rtd",,"StudyData", "(Vol("&amp;$E$13&amp;")when  (LocalYear("&amp;$E$13&amp;")="&amp;$D$2&amp;"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64" t="str">
        <f>IF(O261=1,"",RTD("cqg.rtd",,"StudyData", "(Vol("&amp;$E$14&amp;")when  (LocalYear("&amp;$E$14&amp;")="&amp;$D$3&amp;"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64" t="str">
        <f>IF(O261=1,"",RTD("cqg.rtd",,"StudyData", "(Vol("&amp;$E$15&amp;")when  (LocalYear("&amp;$E$15&amp;")="&amp;$D$4&amp;"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64" t="str">
        <f>IF(O261=1,"",RTD("cqg.rtd",,"StudyData", "(Vol("&amp;$E$16&amp;")when  (LocalYear("&amp;$E$16&amp;")="&amp;$D$5&amp;"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64" t="str">
        <f>IF(O261=1,"",RTD("cqg.rtd",,"StudyData", "(Vol("&amp;$E$17&amp;")when  (LocalYear("&amp;$E$17&amp;")="&amp;$D$6&amp;"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64" t="str">
        <f>IF(O261=1,"",RTD("cqg.rtd",,"StudyData", "(Vol("&amp;$E$18&amp;")when  (LocalYear("&amp;$E$18&amp;")="&amp;$D$7&amp;"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64" t="str">
        <f>IF(O261=1,"",RTD("cqg.rtd",,"StudyData", "(Vol("&amp;$E$19&amp;")when  (LocalYear("&amp;$E$19&amp;")="&amp;$D$8&amp;"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64" t="str">
        <f>IF(O261=1,"",RTD("cqg.rtd",,"StudyData", "(Vol("&amp;$E$20&amp;")when  (LocalYear("&amp;$E$20&amp;")="&amp;$D$9&amp;"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64" t="str">
        <f>IF(O261=1,"",RTD("cqg.rtd",,"StudyData", "(Vol("&amp;$E$21&amp;")when  (LocalYear("&amp;$E$21&amp;")="&amp;$D$10&amp;"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64" t="str">
        <f>IF(O261=1,"",RTD("cqg.rtd",,"StudyData", "(Vol("&amp;$E$21&amp;")when  (LocalYear("&amp;$E$21&amp;")="&amp;$D$11&amp;"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65" t="str">
        <f t="shared" si="42"/>
        <v/>
      </c>
      <c r="AE261" s="64" t="str">
        <f ca="1">IF($R261=1,SUM($S$1:S261),"")</f>
        <v/>
      </c>
      <c r="AF261" s="64" t="str">
        <f ca="1">IF($R261=1,SUM($T$1:T261),"")</f>
        <v/>
      </c>
      <c r="AG261" s="64" t="str">
        <f ca="1">IF($R261=1,SUM($U$1:U261),"")</f>
        <v/>
      </c>
      <c r="AH261" s="64" t="str">
        <f ca="1">IF($R261=1,SUM($V$1:V261),"")</f>
        <v/>
      </c>
      <c r="AI261" s="64" t="str">
        <f ca="1">IF($R261=1,SUM($W$1:W261),"")</f>
        <v/>
      </c>
      <c r="AJ261" s="64" t="str">
        <f ca="1">IF($R261=1,SUM($X$1:X261),"")</f>
        <v/>
      </c>
      <c r="AK261" s="64" t="str">
        <f ca="1">IF($R261=1,SUM($Y$1:Y261),"")</f>
        <v/>
      </c>
      <c r="AL261" s="64" t="str">
        <f ca="1">IF($R261=1,SUM($Z$1:Z261),"")</f>
        <v/>
      </c>
      <c r="AM261" s="64" t="str">
        <f ca="1">IF($R261=1,SUM($AA$1:AA261),"")</f>
        <v/>
      </c>
      <c r="AN261" s="64" t="str">
        <f ca="1">IF($R261=1,SUM($AB$1:AB261),"")</f>
        <v/>
      </c>
      <c r="AO261" s="64" t="str">
        <f ca="1">IF($R261=1,SUM($AC$1:AC261),"")</f>
        <v/>
      </c>
      <c r="AQ261" s="69" t="str">
        <f t="shared" si="43"/>
        <v>30:10</v>
      </c>
    </row>
    <row r="262" spans="6:43" x14ac:dyDescent="0.3">
      <c r="F262" s="64">
        <f t="shared" si="37"/>
        <v>30</v>
      </c>
      <c r="G262" s="66">
        <f t="shared" si="38"/>
        <v>15</v>
      </c>
      <c r="H262" s="67">
        <f t="shared" si="39"/>
        <v>1.2604166666666667</v>
      </c>
      <c r="K262" s="65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65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64">
        <f t="shared" si="40"/>
        <v>1</v>
      </c>
      <c r="R262" s="64">
        <f t="shared" ca="1" si="41"/>
        <v>1.2489999999999726</v>
      </c>
      <c r="S262" s="64" t="str">
        <f>IF(O262=1,"",RTD("cqg.rtd",,"StudyData", "(Vol("&amp;$E$13&amp;")when  (LocalYear("&amp;$E$13&amp;")="&amp;$D$2&amp;"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64" t="str">
        <f>IF(O262=1,"",RTD("cqg.rtd",,"StudyData", "(Vol("&amp;$E$14&amp;")when  (LocalYear("&amp;$E$14&amp;")="&amp;$D$3&amp;"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64" t="str">
        <f>IF(O262=1,"",RTD("cqg.rtd",,"StudyData", "(Vol("&amp;$E$15&amp;")when  (LocalYear("&amp;$E$15&amp;")="&amp;$D$4&amp;"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64" t="str">
        <f>IF(O262=1,"",RTD("cqg.rtd",,"StudyData", "(Vol("&amp;$E$16&amp;")when  (LocalYear("&amp;$E$16&amp;")="&amp;$D$5&amp;"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64" t="str">
        <f>IF(O262=1,"",RTD("cqg.rtd",,"StudyData", "(Vol("&amp;$E$17&amp;")when  (LocalYear("&amp;$E$17&amp;")="&amp;$D$6&amp;"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64" t="str">
        <f>IF(O262=1,"",RTD("cqg.rtd",,"StudyData", "(Vol("&amp;$E$18&amp;")when  (LocalYear("&amp;$E$18&amp;")="&amp;$D$7&amp;"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64" t="str">
        <f>IF(O262=1,"",RTD("cqg.rtd",,"StudyData", "(Vol("&amp;$E$19&amp;")when  (LocalYear("&amp;$E$19&amp;")="&amp;$D$8&amp;"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64" t="str">
        <f>IF(O262=1,"",RTD("cqg.rtd",,"StudyData", "(Vol("&amp;$E$20&amp;")when  (LocalYear("&amp;$E$20&amp;")="&amp;$D$9&amp;"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64" t="str">
        <f>IF(O262=1,"",RTD("cqg.rtd",,"StudyData", "(Vol("&amp;$E$21&amp;")when  (LocalYear("&amp;$E$21&amp;")="&amp;$D$10&amp;"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64" t="str">
        <f>IF(O262=1,"",RTD("cqg.rtd",,"StudyData", "(Vol("&amp;$E$21&amp;")when  (LocalYear("&amp;$E$21&amp;")="&amp;$D$11&amp;"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65" t="str">
        <f t="shared" si="42"/>
        <v/>
      </c>
      <c r="AE262" s="64" t="str">
        <f ca="1">IF($R262=1,SUM($S$1:S262),"")</f>
        <v/>
      </c>
      <c r="AF262" s="64" t="str">
        <f ca="1">IF($R262=1,SUM($T$1:T262),"")</f>
        <v/>
      </c>
      <c r="AG262" s="64" t="str">
        <f ca="1">IF($R262=1,SUM($U$1:U262),"")</f>
        <v/>
      </c>
      <c r="AH262" s="64" t="str">
        <f ca="1">IF($R262=1,SUM($V$1:V262),"")</f>
        <v/>
      </c>
      <c r="AI262" s="64" t="str">
        <f ca="1">IF($R262=1,SUM($W$1:W262),"")</f>
        <v/>
      </c>
      <c r="AJ262" s="64" t="str">
        <f ca="1">IF($R262=1,SUM($X$1:X262),"")</f>
        <v/>
      </c>
      <c r="AK262" s="64" t="str">
        <f ca="1">IF($R262=1,SUM($Y$1:Y262),"")</f>
        <v/>
      </c>
      <c r="AL262" s="64" t="str">
        <f ca="1">IF($R262=1,SUM($Z$1:Z262),"")</f>
        <v/>
      </c>
      <c r="AM262" s="64" t="str">
        <f ca="1">IF($R262=1,SUM($AA$1:AA262),"")</f>
        <v/>
      </c>
      <c r="AN262" s="64" t="str">
        <f ca="1">IF($R262=1,SUM($AB$1:AB262),"")</f>
        <v/>
      </c>
      <c r="AO262" s="64" t="str">
        <f ca="1">IF($R262=1,SUM($AC$1:AC262),"")</f>
        <v/>
      </c>
      <c r="AQ262" s="69" t="str">
        <f t="shared" si="43"/>
        <v>30:15</v>
      </c>
    </row>
    <row r="263" spans="6:43" x14ac:dyDescent="0.3">
      <c r="F263" s="64">
        <f t="shared" si="37"/>
        <v>30</v>
      </c>
      <c r="G263" s="66">
        <f t="shared" si="38"/>
        <v>20</v>
      </c>
      <c r="H263" s="67">
        <f t="shared" si="39"/>
        <v>1.2638888888888888</v>
      </c>
      <c r="K263" s="65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65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64">
        <f t="shared" si="40"/>
        <v>1</v>
      </c>
      <c r="R263" s="64">
        <f t="shared" ca="1" si="41"/>
        <v>1.2499999999999725</v>
      </c>
      <c r="S263" s="64" t="str">
        <f>IF(O263=1,"",RTD("cqg.rtd",,"StudyData", "(Vol("&amp;$E$13&amp;")when  (LocalYear("&amp;$E$13&amp;")="&amp;$D$2&amp;"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64" t="str">
        <f>IF(O263=1,"",RTD("cqg.rtd",,"StudyData", "(Vol("&amp;$E$14&amp;")when  (LocalYear("&amp;$E$14&amp;")="&amp;$D$3&amp;"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64" t="str">
        <f>IF(O263=1,"",RTD("cqg.rtd",,"StudyData", "(Vol("&amp;$E$15&amp;")when  (LocalYear("&amp;$E$15&amp;")="&amp;$D$4&amp;"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64" t="str">
        <f>IF(O263=1,"",RTD("cqg.rtd",,"StudyData", "(Vol("&amp;$E$16&amp;")when  (LocalYear("&amp;$E$16&amp;")="&amp;$D$5&amp;"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64" t="str">
        <f>IF(O263=1,"",RTD("cqg.rtd",,"StudyData", "(Vol("&amp;$E$17&amp;")when  (LocalYear("&amp;$E$17&amp;")="&amp;$D$6&amp;"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64" t="str">
        <f>IF(O263=1,"",RTD("cqg.rtd",,"StudyData", "(Vol("&amp;$E$18&amp;")when  (LocalYear("&amp;$E$18&amp;")="&amp;$D$7&amp;"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64" t="str">
        <f>IF(O263=1,"",RTD("cqg.rtd",,"StudyData", "(Vol("&amp;$E$19&amp;")when  (LocalYear("&amp;$E$19&amp;")="&amp;$D$8&amp;"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64" t="str">
        <f>IF(O263=1,"",RTD("cqg.rtd",,"StudyData", "(Vol("&amp;$E$20&amp;")when  (LocalYear("&amp;$E$20&amp;")="&amp;$D$9&amp;"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64" t="str">
        <f>IF(O263=1,"",RTD("cqg.rtd",,"StudyData", "(Vol("&amp;$E$21&amp;")when  (LocalYear("&amp;$E$21&amp;")="&amp;$D$10&amp;"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64" t="str">
        <f>IF(O263=1,"",RTD("cqg.rtd",,"StudyData", "(Vol("&amp;$E$21&amp;")when  (LocalYear("&amp;$E$21&amp;")="&amp;$D$11&amp;"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65" t="str">
        <f t="shared" si="42"/>
        <v/>
      </c>
      <c r="AE263" s="64" t="str">
        <f ca="1">IF($R263=1,SUM($S$1:S263),"")</f>
        <v/>
      </c>
      <c r="AF263" s="64" t="str">
        <f ca="1">IF($R263=1,SUM($T$1:T263),"")</f>
        <v/>
      </c>
      <c r="AG263" s="64" t="str">
        <f ca="1">IF($R263=1,SUM($U$1:U263),"")</f>
        <v/>
      </c>
      <c r="AH263" s="64" t="str">
        <f ca="1">IF($R263=1,SUM($V$1:V263),"")</f>
        <v/>
      </c>
      <c r="AI263" s="64" t="str">
        <f ca="1">IF($R263=1,SUM($W$1:W263),"")</f>
        <v/>
      </c>
      <c r="AJ263" s="64" t="str">
        <f ca="1">IF($R263=1,SUM($X$1:X263),"")</f>
        <v/>
      </c>
      <c r="AK263" s="64" t="str">
        <f ca="1">IF($R263=1,SUM($Y$1:Y263),"")</f>
        <v/>
      </c>
      <c r="AL263" s="64" t="str">
        <f ca="1">IF($R263=1,SUM($Z$1:Z263),"")</f>
        <v/>
      </c>
      <c r="AM263" s="64" t="str">
        <f ca="1">IF($R263=1,SUM($AA$1:AA263),"")</f>
        <v/>
      </c>
      <c r="AN263" s="64" t="str">
        <f ca="1">IF($R263=1,SUM($AB$1:AB263),"")</f>
        <v/>
      </c>
      <c r="AO263" s="64" t="str">
        <f ca="1">IF($R263=1,SUM($AC$1:AC263),"")</f>
        <v/>
      </c>
      <c r="AQ263" s="69" t="str">
        <f t="shared" si="43"/>
        <v>30:20</v>
      </c>
    </row>
    <row r="264" spans="6:43" x14ac:dyDescent="0.3">
      <c r="F264" s="64">
        <f t="shared" si="37"/>
        <v>30</v>
      </c>
      <c r="G264" s="66">
        <f t="shared" si="38"/>
        <v>25</v>
      </c>
      <c r="H264" s="67">
        <f t="shared" si="39"/>
        <v>1.2673611111111112</v>
      </c>
      <c r="K264" s="65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65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64">
        <f t="shared" si="40"/>
        <v>1</v>
      </c>
      <c r="R264" s="64">
        <f t="shared" ca="1" si="41"/>
        <v>1.2509999999999724</v>
      </c>
      <c r="S264" s="64" t="str">
        <f>IF(O264=1,"",RTD("cqg.rtd",,"StudyData", "(Vol("&amp;$E$13&amp;")when  (LocalYear("&amp;$E$13&amp;")="&amp;$D$2&amp;"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64" t="str">
        <f>IF(O264=1,"",RTD("cqg.rtd",,"StudyData", "(Vol("&amp;$E$14&amp;")when  (LocalYear("&amp;$E$14&amp;")="&amp;$D$3&amp;"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64" t="str">
        <f>IF(O264=1,"",RTD("cqg.rtd",,"StudyData", "(Vol("&amp;$E$15&amp;")when  (LocalYear("&amp;$E$15&amp;")="&amp;$D$4&amp;"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64" t="str">
        <f>IF(O264=1,"",RTD("cqg.rtd",,"StudyData", "(Vol("&amp;$E$16&amp;")when  (LocalYear("&amp;$E$16&amp;")="&amp;$D$5&amp;"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64" t="str">
        <f>IF(O264=1,"",RTD("cqg.rtd",,"StudyData", "(Vol("&amp;$E$17&amp;")when  (LocalYear("&amp;$E$17&amp;")="&amp;$D$6&amp;"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64" t="str">
        <f>IF(O264=1,"",RTD("cqg.rtd",,"StudyData", "(Vol("&amp;$E$18&amp;")when  (LocalYear("&amp;$E$18&amp;")="&amp;$D$7&amp;"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64" t="str">
        <f>IF(O264=1,"",RTD("cqg.rtd",,"StudyData", "(Vol("&amp;$E$19&amp;")when  (LocalYear("&amp;$E$19&amp;")="&amp;$D$8&amp;"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64" t="str">
        <f>IF(O264=1,"",RTD("cqg.rtd",,"StudyData", "(Vol("&amp;$E$20&amp;")when  (LocalYear("&amp;$E$20&amp;")="&amp;$D$9&amp;"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64" t="str">
        <f>IF(O264=1,"",RTD("cqg.rtd",,"StudyData", "(Vol("&amp;$E$21&amp;")when  (LocalYear("&amp;$E$21&amp;")="&amp;$D$10&amp;"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64" t="str">
        <f>IF(O264=1,"",RTD("cqg.rtd",,"StudyData", "(Vol("&amp;$E$21&amp;")when  (LocalYear("&amp;$E$21&amp;")="&amp;$D$11&amp;"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65" t="str">
        <f t="shared" si="42"/>
        <v/>
      </c>
      <c r="AE264" s="64" t="str">
        <f ca="1">IF($R264=1,SUM($S$1:S264),"")</f>
        <v/>
      </c>
      <c r="AF264" s="64" t="str">
        <f ca="1">IF($R264=1,SUM($T$1:T264),"")</f>
        <v/>
      </c>
      <c r="AG264" s="64" t="str">
        <f ca="1">IF($R264=1,SUM($U$1:U264),"")</f>
        <v/>
      </c>
      <c r="AH264" s="64" t="str">
        <f ca="1">IF($R264=1,SUM($V$1:V264),"")</f>
        <v/>
      </c>
      <c r="AI264" s="64" t="str">
        <f ca="1">IF($R264=1,SUM($W$1:W264),"")</f>
        <v/>
      </c>
      <c r="AJ264" s="64" t="str">
        <f ca="1">IF($R264=1,SUM($X$1:X264),"")</f>
        <v/>
      </c>
      <c r="AK264" s="64" t="str">
        <f ca="1">IF($R264=1,SUM($Y$1:Y264),"")</f>
        <v/>
      </c>
      <c r="AL264" s="64" t="str">
        <f ca="1">IF($R264=1,SUM($Z$1:Z264),"")</f>
        <v/>
      </c>
      <c r="AM264" s="64" t="str">
        <f ca="1">IF($R264=1,SUM($AA$1:AA264),"")</f>
        <v/>
      </c>
      <c r="AN264" s="64" t="str">
        <f ca="1">IF($R264=1,SUM($AB$1:AB264),"")</f>
        <v/>
      </c>
      <c r="AO264" s="64" t="str">
        <f ca="1">IF($R264=1,SUM($AC$1:AC264),"")</f>
        <v/>
      </c>
      <c r="AQ264" s="69" t="str">
        <f t="shared" si="43"/>
        <v>30:25</v>
      </c>
    </row>
    <row r="265" spans="6:43" x14ac:dyDescent="0.3">
      <c r="F265" s="64">
        <f t="shared" si="37"/>
        <v>30</v>
      </c>
      <c r="G265" s="66">
        <f t="shared" si="38"/>
        <v>30</v>
      </c>
      <c r="H265" s="67">
        <f t="shared" si="39"/>
        <v>1.2708333333333333</v>
      </c>
      <c r="K265" s="65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65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64">
        <f t="shared" si="40"/>
        <v>1</v>
      </c>
      <c r="R265" s="64">
        <f t="shared" ca="1" si="41"/>
        <v>1.2519999999999722</v>
      </c>
      <c r="S265" s="64" t="str">
        <f>IF(O265=1,"",RTD("cqg.rtd",,"StudyData", "(Vol("&amp;$E$13&amp;")when  (LocalYear("&amp;$E$13&amp;")="&amp;$D$2&amp;"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64" t="str">
        <f>IF(O265=1,"",RTD("cqg.rtd",,"StudyData", "(Vol("&amp;$E$14&amp;")when  (LocalYear("&amp;$E$14&amp;")="&amp;$D$3&amp;"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64" t="str">
        <f>IF(O265=1,"",RTD("cqg.rtd",,"StudyData", "(Vol("&amp;$E$15&amp;")when  (LocalYear("&amp;$E$15&amp;")="&amp;$D$4&amp;"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64" t="str">
        <f>IF(O265=1,"",RTD("cqg.rtd",,"StudyData", "(Vol("&amp;$E$16&amp;")when  (LocalYear("&amp;$E$16&amp;")="&amp;$D$5&amp;"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64" t="str">
        <f>IF(O265=1,"",RTD("cqg.rtd",,"StudyData", "(Vol("&amp;$E$17&amp;")when  (LocalYear("&amp;$E$17&amp;")="&amp;$D$6&amp;"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64" t="str">
        <f>IF(O265=1,"",RTD("cqg.rtd",,"StudyData", "(Vol("&amp;$E$18&amp;")when  (LocalYear("&amp;$E$18&amp;")="&amp;$D$7&amp;"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64" t="str">
        <f>IF(O265=1,"",RTD("cqg.rtd",,"StudyData", "(Vol("&amp;$E$19&amp;")when  (LocalYear("&amp;$E$19&amp;")="&amp;$D$8&amp;"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64" t="str">
        <f>IF(O265=1,"",RTD("cqg.rtd",,"StudyData", "(Vol("&amp;$E$20&amp;")when  (LocalYear("&amp;$E$20&amp;")="&amp;$D$9&amp;"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64" t="str">
        <f>IF(O265=1,"",RTD("cqg.rtd",,"StudyData", "(Vol("&amp;$E$21&amp;")when  (LocalYear("&amp;$E$21&amp;")="&amp;$D$10&amp;"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64" t="str">
        <f>IF(O265=1,"",RTD("cqg.rtd",,"StudyData", "(Vol("&amp;$E$21&amp;")when  (LocalYear("&amp;$E$21&amp;")="&amp;$D$11&amp;"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65" t="str">
        <f t="shared" si="42"/>
        <v/>
      </c>
      <c r="AE265" s="64" t="str">
        <f ca="1">IF($R265=1,SUM($S$1:S265),"")</f>
        <v/>
      </c>
      <c r="AF265" s="64" t="str">
        <f ca="1">IF($R265=1,SUM($T$1:T265),"")</f>
        <v/>
      </c>
      <c r="AG265" s="64" t="str">
        <f ca="1">IF($R265=1,SUM($U$1:U265),"")</f>
        <v/>
      </c>
      <c r="AH265" s="64" t="str">
        <f ca="1">IF($R265=1,SUM($V$1:V265),"")</f>
        <v/>
      </c>
      <c r="AI265" s="64" t="str">
        <f ca="1">IF($R265=1,SUM($W$1:W265),"")</f>
        <v/>
      </c>
      <c r="AJ265" s="64" t="str">
        <f ca="1">IF($R265=1,SUM($X$1:X265),"")</f>
        <v/>
      </c>
      <c r="AK265" s="64" t="str">
        <f ca="1">IF($R265=1,SUM($Y$1:Y265),"")</f>
        <v/>
      </c>
      <c r="AL265" s="64" t="str">
        <f ca="1">IF($R265=1,SUM($Z$1:Z265),"")</f>
        <v/>
      </c>
      <c r="AM265" s="64" t="str">
        <f ca="1">IF($R265=1,SUM($AA$1:AA265),"")</f>
        <v/>
      </c>
      <c r="AN265" s="64" t="str">
        <f ca="1">IF($R265=1,SUM($AB$1:AB265),"")</f>
        <v/>
      </c>
      <c r="AO265" s="64" t="str">
        <f ca="1">IF($R265=1,SUM($AC$1:AC265),"")</f>
        <v/>
      </c>
      <c r="AQ265" s="69" t="str">
        <f t="shared" si="43"/>
        <v>30:30</v>
      </c>
    </row>
    <row r="266" spans="6:43" x14ac:dyDescent="0.3">
      <c r="F266" s="64">
        <f t="shared" si="37"/>
        <v>30</v>
      </c>
      <c r="G266" s="66">
        <f t="shared" si="38"/>
        <v>35</v>
      </c>
      <c r="H266" s="67">
        <f t="shared" si="39"/>
        <v>1.2743055555555556</v>
      </c>
      <c r="K266" s="65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65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64">
        <f t="shared" si="40"/>
        <v>1</v>
      </c>
      <c r="R266" s="64">
        <f t="shared" ca="1" si="41"/>
        <v>1.2529999999999721</v>
      </c>
      <c r="S266" s="64" t="str">
        <f>IF(O266=1,"",RTD("cqg.rtd",,"StudyData", "(Vol("&amp;$E$13&amp;")when  (LocalYear("&amp;$E$13&amp;")="&amp;$D$2&amp;"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64" t="str">
        <f>IF(O266=1,"",RTD("cqg.rtd",,"StudyData", "(Vol("&amp;$E$14&amp;")when  (LocalYear("&amp;$E$14&amp;")="&amp;$D$3&amp;"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64" t="str">
        <f>IF(O266=1,"",RTD("cqg.rtd",,"StudyData", "(Vol("&amp;$E$15&amp;")when  (LocalYear("&amp;$E$15&amp;")="&amp;$D$4&amp;"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64" t="str">
        <f>IF(O266=1,"",RTD("cqg.rtd",,"StudyData", "(Vol("&amp;$E$16&amp;")when  (LocalYear("&amp;$E$16&amp;")="&amp;$D$5&amp;"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64" t="str">
        <f>IF(O266=1,"",RTD("cqg.rtd",,"StudyData", "(Vol("&amp;$E$17&amp;")when  (LocalYear("&amp;$E$17&amp;")="&amp;$D$6&amp;"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64" t="str">
        <f>IF(O266=1,"",RTD("cqg.rtd",,"StudyData", "(Vol("&amp;$E$18&amp;")when  (LocalYear("&amp;$E$18&amp;")="&amp;$D$7&amp;"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64" t="str">
        <f>IF(O266=1,"",RTD("cqg.rtd",,"StudyData", "(Vol("&amp;$E$19&amp;")when  (LocalYear("&amp;$E$19&amp;")="&amp;$D$8&amp;"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64" t="str">
        <f>IF(O266=1,"",RTD("cqg.rtd",,"StudyData", "(Vol("&amp;$E$20&amp;")when  (LocalYear("&amp;$E$20&amp;")="&amp;$D$9&amp;"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64" t="str">
        <f>IF(O266=1,"",RTD("cqg.rtd",,"StudyData", "(Vol("&amp;$E$21&amp;")when  (LocalYear("&amp;$E$21&amp;")="&amp;$D$10&amp;"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64" t="str">
        <f>IF(O266=1,"",RTD("cqg.rtd",,"StudyData", "(Vol("&amp;$E$21&amp;")when  (LocalYear("&amp;$E$21&amp;")="&amp;$D$11&amp;"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65" t="str">
        <f t="shared" si="42"/>
        <v/>
      </c>
      <c r="AE266" s="64" t="str">
        <f ca="1">IF($R266=1,SUM($S$1:S266),"")</f>
        <v/>
      </c>
      <c r="AF266" s="64" t="str">
        <f ca="1">IF($R266=1,SUM($T$1:T266),"")</f>
        <v/>
      </c>
      <c r="AG266" s="64" t="str">
        <f ca="1">IF($R266=1,SUM($U$1:U266),"")</f>
        <v/>
      </c>
      <c r="AH266" s="64" t="str">
        <f ca="1">IF($R266=1,SUM($V$1:V266),"")</f>
        <v/>
      </c>
      <c r="AI266" s="64" t="str">
        <f ca="1">IF($R266=1,SUM($W$1:W266),"")</f>
        <v/>
      </c>
      <c r="AJ266" s="64" t="str">
        <f ca="1">IF($R266=1,SUM($X$1:X266),"")</f>
        <v/>
      </c>
      <c r="AK266" s="64" t="str">
        <f ca="1">IF($R266=1,SUM($Y$1:Y266),"")</f>
        <v/>
      </c>
      <c r="AL266" s="64" t="str">
        <f ca="1">IF($R266=1,SUM($Z$1:Z266),"")</f>
        <v/>
      </c>
      <c r="AM266" s="64" t="str">
        <f ca="1">IF($R266=1,SUM($AA$1:AA266),"")</f>
        <v/>
      </c>
      <c r="AN266" s="64" t="str">
        <f ca="1">IF($R266=1,SUM($AB$1:AB266),"")</f>
        <v/>
      </c>
      <c r="AO266" s="64" t="str">
        <f ca="1">IF($R266=1,SUM($AC$1:AC266),"")</f>
        <v/>
      </c>
      <c r="AQ266" s="69" t="str">
        <f t="shared" si="43"/>
        <v>30:35</v>
      </c>
    </row>
    <row r="267" spans="6:43" x14ac:dyDescent="0.3">
      <c r="F267" s="64">
        <f t="shared" si="37"/>
        <v>30</v>
      </c>
      <c r="G267" s="66">
        <f t="shared" si="38"/>
        <v>40</v>
      </c>
      <c r="H267" s="67">
        <f t="shared" si="39"/>
        <v>1.2777777777777779</v>
      </c>
      <c r="K267" s="65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65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64">
        <f t="shared" si="40"/>
        <v>1</v>
      </c>
      <c r="R267" s="64">
        <f t="shared" ca="1" si="41"/>
        <v>1.253999999999972</v>
      </c>
      <c r="S267" s="64" t="str">
        <f>IF(O267=1,"",RTD("cqg.rtd",,"StudyData", "(Vol("&amp;$E$13&amp;")when  (LocalYear("&amp;$E$13&amp;")="&amp;$D$2&amp;"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64" t="str">
        <f>IF(O267=1,"",RTD("cqg.rtd",,"StudyData", "(Vol("&amp;$E$14&amp;")when  (LocalYear("&amp;$E$14&amp;")="&amp;$D$3&amp;"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64" t="str">
        <f>IF(O267=1,"",RTD("cqg.rtd",,"StudyData", "(Vol("&amp;$E$15&amp;")when  (LocalYear("&amp;$E$15&amp;")="&amp;$D$4&amp;"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64" t="str">
        <f>IF(O267=1,"",RTD("cqg.rtd",,"StudyData", "(Vol("&amp;$E$16&amp;")when  (LocalYear("&amp;$E$16&amp;")="&amp;$D$5&amp;"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64" t="str">
        <f>IF(O267=1,"",RTD("cqg.rtd",,"StudyData", "(Vol("&amp;$E$17&amp;")when  (LocalYear("&amp;$E$17&amp;")="&amp;$D$6&amp;"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64" t="str">
        <f>IF(O267=1,"",RTD("cqg.rtd",,"StudyData", "(Vol("&amp;$E$18&amp;")when  (LocalYear("&amp;$E$18&amp;")="&amp;$D$7&amp;"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64" t="str">
        <f>IF(O267=1,"",RTD("cqg.rtd",,"StudyData", "(Vol("&amp;$E$19&amp;")when  (LocalYear("&amp;$E$19&amp;")="&amp;$D$8&amp;"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64" t="str">
        <f>IF(O267=1,"",RTD("cqg.rtd",,"StudyData", "(Vol("&amp;$E$20&amp;")when  (LocalYear("&amp;$E$20&amp;")="&amp;$D$9&amp;"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64" t="str">
        <f>IF(O267=1,"",RTD("cqg.rtd",,"StudyData", "(Vol("&amp;$E$21&amp;")when  (LocalYear("&amp;$E$21&amp;")="&amp;$D$10&amp;"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64" t="str">
        <f>IF(O267=1,"",RTD("cqg.rtd",,"StudyData", "(Vol("&amp;$E$21&amp;")when  (LocalYear("&amp;$E$21&amp;")="&amp;$D$11&amp;"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65" t="str">
        <f t="shared" si="42"/>
        <v/>
      </c>
      <c r="AE267" s="64" t="str">
        <f ca="1">IF($R267=1,SUM($S$1:S267),"")</f>
        <v/>
      </c>
      <c r="AF267" s="64" t="str">
        <f ca="1">IF($R267=1,SUM($T$1:T267),"")</f>
        <v/>
      </c>
      <c r="AG267" s="64" t="str">
        <f ca="1">IF($R267=1,SUM($U$1:U267),"")</f>
        <v/>
      </c>
      <c r="AH267" s="64" t="str">
        <f ca="1">IF($R267=1,SUM($V$1:V267),"")</f>
        <v/>
      </c>
      <c r="AI267" s="64" t="str">
        <f ca="1">IF($R267=1,SUM($W$1:W267),"")</f>
        <v/>
      </c>
      <c r="AJ267" s="64" t="str">
        <f ca="1">IF($R267=1,SUM($X$1:X267),"")</f>
        <v/>
      </c>
      <c r="AK267" s="64" t="str">
        <f ca="1">IF($R267=1,SUM($Y$1:Y267),"")</f>
        <v/>
      </c>
      <c r="AL267" s="64" t="str">
        <f ca="1">IF($R267=1,SUM($Z$1:Z267),"")</f>
        <v/>
      </c>
      <c r="AM267" s="64" t="str">
        <f ca="1">IF($R267=1,SUM($AA$1:AA267),"")</f>
        <v/>
      </c>
      <c r="AN267" s="64" t="str">
        <f ca="1">IF($R267=1,SUM($AB$1:AB267),"")</f>
        <v/>
      </c>
      <c r="AO267" s="64" t="str">
        <f ca="1">IF($R267=1,SUM($AC$1:AC267),"")</f>
        <v/>
      </c>
      <c r="AQ267" s="69" t="str">
        <f t="shared" si="43"/>
        <v>30:40</v>
      </c>
    </row>
    <row r="268" spans="6:43" x14ac:dyDescent="0.3">
      <c r="F268" s="64">
        <f t="shared" si="37"/>
        <v>30</v>
      </c>
      <c r="G268" s="66">
        <f t="shared" si="38"/>
        <v>45</v>
      </c>
      <c r="H268" s="67">
        <f t="shared" si="39"/>
        <v>1.28125</v>
      </c>
      <c r="K268" s="65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65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64">
        <f t="shared" si="40"/>
        <v>1</v>
      </c>
      <c r="R268" s="64">
        <f t="shared" ca="1" si="41"/>
        <v>1.2549999999999719</v>
      </c>
      <c r="S268" s="64" t="str">
        <f>IF(O268=1,"",RTD("cqg.rtd",,"StudyData", "(Vol("&amp;$E$13&amp;")when  (LocalYear("&amp;$E$13&amp;")="&amp;$D$2&amp;"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64" t="str">
        <f>IF(O268=1,"",RTD("cqg.rtd",,"StudyData", "(Vol("&amp;$E$14&amp;")when  (LocalYear("&amp;$E$14&amp;")="&amp;$D$3&amp;"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64" t="str">
        <f>IF(O268=1,"",RTD("cqg.rtd",,"StudyData", "(Vol("&amp;$E$15&amp;")when  (LocalYear("&amp;$E$15&amp;")="&amp;$D$4&amp;"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64" t="str">
        <f>IF(O268=1,"",RTD("cqg.rtd",,"StudyData", "(Vol("&amp;$E$16&amp;")when  (LocalYear("&amp;$E$16&amp;")="&amp;$D$5&amp;"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64" t="str">
        <f>IF(O268=1,"",RTD("cqg.rtd",,"StudyData", "(Vol("&amp;$E$17&amp;")when  (LocalYear("&amp;$E$17&amp;")="&amp;$D$6&amp;"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64" t="str">
        <f>IF(O268=1,"",RTD("cqg.rtd",,"StudyData", "(Vol("&amp;$E$18&amp;")when  (LocalYear("&amp;$E$18&amp;")="&amp;$D$7&amp;"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64" t="str">
        <f>IF(O268=1,"",RTD("cqg.rtd",,"StudyData", "(Vol("&amp;$E$19&amp;")when  (LocalYear("&amp;$E$19&amp;")="&amp;$D$8&amp;"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64" t="str">
        <f>IF(O268=1,"",RTD("cqg.rtd",,"StudyData", "(Vol("&amp;$E$20&amp;")when  (LocalYear("&amp;$E$20&amp;")="&amp;$D$9&amp;"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64" t="str">
        <f>IF(O268=1,"",RTD("cqg.rtd",,"StudyData", "(Vol("&amp;$E$21&amp;")when  (LocalYear("&amp;$E$21&amp;")="&amp;$D$10&amp;"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64" t="str">
        <f>IF(O268=1,"",RTD("cqg.rtd",,"StudyData", "(Vol("&amp;$E$21&amp;")when  (LocalYear("&amp;$E$21&amp;")="&amp;$D$11&amp;"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65" t="str">
        <f t="shared" si="42"/>
        <v/>
      </c>
      <c r="AE268" s="64" t="str">
        <f ca="1">IF($R268=1,SUM($S$1:S268),"")</f>
        <v/>
      </c>
      <c r="AF268" s="64" t="str">
        <f ca="1">IF($R268=1,SUM($T$1:T268),"")</f>
        <v/>
      </c>
      <c r="AG268" s="64" t="str">
        <f ca="1">IF($R268=1,SUM($U$1:U268),"")</f>
        <v/>
      </c>
      <c r="AH268" s="64" t="str">
        <f ca="1">IF($R268=1,SUM($V$1:V268),"")</f>
        <v/>
      </c>
      <c r="AI268" s="64" t="str">
        <f ca="1">IF($R268=1,SUM($W$1:W268),"")</f>
        <v/>
      </c>
      <c r="AJ268" s="64" t="str">
        <f ca="1">IF($R268=1,SUM($X$1:X268),"")</f>
        <v/>
      </c>
      <c r="AK268" s="64" t="str">
        <f ca="1">IF($R268=1,SUM($Y$1:Y268),"")</f>
        <v/>
      </c>
      <c r="AL268" s="64" t="str">
        <f ca="1">IF($R268=1,SUM($Z$1:Z268),"")</f>
        <v/>
      </c>
      <c r="AM268" s="64" t="str">
        <f ca="1">IF($R268=1,SUM($AA$1:AA268),"")</f>
        <v/>
      </c>
      <c r="AN268" s="64" t="str">
        <f ca="1">IF($R268=1,SUM($AB$1:AB268),"")</f>
        <v/>
      </c>
      <c r="AO268" s="64" t="str">
        <f ca="1">IF($R268=1,SUM($AC$1:AC268),"")</f>
        <v/>
      </c>
      <c r="AQ268" s="69" t="str">
        <f t="shared" si="43"/>
        <v>30:45</v>
      </c>
    </row>
    <row r="269" spans="6:43" x14ac:dyDescent="0.3">
      <c r="F269" s="64">
        <f t="shared" si="37"/>
        <v>30</v>
      </c>
      <c r="G269" s="66">
        <f t="shared" si="38"/>
        <v>50</v>
      </c>
      <c r="H269" s="67">
        <f t="shared" si="39"/>
        <v>1.2847222222222221</v>
      </c>
      <c r="K269" s="65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65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64">
        <f t="shared" si="40"/>
        <v>1</v>
      </c>
      <c r="R269" s="64">
        <f t="shared" ca="1" si="41"/>
        <v>1.2559999999999718</v>
      </c>
      <c r="S269" s="64" t="str">
        <f>IF(O269=1,"",RTD("cqg.rtd",,"StudyData", "(Vol("&amp;$E$13&amp;")when  (LocalYear("&amp;$E$13&amp;")="&amp;$D$2&amp;"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64" t="str">
        <f>IF(O269=1,"",RTD("cqg.rtd",,"StudyData", "(Vol("&amp;$E$14&amp;")when  (LocalYear("&amp;$E$14&amp;")="&amp;$D$3&amp;"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64" t="str">
        <f>IF(O269=1,"",RTD("cqg.rtd",,"StudyData", "(Vol("&amp;$E$15&amp;")when  (LocalYear("&amp;$E$15&amp;")="&amp;$D$4&amp;"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64" t="str">
        <f>IF(O269=1,"",RTD("cqg.rtd",,"StudyData", "(Vol("&amp;$E$16&amp;")when  (LocalYear("&amp;$E$16&amp;")="&amp;$D$5&amp;"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64" t="str">
        <f>IF(O269=1,"",RTD("cqg.rtd",,"StudyData", "(Vol("&amp;$E$17&amp;")when  (LocalYear("&amp;$E$17&amp;")="&amp;$D$6&amp;"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64" t="str">
        <f>IF(O269=1,"",RTD("cqg.rtd",,"StudyData", "(Vol("&amp;$E$18&amp;")when  (LocalYear("&amp;$E$18&amp;")="&amp;$D$7&amp;"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64" t="str">
        <f>IF(O269=1,"",RTD("cqg.rtd",,"StudyData", "(Vol("&amp;$E$19&amp;")when  (LocalYear("&amp;$E$19&amp;")="&amp;$D$8&amp;"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64" t="str">
        <f>IF(O269=1,"",RTD("cqg.rtd",,"StudyData", "(Vol("&amp;$E$20&amp;")when  (LocalYear("&amp;$E$20&amp;")="&amp;$D$9&amp;"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64" t="str">
        <f>IF(O269=1,"",RTD("cqg.rtd",,"StudyData", "(Vol("&amp;$E$21&amp;")when  (LocalYear("&amp;$E$21&amp;")="&amp;$D$10&amp;"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64" t="str">
        <f>IF(O269=1,"",RTD("cqg.rtd",,"StudyData", "(Vol("&amp;$E$21&amp;")when  (LocalYear("&amp;$E$21&amp;")="&amp;$D$11&amp;"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65" t="str">
        <f t="shared" si="42"/>
        <v/>
      </c>
      <c r="AE269" s="64" t="str">
        <f ca="1">IF($R269=1,SUM($S$1:S269),"")</f>
        <v/>
      </c>
      <c r="AF269" s="64" t="str">
        <f ca="1">IF($R269=1,SUM($T$1:T269),"")</f>
        <v/>
      </c>
      <c r="AG269" s="64" t="str">
        <f ca="1">IF($R269=1,SUM($U$1:U269),"")</f>
        <v/>
      </c>
      <c r="AH269" s="64" t="str">
        <f ca="1">IF($R269=1,SUM($V$1:V269),"")</f>
        <v/>
      </c>
      <c r="AI269" s="64" t="str">
        <f ca="1">IF($R269=1,SUM($W$1:W269),"")</f>
        <v/>
      </c>
      <c r="AJ269" s="64" t="str">
        <f ca="1">IF($R269=1,SUM($X$1:X269),"")</f>
        <v/>
      </c>
      <c r="AK269" s="64" t="str">
        <f ca="1">IF($R269=1,SUM($Y$1:Y269),"")</f>
        <v/>
      </c>
      <c r="AL269" s="64" t="str">
        <f ca="1">IF($R269=1,SUM($Z$1:Z269),"")</f>
        <v/>
      </c>
      <c r="AM269" s="64" t="str">
        <f ca="1">IF($R269=1,SUM($AA$1:AA269),"")</f>
        <v/>
      </c>
      <c r="AN269" s="64" t="str">
        <f ca="1">IF($R269=1,SUM($AB$1:AB269),"")</f>
        <v/>
      </c>
      <c r="AO269" s="64" t="str">
        <f ca="1">IF($R269=1,SUM($AC$1:AC269),"")</f>
        <v/>
      </c>
      <c r="AQ269" s="69" t="str">
        <f t="shared" si="43"/>
        <v>30:50</v>
      </c>
    </row>
    <row r="270" spans="6:43" x14ac:dyDescent="0.3">
      <c r="F270" s="64">
        <f t="shared" si="37"/>
        <v>30</v>
      </c>
      <c r="G270" s="66">
        <f t="shared" si="38"/>
        <v>55</v>
      </c>
      <c r="H270" s="67">
        <f t="shared" si="39"/>
        <v>1.2881944444444444</v>
      </c>
      <c r="K270" s="65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65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64">
        <f t="shared" si="40"/>
        <v>1</v>
      </c>
      <c r="R270" s="64">
        <f t="shared" ca="1" si="41"/>
        <v>1.2569999999999717</v>
      </c>
      <c r="S270" s="64" t="str">
        <f>IF(O270=1,"",RTD("cqg.rtd",,"StudyData", "(Vol("&amp;$E$13&amp;")when  (LocalYear("&amp;$E$13&amp;")="&amp;$D$2&amp;"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64" t="str">
        <f>IF(O270=1,"",RTD("cqg.rtd",,"StudyData", "(Vol("&amp;$E$14&amp;")when  (LocalYear("&amp;$E$14&amp;")="&amp;$D$3&amp;"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64" t="str">
        <f>IF(O270=1,"",RTD("cqg.rtd",,"StudyData", "(Vol("&amp;$E$15&amp;")when  (LocalYear("&amp;$E$15&amp;")="&amp;$D$4&amp;"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64" t="str">
        <f>IF(O270=1,"",RTD("cqg.rtd",,"StudyData", "(Vol("&amp;$E$16&amp;")when  (LocalYear("&amp;$E$16&amp;")="&amp;$D$5&amp;"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64" t="str">
        <f>IF(O270=1,"",RTD("cqg.rtd",,"StudyData", "(Vol("&amp;$E$17&amp;")when  (LocalYear("&amp;$E$17&amp;")="&amp;$D$6&amp;"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64" t="str">
        <f>IF(O270=1,"",RTD("cqg.rtd",,"StudyData", "(Vol("&amp;$E$18&amp;")when  (LocalYear("&amp;$E$18&amp;")="&amp;$D$7&amp;"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64" t="str">
        <f>IF(O270=1,"",RTD("cqg.rtd",,"StudyData", "(Vol("&amp;$E$19&amp;")when  (LocalYear("&amp;$E$19&amp;")="&amp;$D$8&amp;"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64" t="str">
        <f>IF(O270=1,"",RTD("cqg.rtd",,"StudyData", "(Vol("&amp;$E$20&amp;")when  (LocalYear("&amp;$E$20&amp;")="&amp;$D$9&amp;"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64" t="str">
        <f>IF(O270=1,"",RTD("cqg.rtd",,"StudyData", "(Vol("&amp;$E$21&amp;")when  (LocalYear("&amp;$E$21&amp;")="&amp;$D$10&amp;"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64" t="str">
        <f>IF(O270=1,"",RTD("cqg.rtd",,"StudyData", "(Vol("&amp;$E$21&amp;")when  (LocalYear("&amp;$E$21&amp;")="&amp;$D$11&amp;"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65" t="str">
        <f t="shared" si="42"/>
        <v/>
      </c>
      <c r="AE270" s="64" t="str">
        <f ca="1">IF($R270=1,SUM($S$1:S270),"")</f>
        <v/>
      </c>
      <c r="AF270" s="64" t="str">
        <f ca="1">IF($R270=1,SUM($T$1:T270),"")</f>
        <v/>
      </c>
      <c r="AG270" s="64" t="str">
        <f ca="1">IF($R270=1,SUM($U$1:U270),"")</f>
        <v/>
      </c>
      <c r="AH270" s="64" t="str">
        <f ca="1">IF($R270=1,SUM($V$1:V270),"")</f>
        <v/>
      </c>
      <c r="AI270" s="64" t="str">
        <f ca="1">IF($R270=1,SUM($W$1:W270),"")</f>
        <v/>
      </c>
      <c r="AJ270" s="64" t="str">
        <f ca="1">IF($R270=1,SUM($X$1:X270),"")</f>
        <v/>
      </c>
      <c r="AK270" s="64" t="str">
        <f ca="1">IF($R270=1,SUM($Y$1:Y270),"")</f>
        <v/>
      </c>
      <c r="AL270" s="64" t="str">
        <f ca="1">IF($R270=1,SUM($Z$1:Z270),"")</f>
        <v/>
      </c>
      <c r="AM270" s="64" t="str">
        <f ca="1">IF($R270=1,SUM($AA$1:AA270),"")</f>
        <v/>
      </c>
      <c r="AN270" s="64" t="str">
        <f ca="1">IF($R270=1,SUM($AB$1:AB270),"")</f>
        <v/>
      </c>
      <c r="AO270" s="64" t="str">
        <f ca="1">IF($R270=1,SUM($AC$1:AC270),"")</f>
        <v/>
      </c>
      <c r="AQ270" s="69" t="str">
        <f t="shared" si="43"/>
        <v>30:55</v>
      </c>
    </row>
    <row r="271" spans="6:43" x14ac:dyDescent="0.3">
      <c r="F271" s="64">
        <f t="shared" si="37"/>
        <v>31</v>
      </c>
      <c r="G271" s="66" t="str">
        <f t="shared" si="38"/>
        <v>00</v>
      </c>
      <c r="H271" s="67">
        <f t="shared" si="39"/>
        <v>1.2916666666666667</v>
      </c>
      <c r="K271" s="65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65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64">
        <f t="shared" si="40"/>
        <v>1</v>
      </c>
      <c r="R271" s="64">
        <f t="shared" ca="1" si="41"/>
        <v>1.2579999999999716</v>
      </c>
      <c r="S271" s="64" t="str">
        <f>IF(O271=1,"",RTD("cqg.rtd",,"StudyData", "(Vol("&amp;$E$13&amp;")when  (LocalYear("&amp;$E$13&amp;")="&amp;$D$2&amp;"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64" t="str">
        <f>IF(O271=1,"",RTD("cqg.rtd",,"StudyData", "(Vol("&amp;$E$14&amp;")when  (LocalYear("&amp;$E$14&amp;")="&amp;$D$3&amp;"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64" t="str">
        <f>IF(O271=1,"",RTD("cqg.rtd",,"StudyData", "(Vol("&amp;$E$15&amp;")when  (LocalYear("&amp;$E$15&amp;")="&amp;$D$4&amp;"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64" t="str">
        <f>IF(O271=1,"",RTD("cqg.rtd",,"StudyData", "(Vol("&amp;$E$16&amp;")when  (LocalYear("&amp;$E$16&amp;")="&amp;$D$5&amp;"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64" t="str">
        <f>IF(O271=1,"",RTD("cqg.rtd",,"StudyData", "(Vol("&amp;$E$17&amp;")when  (LocalYear("&amp;$E$17&amp;")="&amp;$D$6&amp;"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64" t="str">
        <f>IF(O271=1,"",RTD("cqg.rtd",,"StudyData", "(Vol("&amp;$E$18&amp;")when  (LocalYear("&amp;$E$18&amp;")="&amp;$D$7&amp;"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64" t="str">
        <f>IF(O271=1,"",RTD("cqg.rtd",,"StudyData", "(Vol("&amp;$E$19&amp;")when  (LocalYear("&amp;$E$19&amp;")="&amp;$D$8&amp;"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64" t="str">
        <f>IF(O271=1,"",RTD("cqg.rtd",,"StudyData", "(Vol("&amp;$E$20&amp;")when  (LocalYear("&amp;$E$20&amp;")="&amp;$D$9&amp;"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64" t="str">
        <f>IF(O271=1,"",RTD("cqg.rtd",,"StudyData", "(Vol("&amp;$E$21&amp;")when  (LocalYear("&amp;$E$21&amp;")="&amp;$D$10&amp;"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64" t="str">
        <f>IF(O271=1,"",RTD("cqg.rtd",,"StudyData", "(Vol("&amp;$E$21&amp;")when  (LocalYear("&amp;$E$21&amp;")="&amp;$D$11&amp;"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65" t="str">
        <f t="shared" si="42"/>
        <v/>
      </c>
      <c r="AE271" s="64" t="str">
        <f ca="1">IF($R271=1,SUM($S$1:S271),"")</f>
        <v/>
      </c>
      <c r="AF271" s="64" t="str">
        <f ca="1">IF($R271=1,SUM($T$1:T271),"")</f>
        <v/>
      </c>
      <c r="AG271" s="64" t="str">
        <f ca="1">IF($R271=1,SUM($U$1:U271),"")</f>
        <v/>
      </c>
      <c r="AH271" s="64" t="str">
        <f ca="1">IF($R271=1,SUM($V$1:V271),"")</f>
        <v/>
      </c>
      <c r="AI271" s="64" t="str">
        <f ca="1">IF($R271=1,SUM($W$1:W271),"")</f>
        <v/>
      </c>
      <c r="AJ271" s="64" t="str">
        <f ca="1">IF($R271=1,SUM($X$1:X271),"")</f>
        <v/>
      </c>
      <c r="AK271" s="64" t="str">
        <f ca="1">IF($R271=1,SUM($Y$1:Y271),"")</f>
        <v/>
      </c>
      <c r="AL271" s="64" t="str">
        <f ca="1">IF($R271=1,SUM($Z$1:Z271),"")</f>
        <v/>
      </c>
      <c r="AM271" s="64" t="str">
        <f ca="1">IF($R271=1,SUM($AA$1:AA271),"")</f>
        <v/>
      </c>
      <c r="AN271" s="64" t="str">
        <f ca="1">IF($R271=1,SUM($AB$1:AB271),"")</f>
        <v/>
      </c>
      <c r="AO271" s="64" t="str">
        <f ca="1">IF($R271=1,SUM($AC$1:AC271),"")</f>
        <v/>
      </c>
      <c r="AQ271" s="69" t="str">
        <f t="shared" si="43"/>
        <v>31:00</v>
      </c>
    </row>
    <row r="272" spans="6:43" x14ac:dyDescent="0.3">
      <c r="F272" s="64">
        <f t="shared" si="37"/>
        <v>31</v>
      </c>
      <c r="G272" s="66" t="str">
        <f t="shared" si="38"/>
        <v>05</v>
      </c>
      <c r="H272" s="67">
        <f t="shared" si="39"/>
        <v>1.2951388888888888</v>
      </c>
      <c r="K272" s="65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65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64">
        <f t="shared" si="40"/>
        <v>1</v>
      </c>
      <c r="R272" s="64">
        <f t="shared" ca="1" si="41"/>
        <v>1.2589999999999715</v>
      </c>
      <c r="S272" s="64" t="str">
        <f>IF(O272=1,"",RTD("cqg.rtd",,"StudyData", "(Vol("&amp;$E$13&amp;")when  (LocalYear("&amp;$E$13&amp;")="&amp;$D$2&amp;"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64" t="str">
        <f>IF(O272=1,"",RTD("cqg.rtd",,"StudyData", "(Vol("&amp;$E$14&amp;")when  (LocalYear("&amp;$E$14&amp;")="&amp;$D$3&amp;"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64" t="str">
        <f>IF(O272=1,"",RTD("cqg.rtd",,"StudyData", "(Vol("&amp;$E$15&amp;")when  (LocalYear("&amp;$E$15&amp;")="&amp;$D$4&amp;"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64" t="str">
        <f>IF(O272=1,"",RTD("cqg.rtd",,"StudyData", "(Vol("&amp;$E$16&amp;")when  (LocalYear("&amp;$E$16&amp;")="&amp;$D$5&amp;"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64" t="str">
        <f>IF(O272=1,"",RTD("cqg.rtd",,"StudyData", "(Vol("&amp;$E$17&amp;")when  (LocalYear("&amp;$E$17&amp;")="&amp;$D$6&amp;"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64" t="str">
        <f>IF(O272=1,"",RTD("cqg.rtd",,"StudyData", "(Vol("&amp;$E$18&amp;")when  (LocalYear("&amp;$E$18&amp;")="&amp;$D$7&amp;"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64" t="str">
        <f>IF(O272=1,"",RTD("cqg.rtd",,"StudyData", "(Vol("&amp;$E$19&amp;")when  (LocalYear("&amp;$E$19&amp;")="&amp;$D$8&amp;"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64" t="str">
        <f>IF(O272=1,"",RTD("cqg.rtd",,"StudyData", "(Vol("&amp;$E$20&amp;")when  (LocalYear("&amp;$E$20&amp;")="&amp;$D$9&amp;"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64" t="str">
        <f>IF(O272=1,"",RTD("cqg.rtd",,"StudyData", "(Vol("&amp;$E$21&amp;")when  (LocalYear("&amp;$E$21&amp;")="&amp;$D$10&amp;"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64" t="str">
        <f>IF(O272=1,"",RTD("cqg.rtd",,"StudyData", "(Vol("&amp;$E$21&amp;")when  (LocalYear("&amp;$E$21&amp;")="&amp;$D$11&amp;"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65" t="str">
        <f t="shared" si="42"/>
        <v/>
      </c>
      <c r="AE272" s="64" t="str">
        <f ca="1">IF($R272=1,SUM($S$1:S272),"")</f>
        <v/>
      </c>
      <c r="AF272" s="64" t="str">
        <f ca="1">IF($R272=1,SUM($T$1:T272),"")</f>
        <v/>
      </c>
      <c r="AG272" s="64" t="str">
        <f ca="1">IF($R272=1,SUM($U$1:U272),"")</f>
        <v/>
      </c>
      <c r="AH272" s="64" t="str">
        <f ca="1">IF($R272=1,SUM($V$1:V272),"")</f>
        <v/>
      </c>
      <c r="AI272" s="64" t="str">
        <f ca="1">IF($R272=1,SUM($W$1:W272),"")</f>
        <v/>
      </c>
      <c r="AJ272" s="64" t="str">
        <f ca="1">IF($R272=1,SUM($X$1:X272),"")</f>
        <v/>
      </c>
      <c r="AK272" s="64" t="str">
        <f ca="1">IF($R272=1,SUM($Y$1:Y272),"")</f>
        <v/>
      </c>
      <c r="AL272" s="64" t="str">
        <f ca="1">IF($R272=1,SUM($Z$1:Z272),"")</f>
        <v/>
      </c>
      <c r="AM272" s="64" t="str">
        <f ca="1">IF($R272=1,SUM($AA$1:AA272),"")</f>
        <v/>
      </c>
      <c r="AN272" s="64" t="str">
        <f ca="1">IF($R272=1,SUM($AB$1:AB272),"")</f>
        <v/>
      </c>
      <c r="AO272" s="64" t="str">
        <f ca="1">IF($R272=1,SUM($AC$1:AC272),"")</f>
        <v/>
      </c>
      <c r="AQ272" s="69" t="str">
        <f t="shared" si="43"/>
        <v>31:05</v>
      </c>
    </row>
    <row r="273" spans="6:43" x14ac:dyDescent="0.3">
      <c r="F273" s="64">
        <f t="shared" si="37"/>
        <v>31</v>
      </c>
      <c r="G273" s="66">
        <f t="shared" si="38"/>
        <v>10</v>
      </c>
      <c r="H273" s="67">
        <f t="shared" si="39"/>
        <v>1.2986111111111112</v>
      </c>
      <c r="K273" s="65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65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64">
        <f t="shared" si="40"/>
        <v>1</v>
      </c>
      <c r="R273" s="64">
        <f t="shared" ca="1" si="41"/>
        <v>1.2599999999999714</v>
      </c>
      <c r="S273" s="64" t="str">
        <f>IF(O273=1,"",RTD("cqg.rtd",,"StudyData", "(Vol("&amp;$E$13&amp;")when  (LocalYear("&amp;$E$13&amp;")="&amp;$D$2&amp;"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64" t="str">
        <f>IF(O273=1,"",RTD("cqg.rtd",,"StudyData", "(Vol("&amp;$E$14&amp;")when  (LocalYear("&amp;$E$14&amp;")="&amp;$D$3&amp;"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64" t="str">
        <f>IF(O273=1,"",RTD("cqg.rtd",,"StudyData", "(Vol("&amp;$E$15&amp;")when  (LocalYear("&amp;$E$15&amp;")="&amp;$D$4&amp;"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64" t="str">
        <f>IF(O273=1,"",RTD("cqg.rtd",,"StudyData", "(Vol("&amp;$E$16&amp;")when  (LocalYear("&amp;$E$16&amp;")="&amp;$D$5&amp;"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64" t="str">
        <f>IF(O273=1,"",RTD("cqg.rtd",,"StudyData", "(Vol("&amp;$E$17&amp;")when  (LocalYear("&amp;$E$17&amp;")="&amp;$D$6&amp;"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64" t="str">
        <f>IF(O273=1,"",RTD("cqg.rtd",,"StudyData", "(Vol("&amp;$E$18&amp;")when  (LocalYear("&amp;$E$18&amp;")="&amp;$D$7&amp;"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64" t="str">
        <f>IF(O273=1,"",RTD("cqg.rtd",,"StudyData", "(Vol("&amp;$E$19&amp;")when  (LocalYear("&amp;$E$19&amp;")="&amp;$D$8&amp;"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64" t="str">
        <f>IF(O273=1,"",RTD("cqg.rtd",,"StudyData", "(Vol("&amp;$E$20&amp;")when  (LocalYear("&amp;$E$20&amp;")="&amp;$D$9&amp;"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64" t="str">
        <f>IF(O273=1,"",RTD("cqg.rtd",,"StudyData", "(Vol("&amp;$E$21&amp;")when  (LocalYear("&amp;$E$21&amp;")="&amp;$D$10&amp;"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64" t="str">
        <f>IF(O273=1,"",RTD("cqg.rtd",,"StudyData", "(Vol("&amp;$E$21&amp;")when  (LocalYear("&amp;$E$21&amp;")="&amp;$D$11&amp;"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65" t="str">
        <f t="shared" si="42"/>
        <v/>
      </c>
      <c r="AE273" s="64" t="str">
        <f ca="1">IF($R273=1,SUM($S$1:S273),"")</f>
        <v/>
      </c>
      <c r="AF273" s="64" t="str">
        <f ca="1">IF($R273=1,SUM($T$1:T273),"")</f>
        <v/>
      </c>
      <c r="AG273" s="64" t="str">
        <f ca="1">IF($R273=1,SUM($U$1:U273),"")</f>
        <v/>
      </c>
      <c r="AH273" s="64" t="str">
        <f ca="1">IF($R273=1,SUM($V$1:V273),"")</f>
        <v/>
      </c>
      <c r="AI273" s="64" t="str">
        <f ca="1">IF($R273=1,SUM($W$1:W273),"")</f>
        <v/>
      </c>
      <c r="AJ273" s="64" t="str">
        <f ca="1">IF($R273=1,SUM($X$1:X273),"")</f>
        <v/>
      </c>
      <c r="AK273" s="64" t="str">
        <f ca="1">IF($R273=1,SUM($Y$1:Y273),"")</f>
        <v/>
      </c>
      <c r="AL273" s="64" t="str">
        <f ca="1">IF($R273=1,SUM($Z$1:Z273),"")</f>
        <v/>
      </c>
      <c r="AM273" s="64" t="str">
        <f ca="1">IF($R273=1,SUM($AA$1:AA273),"")</f>
        <v/>
      </c>
      <c r="AN273" s="64" t="str">
        <f ca="1">IF($R273=1,SUM($AB$1:AB273),"")</f>
        <v/>
      </c>
      <c r="AO273" s="64" t="str">
        <f ca="1">IF($R273=1,SUM($AC$1:AC273),"")</f>
        <v/>
      </c>
      <c r="AQ273" s="69" t="str">
        <f t="shared" si="43"/>
        <v>31:10</v>
      </c>
    </row>
    <row r="274" spans="6:43" x14ac:dyDescent="0.3">
      <c r="F274" s="64">
        <f t="shared" si="37"/>
        <v>31</v>
      </c>
      <c r="G274" s="66">
        <f t="shared" si="38"/>
        <v>15</v>
      </c>
      <c r="H274" s="67">
        <f t="shared" si="39"/>
        <v>1.3020833333333333</v>
      </c>
      <c r="K274" s="65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65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64">
        <f t="shared" si="40"/>
        <v>1</v>
      </c>
      <c r="R274" s="64">
        <f t="shared" ca="1" si="41"/>
        <v>1.2609999999999713</v>
      </c>
      <c r="S274" s="64" t="str">
        <f>IF(O274=1,"",RTD("cqg.rtd",,"StudyData", "(Vol("&amp;$E$13&amp;")when  (LocalYear("&amp;$E$13&amp;")="&amp;$D$2&amp;"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64" t="str">
        <f>IF(O274=1,"",RTD("cqg.rtd",,"StudyData", "(Vol("&amp;$E$14&amp;")when  (LocalYear("&amp;$E$14&amp;")="&amp;$D$3&amp;"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64" t="str">
        <f>IF(O274=1,"",RTD("cqg.rtd",,"StudyData", "(Vol("&amp;$E$15&amp;")when  (LocalYear("&amp;$E$15&amp;")="&amp;$D$4&amp;"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64" t="str">
        <f>IF(O274=1,"",RTD("cqg.rtd",,"StudyData", "(Vol("&amp;$E$16&amp;")when  (LocalYear("&amp;$E$16&amp;")="&amp;$D$5&amp;"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64" t="str">
        <f>IF(O274=1,"",RTD("cqg.rtd",,"StudyData", "(Vol("&amp;$E$17&amp;")when  (LocalYear("&amp;$E$17&amp;")="&amp;$D$6&amp;"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64" t="str">
        <f>IF(O274=1,"",RTD("cqg.rtd",,"StudyData", "(Vol("&amp;$E$18&amp;")when  (LocalYear("&amp;$E$18&amp;")="&amp;$D$7&amp;"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64" t="str">
        <f>IF(O274=1,"",RTD("cqg.rtd",,"StudyData", "(Vol("&amp;$E$19&amp;")when  (LocalYear("&amp;$E$19&amp;")="&amp;$D$8&amp;"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64" t="str">
        <f>IF(O274=1,"",RTD("cqg.rtd",,"StudyData", "(Vol("&amp;$E$20&amp;")when  (LocalYear("&amp;$E$20&amp;")="&amp;$D$9&amp;"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64" t="str">
        <f>IF(O274=1,"",RTD("cqg.rtd",,"StudyData", "(Vol("&amp;$E$21&amp;")when  (LocalYear("&amp;$E$21&amp;")="&amp;$D$10&amp;"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64" t="str">
        <f>IF(O274=1,"",RTD("cqg.rtd",,"StudyData", "(Vol("&amp;$E$21&amp;")when  (LocalYear("&amp;$E$21&amp;")="&amp;$D$11&amp;"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65" t="str">
        <f t="shared" si="42"/>
        <v/>
      </c>
      <c r="AE274" s="64" t="str">
        <f ca="1">IF($R274=1,SUM($S$1:S274),"")</f>
        <v/>
      </c>
      <c r="AF274" s="64" t="str">
        <f ca="1">IF($R274=1,SUM($T$1:T274),"")</f>
        <v/>
      </c>
      <c r="AG274" s="64" t="str">
        <f ca="1">IF($R274=1,SUM($U$1:U274),"")</f>
        <v/>
      </c>
      <c r="AH274" s="64" t="str">
        <f ca="1">IF($R274=1,SUM($V$1:V274),"")</f>
        <v/>
      </c>
      <c r="AI274" s="64" t="str">
        <f ca="1">IF($R274=1,SUM($W$1:W274),"")</f>
        <v/>
      </c>
      <c r="AJ274" s="64" t="str">
        <f ca="1">IF($R274=1,SUM($X$1:X274),"")</f>
        <v/>
      </c>
      <c r="AK274" s="64" t="str">
        <f ca="1">IF($R274=1,SUM($Y$1:Y274),"")</f>
        <v/>
      </c>
      <c r="AL274" s="64" t="str">
        <f ca="1">IF($R274=1,SUM($Z$1:Z274),"")</f>
        <v/>
      </c>
      <c r="AM274" s="64" t="str">
        <f ca="1">IF($R274=1,SUM($AA$1:AA274),"")</f>
        <v/>
      </c>
      <c r="AN274" s="64" t="str">
        <f ca="1">IF($R274=1,SUM($AB$1:AB274),"")</f>
        <v/>
      </c>
      <c r="AO274" s="64" t="str">
        <f ca="1">IF($R274=1,SUM($AC$1:AC274),"")</f>
        <v/>
      </c>
      <c r="AQ274" s="69" t="str">
        <f t="shared" si="43"/>
        <v>31:15</v>
      </c>
    </row>
    <row r="275" spans="6:43" x14ac:dyDescent="0.3">
      <c r="F275" s="64">
        <f t="shared" si="37"/>
        <v>31</v>
      </c>
      <c r="G275" s="66">
        <f t="shared" si="38"/>
        <v>20</v>
      </c>
      <c r="H275" s="67">
        <f t="shared" si="39"/>
        <v>1.3055555555555556</v>
      </c>
      <c r="K275" s="65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65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64">
        <f t="shared" si="40"/>
        <v>1</v>
      </c>
      <c r="R275" s="64">
        <f t="shared" ca="1" si="41"/>
        <v>1.2619999999999711</v>
      </c>
      <c r="S275" s="64" t="str">
        <f>IF(O275=1,"",RTD("cqg.rtd",,"StudyData", "(Vol("&amp;$E$13&amp;")when  (LocalYear("&amp;$E$13&amp;")="&amp;$D$2&amp;"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64" t="str">
        <f>IF(O275=1,"",RTD("cqg.rtd",,"StudyData", "(Vol("&amp;$E$14&amp;")when  (LocalYear("&amp;$E$14&amp;")="&amp;$D$3&amp;"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64" t="str">
        <f>IF(O275=1,"",RTD("cqg.rtd",,"StudyData", "(Vol("&amp;$E$15&amp;")when  (LocalYear("&amp;$E$15&amp;")="&amp;$D$4&amp;"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64" t="str">
        <f>IF(O275=1,"",RTD("cqg.rtd",,"StudyData", "(Vol("&amp;$E$16&amp;")when  (LocalYear("&amp;$E$16&amp;")="&amp;$D$5&amp;"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64" t="str">
        <f>IF(O275=1,"",RTD("cqg.rtd",,"StudyData", "(Vol("&amp;$E$17&amp;")when  (LocalYear("&amp;$E$17&amp;")="&amp;$D$6&amp;"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64" t="str">
        <f>IF(O275=1,"",RTD("cqg.rtd",,"StudyData", "(Vol("&amp;$E$18&amp;")when  (LocalYear("&amp;$E$18&amp;")="&amp;$D$7&amp;"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64" t="str">
        <f>IF(O275=1,"",RTD("cqg.rtd",,"StudyData", "(Vol("&amp;$E$19&amp;")when  (LocalYear("&amp;$E$19&amp;")="&amp;$D$8&amp;"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64" t="str">
        <f>IF(O275=1,"",RTD("cqg.rtd",,"StudyData", "(Vol("&amp;$E$20&amp;")when  (LocalYear("&amp;$E$20&amp;")="&amp;$D$9&amp;"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64" t="str">
        <f>IF(O275=1,"",RTD("cqg.rtd",,"StudyData", "(Vol("&amp;$E$21&amp;")when  (LocalYear("&amp;$E$21&amp;")="&amp;$D$10&amp;"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64" t="str">
        <f>IF(O275=1,"",RTD("cqg.rtd",,"StudyData", "(Vol("&amp;$E$21&amp;")when  (LocalYear("&amp;$E$21&amp;")="&amp;$D$11&amp;"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65" t="str">
        <f t="shared" si="42"/>
        <v/>
      </c>
      <c r="AE275" s="64" t="str">
        <f ca="1">IF($R275=1,SUM($S$1:S275),"")</f>
        <v/>
      </c>
      <c r="AF275" s="64" t="str">
        <f ca="1">IF($R275=1,SUM($T$1:T275),"")</f>
        <v/>
      </c>
      <c r="AG275" s="64" t="str">
        <f ca="1">IF($R275=1,SUM($U$1:U275),"")</f>
        <v/>
      </c>
      <c r="AH275" s="64" t="str">
        <f ca="1">IF($R275=1,SUM($V$1:V275),"")</f>
        <v/>
      </c>
      <c r="AI275" s="64" t="str">
        <f ca="1">IF($R275=1,SUM($W$1:W275),"")</f>
        <v/>
      </c>
      <c r="AJ275" s="64" t="str">
        <f ca="1">IF($R275=1,SUM($X$1:X275),"")</f>
        <v/>
      </c>
      <c r="AK275" s="64" t="str">
        <f ca="1">IF($R275=1,SUM($Y$1:Y275),"")</f>
        <v/>
      </c>
      <c r="AL275" s="64" t="str">
        <f ca="1">IF($R275=1,SUM($Z$1:Z275),"")</f>
        <v/>
      </c>
      <c r="AM275" s="64" t="str">
        <f ca="1">IF($R275=1,SUM($AA$1:AA275),"")</f>
        <v/>
      </c>
      <c r="AN275" s="64" t="str">
        <f ca="1">IF($R275=1,SUM($AB$1:AB275),"")</f>
        <v/>
      </c>
      <c r="AO275" s="64" t="str">
        <f ca="1">IF($R275=1,SUM($AC$1:AC275),"")</f>
        <v/>
      </c>
      <c r="AQ275" s="69" t="str">
        <f t="shared" si="43"/>
        <v>31:20</v>
      </c>
    </row>
    <row r="276" spans="6:43" x14ac:dyDescent="0.3">
      <c r="F276" s="64">
        <f t="shared" ref="F276:F288" si="44">IF(G275=55,F275+1,F275)</f>
        <v>31</v>
      </c>
      <c r="G276" s="66">
        <f t="shared" ref="G276:G288" si="45">IF(G275=55,0&amp;0,IF(G275=0&amp;0,G275+0&amp;5,G275+5))</f>
        <v>25</v>
      </c>
      <c r="H276" s="67">
        <f t="shared" ref="H276:H288" si="46">_xlfn.NUMBERVALUE(F276&amp;":"&amp;G276)</f>
        <v>1.3090277777777779</v>
      </c>
      <c r="K276" s="65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65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64">
        <f t="shared" si="40"/>
        <v>1</v>
      </c>
      <c r="R276" s="64">
        <f t="shared" ca="1" si="41"/>
        <v>1.262999999999971</v>
      </c>
      <c r="S276" s="64" t="str">
        <f>IF(O276=1,"",RTD("cqg.rtd",,"StudyData", "(Vol("&amp;$E$13&amp;")when  (LocalYear("&amp;$E$13&amp;")="&amp;$D$2&amp;"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64" t="str">
        <f>IF(O276=1,"",RTD("cqg.rtd",,"StudyData", "(Vol("&amp;$E$14&amp;")when  (LocalYear("&amp;$E$14&amp;")="&amp;$D$3&amp;"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64" t="str">
        <f>IF(O276=1,"",RTD("cqg.rtd",,"StudyData", "(Vol("&amp;$E$15&amp;")when  (LocalYear("&amp;$E$15&amp;")="&amp;$D$4&amp;"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64" t="str">
        <f>IF(O276=1,"",RTD("cqg.rtd",,"StudyData", "(Vol("&amp;$E$16&amp;")when  (LocalYear("&amp;$E$16&amp;")="&amp;$D$5&amp;"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64" t="str">
        <f>IF(O276=1,"",RTD("cqg.rtd",,"StudyData", "(Vol("&amp;$E$17&amp;")when  (LocalYear("&amp;$E$17&amp;")="&amp;$D$6&amp;"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64" t="str">
        <f>IF(O276=1,"",RTD("cqg.rtd",,"StudyData", "(Vol("&amp;$E$18&amp;")when  (LocalYear("&amp;$E$18&amp;")="&amp;$D$7&amp;"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64" t="str">
        <f>IF(O276=1,"",RTD("cqg.rtd",,"StudyData", "(Vol("&amp;$E$19&amp;")when  (LocalYear("&amp;$E$19&amp;")="&amp;$D$8&amp;"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64" t="str">
        <f>IF(O276=1,"",RTD("cqg.rtd",,"StudyData", "(Vol("&amp;$E$20&amp;")when  (LocalYear("&amp;$E$20&amp;")="&amp;$D$9&amp;"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64" t="str">
        <f>IF(O276=1,"",RTD("cqg.rtd",,"StudyData", "(Vol("&amp;$E$21&amp;")when  (LocalYear("&amp;$E$21&amp;")="&amp;$D$10&amp;"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64" t="str">
        <f>IF(O276=1,"",RTD("cqg.rtd",,"StudyData", "(Vol("&amp;$E$21&amp;")when  (LocalYear("&amp;$E$21&amp;")="&amp;$D$11&amp;"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65" t="str">
        <f t="shared" si="42"/>
        <v/>
      </c>
      <c r="AE276" s="64" t="str">
        <f ca="1">IF($R276=1,SUM($S$1:S276),"")</f>
        <v/>
      </c>
      <c r="AF276" s="64" t="str">
        <f ca="1">IF($R276=1,SUM($T$1:T276),"")</f>
        <v/>
      </c>
      <c r="AG276" s="64" t="str">
        <f ca="1">IF($R276=1,SUM($U$1:U276),"")</f>
        <v/>
      </c>
      <c r="AH276" s="64" t="str">
        <f ca="1">IF($R276=1,SUM($V$1:V276),"")</f>
        <v/>
      </c>
      <c r="AI276" s="64" t="str">
        <f ca="1">IF($R276=1,SUM($W$1:W276),"")</f>
        <v/>
      </c>
      <c r="AJ276" s="64" t="str">
        <f ca="1">IF($R276=1,SUM($X$1:X276),"")</f>
        <v/>
      </c>
      <c r="AK276" s="64" t="str">
        <f ca="1">IF($R276=1,SUM($Y$1:Y276),"")</f>
        <v/>
      </c>
      <c r="AL276" s="64" t="str">
        <f ca="1">IF($R276=1,SUM($Z$1:Z276),"")</f>
        <v/>
      </c>
      <c r="AM276" s="64" t="str">
        <f ca="1">IF($R276=1,SUM($AA$1:AA276),"")</f>
        <v/>
      </c>
      <c r="AN276" s="64" t="str">
        <f ca="1">IF($R276=1,SUM($AB$1:AB276),"")</f>
        <v/>
      </c>
      <c r="AO276" s="64" t="str">
        <f ca="1">IF($R276=1,SUM($AC$1:AC276),"")</f>
        <v/>
      </c>
      <c r="AQ276" s="69" t="str">
        <f t="shared" si="43"/>
        <v>31:25</v>
      </c>
    </row>
    <row r="277" spans="6:43" x14ac:dyDescent="0.3">
      <c r="F277" s="64">
        <f t="shared" si="44"/>
        <v>31</v>
      </c>
      <c r="G277" s="66">
        <f t="shared" si="45"/>
        <v>30</v>
      </c>
      <c r="H277" s="67">
        <f t="shared" si="46"/>
        <v>1.3125</v>
      </c>
      <c r="K277" s="65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65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64">
        <f t="shared" si="40"/>
        <v>1</v>
      </c>
      <c r="R277" s="64">
        <f t="shared" ca="1" si="41"/>
        <v>1.2639999999999709</v>
      </c>
      <c r="S277" s="64" t="str">
        <f>IF(O277=1,"",RTD("cqg.rtd",,"StudyData", "(Vol("&amp;$E$13&amp;")when  (LocalYear("&amp;$E$13&amp;")="&amp;$D$2&amp;"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64" t="str">
        <f>IF(O277=1,"",RTD("cqg.rtd",,"StudyData", "(Vol("&amp;$E$14&amp;")when  (LocalYear("&amp;$E$14&amp;")="&amp;$D$3&amp;"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64" t="str">
        <f>IF(O277=1,"",RTD("cqg.rtd",,"StudyData", "(Vol("&amp;$E$15&amp;")when  (LocalYear("&amp;$E$15&amp;")="&amp;$D$4&amp;"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64" t="str">
        <f>IF(O277=1,"",RTD("cqg.rtd",,"StudyData", "(Vol("&amp;$E$16&amp;")when  (LocalYear("&amp;$E$16&amp;")="&amp;$D$5&amp;"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64" t="str">
        <f>IF(O277=1,"",RTD("cqg.rtd",,"StudyData", "(Vol("&amp;$E$17&amp;")when  (LocalYear("&amp;$E$17&amp;")="&amp;$D$6&amp;"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64" t="str">
        <f>IF(O277=1,"",RTD("cqg.rtd",,"StudyData", "(Vol("&amp;$E$18&amp;")when  (LocalYear("&amp;$E$18&amp;")="&amp;$D$7&amp;"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64" t="str">
        <f>IF(O277=1,"",RTD("cqg.rtd",,"StudyData", "(Vol("&amp;$E$19&amp;")when  (LocalYear("&amp;$E$19&amp;")="&amp;$D$8&amp;"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64" t="str">
        <f>IF(O277=1,"",RTD("cqg.rtd",,"StudyData", "(Vol("&amp;$E$20&amp;")when  (LocalYear("&amp;$E$20&amp;")="&amp;$D$9&amp;"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64" t="str">
        <f>IF(O277=1,"",RTD("cqg.rtd",,"StudyData", "(Vol("&amp;$E$21&amp;")when  (LocalYear("&amp;$E$21&amp;")="&amp;$D$10&amp;"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64" t="str">
        <f>IF(O277=1,"",RTD("cqg.rtd",,"StudyData", "(Vol("&amp;$E$21&amp;")when  (LocalYear("&amp;$E$21&amp;")="&amp;$D$11&amp;"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65" t="str">
        <f t="shared" si="42"/>
        <v/>
      </c>
      <c r="AE277" s="64" t="str">
        <f ca="1">IF($R277=1,SUM($S$1:S277),"")</f>
        <v/>
      </c>
      <c r="AF277" s="64" t="str">
        <f ca="1">IF($R277=1,SUM($T$1:T277),"")</f>
        <v/>
      </c>
      <c r="AG277" s="64" t="str">
        <f ca="1">IF($R277=1,SUM($U$1:U277),"")</f>
        <v/>
      </c>
      <c r="AH277" s="64" t="str">
        <f ca="1">IF($R277=1,SUM($V$1:V277),"")</f>
        <v/>
      </c>
      <c r="AI277" s="64" t="str">
        <f ca="1">IF($R277=1,SUM($W$1:W277),"")</f>
        <v/>
      </c>
      <c r="AJ277" s="64" t="str">
        <f ca="1">IF($R277=1,SUM($X$1:X277),"")</f>
        <v/>
      </c>
      <c r="AK277" s="64" t="str">
        <f ca="1">IF($R277=1,SUM($Y$1:Y277),"")</f>
        <v/>
      </c>
      <c r="AL277" s="64" t="str">
        <f ca="1">IF($R277=1,SUM($Z$1:Z277),"")</f>
        <v/>
      </c>
      <c r="AM277" s="64" t="str">
        <f ca="1">IF($R277=1,SUM($AA$1:AA277),"")</f>
        <v/>
      </c>
      <c r="AN277" s="64" t="str">
        <f ca="1">IF($R277=1,SUM($AB$1:AB277),"")</f>
        <v/>
      </c>
      <c r="AO277" s="64" t="str">
        <f ca="1">IF($R277=1,SUM($AC$1:AC277),"")</f>
        <v/>
      </c>
      <c r="AQ277" s="69" t="str">
        <f t="shared" si="43"/>
        <v>31:30</v>
      </c>
    </row>
    <row r="278" spans="6:43" x14ac:dyDescent="0.3">
      <c r="F278" s="64">
        <f t="shared" si="44"/>
        <v>31</v>
      </c>
      <c r="G278" s="66">
        <f t="shared" si="45"/>
        <v>35</v>
      </c>
      <c r="H278" s="67">
        <f t="shared" si="46"/>
        <v>1.3159722222222221</v>
      </c>
      <c r="K278" s="65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65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64">
        <f t="shared" si="40"/>
        <v>1</v>
      </c>
      <c r="R278" s="64">
        <f t="shared" ca="1" si="41"/>
        <v>1.2649999999999708</v>
      </c>
      <c r="S278" s="64" t="str">
        <f>IF(O278=1,"",RTD("cqg.rtd",,"StudyData", "(Vol("&amp;$E$13&amp;")when  (LocalYear("&amp;$E$13&amp;")="&amp;$D$2&amp;"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64" t="str">
        <f>IF(O278=1,"",RTD("cqg.rtd",,"StudyData", "(Vol("&amp;$E$14&amp;")when  (LocalYear("&amp;$E$14&amp;")="&amp;$D$3&amp;"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64" t="str">
        <f>IF(O278=1,"",RTD("cqg.rtd",,"StudyData", "(Vol("&amp;$E$15&amp;")when  (LocalYear("&amp;$E$15&amp;")="&amp;$D$4&amp;"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64" t="str">
        <f>IF(O278=1,"",RTD("cqg.rtd",,"StudyData", "(Vol("&amp;$E$16&amp;")when  (LocalYear("&amp;$E$16&amp;")="&amp;$D$5&amp;"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64" t="str">
        <f>IF(O278=1,"",RTD("cqg.rtd",,"StudyData", "(Vol("&amp;$E$17&amp;")when  (LocalYear("&amp;$E$17&amp;")="&amp;$D$6&amp;"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64" t="str">
        <f>IF(O278=1,"",RTD("cqg.rtd",,"StudyData", "(Vol("&amp;$E$18&amp;")when  (LocalYear("&amp;$E$18&amp;")="&amp;$D$7&amp;"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64" t="str">
        <f>IF(O278=1,"",RTD("cqg.rtd",,"StudyData", "(Vol("&amp;$E$19&amp;")when  (LocalYear("&amp;$E$19&amp;")="&amp;$D$8&amp;"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64" t="str">
        <f>IF(O278=1,"",RTD("cqg.rtd",,"StudyData", "(Vol("&amp;$E$20&amp;")when  (LocalYear("&amp;$E$20&amp;")="&amp;$D$9&amp;"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64" t="str">
        <f>IF(O278=1,"",RTD("cqg.rtd",,"StudyData", "(Vol("&amp;$E$21&amp;")when  (LocalYear("&amp;$E$21&amp;")="&amp;$D$10&amp;"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64" t="str">
        <f>IF(O278=1,"",RTD("cqg.rtd",,"StudyData", "(Vol("&amp;$E$21&amp;")when  (LocalYear("&amp;$E$21&amp;")="&amp;$D$11&amp;"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65" t="str">
        <f t="shared" si="42"/>
        <v/>
      </c>
      <c r="AE278" s="64" t="str">
        <f ca="1">IF($R278=1,SUM($S$1:S278),"")</f>
        <v/>
      </c>
      <c r="AF278" s="64" t="str">
        <f ca="1">IF($R278=1,SUM($T$1:T278),"")</f>
        <v/>
      </c>
      <c r="AG278" s="64" t="str">
        <f ca="1">IF($R278=1,SUM($U$1:U278),"")</f>
        <v/>
      </c>
      <c r="AH278" s="64" t="str">
        <f ca="1">IF($R278=1,SUM($V$1:V278),"")</f>
        <v/>
      </c>
      <c r="AI278" s="64" t="str">
        <f ca="1">IF($R278=1,SUM($W$1:W278),"")</f>
        <v/>
      </c>
      <c r="AJ278" s="64" t="str">
        <f ca="1">IF($R278=1,SUM($X$1:X278),"")</f>
        <v/>
      </c>
      <c r="AK278" s="64" t="str">
        <f ca="1">IF($R278=1,SUM($Y$1:Y278),"")</f>
        <v/>
      </c>
      <c r="AL278" s="64" t="str">
        <f ca="1">IF($R278=1,SUM($Z$1:Z278),"")</f>
        <v/>
      </c>
      <c r="AM278" s="64" t="str">
        <f ca="1">IF($R278=1,SUM($AA$1:AA278),"")</f>
        <v/>
      </c>
      <c r="AN278" s="64" t="str">
        <f ca="1">IF($R278=1,SUM($AB$1:AB278),"")</f>
        <v/>
      </c>
      <c r="AO278" s="64" t="str">
        <f ca="1">IF($R278=1,SUM($AC$1:AC278),"")</f>
        <v/>
      </c>
      <c r="AQ278" s="69" t="str">
        <f t="shared" si="43"/>
        <v>31:35</v>
      </c>
    </row>
    <row r="279" spans="6:43" x14ac:dyDescent="0.3">
      <c r="F279" s="64">
        <f t="shared" si="44"/>
        <v>31</v>
      </c>
      <c r="G279" s="66">
        <f t="shared" si="45"/>
        <v>40</v>
      </c>
      <c r="H279" s="67">
        <f t="shared" si="46"/>
        <v>1.3194444444444444</v>
      </c>
      <c r="K279" s="65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65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64">
        <f t="shared" si="40"/>
        <v>1</v>
      </c>
      <c r="R279" s="64">
        <f t="shared" ca="1" si="41"/>
        <v>1.2659999999999707</v>
      </c>
      <c r="S279" s="64" t="str">
        <f>IF(O279=1,"",RTD("cqg.rtd",,"StudyData", "(Vol("&amp;$E$13&amp;")when  (LocalYear("&amp;$E$13&amp;")="&amp;$D$2&amp;"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64" t="str">
        <f>IF(O279=1,"",RTD("cqg.rtd",,"StudyData", "(Vol("&amp;$E$14&amp;")when  (LocalYear("&amp;$E$14&amp;")="&amp;$D$3&amp;"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64" t="str">
        <f>IF(O279=1,"",RTD("cqg.rtd",,"StudyData", "(Vol("&amp;$E$15&amp;")when  (LocalYear("&amp;$E$15&amp;")="&amp;$D$4&amp;"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64" t="str">
        <f>IF(O279=1,"",RTD("cqg.rtd",,"StudyData", "(Vol("&amp;$E$16&amp;")when  (LocalYear("&amp;$E$16&amp;")="&amp;$D$5&amp;"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64" t="str">
        <f>IF(O279=1,"",RTD("cqg.rtd",,"StudyData", "(Vol("&amp;$E$17&amp;")when  (LocalYear("&amp;$E$17&amp;")="&amp;$D$6&amp;"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64" t="str">
        <f>IF(O279=1,"",RTD("cqg.rtd",,"StudyData", "(Vol("&amp;$E$18&amp;")when  (LocalYear("&amp;$E$18&amp;")="&amp;$D$7&amp;"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64" t="str">
        <f>IF(O279=1,"",RTD("cqg.rtd",,"StudyData", "(Vol("&amp;$E$19&amp;")when  (LocalYear("&amp;$E$19&amp;")="&amp;$D$8&amp;"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64" t="str">
        <f>IF(O279=1,"",RTD("cqg.rtd",,"StudyData", "(Vol("&amp;$E$20&amp;")when  (LocalYear("&amp;$E$20&amp;")="&amp;$D$9&amp;"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64" t="str">
        <f>IF(O279=1,"",RTD("cqg.rtd",,"StudyData", "(Vol("&amp;$E$21&amp;")when  (LocalYear("&amp;$E$21&amp;")="&amp;$D$10&amp;"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64" t="str">
        <f>IF(O279=1,"",RTD("cqg.rtd",,"StudyData", "(Vol("&amp;$E$21&amp;")when  (LocalYear("&amp;$E$21&amp;")="&amp;$D$11&amp;"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65" t="str">
        <f t="shared" si="42"/>
        <v/>
      </c>
      <c r="AE279" s="64" t="str">
        <f ca="1">IF($R279=1,SUM($S$1:S279),"")</f>
        <v/>
      </c>
      <c r="AF279" s="64" t="str">
        <f ca="1">IF($R279=1,SUM($T$1:T279),"")</f>
        <v/>
      </c>
      <c r="AG279" s="64" t="str">
        <f ca="1">IF($R279=1,SUM($U$1:U279),"")</f>
        <v/>
      </c>
      <c r="AH279" s="64" t="str">
        <f ca="1">IF($R279=1,SUM($V$1:V279),"")</f>
        <v/>
      </c>
      <c r="AI279" s="64" t="str">
        <f ca="1">IF($R279=1,SUM($W$1:W279),"")</f>
        <v/>
      </c>
      <c r="AJ279" s="64" t="str">
        <f ca="1">IF($R279=1,SUM($X$1:X279),"")</f>
        <v/>
      </c>
      <c r="AK279" s="64" t="str">
        <f ca="1">IF($R279=1,SUM($Y$1:Y279),"")</f>
        <v/>
      </c>
      <c r="AL279" s="64" t="str">
        <f ca="1">IF($R279=1,SUM($Z$1:Z279),"")</f>
        <v/>
      </c>
      <c r="AM279" s="64" t="str">
        <f ca="1">IF($R279=1,SUM($AA$1:AA279),"")</f>
        <v/>
      </c>
      <c r="AN279" s="64" t="str">
        <f ca="1">IF($R279=1,SUM($AB$1:AB279),"")</f>
        <v/>
      </c>
      <c r="AO279" s="64" t="str">
        <f ca="1">IF($R279=1,SUM($AC$1:AC279),"")</f>
        <v/>
      </c>
      <c r="AQ279" s="69" t="str">
        <f t="shared" si="43"/>
        <v>31:40</v>
      </c>
    </row>
    <row r="280" spans="6:43" x14ac:dyDescent="0.3">
      <c r="F280" s="64">
        <f t="shared" si="44"/>
        <v>31</v>
      </c>
      <c r="G280" s="66">
        <f t="shared" si="45"/>
        <v>45</v>
      </c>
      <c r="H280" s="67">
        <f t="shared" si="46"/>
        <v>1.3229166666666667</v>
      </c>
      <c r="K280" s="65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65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64">
        <f t="shared" si="40"/>
        <v>1</v>
      </c>
      <c r="R280" s="64">
        <f t="shared" ca="1" si="41"/>
        <v>1.2669999999999706</v>
      </c>
      <c r="S280" s="64" t="str">
        <f>IF(O280=1,"",RTD("cqg.rtd",,"StudyData", "(Vol("&amp;$E$13&amp;")when  (LocalYear("&amp;$E$13&amp;")="&amp;$D$2&amp;"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64" t="str">
        <f>IF(O280=1,"",RTD("cqg.rtd",,"StudyData", "(Vol("&amp;$E$14&amp;")when  (LocalYear("&amp;$E$14&amp;")="&amp;$D$3&amp;"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64" t="str">
        <f>IF(O280=1,"",RTD("cqg.rtd",,"StudyData", "(Vol("&amp;$E$15&amp;")when  (LocalYear("&amp;$E$15&amp;")="&amp;$D$4&amp;"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64" t="str">
        <f>IF(O280=1,"",RTD("cqg.rtd",,"StudyData", "(Vol("&amp;$E$16&amp;")when  (LocalYear("&amp;$E$16&amp;")="&amp;$D$5&amp;"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64" t="str">
        <f>IF(O280=1,"",RTD("cqg.rtd",,"StudyData", "(Vol("&amp;$E$17&amp;")when  (LocalYear("&amp;$E$17&amp;")="&amp;$D$6&amp;"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64" t="str">
        <f>IF(O280=1,"",RTD("cqg.rtd",,"StudyData", "(Vol("&amp;$E$18&amp;")when  (LocalYear("&amp;$E$18&amp;")="&amp;$D$7&amp;"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64" t="str">
        <f>IF(O280=1,"",RTD("cqg.rtd",,"StudyData", "(Vol("&amp;$E$19&amp;")when  (LocalYear("&amp;$E$19&amp;")="&amp;$D$8&amp;"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64" t="str">
        <f>IF(O280=1,"",RTD("cqg.rtd",,"StudyData", "(Vol("&amp;$E$20&amp;")when  (LocalYear("&amp;$E$20&amp;")="&amp;$D$9&amp;"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64" t="str">
        <f>IF(O280=1,"",RTD("cqg.rtd",,"StudyData", "(Vol("&amp;$E$21&amp;")when  (LocalYear("&amp;$E$21&amp;")="&amp;$D$10&amp;"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64" t="str">
        <f>IF(O280=1,"",RTD("cqg.rtd",,"StudyData", "(Vol("&amp;$E$21&amp;")when  (LocalYear("&amp;$E$21&amp;")="&amp;$D$11&amp;"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65" t="str">
        <f t="shared" si="42"/>
        <v/>
      </c>
      <c r="AE280" s="64" t="str">
        <f ca="1">IF($R280=1,SUM($S$1:S280),"")</f>
        <v/>
      </c>
      <c r="AF280" s="64" t="str">
        <f ca="1">IF($R280=1,SUM($T$1:T280),"")</f>
        <v/>
      </c>
      <c r="AG280" s="64" t="str">
        <f ca="1">IF($R280=1,SUM($U$1:U280),"")</f>
        <v/>
      </c>
      <c r="AH280" s="64" t="str">
        <f ca="1">IF($R280=1,SUM($V$1:V280),"")</f>
        <v/>
      </c>
      <c r="AI280" s="64" t="str">
        <f ca="1">IF($R280=1,SUM($W$1:W280),"")</f>
        <v/>
      </c>
      <c r="AJ280" s="64" t="str">
        <f ca="1">IF($R280=1,SUM($X$1:X280),"")</f>
        <v/>
      </c>
      <c r="AK280" s="64" t="str">
        <f ca="1">IF($R280=1,SUM($Y$1:Y280),"")</f>
        <v/>
      </c>
      <c r="AL280" s="64" t="str">
        <f ca="1">IF($R280=1,SUM($Z$1:Z280),"")</f>
        <v/>
      </c>
      <c r="AM280" s="64" t="str">
        <f ca="1">IF($R280=1,SUM($AA$1:AA280),"")</f>
        <v/>
      </c>
      <c r="AN280" s="64" t="str">
        <f ca="1">IF($R280=1,SUM($AB$1:AB280),"")</f>
        <v/>
      </c>
      <c r="AO280" s="64" t="str">
        <f ca="1">IF($R280=1,SUM($AC$1:AC280),"")</f>
        <v/>
      </c>
      <c r="AQ280" s="69" t="str">
        <f t="shared" si="43"/>
        <v>31:45</v>
      </c>
    </row>
    <row r="281" spans="6:43" x14ac:dyDescent="0.3">
      <c r="F281" s="64">
        <f t="shared" si="44"/>
        <v>31</v>
      </c>
      <c r="G281" s="66">
        <f t="shared" si="45"/>
        <v>50</v>
      </c>
      <c r="H281" s="67">
        <f t="shared" si="46"/>
        <v>1.3263888888888888</v>
      </c>
      <c r="K281" s="65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65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64">
        <f t="shared" si="40"/>
        <v>1</v>
      </c>
      <c r="R281" s="64">
        <f t="shared" ca="1" si="41"/>
        <v>1.2679999999999705</v>
      </c>
      <c r="S281" s="64" t="str">
        <f>IF(O281=1,"",RTD("cqg.rtd",,"StudyData", "(Vol("&amp;$E$13&amp;")when  (LocalYear("&amp;$E$13&amp;")="&amp;$D$2&amp;"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64" t="str">
        <f>IF(O281=1,"",RTD("cqg.rtd",,"StudyData", "(Vol("&amp;$E$14&amp;")when  (LocalYear("&amp;$E$14&amp;")="&amp;$D$3&amp;"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64" t="str">
        <f>IF(O281=1,"",RTD("cqg.rtd",,"StudyData", "(Vol("&amp;$E$15&amp;")when  (LocalYear("&amp;$E$15&amp;")="&amp;$D$4&amp;"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64" t="str">
        <f>IF(O281=1,"",RTD("cqg.rtd",,"StudyData", "(Vol("&amp;$E$16&amp;")when  (LocalYear("&amp;$E$16&amp;")="&amp;$D$5&amp;"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64" t="str">
        <f>IF(O281=1,"",RTD("cqg.rtd",,"StudyData", "(Vol("&amp;$E$17&amp;")when  (LocalYear("&amp;$E$17&amp;")="&amp;$D$6&amp;"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64" t="str">
        <f>IF(O281=1,"",RTD("cqg.rtd",,"StudyData", "(Vol("&amp;$E$18&amp;")when  (LocalYear("&amp;$E$18&amp;")="&amp;$D$7&amp;"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64" t="str">
        <f>IF(O281=1,"",RTD("cqg.rtd",,"StudyData", "(Vol("&amp;$E$19&amp;")when  (LocalYear("&amp;$E$19&amp;")="&amp;$D$8&amp;"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64" t="str">
        <f>IF(O281=1,"",RTD("cqg.rtd",,"StudyData", "(Vol("&amp;$E$20&amp;")when  (LocalYear("&amp;$E$20&amp;")="&amp;$D$9&amp;"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64" t="str">
        <f>IF(O281=1,"",RTD("cqg.rtd",,"StudyData", "(Vol("&amp;$E$21&amp;")when  (LocalYear("&amp;$E$21&amp;")="&amp;$D$10&amp;"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64" t="str">
        <f>IF(O281=1,"",RTD("cqg.rtd",,"StudyData", "(Vol("&amp;$E$21&amp;")when  (LocalYear("&amp;$E$21&amp;")="&amp;$D$11&amp;"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65" t="str">
        <f t="shared" si="42"/>
        <v/>
      </c>
      <c r="AE281" s="64" t="str">
        <f ca="1">IF($R281=1,SUM($S$1:S281),"")</f>
        <v/>
      </c>
      <c r="AF281" s="64" t="str">
        <f ca="1">IF($R281=1,SUM($T$1:T281),"")</f>
        <v/>
      </c>
      <c r="AG281" s="64" t="str">
        <f ca="1">IF($R281=1,SUM($U$1:U281),"")</f>
        <v/>
      </c>
      <c r="AH281" s="64" t="str">
        <f ca="1">IF($R281=1,SUM($V$1:V281),"")</f>
        <v/>
      </c>
      <c r="AI281" s="64" t="str">
        <f ca="1">IF($R281=1,SUM($W$1:W281),"")</f>
        <v/>
      </c>
      <c r="AJ281" s="64" t="str">
        <f ca="1">IF($R281=1,SUM($X$1:X281),"")</f>
        <v/>
      </c>
      <c r="AK281" s="64" t="str">
        <f ca="1">IF($R281=1,SUM($Y$1:Y281),"")</f>
        <v/>
      </c>
      <c r="AL281" s="64" t="str">
        <f ca="1">IF($R281=1,SUM($Z$1:Z281),"")</f>
        <v/>
      </c>
      <c r="AM281" s="64" t="str">
        <f ca="1">IF($R281=1,SUM($AA$1:AA281),"")</f>
        <v/>
      </c>
      <c r="AN281" s="64" t="str">
        <f ca="1">IF($R281=1,SUM($AB$1:AB281),"")</f>
        <v/>
      </c>
      <c r="AO281" s="64" t="str">
        <f ca="1">IF($R281=1,SUM($AC$1:AC281),"")</f>
        <v/>
      </c>
      <c r="AQ281" s="69" t="str">
        <f t="shared" si="43"/>
        <v>31:50</v>
      </c>
    </row>
    <row r="282" spans="6:43" x14ac:dyDescent="0.3">
      <c r="F282" s="64">
        <f t="shared" si="44"/>
        <v>31</v>
      </c>
      <c r="G282" s="66">
        <f t="shared" si="45"/>
        <v>55</v>
      </c>
      <c r="H282" s="67">
        <f t="shared" si="46"/>
        <v>1.3298611111111112</v>
      </c>
      <c r="K282" s="65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65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64">
        <f t="shared" si="40"/>
        <v>1</v>
      </c>
      <c r="R282" s="64">
        <f t="shared" ca="1" si="41"/>
        <v>1.2689999999999704</v>
      </c>
      <c r="S282" s="64" t="str">
        <f>IF(O282=1,"",RTD("cqg.rtd",,"StudyData", "(Vol("&amp;$E$13&amp;")when  (LocalYear("&amp;$E$13&amp;")="&amp;$D$2&amp;"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64" t="str">
        <f>IF(O282=1,"",RTD("cqg.rtd",,"StudyData", "(Vol("&amp;$E$14&amp;")when  (LocalYear("&amp;$E$14&amp;")="&amp;$D$3&amp;"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64" t="str">
        <f>IF(O282=1,"",RTD("cqg.rtd",,"StudyData", "(Vol("&amp;$E$15&amp;")when  (LocalYear("&amp;$E$15&amp;")="&amp;$D$4&amp;"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64" t="str">
        <f>IF(O282=1,"",RTD("cqg.rtd",,"StudyData", "(Vol("&amp;$E$16&amp;")when  (LocalYear("&amp;$E$16&amp;")="&amp;$D$5&amp;"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64" t="str">
        <f>IF(O282=1,"",RTD("cqg.rtd",,"StudyData", "(Vol("&amp;$E$17&amp;")when  (LocalYear("&amp;$E$17&amp;")="&amp;$D$6&amp;"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64" t="str">
        <f>IF(O282=1,"",RTD("cqg.rtd",,"StudyData", "(Vol("&amp;$E$18&amp;")when  (LocalYear("&amp;$E$18&amp;")="&amp;$D$7&amp;"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64" t="str">
        <f>IF(O282=1,"",RTD("cqg.rtd",,"StudyData", "(Vol("&amp;$E$19&amp;")when  (LocalYear("&amp;$E$19&amp;")="&amp;$D$8&amp;"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64" t="str">
        <f>IF(O282=1,"",RTD("cqg.rtd",,"StudyData", "(Vol("&amp;$E$20&amp;")when  (LocalYear("&amp;$E$20&amp;")="&amp;$D$9&amp;"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64" t="str">
        <f>IF(O282=1,"",RTD("cqg.rtd",,"StudyData", "(Vol("&amp;$E$21&amp;")when  (LocalYear("&amp;$E$21&amp;")="&amp;$D$10&amp;"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64" t="str">
        <f>IF(O282=1,"",RTD("cqg.rtd",,"StudyData", "(Vol("&amp;$E$21&amp;")when  (LocalYear("&amp;$E$21&amp;")="&amp;$D$11&amp;"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65" t="str">
        <f t="shared" si="42"/>
        <v/>
      </c>
      <c r="AE282" s="64" t="str">
        <f ca="1">IF($R282=1,SUM($S$1:S282),"")</f>
        <v/>
      </c>
      <c r="AF282" s="64" t="str">
        <f ca="1">IF($R282=1,SUM($T$1:T282),"")</f>
        <v/>
      </c>
      <c r="AG282" s="64" t="str">
        <f ca="1">IF($R282=1,SUM($U$1:U282),"")</f>
        <v/>
      </c>
      <c r="AH282" s="64" t="str">
        <f ca="1">IF($R282=1,SUM($V$1:V282),"")</f>
        <v/>
      </c>
      <c r="AI282" s="64" t="str">
        <f ca="1">IF($R282=1,SUM($W$1:W282),"")</f>
        <v/>
      </c>
      <c r="AJ282" s="64" t="str">
        <f ca="1">IF($R282=1,SUM($X$1:X282),"")</f>
        <v/>
      </c>
      <c r="AK282" s="64" t="str">
        <f ca="1">IF($R282=1,SUM($Y$1:Y282),"")</f>
        <v/>
      </c>
      <c r="AL282" s="64" t="str">
        <f ca="1">IF($R282=1,SUM($Z$1:Z282),"")</f>
        <v/>
      </c>
      <c r="AM282" s="64" t="str">
        <f ca="1">IF($R282=1,SUM($AA$1:AA282),"")</f>
        <v/>
      </c>
      <c r="AN282" s="64" t="str">
        <f ca="1">IF($R282=1,SUM($AB$1:AB282),"")</f>
        <v/>
      </c>
      <c r="AO282" s="64" t="str">
        <f ca="1">IF($R282=1,SUM($AC$1:AC282),"")</f>
        <v/>
      </c>
      <c r="AQ282" s="69" t="str">
        <f t="shared" si="43"/>
        <v>31:55</v>
      </c>
    </row>
    <row r="283" spans="6:43" x14ac:dyDescent="0.3">
      <c r="F283" s="64">
        <f t="shared" si="44"/>
        <v>32</v>
      </c>
      <c r="G283" s="66" t="str">
        <f t="shared" si="45"/>
        <v>00</v>
      </c>
      <c r="H283" s="67">
        <f t="shared" si="46"/>
        <v>1.3333333333333333</v>
      </c>
      <c r="K283" s="65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65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64">
        <f t="shared" si="40"/>
        <v>1</v>
      </c>
      <c r="R283" s="64">
        <f t="shared" ca="1" si="41"/>
        <v>1.2699999999999703</v>
      </c>
      <c r="S283" s="64" t="str">
        <f>IF(O283=1,"",RTD("cqg.rtd",,"StudyData", "(Vol("&amp;$E$13&amp;")when  (LocalYear("&amp;$E$13&amp;")="&amp;$D$2&amp;"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64" t="str">
        <f>IF(O283=1,"",RTD("cqg.rtd",,"StudyData", "(Vol("&amp;$E$14&amp;")when  (LocalYear("&amp;$E$14&amp;")="&amp;$D$3&amp;"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64" t="str">
        <f>IF(O283=1,"",RTD("cqg.rtd",,"StudyData", "(Vol("&amp;$E$15&amp;")when  (LocalYear("&amp;$E$15&amp;")="&amp;$D$4&amp;"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64" t="str">
        <f>IF(O283=1,"",RTD("cqg.rtd",,"StudyData", "(Vol("&amp;$E$16&amp;")when  (LocalYear("&amp;$E$16&amp;")="&amp;$D$5&amp;"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64" t="str">
        <f>IF(O283=1,"",RTD("cqg.rtd",,"StudyData", "(Vol("&amp;$E$17&amp;")when  (LocalYear("&amp;$E$17&amp;")="&amp;$D$6&amp;"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64" t="str">
        <f>IF(O283=1,"",RTD("cqg.rtd",,"StudyData", "(Vol("&amp;$E$18&amp;")when  (LocalYear("&amp;$E$18&amp;")="&amp;$D$7&amp;"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64" t="str">
        <f>IF(O283=1,"",RTD("cqg.rtd",,"StudyData", "(Vol("&amp;$E$19&amp;")when  (LocalYear("&amp;$E$19&amp;")="&amp;$D$8&amp;"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64" t="str">
        <f>IF(O283=1,"",RTD("cqg.rtd",,"StudyData", "(Vol("&amp;$E$20&amp;")when  (LocalYear("&amp;$E$20&amp;")="&amp;$D$9&amp;"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64" t="str">
        <f>IF(O283=1,"",RTD("cqg.rtd",,"StudyData", "(Vol("&amp;$E$21&amp;")when  (LocalYear("&amp;$E$21&amp;")="&amp;$D$10&amp;"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64" t="str">
        <f>IF(O283=1,"",RTD("cqg.rtd",,"StudyData", "(Vol("&amp;$E$21&amp;")when  (LocalYear("&amp;$E$21&amp;")="&amp;$D$11&amp;"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65" t="str">
        <f t="shared" si="42"/>
        <v/>
      </c>
      <c r="AE283" s="64" t="str">
        <f ca="1">IF($R283=1,SUM($S$1:S283),"")</f>
        <v/>
      </c>
      <c r="AF283" s="64" t="str">
        <f ca="1">IF($R283=1,SUM($T$1:T283),"")</f>
        <v/>
      </c>
      <c r="AG283" s="64" t="str">
        <f ca="1">IF($R283=1,SUM($U$1:U283),"")</f>
        <v/>
      </c>
      <c r="AH283" s="64" t="str">
        <f ca="1">IF($R283=1,SUM($V$1:V283),"")</f>
        <v/>
      </c>
      <c r="AI283" s="64" t="str">
        <f ca="1">IF($R283=1,SUM($W$1:W283),"")</f>
        <v/>
      </c>
      <c r="AJ283" s="64" t="str">
        <f ca="1">IF($R283=1,SUM($X$1:X283),"")</f>
        <v/>
      </c>
      <c r="AK283" s="64" t="str">
        <f ca="1">IF($R283=1,SUM($Y$1:Y283),"")</f>
        <v/>
      </c>
      <c r="AL283" s="64" t="str">
        <f ca="1">IF($R283=1,SUM($Z$1:Z283),"")</f>
        <v/>
      </c>
      <c r="AM283" s="64" t="str">
        <f ca="1">IF($R283=1,SUM($AA$1:AA283),"")</f>
        <v/>
      </c>
      <c r="AN283" s="64" t="str">
        <f ca="1">IF($R283=1,SUM($AB$1:AB283),"")</f>
        <v/>
      </c>
      <c r="AO283" s="64" t="str">
        <f ca="1">IF($R283=1,SUM($AC$1:AC283),"")</f>
        <v/>
      </c>
      <c r="AQ283" s="69" t="str">
        <f t="shared" si="43"/>
        <v>32:00</v>
      </c>
    </row>
    <row r="284" spans="6:43" x14ac:dyDescent="0.3">
      <c r="F284" s="64">
        <f t="shared" si="44"/>
        <v>32</v>
      </c>
      <c r="G284" s="66" t="str">
        <f t="shared" si="45"/>
        <v>05</v>
      </c>
      <c r="H284" s="67">
        <f t="shared" si="46"/>
        <v>1.3368055555555556</v>
      </c>
      <c r="K284" s="65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65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64">
        <f t="shared" si="40"/>
        <v>1</v>
      </c>
      <c r="R284" s="64">
        <f t="shared" ca="1" si="41"/>
        <v>1.2709999999999702</v>
      </c>
      <c r="S284" s="64" t="str">
        <f>IF(O284=1,"",RTD("cqg.rtd",,"StudyData", "(Vol("&amp;$E$13&amp;")when  (LocalYear("&amp;$E$13&amp;")="&amp;$D$2&amp;"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64" t="str">
        <f>IF(O284=1,"",RTD("cqg.rtd",,"StudyData", "(Vol("&amp;$E$14&amp;")when  (LocalYear("&amp;$E$14&amp;")="&amp;$D$3&amp;"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64" t="str">
        <f>IF(O284=1,"",RTD("cqg.rtd",,"StudyData", "(Vol("&amp;$E$15&amp;")when  (LocalYear("&amp;$E$15&amp;")="&amp;$D$4&amp;"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64" t="str">
        <f>IF(O284=1,"",RTD("cqg.rtd",,"StudyData", "(Vol("&amp;$E$16&amp;")when  (LocalYear("&amp;$E$16&amp;")="&amp;$D$5&amp;"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64" t="str">
        <f>IF(O284=1,"",RTD("cqg.rtd",,"StudyData", "(Vol("&amp;$E$17&amp;")when  (LocalYear("&amp;$E$17&amp;")="&amp;$D$6&amp;"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64" t="str">
        <f>IF(O284=1,"",RTD("cqg.rtd",,"StudyData", "(Vol("&amp;$E$18&amp;")when  (LocalYear("&amp;$E$18&amp;")="&amp;$D$7&amp;"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64" t="str">
        <f>IF(O284=1,"",RTD("cqg.rtd",,"StudyData", "(Vol("&amp;$E$19&amp;")when  (LocalYear("&amp;$E$19&amp;")="&amp;$D$8&amp;"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64" t="str">
        <f>IF(O284=1,"",RTD("cqg.rtd",,"StudyData", "(Vol("&amp;$E$20&amp;")when  (LocalYear("&amp;$E$20&amp;")="&amp;$D$9&amp;"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64" t="str">
        <f>IF(O284=1,"",RTD("cqg.rtd",,"StudyData", "(Vol("&amp;$E$21&amp;")when  (LocalYear("&amp;$E$21&amp;")="&amp;$D$10&amp;"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64" t="str">
        <f>IF(O284=1,"",RTD("cqg.rtd",,"StudyData", "(Vol("&amp;$E$21&amp;")when  (LocalYear("&amp;$E$21&amp;")="&amp;$D$11&amp;"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65" t="str">
        <f t="shared" si="42"/>
        <v/>
      </c>
      <c r="AE284" s="64" t="str">
        <f ca="1">IF($R284=1,SUM($S$1:S284),"")</f>
        <v/>
      </c>
      <c r="AF284" s="64" t="str">
        <f ca="1">IF($R284=1,SUM($T$1:T284),"")</f>
        <v/>
      </c>
      <c r="AG284" s="64" t="str">
        <f ca="1">IF($R284=1,SUM($U$1:U284),"")</f>
        <v/>
      </c>
      <c r="AH284" s="64" t="str">
        <f ca="1">IF($R284=1,SUM($V$1:V284),"")</f>
        <v/>
      </c>
      <c r="AI284" s="64" t="str">
        <f ca="1">IF($R284=1,SUM($W$1:W284),"")</f>
        <v/>
      </c>
      <c r="AJ284" s="64" t="str">
        <f ca="1">IF($R284=1,SUM($X$1:X284),"")</f>
        <v/>
      </c>
      <c r="AK284" s="64" t="str">
        <f ca="1">IF($R284=1,SUM($Y$1:Y284),"")</f>
        <v/>
      </c>
      <c r="AL284" s="64" t="str">
        <f ca="1">IF($R284=1,SUM($Z$1:Z284),"")</f>
        <v/>
      </c>
      <c r="AM284" s="64" t="str">
        <f ca="1">IF($R284=1,SUM($AA$1:AA284),"")</f>
        <v/>
      </c>
      <c r="AN284" s="64" t="str">
        <f ca="1">IF($R284=1,SUM($AB$1:AB284),"")</f>
        <v/>
      </c>
      <c r="AO284" s="64" t="str">
        <f ca="1">IF($R284=1,SUM($AC$1:AC284),"")</f>
        <v/>
      </c>
      <c r="AQ284" s="69" t="str">
        <f t="shared" si="43"/>
        <v>32:05</v>
      </c>
    </row>
    <row r="285" spans="6:43" x14ac:dyDescent="0.3">
      <c r="F285" s="64">
        <f t="shared" si="44"/>
        <v>32</v>
      </c>
      <c r="G285" s="66">
        <f t="shared" si="45"/>
        <v>10</v>
      </c>
      <c r="H285" s="67">
        <f t="shared" si="46"/>
        <v>1.3402777777777777</v>
      </c>
      <c r="K285" s="65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65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64">
        <f t="shared" si="40"/>
        <v>1</v>
      </c>
      <c r="R285" s="64">
        <f t="shared" ca="1" si="41"/>
        <v>1.27199999999997</v>
      </c>
      <c r="S285" s="64" t="str">
        <f>IF(O285=1,"",RTD("cqg.rtd",,"StudyData", "(Vol("&amp;$E$13&amp;")when  (LocalYear("&amp;$E$13&amp;")="&amp;$D$2&amp;"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64" t="str">
        <f>IF(O285=1,"",RTD("cqg.rtd",,"StudyData", "(Vol("&amp;$E$14&amp;")when  (LocalYear("&amp;$E$14&amp;")="&amp;$D$3&amp;"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64" t="str">
        <f>IF(O285=1,"",RTD("cqg.rtd",,"StudyData", "(Vol("&amp;$E$15&amp;")when  (LocalYear("&amp;$E$15&amp;")="&amp;$D$4&amp;"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64" t="str">
        <f>IF(O285=1,"",RTD("cqg.rtd",,"StudyData", "(Vol("&amp;$E$16&amp;")when  (LocalYear("&amp;$E$16&amp;")="&amp;$D$5&amp;"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64" t="str">
        <f>IF(O285=1,"",RTD("cqg.rtd",,"StudyData", "(Vol("&amp;$E$17&amp;")when  (LocalYear("&amp;$E$17&amp;")="&amp;$D$6&amp;"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64" t="str">
        <f>IF(O285=1,"",RTD("cqg.rtd",,"StudyData", "(Vol("&amp;$E$18&amp;")when  (LocalYear("&amp;$E$18&amp;")="&amp;$D$7&amp;"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64" t="str">
        <f>IF(O285=1,"",RTD("cqg.rtd",,"StudyData", "(Vol("&amp;$E$19&amp;")when  (LocalYear("&amp;$E$19&amp;")="&amp;$D$8&amp;"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64" t="str">
        <f>IF(O285=1,"",RTD("cqg.rtd",,"StudyData", "(Vol("&amp;$E$20&amp;")when  (LocalYear("&amp;$E$20&amp;")="&amp;$D$9&amp;"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64" t="str">
        <f>IF(O285=1,"",RTD("cqg.rtd",,"StudyData", "(Vol("&amp;$E$21&amp;")when  (LocalYear("&amp;$E$21&amp;")="&amp;$D$10&amp;"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64" t="str">
        <f>IF(O285=1,"",RTD("cqg.rtd",,"StudyData", "(Vol("&amp;$E$21&amp;")when  (LocalYear("&amp;$E$21&amp;")="&amp;$D$11&amp;"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65" t="str">
        <f t="shared" si="42"/>
        <v/>
      </c>
      <c r="AE285" s="64" t="str">
        <f ca="1">IF($R285=1,SUM($S$1:S285),"")</f>
        <v/>
      </c>
      <c r="AF285" s="64" t="str">
        <f ca="1">IF($R285=1,SUM($T$1:T285),"")</f>
        <v/>
      </c>
      <c r="AG285" s="64" t="str">
        <f ca="1">IF($R285=1,SUM($U$1:U285),"")</f>
        <v/>
      </c>
      <c r="AH285" s="64" t="str">
        <f ca="1">IF($R285=1,SUM($V$1:V285),"")</f>
        <v/>
      </c>
      <c r="AI285" s="64" t="str">
        <f ca="1">IF($R285=1,SUM($W$1:W285),"")</f>
        <v/>
      </c>
      <c r="AJ285" s="64" t="str">
        <f ca="1">IF($R285=1,SUM($X$1:X285),"")</f>
        <v/>
      </c>
      <c r="AK285" s="64" t="str">
        <f ca="1">IF($R285=1,SUM($Y$1:Y285),"")</f>
        <v/>
      </c>
      <c r="AL285" s="64" t="str">
        <f ca="1">IF($R285=1,SUM($Z$1:Z285),"")</f>
        <v/>
      </c>
      <c r="AM285" s="64" t="str">
        <f ca="1">IF($R285=1,SUM($AA$1:AA285),"")</f>
        <v/>
      </c>
      <c r="AN285" s="64" t="str">
        <f ca="1">IF($R285=1,SUM($AB$1:AB285),"")</f>
        <v/>
      </c>
      <c r="AO285" s="64" t="str">
        <f ca="1">IF($R285=1,SUM($AC$1:AC285),"")</f>
        <v/>
      </c>
      <c r="AQ285" s="69" t="str">
        <f t="shared" si="43"/>
        <v>32:10</v>
      </c>
    </row>
    <row r="286" spans="6:43" x14ac:dyDescent="0.3">
      <c r="F286" s="64">
        <f t="shared" si="44"/>
        <v>32</v>
      </c>
      <c r="G286" s="66">
        <f t="shared" si="45"/>
        <v>15</v>
      </c>
      <c r="H286" s="67">
        <f t="shared" si="46"/>
        <v>1.34375</v>
      </c>
      <c r="K286" s="65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65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64">
        <f t="shared" si="40"/>
        <v>1</v>
      </c>
      <c r="R286" s="64">
        <f t="shared" ca="1" si="41"/>
        <v>1.2729999999999699</v>
      </c>
      <c r="S286" s="64" t="str">
        <f>IF(O286=1,"",RTD("cqg.rtd",,"StudyData", "(Vol("&amp;$E$13&amp;")when  (LocalYear("&amp;$E$13&amp;")="&amp;$D$2&amp;"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64" t="str">
        <f>IF(O286=1,"",RTD("cqg.rtd",,"StudyData", "(Vol("&amp;$E$14&amp;")when  (LocalYear("&amp;$E$14&amp;")="&amp;$D$3&amp;"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64" t="str">
        <f>IF(O286=1,"",RTD("cqg.rtd",,"StudyData", "(Vol("&amp;$E$15&amp;")when  (LocalYear("&amp;$E$15&amp;")="&amp;$D$4&amp;"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64" t="str">
        <f>IF(O286=1,"",RTD("cqg.rtd",,"StudyData", "(Vol("&amp;$E$16&amp;")when  (LocalYear("&amp;$E$16&amp;")="&amp;$D$5&amp;"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64" t="str">
        <f>IF(O286=1,"",RTD("cqg.rtd",,"StudyData", "(Vol("&amp;$E$17&amp;")when  (LocalYear("&amp;$E$17&amp;")="&amp;$D$6&amp;"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64" t="str">
        <f>IF(O286=1,"",RTD("cqg.rtd",,"StudyData", "(Vol("&amp;$E$18&amp;")when  (LocalYear("&amp;$E$18&amp;")="&amp;$D$7&amp;"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64" t="str">
        <f>IF(O286=1,"",RTD("cqg.rtd",,"StudyData", "(Vol("&amp;$E$19&amp;")when  (LocalYear("&amp;$E$19&amp;")="&amp;$D$8&amp;"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64" t="str">
        <f>IF(O286=1,"",RTD("cqg.rtd",,"StudyData", "(Vol("&amp;$E$20&amp;")when  (LocalYear("&amp;$E$20&amp;")="&amp;$D$9&amp;"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64" t="str">
        <f>IF(O286=1,"",RTD("cqg.rtd",,"StudyData", "(Vol("&amp;$E$21&amp;")when  (LocalYear("&amp;$E$21&amp;")="&amp;$D$10&amp;"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64" t="str">
        <f>IF(O286=1,"",RTD("cqg.rtd",,"StudyData", "(Vol("&amp;$E$21&amp;")when  (LocalYear("&amp;$E$21&amp;")="&amp;$D$11&amp;"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65" t="str">
        <f t="shared" si="42"/>
        <v/>
      </c>
      <c r="AE286" s="64" t="str">
        <f ca="1">IF($R286=1,SUM($S$1:S286),"")</f>
        <v/>
      </c>
      <c r="AF286" s="64" t="str">
        <f ca="1">IF($R286=1,SUM($T$1:T286),"")</f>
        <v/>
      </c>
      <c r="AG286" s="64" t="str">
        <f ca="1">IF($R286=1,SUM($U$1:U286),"")</f>
        <v/>
      </c>
      <c r="AH286" s="64" t="str">
        <f ca="1">IF($R286=1,SUM($V$1:V286),"")</f>
        <v/>
      </c>
      <c r="AI286" s="64" t="str">
        <f ca="1">IF($R286=1,SUM($W$1:W286),"")</f>
        <v/>
      </c>
      <c r="AJ286" s="64" t="str">
        <f ca="1">IF($R286=1,SUM($X$1:X286),"")</f>
        <v/>
      </c>
      <c r="AK286" s="64" t="str">
        <f ca="1">IF($R286=1,SUM($Y$1:Y286),"")</f>
        <v/>
      </c>
      <c r="AL286" s="64" t="str">
        <f ca="1">IF($R286=1,SUM($Z$1:Z286),"")</f>
        <v/>
      </c>
      <c r="AM286" s="64" t="str">
        <f ca="1">IF($R286=1,SUM($AA$1:AA286),"")</f>
        <v/>
      </c>
      <c r="AN286" s="64" t="str">
        <f ca="1">IF($R286=1,SUM($AB$1:AB286),"")</f>
        <v/>
      </c>
      <c r="AO286" s="64" t="str">
        <f ca="1">IF($R286=1,SUM($AC$1:AC286),"")</f>
        <v/>
      </c>
      <c r="AQ286" s="69" t="str">
        <f t="shared" si="43"/>
        <v>32:15</v>
      </c>
    </row>
    <row r="287" spans="6:43" x14ac:dyDescent="0.3">
      <c r="F287" s="64">
        <f t="shared" si="44"/>
        <v>32</v>
      </c>
      <c r="G287" s="66">
        <f t="shared" si="45"/>
        <v>20</v>
      </c>
      <c r="H287" s="67">
        <f t="shared" si="46"/>
        <v>1.3472222222222223</v>
      </c>
      <c r="K287" s="65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65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64">
        <f t="shared" si="40"/>
        <v>1</v>
      </c>
      <c r="R287" s="64">
        <f t="shared" ca="1" si="41"/>
        <v>1.2739999999999698</v>
      </c>
      <c r="S287" s="64" t="str">
        <f>IF(O287=1,"",RTD("cqg.rtd",,"StudyData", "(Vol("&amp;$E$13&amp;")when  (LocalYear("&amp;$E$13&amp;")="&amp;$D$2&amp;"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64" t="str">
        <f>IF(O287=1,"",RTD("cqg.rtd",,"StudyData", "(Vol("&amp;$E$14&amp;")when  (LocalYear("&amp;$E$14&amp;")="&amp;$D$3&amp;"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64" t="str">
        <f>IF(O287=1,"",RTD("cqg.rtd",,"StudyData", "(Vol("&amp;$E$15&amp;")when  (LocalYear("&amp;$E$15&amp;")="&amp;$D$4&amp;"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64" t="str">
        <f>IF(O287=1,"",RTD("cqg.rtd",,"StudyData", "(Vol("&amp;$E$16&amp;")when  (LocalYear("&amp;$E$16&amp;")="&amp;$D$5&amp;"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64" t="str">
        <f>IF(O287=1,"",RTD("cqg.rtd",,"StudyData", "(Vol("&amp;$E$17&amp;")when  (LocalYear("&amp;$E$17&amp;")="&amp;$D$6&amp;"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64" t="str">
        <f>IF(O287=1,"",RTD("cqg.rtd",,"StudyData", "(Vol("&amp;$E$18&amp;")when  (LocalYear("&amp;$E$18&amp;")="&amp;$D$7&amp;"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64" t="str">
        <f>IF(O287=1,"",RTD("cqg.rtd",,"StudyData", "(Vol("&amp;$E$19&amp;")when  (LocalYear("&amp;$E$19&amp;")="&amp;$D$8&amp;"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64" t="str">
        <f>IF(O287=1,"",RTD("cqg.rtd",,"StudyData", "(Vol("&amp;$E$20&amp;")when  (LocalYear("&amp;$E$20&amp;")="&amp;$D$9&amp;"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64" t="str">
        <f>IF(O287=1,"",RTD("cqg.rtd",,"StudyData", "(Vol("&amp;$E$21&amp;")when  (LocalYear("&amp;$E$21&amp;")="&amp;$D$10&amp;"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64" t="str">
        <f>IF(O287=1,"",RTD("cqg.rtd",,"StudyData", "(Vol("&amp;$E$21&amp;")when  (LocalYear("&amp;$E$21&amp;")="&amp;$D$11&amp;"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65" t="str">
        <f t="shared" si="42"/>
        <v/>
      </c>
      <c r="AE287" s="64" t="str">
        <f ca="1">IF($R287=1,SUM($S$1:S287),"")</f>
        <v/>
      </c>
      <c r="AF287" s="64" t="str">
        <f ca="1">IF($R287=1,SUM($T$1:T287),"")</f>
        <v/>
      </c>
      <c r="AG287" s="64" t="str">
        <f ca="1">IF($R287=1,SUM($U$1:U287),"")</f>
        <v/>
      </c>
      <c r="AH287" s="64" t="str">
        <f ca="1">IF($R287=1,SUM($V$1:V287),"")</f>
        <v/>
      </c>
      <c r="AI287" s="64" t="str">
        <f ca="1">IF($R287=1,SUM($W$1:W287),"")</f>
        <v/>
      </c>
      <c r="AJ287" s="64" t="str">
        <f ca="1">IF($R287=1,SUM($X$1:X287),"")</f>
        <v/>
      </c>
      <c r="AK287" s="64" t="str">
        <f ca="1">IF($R287=1,SUM($Y$1:Y287),"")</f>
        <v/>
      </c>
      <c r="AL287" s="64" t="str">
        <f ca="1">IF($R287=1,SUM($Z$1:Z287),"")</f>
        <v/>
      </c>
      <c r="AM287" s="64" t="str">
        <f ca="1">IF($R287=1,SUM($AA$1:AA287),"")</f>
        <v/>
      </c>
      <c r="AN287" s="64" t="str">
        <f ca="1">IF($R287=1,SUM($AB$1:AB287),"")</f>
        <v/>
      </c>
      <c r="AO287" s="64" t="str">
        <f ca="1">IF($R287=1,SUM($AC$1:AC287),"")</f>
        <v/>
      </c>
      <c r="AQ287" s="69" t="str">
        <f t="shared" si="43"/>
        <v>32:20</v>
      </c>
    </row>
    <row r="288" spans="6:43" x14ac:dyDescent="0.3">
      <c r="F288" s="64">
        <f t="shared" si="44"/>
        <v>32</v>
      </c>
      <c r="G288" s="66">
        <f t="shared" si="45"/>
        <v>25</v>
      </c>
      <c r="H288" s="67">
        <f t="shared" si="46"/>
        <v>1.3506944444444444</v>
      </c>
      <c r="K288" s="65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65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64">
        <f t="shared" si="40"/>
        <v>1</v>
      </c>
      <c r="R288" s="64">
        <f t="shared" ca="1" si="41"/>
        <v>1.2749999999999697</v>
      </c>
      <c r="S288" s="64" t="str">
        <f>IF(O288=1,"",RTD("cqg.rtd",,"StudyData", "(Vol("&amp;$E$13&amp;")when  (LocalYear("&amp;$E$13&amp;")="&amp;$D$2&amp;"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64" t="str">
        <f>IF(O288=1,"",RTD("cqg.rtd",,"StudyData", "(Vol("&amp;$E$14&amp;")when  (LocalYear("&amp;$E$14&amp;")="&amp;$D$3&amp;"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64" t="str">
        <f>IF(O288=1,"",RTD("cqg.rtd",,"StudyData", "(Vol("&amp;$E$15&amp;")when  (LocalYear("&amp;$E$15&amp;")="&amp;$D$4&amp;"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64" t="str">
        <f>IF(O288=1,"",RTD("cqg.rtd",,"StudyData", "(Vol("&amp;$E$16&amp;")when  (LocalYear("&amp;$E$16&amp;")="&amp;$D$5&amp;"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64" t="str">
        <f>IF(O288=1,"",RTD("cqg.rtd",,"StudyData", "(Vol("&amp;$E$17&amp;")when  (LocalYear("&amp;$E$17&amp;")="&amp;$D$6&amp;"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64" t="str">
        <f>IF(O288=1,"",RTD("cqg.rtd",,"StudyData", "(Vol("&amp;$E$18&amp;")when  (LocalYear("&amp;$E$18&amp;")="&amp;$D$7&amp;"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64" t="str">
        <f>IF(O288=1,"",RTD("cqg.rtd",,"StudyData", "(Vol("&amp;$E$19&amp;")when  (LocalYear("&amp;$E$19&amp;")="&amp;$D$8&amp;"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64" t="str">
        <f>IF(O288=1,"",RTD("cqg.rtd",,"StudyData", "(Vol("&amp;$E$20&amp;")when  (LocalYear("&amp;$E$20&amp;")="&amp;$D$9&amp;"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64" t="str">
        <f>IF(O288=1,"",RTD("cqg.rtd",,"StudyData", "(Vol("&amp;$E$21&amp;")when  (LocalYear("&amp;$E$21&amp;")="&amp;$D$10&amp;"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64" t="str">
        <f>IF(O288=1,"",RTD("cqg.rtd",,"StudyData", "(Vol("&amp;$E$21&amp;")when  (LocalYear("&amp;$E$21&amp;")="&amp;$D$11&amp;"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65" t="str">
        <f t="shared" si="42"/>
        <v/>
      </c>
      <c r="AE288" s="64" t="str">
        <f ca="1">IF($R288=1,SUM($S$1:S288),"")</f>
        <v/>
      </c>
      <c r="AF288" s="64" t="str">
        <f ca="1">IF($R288=1,SUM($T$1:T288),"")</f>
        <v/>
      </c>
      <c r="AG288" s="64" t="str">
        <f ca="1">IF($R288=1,SUM($U$1:U288),"")</f>
        <v/>
      </c>
      <c r="AH288" s="64" t="str">
        <f ca="1">IF($R288=1,SUM($V$1:V288),"")</f>
        <v/>
      </c>
      <c r="AI288" s="64" t="str">
        <f ca="1">IF($R288=1,SUM($W$1:W288),"")</f>
        <v/>
      </c>
      <c r="AJ288" s="64" t="str">
        <f ca="1">IF($R288=1,SUM($X$1:X288),"")</f>
        <v/>
      </c>
      <c r="AK288" s="64" t="str">
        <f ca="1">IF($R288=1,SUM($Y$1:Y288),"")</f>
        <v/>
      </c>
      <c r="AL288" s="64" t="str">
        <f ca="1">IF($R288=1,SUM($Z$1:Z288),"")</f>
        <v/>
      </c>
      <c r="AM288" s="64" t="str">
        <f ca="1">IF($R288=1,SUM($AA$1:AA288),"")</f>
        <v/>
      </c>
      <c r="AN288" s="64" t="str">
        <f ca="1">IF($R288=1,SUM($AB$1:AB288),"")</f>
        <v/>
      </c>
      <c r="AO288" s="64" t="str">
        <f ca="1">IF($R288=1,SUM($AC$1:AC288),"")</f>
        <v/>
      </c>
      <c r="AQ288" s="69" t="str">
        <f t="shared" si="43"/>
        <v>32:25</v>
      </c>
    </row>
    <row r="289" spans="7:41" x14ac:dyDescent="0.3">
      <c r="G289" s="66"/>
      <c r="H289" s="67"/>
      <c r="AE289" s="68">
        <f t="shared" ref="AE289:AO289" ca="1" si="47">SUM(AE2:AE288)</f>
        <v>498337</v>
      </c>
      <c r="AF289" s="68">
        <f t="shared" ca="1" si="47"/>
        <v>0</v>
      </c>
      <c r="AG289" s="68">
        <f t="shared" ca="1" si="47"/>
        <v>188949</v>
      </c>
      <c r="AH289" s="68">
        <f t="shared" ca="1" si="47"/>
        <v>172770</v>
      </c>
      <c r="AI289" s="68">
        <f t="shared" ca="1" si="47"/>
        <v>197029</v>
      </c>
      <c r="AJ289" s="68">
        <f t="shared" ca="1" si="47"/>
        <v>163050</v>
      </c>
      <c r="AK289" s="68">
        <f t="shared" ca="1" si="47"/>
        <v>0</v>
      </c>
      <c r="AL289" s="68">
        <f t="shared" ca="1" si="47"/>
        <v>97678</v>
      </c>
      <c r="AM289" s="68">
        <f t="shared" ca="1" si="47"/>
        <v>215938</v>
      </c>
      <c r="AN289" s="68">
        <f t="shared" ca="1" si="47"/>
        <v>257780</v>
      </c>
      <c r="AO289" s="68">
        <f t="shared" ca="1" si="47"/>
        <v>351288</v>
      </c>
    </row>
    <row r="290" spans="7:41" x14ac:dyDescent="0.3">
      <c r="G290" s="66"/>
      <c r="H290" s="67"/>
      <c r="AD290" s="64">
        <f ca="1">AO289</f>
        <v>351288</v>
      </c>
    </row>
    <row r="291" spans="7:41" x14ac:dyDescent="0.3">
      <c r="G291" s="66"/>
      <c r="H291" s="67"/>
    </row>
  </sheetData>
  <sheetProtection algorithmName="SHA-512" hashValue="gU6CYAtZtParVA7LAU0lErvaQ9e+tRodMwTvCIQJ2kpX0qnHL9QLk0aYxBCWBKXXtvu3pt6c1bNKF4SfyZZsmg==" saltValue="m7UniOOEehfdv71WI3Wq0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5:T32"/>
  <sheetViews>
    <sheetView showRowColHeaders="0" workbookViewId="0">
      <selection activeCell="B4" sqref="B4"/>
    </sheetView>
  </sheetViews>
  <sheetFormatPr defaultColWidth="8.75" defaultRowHeight="16.5" x14ac:dyDescent="0.3"/>
  <cols>
    <col min="1" max="19" width="8.75" style="59"/>
    <col min="20" max="20" width="11.75" style="59" customWidth="1"/>
    <col min="21" max="16384" width="8.75" style="59"/>
  </cols>
  <sheetData>
    <row r="5" spans="2:9" x14ac:dyDescent="0.3">
      <c r="I5" s="74"/>
    </row>
    <row r="14" spans="2:9" x14ac:dyDescent="0.3">
      <c r="B14" s="59">
        <f ca="1">VLOOKUP(1,Sheet3!R1:AC288,12,TRUE)</f>
        <v>1289</v>
      </c>
    </row>
    <row r="15" spans="2:9" x14ac:dyDescent="0.3">
      <c r="C15" s="59">
        <f ca="1">VLOOKUP(1,Sheet3!R1:AB288,2,TRUE)</f>
        <v>4122</v>
      </c>
    </row>
    <row r="16" spans="2:9" x14ac:dyDescent="0.3">
      <c r="C16" s="59" t="str">
        <f ca="1">VLOOKUP(1,Sheet3!R1:AB288,3,TRUE)</f>
        <v/>
      </c>
    </row>
    <row r="17" spans="3:20" x14ac:dyDescent="0.3">
      <c r="C17" s="59">
        <f ca="1">VLOOKUP(1,Sheet3!R1:AB288,4,TRUE)</f>
        <v>1367</v>
      </c>
    </row>
    <row r="18" spans="3:20" x14ac:dyDescent="0.3">
      <c r="C18" s="59">
        <f ca="1">VLOOKUP(1,Sheet3!R1:AB288,5,TRUE)</f>
        <v>13486</v>
      </c>
    </row>
    <row r="19" spans="3:20" x14ac:dyDescent="0.3">
      <c r="C19" s="59">
        <f ca="1">VLOOKUP(1,Sheet3!R1:AB288,6,TRUE)</f>
        <v>3859</v>
      </c>
    </row>
    <row r="20" spans="3:20" x14ac:dyDescent="0.3">
      <c r="C20" s="59">
        <f ca="1">VLOOKUP(1,Sheet3!R1:AB288,7,TRUE)</f>
        <v>1484</v>
      </c>
      <c r="G20" s="150">
        <f>RTD("cqg.rtd", ,"SystemInfo", "Linetime")</f>
        <v>42374.397604166668</v>
      </c>
      <c r="H20" s="150"/>
    </row>
    <row r="21" spans="3:20" x14ac:dyDescent="0.3">
      <c r="C21" s="59" t="str">
        <f ca="1">VLOOKUP(1,Sheet3!R1:AB288,8,TRUE)</f>
        <v/>
      </c>
    </row>
    <row r="22" spans="3:20" x14ac:dyDescent="0.3">
      <c r="C22" s="59">
        <f ca="1">VLOOKUP(1,Sheet3!R1:AB288,9,TRUE)</f>
        <v>3517</v>
      </c>
      <c r="S22" s="75"/>
      <c r="T22" s="75">
        <f ca="1">Sheet3!A16</f>
        <v>42374.356003472225</v>
      </c>
    </row>
    <row r="23" spans="3:20" x14ac:dyDescent="0.3">
      <c r="C23" s="59">
        <f ca="1">VLOOKUP(1,Sheet3!R1:AB288,10,TRUE)</f>
        <v>18799</v>
      </c>
      <c r="S23" s="75"/>
      <c r="T23" s="75">
        <f ca="1">Sheet3!A17</f>
        <v>42373.356003472225</v>
      </c>
    </row>
    <row r="24" spans="3:20" x14ac:dyDescent="0.3">
      <c r="C24" s="59">
        <f ca="1">VLOOKUP(1,Sheet3!R1:AB288,11,TRUE)</f>
        <v>3134</v>
      </c>
      <c r="O24" s="76" t="str">
        <f ca="1">VLOOKUP(1,Sheet3!R1:AQ288,26,TRUE)&amp;" 5-Minute Bar"</f>
        <v>9:30 5-Minute Bar</v>
      </c>
      <c r="S24" s="75"/>
      <c r="T24" s="75">
        <f ca="1">Sheet3!A18</f>
        <v>42370.356003472225</v>
      </c>
    </row>
    <row r="25" spans="3:20" x14ac:dyDescent="0.3">
      <c r="S25" s="75"/>
      <c r="T25" s="75">
        <f ca="1">Sheet3!A19</f>
        <v>42369.356003472225</v>
      </c>
    </row>
    <row r="26" spans="3:20" x14ac:dyDescent="0.3">
      <c r="S26" s="75"/>
      <c r="T26" s="75">
        <f ca="1">Sheet3!A20</f>
        <v>42368.356003472225</v>
      </c>
    </row>
    <row r="27" spans="3:20" x14ac:dyDescent="0.3">
      <c r="S27" s="75"/>
      <c r="T27" s="75">
        <f ca="1">Sheet3!A21</f>
        <v>42367.356003472225</v>
      </c>
    </row>
    <row r="28" spans="3:20" x14ac:dyDescent="0.3">
      <c r="S28" s="75"/>
      <c r="T28" s="75">
        <f ca="1">Sheet3!A22</f>
        <v>42366.356003472225</v>
      </c>
    </row>
    <row r="29" spans="3:20" x14ac:dyDescent="0.3">
      <c r="S29" s="75"/>
      <c r="T29" s="75">
        <f ca="1">Sheet3!A23</f>
        <v>42363.356003472225</v>
      </c>
    </row>
    <row r="30" spans="3:20" x14ac:dyDescent="0.3">
      <c r="S30" s="75"/>
      <c r="T30" s="75">
        <f ca="1">Sheet3!A24</f>
        <v>42362.356003472225</v>
      </c>
    </row>
    <row r="31" spans="3:20" x14ac:dyDescent="0.3">
      <c r="S31" s="75"/>
      <c r="T31" s="75">
        <f ca="1">Sheet3!A25</f>
        <v>42361.356003472225</v>
      </c>
    </row>
    <row r="32" spans="3:20" x14ac:dyDescent="0.3">
      <c r="O32" s="77"/>
      <c r="S32" s="75"/>
      <c r="T32" s="75">
        <f ca="1">Sheet3!A26</f>
        <v>42360.356003472225</v>
      </c>
    </row>
  </sheetData>
  <sheetProtection algorithmName="SHA-512" hashValue="iqv8pUm9D469zY4L31Xw9chRW9CGPcmMSxBZFW+t8ay/GMq/mcxWEMvuBr/KZGP0AIIQV9e75Hr09yZwBP41mw==" saltValue="Bx6nEhweXs4cDClwhyIOvw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Q291"/>
  <sheetViews>
    <sheetView showRowColHeaders="0" workbookViewId="0">
      <selection activeCell="A2" sqref="A2"/>
    </sheetView>
  </sheetViews>
  <sheetFormatPr defaultColWidth="8.75" defaultRowHeight="16.5" x14ac:dyDescent="0.3"/>
  <cols>
    <col min="1" max="1" width="14.625" style="64" bestFit="1" customWidth="1"/>
    <col min="2" max="5" width="6.75" style="64" customWidth="1"/>
    <col min="6" max="6" width="12.375" style="64" customWidth="1"/>
    <col min="7" max="7" width="6.75" style="73" customWidth="1"/>
    <col min="8" max="8" width="8.875" style="64" customWidth="1"/>
    <col min="9" max="9" width="9.125" style="64" customWidth="1"/>
    <col min="10" max="10" width="6.75" style="64" customWidth="1"/>
    <col min="11" max="12" width="11.125" style="64" customWidth="1"/>
    <col min="13" max="13" width="10.75" style="64" customWidth="1"/>
    <col min="14" max="17" width="8.75" style="64" customWidth="1"/>
    <col min="18" max="16384" width="8.75" style="64"/>
  </cols>
  <sheetData>
    <row r="1" spans="1:43" x14ac:dyDescent="0.3">
      <c r="A1" s="63">
        <f ca="1">NOW()</f>
        <v>42374.356003472225</v>
      </c>
      <c r="B1" s="64">
        <f t="shared" ref="B1:B11" ca="1" si="0">DAY(A16)</f>
        <v>5</v>
      </c>
      <c r="C1" s="64">
        <f t="shared" ref="C1:C11" ca="1" si="1">MONTH(A16)</f>
        <v>1</v>
      </c>
      <c r="D1" s="64">
        <f ca="1">YEAR(A1)</f>
        <v>2016</v>
      </c>
      <c r="F1" s="65">
        <f>I1</f>
        <v>8</v>
      </c>
      <c r="G1" s="66">
        <f>J1</f>
        <v>0</v>
      </c>
      <c r="H1" s="67">
        <f>_xlfn.NUMBERVALUE(F1&amp;":"&amp;G1)</f>
        <v>0.33333333333333331</v>
      </c>
      <c r="I1" s="65">
        <f>HOUR(RTD("cqg.rtd", , "ContractData",B12,"PrimarySessionOpenTime"))</f>
        <v>8</v>
      </c>
      <c r="J1" s="65">
        <f>MINUTE(RTD("cqg.rtd", , "ContractData",B12,"PrimarySessionOpenTime"))</f>
        <v>0</v>
      </c>
      <c r="K1" s="65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10752</v>
      </c>
      <c r="L1" s="65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10752</v>
      </c>
      <c r="M1" s="65">
        <f t="shared" ref="M1:M64" ca="1" si="2">SUM(S1:AB1)/10</f>
        <v>3472.4</v>
      </c>
      <c r="N1" s="68" t="s">
        <v>32</v>
      </c>
      <c r="O1" s="64">
        <f>IF(H1&gt;$I$3,1,0)</f>
        <v>0</v>
      </c>
      <c r="R1" s="64">
        <f ca="1">IF(AND(K2="",K1&lt;&gt;""),1,0)</f>
        <v>0</v>
      </c>
      <c r="S1" s="64">
        <f ca="1">IF(O1=1,"",RTD("cqg.rtd",,"StudyData", "(Vol("&amp;$E$13&amp;")when  (LocalYear("&amp;$E$13&amp;")="&amp;$D$2&amp;" AND LocalMonth("&amp;$E$13&amp;")="&amp;$C$2&amp;" AND LocalDay("&amp;$E$13&amp;")="&amp;$B$2&amp;" AND LocalHour("&amp;$E$13&amp;")="&amp;F1&amp;" AND LocalMinute("&amp;$E$13&amp;")="&amp;G1&amp;"))", "Bar", "", "Close", "5", "0", "", "", "","FALSE","T"))</f>
        <v>4421</v>
      </c>
      <c r="T1" s="64" t="str">
        <f ca="1">IF(O1=1,"",RTD("cqg.rtd",,"StudyData", "(Vol("&amp;$E$14&amp;")when  (LocalYear("&amp;$E$14&amp;")="&amp;$D$3&amp;" AND LocalMonth("&amp;$E$14&amp;")="&amp;$C$3&amp;" AND LocalDay("&amp;$E$14&amp;")="&amp;$B$3&amp;" AND LocalHour("&amp;$E$14&amp;")="&amp;F1&amp;" AND LocalMinute("&amp;$E$14&amp;")="&amp;G1&amp;"))", "Bar", "", "Close", "5", "0", "", "", "","FALSE","T"))</f>
        <v/>
      </c>
      <c r="U1" s="64">
        <f ca="1">IF(O1=1,"",RTD("cqg.rtd",,"StudyData", "(Vol("&amp;$E$15&amp;")when  (LocalYear("&amp;$E$15&amp;")="&amp;$D$4&amp;" AND LocalMonth("&amp;$E$15&amp;")="&amp;$C$4&amp;" AND LocalDay("&amp;$E$15&amp;")="&amp;$B$4&amp;" AND LocalHour("&amp;$E$15&amp;")="&amp;F1&amp;" AND LocalMinute("&amp;$E$15&amp;")="&amp;G1&amp;"))", "Bar", "", "Close", "5", "0", "", "", "","FALSE","T"))</f>
        <v>2550</v>
      </c>
      <c r="V1" s="64">
        <f ca="1">IF(O1=1,"",RTD("cqg.rtd",,"StudyData", "(Vol("&amp;$E$16&amp;")when  (LocalYear("&amp;$E$16&amp;")="&amp;$D$5&amp;" AND LocalMonth("&amp;$E$16&amp;")="&amp;$C$5&amp;" AND LocalDay("&amp;$E$16&amp;")="&amp;$B$5&amp;" AND LocalHour("&amp;$E$16&amp;")="&amp;F1&amp;" AND LocalMinute("&amp;$E$16&amp;")="&amp;G1&amp;"))", "Bar", "", "Close", "5", "0", "", "", "","FALSE","T"))</f>
        <v>3927</v>
      </c>
      <c r="W1" s="64">
        <f ca="1">IF(O1=1,"",RTD("cqg.rtd",,"StudyData", "(Vol("&amp;$E$17&amp;")when  (LocalYear("&amp;$E$17&amp;")="&amp;$D$6&amp;" AND LocalMonth("&amp;$E$17&amp;")="&amp;$C$6&amp;" AND LocalDay("&amp;$E$17&amp;")="&amp;$B$6&amp;" AND LocalHour("&amp;$E$17&amp;")="&amp;F1&amp;" AND LocalMinute("&amp;$E$17&amp;")="&amp;G1&amp;"))", "Bar", "", "Close", "5", "0", "", "", "","FALSE","T"))</f>
        <v>6211</v>
      </c>
      <c r="X1" s="64">
        <f ca="1">IF(O1=1,"",RTD("cqg.rtd",,"StudyData", "(Vol("&amp;$E$18&amp;")when  (LocalYear("&amp;$E$18&amp;")="&amp;$D$7&amp;" AND LocalMonth("&amp;$E$18&amp;")="&amp;$C$7&amp;" AND LocalDay("&amp;$E$18&amp;")="&amp;$B$7&amp;" AND LocalHour("&amp;$E$18&amp;")="&amp;F1&amp;" AND LocalMinute("&amp;$E$18&amp;")="&amp;G1&amp;"))", "Bar", "", "Close", "5", "0", "", "", "","FALSE","T"))</f>
        <v>3944</v>
      </c>
      <c r="Y1" s="64" t="str">
        <f ca="1">IF(O1=1,"",RTD("cqg.rtd",,"StudyData", "(Vol("&amp;$E$19&amp;")when  (LocalYear("&amp;$E$19&amp;")="&amp;$D$8&amp;" AND LocalMonth("&amp;$E$19&amp;")="&amp;$C$8&amp;" AND LocalDay("&amp;$E$19&amp;")="&amp;$B$8&amp;" AND LocalHour("&amp;$E$19&amp;")="&amp;F1&amp;" AND LocalMinute("&amp;$E$19&amp;")="&amp;G1&amp;"))", "Bar", "", "Close", "5", "0", "", "", "","FALSE","T"))</f>
        <v/>
      </c>
      <c r="Z1" s="64">
        <f ca="1">IF(O1=1,"",RTD("cqg.rtd",,"StudyData", "(Vol("&amp;$E$20&amp;")when  (LocalYear("&amp;$E$20&amp;")="&amp;$D$9&amp;" AND LocalMonth("&amp;$E$20&amp;")="&amp;$C$9&amp;" AND LocalDay("&amp;$E$20&amp;")="&amp;$B$9&amp;" AND LocalHour("&amp;$E$20&amp;")="&amp;F1&amp;" AND LocalMinute("&amp;$E$20&amp;")="&amp;G1&amp;"))", "Bar", "", "Close", "5", "0", "", "", "","FALSE","T"))</f>
        <v>5604</v>
      </c>
      <c r="AA1" s="64">
        <f ca="1">IF(O1=1,"",RTD("cqg.rtd",,"StudyData", "(Vol("&amp;$E$21&amp;")when  (LocalYear("&amp;$E$21&amp;")="&amp;$D$10&amp;"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3789</v>
      </c>
      <c r="AB1" s="64">
        <f ca="1">IF(O1=1,"",RTD("cqg.rtd",,"StudyData", "(Vol("&amp;$E$21&amp;")when  (LocalYear("&amp;$E$21&amp;")="&amp;$D$11&amp;"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4278</v>
      </c>
      <c r="AC1" s="65">
        <f ca="1">K1</f>
        <v>10752</v>
      </c>
      <c r="AE1" s="64">
        <f t="shared" ref="AE1:AO1" ca="1" si="3">S1</f>
        <v>4421</v>
      </c>
      <c r="AF1" s="64" t="str">
        <f t="shared" ca="1" si="3"/>
        <v/>
      </c>
      <c r="AG1" s="64">
        <f t="shared" ca="1" si="3"/>
        <v>2550</v>
      </c>
      <c r="AH1" s="64">
        <f t="shared" ca="1" si="3"/>
        <v>3927</v>
      </c>
      <c r="AI1" s="64">
        <f t="shared" ca="1" si="3"/>
        <v>6211</v>
      </c>
      <c r="AJ1" s="64">
        <f t="shared" ca="1" si="3"/>
        <v>3944</v>
      </c>
      <c r="AK1" s="64" t="str">
        <f t="shared" ca="1" si="3"/>
        <v/>
      </c>
      <c r="AL1" s="64">
        <f t="shared" ca="1" si="3"/>
        <v>5604</v>
      </c>
      <c r="AM1" s="64">
        <f t="shared" ca="1" si="3"/>
        <v>3789</v>
      </c>
      <c r="AN1" s="64">
        <f t="shared" ca="1" si="3"/>
        <v>4278</v>
      </c>
      <c r="AO1" s="65">
        <f t="shared" ca="1" si="3"/>
        <v>10752</v>
      </c>
      <c r="AQ1" s="69" t="str">
        <f>F1&amp;":"&amp;G1</f>
        <v>8:0</v>
      </c>
    </row>
    <row r="2" spans="1:43" x14ac:dyDescent="0.3">
      <c r="B2" s="64">
        <f t="shared" ca="1" si="0"/>
        <v>4</v>
      </c>
      <c r="C2" s="64">
        <f t="shared" ca="1" si="1"/>
        <v>1</v>
      </c>
      <c r="D2" s="64">
        <f ca="1">YEAR(A17)</f>
        <v>2016</v>
      </c>
      <c r="F2" s="64">
        <f>IF(H1&gt;=$I$3,"NA()",IF(G1=55,F1+1,F1))</f>
        <v>8</v>
      </c>
      <c r="G2" s="66">
        <f t="shared" ref="G2:G65" si="4">IF(G1=55,0&amp;0,IF(G1=0&amp;0,G1+0&amp;5,G1+5))</f>
        <v>5</v>
      </c>
      <c r="H2" s="67">
        <f t="shared" ref="H2:H65" si="5">_xlfn.NUMBERVALUE(F2&amp;":"&amp;G2)</f>
        <v>0.33680555555555558</v>
      </c>
      <c r="I2" s="64">
        <f>HOUR(RTD("cqg.rtd", , "ContractData",B12,"PrimarySessionCloseTime"))</f>
        <v>13</v>
      </c>
      <c r="J2" s="64">
        <f>IF(MINUTE(RTD("cqg.rtd", , "ContractData",B12,"PrimarySessionCloseTime"))=0,0,MINUTE(RTD("cqg.rtd", , "ContractData",B12,"PrimarySessionCloseTime"))-5)</f>
        <v>25</v>
      </c>
      <c r="K2" s="65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5590</v>
      </c>
      <c r="L2" s="65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5590</v>
      </c>
      <c r="M2" s="65">
        <f t="shared" ca="1" si="2"/>
        <v>2651.5</v>
      </c>
      <c r="N2" s="68" t="s">
        <v>33</v>
      </c>
      <c r="O2" s="64">
        <f t="shared" ref="O2:O65" si="6">IF(H2&gt;$I$3,1,0)</f>
        <v>0</v>
      </c>
      <c r="R2" s="64">
        <f t="shared" ref="R2:R65" ca="1" si="7">IF(AND(K3="",K2&lt;&gt;""),1,0.001+R1)</f>
        <v>1E-3</v>
      </c>
      <c r="S2" s="64">
        <f ca="1">IF(O2=1,"",RTD("cqg.rtd",,"StudyData", "(Vol("&amp;$E$13&amp;")when  (LocalYear("&amp;$E$13&amp;")="&amp;$D$2&amp;" AND LocalMonth("&amp;$E$13&amp;")="&amp;$C$2&amp;" AND LocalDay("&amp;$E$13&amp;")="&amp;$B$2&amp;" AND LocalHour("&amp;$E$13&amp;")="&amp;F2&amp;" AND LocalMinute("&amp;$E$13&amp;")="&amp;G2&amp;"))", "Bar", "", "Close", "5", "0", "", "", "","FALSE","T"))</f>
        <v>3143</v>
      </c>
      <c r="T2" s="64" t="str">
        <f ca="1">IF(O2=1,"",RTD("cqg.rtd",,"StudyData", "(Vol("&amp;$E$14&amp;")when  (LocalYear("&amp;$E$14&amp;")="&amp;$D$3&amp;" AND LocalMonth("&amp;$E$14&amp;")="&amp;$C$3&amp;" AND LocalDay("&amp;$E$14&amp;")="&amp;$B$3&amp;" AND LocalHour("&amp;$E$14&amp;")="&amp;F2&amp;" AND LocalMinute("&amp;$E$14&amp;")="&amp;G2&amp;"))", "Bar", "", "Close", "5", "0", "", "", "","FALSE","T"))</f>
        <v/>
      </c>
      <c r="U2" s="64">
        <f ca="1">IF(O2=1,"",RTD("cqg.rtd",,"StudyData", "(Vol("&amp;$E$15&amp;")when  (LocalYear("&amp;$E$15&amp;")="&amp;$D$4&amp;" AND LocalMonth("&amp;$E$15&amp;")="&amp;$C$4&amp;" AND LocalDay("&amp;$E$15&amp;")="&amp;$B$4&amp;" AND LocalHour("&amp;$E$15&amp;")="&amp;F2&amp;" AND LocalMinute("&amp;$E$15&amp;")="&amp;G2&amp;"))", "Bar", "", "Close", "5", "0", "", "", "","FALSE","T"))</f>
        <v>1514</v>
      </c>
      <c r="V2" s="64">
        <f ca="1">IF(O2=1,"",RTD("cqg.rtd",,"StudyData", "(Vol("&amp;$E$16&amp;")when  (LocalYear("&amp;$E$16&amp;")="&amp;$D$5&amp;" AND LocalMonth("&amp;$E$16&amp;")="&amp;$C$5&amp;" AND LocalDay("&amp;$E$16&amp;")="&amp;$B$5&amp;" AND LocalHour("&amp;$E$16&amp;")="&amp;F2&amp;" AND LocalMinute("&amp;$E$16&amp;")="&amp;G2&amp;"))", "Bar", "", "Close", "5", "0", "", "", "","FALSE","T"))</f>
        <v>1948</v>
      </c>
      <c r="W2" s="64">
        <f ca="1">IF(O2=1,"",RTD("cqg.rtd",,"StudyData", "(Vol("&amp;$E$17&amp;")when  (LocalYear("&amp;$E$17&amp;")="&amp;$D$6&amp;" AND LocalMonth("&amp;$E$17&amp;")="&amp;$C$6&amp;" AND LocalDay("&amp;$E$17&amp;")="&amp;$B$6&amp;" AND LocalHour("&amp;$E$17&amp;")="&amp;F2&amp;" AND LocalMinute("&amp;$E$17&amp;")="&amp;G2&amp;"))", "Bar", "", "Close", "5", "0", "", "", "","FALSE","T"))</f>
        <v>3543</v>
      </c>
      <c r="X2" s="64">
        <f ca="1">IF(O2=1,"",RTD("cqg.rtd",,"StudyData", "(Vol("&amp;$E$18&amp;")when  (LocalYear("&amp;$E$18&amp;")="&amp;$D$7&amp;" AND LocalMonth("&amp;$E$18&amp;")="&amp;$C$7&amp;" AND LocalDay("&amp;$E$18&amp;")="&amp;$B$7&amp;" AND LocalHour("&amp;$E$18&amp;")="&amp;F2&amp;" AND LocalMinute("&amp;$E$18&amp;")="&amp;G2&amp;"))", "Bar", "", "Close", "5", "0", "", "", "","FALSE","T"))</f>
        <v>1471</v>
      </c>
      <c r="Y2" s="64" t="str">
        <f ca="1">IF(O2=1,"",RTD("cqg.rtd",,"StudyData", "(Vol("&amp;$E$19&amp;")when  (LocalYear("&amp;$E$19&amp;")="&amp;$D$8&amp;" AND LocalMonth("&amp;$E$19&amp;")="&amp;$C$8&amp;" AND LocalDay("&amp;$E$19&amp;")="&amp;$B$8&amp;" AND LocalHour("&amp;$E$19&amp;")="&amp;F2&amp;" AND LocalMinute("&amp;$E$19&amp;")="&amp;G2&amp;"))", "Bar", "", "Close", "5", "0", "", "", "","FALSE","T"))</f>
        <v/>
      </c>
      <c r="Z2" s="64">
        <f ca="1">IF(O2=1,"",RTD("cqg.rtd",,"StudyData", "(Vol("&amp;$E$20&amp;")when  (LocalYear("&amp;$E$20&amp;")="&amp;$D$9&amp;" AND LocalMonth("&amp;$E$20&amp;")="&amp;$C$9&amp;" AND LocalDay("&amp;$E$20&amp;")="&amp;$B$9&amp;" AND LocalHour("&amp;$E$20&amp;")="&amp;F2&amp;" AND LocalMinute("&amp;$E$20&amp;")="&amp;G2&amp;"))", "Bar", "", "Close", "5", "0", "", "", "","FALSE","T"))</f>
        <v>3883</v>
      </c>
      <c r="AA2" s="64">
        <f ca="1">IF(O2=1,"",RTD("cqg.rtd",,"StudyData", "(Vol("&amp;$E$21&amp;")when  (LocalYear("&amp;$E$21&amp;")="&amp;$D$10&amp;"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5078</v>
      </c>
      <c r="AB2" s="64">
        <f ca="1">IF(O2=1,"",RTD("cqg.rtd",,"StudyData", "(Vol("&amp;$E$21&amp;")when  (LocalYear("&amp;$E$21&amp;")="&amp;$D$11&amp;"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5935</v>
      </c>
      <c r="AC2" s="65">
        <f t="shared" ref="AC2:AC65" ca="1" si="8">K2</f>
        <v>5590</v>
      </c>
      <c r="AE2" s="64" t="str">
        <f ca="1">IF($R2=1,SUM($S$1:S2),"")</f>
        <v/>
      </c>
      <c r="AF2" s="64" t="str">
        <f ca="1">IF($R2=1,SUM($T$1:T2),"")</f>
        <v/>
      </c>
      <c r="AG2" s="64" t="str">
        <f ca="1">IF($R2=1,SUM($U$1:U2),"")</f>
        <v/>
      </c>
      <c r="AH2" s="64" t="str">
        <f ca="1">IF($R2=1,SUM($V$1:V2),"")</f>
        <v/>
      </c>
      <c r="AI2" s="64" t="str">
        <f ca="1">IF($R2=1,SUM($W$1:W2),"")</f>
        <v/>
      </c>
      <c r="AJ2" s="64" t="str">
        <f ca="1">IF($R2=1,SUM($X$1:X2),"")</f>
        <v/>
      </c>
      <c r="AK2" s="64" t="str">
        <f ca="1">IF($R2=1,SUM($Y$1:Y2),"")</f>
        <v/>
      </c>
      <c r="AL2" s="64" t="str">
        <f ca="1">IF($R2=1,SUM($Z$1:Z2),"")</f>
        <v/>
      </c>
      <c r="AM2" s="64" t="str">
        <f ca="1">IF($R2=1,SUM($AA$1:AA2),"")</f>
        <v/>
      </c>
      <c r="AN2" s="64" t="str">
        <f ca="1">IF($R2=1,SUM($AB$1:AB2),"")</f>
        <v/>
      </c>
      <c r="AO2" s="64" t="str">
        <f ca="1">IF($R2=1,SUM($AC$1:AC2),"")</f>
        <v/>
      </c>
      <c r="AQ2" s="69" t="str">
        <f t="shared" ref="AQ2:AQ65" si="9">F2&amp;":"&amp;G2</f>
        <v>8:5</v>
      </c>
    </row>
    <row r="3" spans="1:43" x14ac:dyDescent="0.3">
      <c r="B3" s="64">
        <f t="shared" ca="1" si="0"/>
        <v>1</v>
      </c>
      <c r="C3" s="64">
        <f t="shared" ca="1" si="1"/>
        <v>1</v>
      </c>
      <c r="D3" s="64">
        <f t="shared" ref="D3:D11" ca="1" si="10">YEAR(A18)</f>
        <v>2016</v>
      </c>
      <c r="F3" s="64">
        <f t="shared" ref="F3:F66" si="11">IF(G2=55,F2+1,F2)</f>
        <v>8</v>
      </c>
      <c r="G3" s="66">
        <f t="shared" si="4"/>
        <v>10</v>
      </c>
      <c r="H3" s="67">
        <f t="shared" si="5"/>
        <v>0.34027777777777773</v>
      </c>
      <c r="I3" s="67">
        <f>_xlfn.NUMBERVALUE(I2&amp;":"&amp;J2)</f>
        <v>0.55902777777777779</v>
      </c>
      <c r="K3" s="65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3652</v>
      </c>
      <c r="L3" s="65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3652</v>
      </c>
      <c r="M3" s="65">
        <f t="shared" ca="1" si="2"/>
        <v>1636.3</v>
      </c>
      <c r="N3" s="68" t="s">
        <v>34</v>
      </c>
      <c r="O3" s="64">
        <f t="shared" si="6"/>
        <v>0</v>
      </c>
      <c r="R3" s="64">
        <f t="shared" ca="1" si="7"/>
        <v>2E-3</v>
      </c>
      <c r="S3" s="64">
        <f ca="1">IF(O3=1,"",RTD("cqg.rtd",,"StudyData", "(Vol("&amp;$E$13&amp;")when  (LocalYear("&amp;$E$13&amp;")="&amp;$D$2&amp;" AND LocalMonth("&amp;$E$13&amp;")="&amp;$C$2&amp;" AND LocalDay("&amp;$E$13&amp;")="&amp;$B$2&amp;" AND LocalHour("&amp;$E$13&amp;")="&amp;F3&amp;" AND LocalMinute("&amp;$E$13&amp;")="&amp;G3&amp;"))", "Bar", "", "Close", "5", "0", "", "", "","FALSE","T"))</f>
        <v>1329</v>
      </c>
      <c r="T3" s="64" t="str">
        <f ca="1">IF(O3=1,"",RTD("cqg.rtd",,"StudyData", "(Vol("&amp;$E$14&amp;")when  (LocalYear("&amp;$E$14&amp;")="&amp;$D$3&amp;" AND LocalMonth("&amp;$E$14&amp;")="&amp;$C$3&amp;" AND LocalDay("&amp;$E$14&amp;")="&amp;$B$3&amp;" AND LocalHour("&amp;$E$14&amp;")="&amp;F3&amp;" AND LocalMinute("&amp;$E$14&amp;")="&amp;G3&amp;"))", "Bar", "", "Close", "5", "0", "", "", "","FALSE","T"))</f>
        <v/>
      </c>
      <c r="U3" s="64">
        <f ca="1">IF(O3=1,"",RTD("cqg.rtd",,"StudyData", "(Vol("&amp;$E$15&amp;")when  (LocalYear("&amp;$E$15&amp;")="&amp;$D$4&amp;" AND LocalMonth("&amp;$E$15&amp;")="&amp;$C$4&amp;" AND LocalDay("&amp;$E$15&amp;")="&amp;$B$4&amp;" AND LocalHour("&amp;$E$15&amp;")="&amp;F3&amp;" AND LocalMinute("&amp;$E$15&amp;")="&amp;G3&amp;"))", "Bar", "", "Close", "5", "0", "", "", "","FALSE","T"))</f>
        <v>1162</v>
      </c>
      <c r="V3" s="64">
        <f ca="1">IF(O3=1,"",RTD("cqg.rtd",,"StudyData", "(Vol("&amp;$E$16&amp;")when  (LocalYear("&amp;$E$16&amp;")="&amp;$D$5&amp;" AND LocalMonth("&amp;$E$16&amp;")="&amp;$C$5&amp;" AND LocalDay("&amp;$E$16&amp;")="&amp;$B$5&amp;" AND LocalHour("&amp;$E$16&amp;")="&amp;F3&amp;" AND LocalMinute("&amp;$E$16&amp;")="&amp;G3&amp;"))", "Bar", "", "Close", "5", "0", "", "", "","FALSE","T"))</f>
        <v>1568</v>
      </c>
      <c r="W3" s="64">
        <f ca="1">IF(O3=1,"",RTD("cqg.rtd",,"StudyData", "(Vol("&amp;$E$17&amp;")when  (LocalYear("&amp;$E$17&amp;")="&amp;$D$6&amp;" AND LocalMonth("&amp;$E$17&amp;")="&amp;$C$6&amp;" AND LocalDay("&amp;$E$17&amp;")="&amp;$B$6&amp;" AND LocalHour("&amp;$E$17&amp;")="&amp;F3&amp;" AND LocalMinute("&amp;$E$17&amp;")="&amp;G3&amp;"))", "Bar", "", "Close", "5", "0", "", "", "","FALSE","T"))</f>
        <v>1745</v>
      </c>
      <c r="X3" s="64">
        <f ca="1">IF(O3=1,"",RTD("cqg.rtd",,"StudyData", "(Vol("&amp;$E$18&amp;")when  (LocalYear("&amp;$E$18&amp;")="&amp;$D$7&amp;" AND LocalMonth("&amp;$E$18&amp;")="&amp;$C$7&amp;" AND LocalDay("&amp;$E$18&amp;")="&amp;$B$7&amp;" AND LocalHour("&amp;$E$18&amp;")="&amp;F3&amp;" AND LocalMinute("&amp;$E$18&amp;")="&amp;G3&amp;"))", "Bar", "", "Close", "5", "0", "", "", "","FALSE","T"))</f>
        <v>1510</v>
      </c>
      <c r="Y3" s="64" t="str">
        <f ca="1">IF(O3=1,"",RTD("cqg.rtd",,"StudyData", "(Vol("&amp;$E$19&amp;")when  (LocalYear("&amp;$E$19&amp;")="&amp;$D$8&amp;" AND LocalMonth("&amp;$E$19&amp;")="&amp;$C$8&amp;" AND LocalDay("&amp;$E$19&amp;")="&amp;$B$8&amp;" AND LocalHour("&amp;$E$19&amp;")="&amp;F3&amp;" AND LocalMinute("&amp;$E$19&amp;")="&amp;G3&amp;"))", "Bar", "", "Close", "5", "0", "", "", "","FALSE","T"))</f>
        <v/>
      </c>
      <c r="Z3" s="64">
        <f ca="1">IF(O3=1,"",RTD("cqg.rtd",,"StudyData", "(Vol("&amp;$E$20&amp;")when  (LocalYear("&amp;$E$20&amp;")="&amp;$D$9&amp;" AND LocalMonth("&amp;$E$20&amp;")="&amp;$C$9&amp;" AND LocalDay("&amp;$E$20&amp;")="&amp;$B$9&amp;" AND LocalHour("&amp;$E$20&amp;")="&amp;F3&amp;" AND LocalMinute("&amp;$E$20&amp;")="&amp;G3&amp;"))", "Bar", "", "Close", "5", "0", "", "", "","FALSE","T"))</f>
        <v>2096</v>
      </c>
      <c r="AA3" s="64">
        <f ca="1">IF(O3=1,"",RTD("cqg.rtd",,"StudyData", "(Vol("&amp;$E$21&amp;")when  (LocalYear("&amp;$E$21&amp;")="&amp;$D$10&amp;"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3827</v>
      </c>
      <c r="AB3" s="64">
        <f ca="1">IF(O3=1,"",RTD("cqg.rtd",,"StudyData", "(Vol("&amp;$E$21&amp;")when  (LocalYear("&amp;$E$21&amp;")="&amp;$D$11&amp;"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3126</v>
      </c>
      <c r="AC3" s="65">
        <f t="shared" ca="1" si="8"/>
        <v>3652</v>
      </c>
      <c r="AE3" s="64" t="str">
        <f ca="1">IF($R3=1,SUM($S$1:S3),"")</f>
        <v/>
      </c>
      <c r="AF3" s="64" t="str">
        <f ca="1">IF($R3=1,SUM($T$1:T3),"")</f>
        <v/>
      </c>
      <c r="AG3" s="64" t="str">
        <f ca="1">IF($R3=1,SUM($U$1:U3),"")</f>
        <v/>
      </c>
      <c r="AH3" s="64" t="str">
        <f ca="1">IF($R3=1,SUM($V$1:V3),"")</f>
        <v/>
      </c>
      <c r="AI3" s="64" t="str">
        <f ca="1">IF($R3=1,SUM($W$1:W3),"")</f>
        <v/>
      </c>
      <c r="AJ3" s="64" t="str">
        <f ca="1">IF($R3=1,SUM($X$1:X3),"")</f>
        <v/>
      </c>
      <c r="AK3" s="64" t="str">
        <f ca="1">IF($R3=1,SUM($Y$1:Y3),"")</f>
        <v/>
      </c>
      <c r="AL3" s="64" t="str">
        <f ca="1">IF($R3=1,SUM($Z$1:Z3),"")</f>
        <v/>
      </c>
      <c r="AM3" s="64" t="str">
        <f ca="1">IF($R3=1,SUM($AA$1:AA3),"")</f>
        <v/>
      </c>
      <c r="AN3" s="64" t="str">
        <f ca="1">IF($R3=1,SUM($AB$1:AB3),"")</f>
        <v/>
      </c>
      <c r="AO3" s="64" t="str">
        <f ca="1">IF($R3=1,SUM($AC$1:AC3),"")</f>
        <v/>
      </c>
      <c r="AQ3" s="69" t="str">
        <f t="shared" si="9"/>
        <v>8:10</v>
      </c>
    </row>
    <row r="4" spans="1:43" x14ac:dyDescent="0.3">
      <c r="B4" s="64">
        <f t="shared" ca="1" si="0"/>
        <v>31</v>
      </c>
      <c r="C4" s="64">
        <f t="shared" ca="1" si="1"/>
        <v>12</v>
      </c>
      <c r="D4" s="64">
        <f t="shared" ca="1" si="10"/>
        <v>2015</v>
      </c>
      <c r="F4" s="64">
        <f t="shared" si="11"/>
        <v>8</v>
      </c>
      <c r="G4" s="66">
        <f t="shared" si="4"/>
        <v>15</v>
      </c>
      <c r="H4" s="67">
        <f t="shared" si="5"/>
        <v>0.34375</v>
      </c>
      <c r="J4" s="68"/>
      <c r="K4" s="65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8179</v>
      </c>
      <c r="L4" s="65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8179</v>
      </c>
      <c r="M4" s="65">
        <f t="shared" ca="1" si="2"/>
        <v>1637.3</v>
      </c>
      <c r="N4" s="68" t="s">
        <v>35</v>
      </c>
      <c r="O4" s="64">
        <f t="shared" si="6"/>
        <v>0</v>
      </c>
      <c r="R4" s="64">
        <f t="shared" ca="1" si="7"/>
        <v>3.0000000000000001E-3</v>
      </c>
      <c r="S4" s="64">
        <f ca="1">IF(O4=1,"",RTD("cqg.rtd",,"StudyData", "(Vol("&amp;$E$13&amp;")when  (LocalYear("&amp;$E$13&amp;")="&amp;$D$2&amp;" AND LocalMonth("&amp;$E$13&amp;")="&amp;$C$2&amp;" AND LocalDay("&amp;$E$13&amp;")="&amp;$B$2&amp;" AND LocalHour("&amp;$E$13&amp;")="&amp;F4&amp;" AND LocalMinute("&amp;$E$13&amp;")="&amp;G4&amp;"))", "Bar", "", "Close", "5", "0", "", "", "","FALSE","T"))</f>
        <v>2253</v>
      </c>
      <c r="T4" s="64" t="str">
        <f ca="1">IF(O4=1,"",RTD("cqg.rtd",,"StudyData", "(Vol("&amp;$E$14&amp;")when  (LocalYear("&amp;$E$14&amp;")="&amp;$D$3&amp;" AND LocalMonth("&amp;$E$14&amp;")="&amp;$C$3&amp;" AND LocalDay("&amp;$E$14&amp;")="&amp;$B$3&amp;" AND LocalHour("&amp;$E$14&amp;")="&amp;F4&amp;" AND LocalMinute("&amp;$E$14&amp;")="&amp;G4&amp;"))", "Bar", "", "Close", "5", "0", "", "", "","FALSE","T"))</f>
        <v/>
      </c>
      <c r="U4" s="64">
        <f ca="1">IF(O4=1,"",RTD("cqg.rtd",,"StudyData", "(Vol("&amp;$E$15&amp;")when  (LocalYear("&amp;$E$15&amp;")="&amp;$D$4&amp;" AND LocalMonth("&amp;$E$15&amp;")="&amp;$C$4&amp;" AND LocalDay("&amp;$E$15&amp;")="&amp;$B$4&amp;" AND LocalHour("&amp;$E$15&amp;")="&amp;F4&amp;" AND LocalMinute("&amp;$E$15&amp;")="&amp;G4&amp;"))", "Bar", "", "Close", "5", "0", "", "", "","FALSE","T"))</f>
        <v>1776</v>
      </c>
      <c r="V4" s="64">
        <f ca="1">IF(O4=1,"",RTD("cqg.rtd",,"StudyData", "(Vol("&amp;$E$16&amp;")when  (LocalYear("&amp;$E$16&amp;")="&amp;$D$5&amp;" AND LocalMonth("&amp;$E$16&amp;")="&amp;$C$5&amp;" AND LocalDay("&amp;$E$16&amp;")="&amp;$B$5&amp;" AND LocalHour("&amp;$E$16&amp;")="&amp;F4&amp;" AND LocalMinute("&amp;$E$16&amp;")="&amp;G4&amp;"))", "Bar", "", "Close", "5", "0", "", "", "","FALSE","T"))</f>
        <v>1100</v>
      </c>
      <c r="W4" s="64">
        <f ca="1">IF(O4=1,"",RTD("cqg.rtd",,"StudyData", "(Vol("&amp;$E$17&amp;")when  (LocalYear("&amp;$E$17&amp;")="&amp;$D$6&amp;" AND LocalMonth("&amp;$E$17&amp;")="&amp;$C$6&amp;" AND LocalDay("&amp;$E$17&amp;")="&amp;$B$6&amp;" AND LocalHour("&amp;$E$17&amp;")="&amp;F4&amp;" AND LocalMinute("&amp;$E$17&amp;")="&amp;G4&amp;"))", "Bar", "", "Close", "5", "0", "", "", "","FALSE","T"))</f>
        <v>3197</v>
      </c>
      <c r="X4" s="64">
        <f ca="1">IF(O4=1,"",RTD("cqg.rtd",,"StudyData", "(Vol("&amp;$E$18&amp;")when  (LocalYear("&amp;$E$18&amp;")="&amp;$D$7&amp;" AND LocalMonth("&amp;$E$18&amp;")="&amp;$C$7&amp;" AND LocalDay("&amp;$E$18&amp;")="&amp;$B$7&amp;" AND LocalHour("&amp;$E$18&amp;")="&amp;F4&amp;" AND LocalMinute("&amp;$E$18&amp;")="&amp;G4&amp;"))", "Bar", "", "Close", "5", "0", "", "", "","FALSE","T"))</f>
        <v>1454</v>
      </c>
      <c r="Y4" s="64" t="str">
        <f ca="1">IF(O4=1,"",RTD("cqg.rtd",,"StudyData", "(Vol("&amp;$E$19&amp;")when  (LocalYear("&amp;$E$19&amp;")="&amp;$D$8&amp;" AND LocalMonth("&amp;$E$19&amp;")="&amp;$C$8&amp;" AND LocalDay("&amp;$E$19&amp;")="&amp;$B$8&amp;" AND LocalHour("&amp;$E$19&amp;")="&amp;F4&amp;" AND LocalMinute("&amp;$E$19&amp;")="&amp;G4&amp;"))", "Bar", "", "Close", "5", "0", "", "", "","FALSE","T"))</f>
        <v/>
      </c>
      <c r="Z4" s="64">
        <f ca="1">IF(O4=1,"",RTD("cqg.rtd",,"StudyData", "(Vol("&amp;$E$20&amp;")when  (LocalYear("&amp;$E$20&amp;")="&amp;$D$9&amp;" AND LocalMonth("&amp;$E$20&amp;")="&amp;$C$9&amp;" AND LocalDay("&amp;$E$20&amp;")="&amp;$B$9&amp;" AND LocalHour("&amp;$E$20&amp;")="&amp;F4&amp;" AND LocalMinute("&amp;$E$20&amp;")="&amp;G4&amp;"))", "Bar", "", "Close", "5", "0", "", "", "","FALSE","T"))</f>
        <v>1053</v>
      </c>
      <c r="AA4" s="64">
        <f ca="1">IF(O4=1,"",RTD("cqg.rtd",,"StudyData", "(Vol("&amp;$E$21&amp;")when  (LocalYear("&amp;$E$21&amp;")="&amp;$D$10&amp;"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1729</v>
      </c>
      <c r="AB4" s="64">
        <f ca="1">IF(O4=1,"",RTD("cqg.rtd",,"StudyData", "(Vol("&amp;$E$21&amp;")when  (LocalYear("&amp;$E$21&amp;")="&amp;$D$11&amp;"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3811</v>
      </c>
      <c r="AC4" s="65">
        <f t="shared" ca="1" si="8"/>
        <v>8179</v>
      </c>
      <c r="AE4" s="64" t="str">
        <f ca="1">IF($R4=1,SUM($S$1:S4),"")</f>
        <v/>
      </c>
      <c r="AF4" s="64" t="str">
        <f ca="1">IF($R4=1,SUM($T$1:T4),"")</f>
        <v/>
      </c>
      <c r="AG4" s="64" t="str">
        <f ca="1">IF($R4=1,SUM($U$1:U4),"")</f>
        <v/>
      </c>
      <c r="AH4" s="64" t="str">
        <f ca="1">IF($R4=1,SUM($V$1:V4),"")</f>
        <v/>
      </c>
      <c r="AI4" s="64" t="str">
        <f ca="1">IF($R4=1,SUM($W$1:W4),"")</f>
        <v/>
      </c>
      <c r="AJ4" s="64" t="str">
        <f ca="1">IF($R4=1,SUM($X$1:X4),"")</f>
        <v/>
      </c>
      <c r="AK4" s="64" t="str">
        <f ca="1">IF($R4=1,SUM($Y$1:Y4),"")</f>
        <v/>
      </c>
      <c r="AL4" s="64" t="str">
        <f ca="1">IF($R4=1,SUM($Z$1:Z4),"")</f>
        <v/>
      </c>
      <c r="AM4" s="64" t="str">
        <f ca="1">IF($R4=1,SUM($AA$1:AA4),"")</f>
        <v/>
      </c>
      <c r="AN4" s="64" t="str">
        <f ca="1">IF($R4=1,SUM($AB$1:AB4),"")</f>
        <v/>
      </c>
      <c r="AO4" s="64" t="str">
        <f ca="1">IF($R4=1,SUM($AC$1:AC4),"")</f>
        <v/>
      </c>
      <c r="AQ4" s="69" t="str">
        <f t="shared" si="9"/>
        <v>8:15</v>
      </c>
    </row>
    <row r="5" spans="1:43" x14ac:dyDescent="0.3">
      <c r="B5" s="64">
        <f t="shared" ca="1" si="0"/>
        <v>30</v>
      </c>
      <c r="C5" s="64">
        <f t="shared" ca="1" si="1"/>
        <v>12</v>
      </c>
      <c r="D5" s="64">
        <f t="shared" ca="1" si="10"/>
        <v>2015</v>
      </c>
      <c r="F5" s="64">
        <f t="shared" si="11"/>
        <v>8</v>
      </c>
      <c r="G5" s="66">
        <f t="shared" si="4"/>
        <v>20</v>
      </c>
      <c r="H5" s="67">
        <f t="shared" si="5"/>
        <v>0.34722222222222227</v>
      </c>
      <c r="J5" s="68"/>
      <c r="K5" s="65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3840</v>
      </c>
      <c r="L5" s="65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3840</v>
      </c>
      <c r="M5" s="65">
        <f t="shared" ca="1" si="2"/>
        <v>2090.4</v>
      </c>
      <c r="O5" s="64">
        <f t="shared" si="6"/>
        <v>0</v>
      </c>
      <c r="R5" s="64">
        <f t="shared" ca="1" si="7"/>
        <v>4.0000000000000001E-3</v>
      </c>
      <c r="S5" s="64">
        <f ca="1">IF(O5=1,"",RTD("cqg.rtd",,"StudyData", "(Vol("&amp;$E$13&amp;")when  (LocalYear("&amp;$E$13&amp;")="&amp;$D$2&amp;" AND LocalMonth("&amp;$E$13&amp;")="&amp;$C$2&amp;" AND LocalDay("&amp;$E$13&amp;")="&amp;$B$2&amp;" AND LocalHour("&amp;$E$13&amp;")="&amp;F5&amp;" AND LocalMinute("&amp;$E$13&amp;")="&amp;G5&amp;"))", "Bar", "", "Close", "5", "0", "", "", "","FALSE","T"))</f>
        <v>4762</v>
      </c>
      <c r="T5" s="64" t="str">
        <f ca="1">IF(O5=1,"",RTD("cqg.rtd",,"StudyData", "(Vol("&amp;$E$14&amp;")when  (LocalYear("&amp;$E$14&amp;")="&amp;$D$3&amp;" AND LocalMonth("&amp;$E$14&amp;")="&amp;$C$3&amp;" AND LocalDay("&amp;$E$14&amp;")="&amp;$B$3&amp;" AND LocalHour("&amp;$E$14&amp;")="&amp;F5&amp;" AND LocalMinute("&amp;$E$14&amp;")="&amp;G5&amp;"))", "Bar", "", "Close", "5", "0", "", "", "","FALSE","T"))</f>
        <v/>
      </c>
      <c r="U5" s="64">
        <f ca="1">IF(O5=1,"",RTD("cqg.rtd",,"StudyData", "(Vol("&amp;$E$15&amp;")when  (LocalYear("&amp;$E$15&amp;")="&amp;$D$4&amp;" AND LocalMonth("&amp;$E$15&amp;")="&amp;$C$4&amp;" AND LocalDay("&amp;$E$15&amp;")="&amp;$B$4&amp;" AND LocalHour("&amp;$E$15&amp;")="&amp;F5&amp;" AND LocalMinute("&amp;$E$15&amp;")="&amp;G5&amp;"))", "Bar", "", "Close", "5", "0", "", "", "","FALSE","T"))</f>
        <v>2228</v>
      </c>
      <c r="V5" s="64">
        <f ca="1">IF(O5=1,"",RTD("cqg.rtd",,"StudyData", "(Vol("&amp;$E$16&amp;")when  (LocalYear("&amp;$E$16&amp;")="&amp;$D$5&amp;" AND LocalMonth("&amp;$E$16&amp;")="&amp;$C$5&amp;" AND LocalDay("&amp;$E$16&amp;")="&amp;$B$5&amp;" AND LocalHour("&amp;$E$16&amp;")="&amp;F5&amp;" AND LocalMinute("&amp;$E$16&amp;")="&amp;G5&amp;"))", "Bar", "", "Close", "5", "0", "", "", "","FALSE","T"))</f>
        <v>1504</v>
      </c>
      <c r="W5" s="64">
        <f ca="1">IF(O5=1,"",RTD("cqg.rtd",,"StudyData", "(Vol("&amp;$E$17&amp;")when  (LocalYear("&amp;$E$17&amp;")="&amp;$D$6&amp;" AND LocalMonth("&amp;$E$17&amp;")="&amp;$C$6&amp;" AND LocalDay("&amp;$E$17&amp;")="&amp;$B$6&amp;" AND LocalHour("&amp;$E$17&amp;")="&amp;F5&amp;" AND LocalMinute("&amp;$E$17&amp;")="&amp;G5&amp;"))", "Bar", "", "Close", "5", "0", "", "", "","FALSE","T"))</f>
        <v>1824</v>
      </c>
      <c r="X5" s="64">
        <f ca="1">IF(O5=1,"",RTD("cqg.rtd",,"StudyData", "(Vol("&amp;$E$18&amp;")when  (LocalYear("&amp;$E$18&amp;")="&amp;$D$7&amp;" AND LocalMonth("&amp;$E$18&amp;")="&amp;$C$7&amp;" AND LocalDay("&amp;$E$18&amp;")="&amp;$B$7&amp;" AND LocalHour("&amp;$E$18&amp;")="&amp;F5&amp;" AND LocalMinute("&amp;$E$18&amp;")="&amp;G5&amp;"))", "Bar", "", "Close", "5", "0", "", "", "","FALSE","T"))</f>
        <v>984</v>
      </c>
      <c r="Y5" s="64" t="str">
        <f ca="1">IF(O5=1,"",RTD("cqg.rtd",,"StudyData", "(Vol("&amp;$E$19&amp;")when  (LocalYear("&amp;$E$19&amp;")="&amp;$D$8&amp;" AND LocalMonth("&amp;$E$19&amp;")="&amp;$C$8&amp;" AND LocalDay("&amp;$E$19&amp;")="&amp;$B$8&amp;" AND LocalHour("&amp;$E$19&amp;")="&amp;F5&amp;" AND LocalMinute("&amp;$E$19&amp;")="&amp;G5&amp;"))", "Bar", "", "Close", "5", "0", "", "", "","FALSE","T"))</f>
        <v/>
      </c>
      <c r="Z5" s="64">
        <f ca="1">IF(O5=1,"",RTD("cqg.rtd",,"StudyData", "(Vol("&amp;$E$20&amp;")when  (LocalYear("&amp;$E$20&amp;")="&amp;$D$9&amp;" AND LocalMonth("&amp;$E$20&amp;")="&amp;$C$9&amp;" AND LocalDay("&amp;$E$20&amp;")="&amp;$B$9&amp;" AND LocalHour("&amp;$E$20&amp;")="&amp;F5&amp;" AND LocalMinute("&amp;$E$20&amp;")="&amp;G5&amp;"))", "Bar", "", "Close", "5", "0", "", "", "","FALSE","T"))</f>
        <v>2447</v>
      </c>
      <c r="AA5" s="64">
        <f ca="1">IF(O5=1,"",RTD("cqg.rtd",,"StudyData", "(Vol("&amp;$E$21&amp;")when  (LocalYear("&amp;$E$21&amp;")="&amp;$D$10&amp;"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5574</v>
      </c>
      <c r="AB5" s="64">
        <f ca="1">IF(O5=1,"",RTD("cqg.rtd",,"StudyData", "(Vol("&amp;$E$21&amp;")when  (LocalYear("&amp;$E$21&amp;")="&amp;$D$11&amp;"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1581</v>
      </c>
      <c r="AC5" s="65">
        <f t="shared" ca="1" si="8"/>
        <v>3840</v>
      </c>
      <c r="AE5" s="64" t="str">
        <f ca="1">IF($R5=1,SUM($S$1:S5),"")</f>
        <v/>
      </c>
      <c r="AF5" s="64" t="str">
        <f ca="1">IF($R5=1,SUM($T$1:T5),"")</f>
        <v/>
      </c>
      <c r="AG5" s="64" t="str">
        <f ca="1">IF($R5=1,SUM($U$1:U5),"")</f>
        <v/>
      </c>
      <c r="AH5" s="64" t="str">
        <f ca="1">IF($R5=1,SUM($V$1:V5),"")</f>
        <v/>
      </c>
      <c r="AI5" s="64" t="str">
        <f ca="1">IF($R5=1,SUM($W$1:W5),"")</f>
        <v/>
      </c>
      <c r="AJ5" s="64" t="str">
        <f ca="1">IF($R5=1,SUM($X$1:X5),"")</f>
        <v/>
      </c>
      <c r="AK5" s="64" t="str">
        <f ca="1">IF($R5=1,SUM($Y$1:Y5),"")</f>
        <v/>
      </c>
      <c r="AL5" s="64" t="str">
        <f ca="1">IF($R5=1,SUM($Z$1:Z5),"")</f>
        <v/>
      </c>
      <c r="AM5" s="64" t="str">
        <f ca="1">IF($R5=1,SUM($AA$1:AA5),"")</f>
        <v/>
      </c>
      <c r="AN5" s="64" t="str">
        <f ca="1">IF($R5=1,SUM($AB$1:AB5),"")</f>
        <v/>
      </c>
      <c r="AO5" s="64" t="str">
        <f ca="1">IF($R5=1,SUM($AC$1:AC5),"")</f>
        <v/>
      </c>
      <c r="AQ5" s="69" t="str">
        <f t="shared" si="9"/>
        <v>8:20</v>
      </c>
    </row>
    <row r="6" spans="1:43" x14ac:dyDescent="0.3">
      <c r="B6" s="64">
        <f t="shared" ca="1" si="0"/>
        <v>29</v>
      </c>
      <c r="C6" s="64">
        <f t="shared" ca="1" si="1"/>
        <v>12</v>
      </c>
      <c r="D6" s="64">
        <f t="shared" ca="1" si="10"/>
        <v>2015</v>
      </c>
      <c r="E6" s="70"/>
      <c r="F6" s="64">
        <f t="shared" si="11"/>
        <v>8</v>
      </c>
      <c r="G6" s="66">
        <f t="shared" si="4"/>
        <v>25</v>
      </c>
      <c r="H6" s="67">
        <f t="shared" si="5"/>
        <v>0.35069444444444442</v>
      </c>
      <c r="J6" s="68"/>
      <c r="K6" s="65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2724</v>
      </c>
      <c r="L6" s="65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2724</v>
      </c>
      <c r="M6" s="65">
        <f t="shared" ca="1" si="2"/>
        <v>1903</v>
      </c>
      <c r="O6" s="64">
        <f t="shared" si="6"/>
        <v>0</v>
      </c>
      <c r="R6" s="64">
        <f t="shared" ca="1" si="7"/>
        <v>5.0000000000000001E-3</v>
      </c>
      <c r="S6" s="64">
        <f ca="1">IF(O6=1,"",RTD("cqg.rtd",,"StudyData", "(Vol("&amp;$E$13&amp;")when  (LocalYear("&amp;$E$13&amp;")="&amp;$D$2&amp;" AND LocalMonth("&amp;$E$13&amp;")="&amp;$C$2&amp;" AND LocalDay("&amp;$E$13&amp;")="&amp;$B$2&amp;" AND LocalHour("&amp;$E$13&amp;")="&amp;F6&amp;" AND LocalMinute("&amp;$E$13&amp;")="&amp;G6&amp;"))", "Bar", "", "Close", "5", "0", "", "", "","FALSE","T"))</f>
        <v>1840</v>
      </c>
      <c r="T6" s="64" t="str">
        <f ca="1">IF(O6=1,"",RTD("cqg.rtd",,"StudyData", "(Vol("&amp;$E$14&amp;")when  (LocalYear("&amp;$E$14&amp;")="&amp;$D$3&amp;" AND LocalMonth("&amp;$E$14&amp;")="&amp;$C$3&amp;" AND LocalDay("&amp;$E$14&amp;")="&amp;$B$3&amp;" AND LocalHour("&amp;$E$14&amp;")="&amp;F6&amp;" AND LocalMinute("&amp;$E$14&amp;")="&amp;G6&amp;"))", "Bar", "", "Close", "5", "0", "", "", "","FALSE","T"))</f>
        <v/>
      </c>
      <c r="U6" s="64">
        <f ca="1">IF(O6=1,"",RTD("cqg.rtd",,"StudyData", "(Vol("&amp;$E$15&amp;")when  (LocalYear("&amp;$E$15&amp;")="&amp;$D$4&amp;" AND LocalMonth("&amp;$E$15&amp;")="&amp;$C$4&amp;" AND LocalDay("&amp;$E$15&amp;")="&amp;$B$4&amp;" AND LocalHour("&amp;$E$15&amp;")="&amp;F6&amp;" AND LocalMinute("&amp;$E$15&amp;")="&amp;G6&amp;"))", "Bar", "", "Close", "5", "0", "", "", "","FALSE","T"))</f>
        <v>786</v>
      </c>
      <c r="V6" s="64">
        <f ca="1">IF(O6=1,"",RTD("cqg.rtd",,"StudyData", "(Vol("&amp;$E$16&amp;")when  (LocalYear("&amp;$E$16&amp;")="&amp;$D$5&amp;" AND LocalMonth("&amp;$E$16&amp;")="&amp;$C$5&amp;" AND LocalDay("&amp;$E$16&amp;")="&amp;$B$5&amp;" AND LocalHour("&amp;$E$16&amp;")="&amp;F6&amp;" AND LocalMinute("&amp;$E$16&amp;")="&amp;G6&amp;"))", "Bar", "", "Close", "5", "0", "", "", "","FALSE","T"))</f>
        <v>1872</v>
      </c>
      <c r="W6" s="64">
        <f ca="1">IF(O6=1,"",RTD("cqg.rtd",,"StudyData", "(Vol("&amp;$E$17&amp;")when  (LocalYear("&amp;$E$17&amp;")="&amp;$D$6&amp;" AND LocalMonth("&amp;$E$17&amp;")="&amp;$C$6&amp;" AND LocalDay("&amp;$E$17&amp;")="&amp;$B$6&amp;" AND LocalHour("&amp;$E$17&amp;")="&amp;F6&amp;" AND LocalMinute("&amp;$E$17&amp;")="&amp;G6&amp;"))", "Bar", "", "Close", "5", "0", "", "", "","FALSE","T"))</f>
        <v>2757</v>
      </c>
      <c r="X6" s="64">
        <f ca="1">IF(O6=1,"",RTD("cqg.rtd",,"StudyData", "(Vol("&amp;$E$18&amp;")when  (LocalYear("&amp;$E$18&amp;")="&amp;$D$7&amp;" AND LocalMonth("&amp;$E$18&amp;")="&amp;$C$7&amp;" AND LocalDay("&amp;$E$18&amp;")="&amp;$B$7&amp;" AND LocalHour("&amp;$E$18&amp;")="&amp;F6&amp;" AND LocalMinute("&amp;$E$18&amp;")="&amp;G6&amp;"))", "Bar", "", "Close", "5", "0", "", "", "","FALSE","T"))</f>
        <v>1386</v>
      </c>
      <c r="Y6" s="64" t="str">
        <f ca="1">IF(O6=1,"",RTD("cqg.rtd",,"StudyData", "(Vol("&amp;$E$19&amp;")when  (LocalYear("&amp;$E$19&amp;")="&amp;$D$8&amp;" AND LocalMonth("&amp;$E$19&amp;")="&amp;$C$8&amp;" AND LocalDay("&amp;$E$19&amp;")="&amp;$B$8&amp;" AND LocalHour("&amp;$E$19&amp;")="&amp;F6&amp;" AND LocalMinute("&amp;$E$19&amp;")="&amp;G6&amp;"))", "Bar", "", "Close", "5", "0", "", "", "","FALSE","T"))</f>
        <v/>
      </c>
      <c r="Z6" s="64">
        <f ca="1">IF(O6=1,"",RTD("cqg.rtd",,"StudyData", "(Vol("&amp;$E$20&amp;")when  (LocalYear("&amp;$E$20&amp;")="&amp;$D$9&amp;" AND LocalMonth("&amp;$E$20&amp;")="&amp;$C$9&amp;" AND LocalDay("&amp;$E$20&amp;")="&amp;$B$9&amp;" AND LocalHour("&amp;$E$20&amp;")="&amp;F6&amp;" AND LocalMinute("&amp;$E$20&amp;")="&amp;G6&amp;"))", "Bar", "", "Close", "5", "0", "", "", "","FALSE","T"))</f>
        <v>3695</v>
      </c>
      <c r="AA6" s="64">
        <f ca="1">IF(O6=1,"",RTD("cqg.rtd",,"StudyData", "(Vol("&amp;$E$21&amp;")when  (LocalYear("&amp;$E$21&amp;")="&amp;$D$10&amp;"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5586</v>
      </c>
      <c r="AB6" s="64">
        <f ca="1">IF(O6=1,"",RTD("cqg.rtd",,"StudyData", "(Vol("&amp;$E$21&amp;")when  (LocalYear("&amp;$E$21&amp;")="&amp;$D$11&amp;"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1108</v>
      </c>
      <c r="AC6" s="65">
        <f t="shared" ca="1" si="8"/>
        <v>2724</v>
      </c>
      <c r="AE6" s="64" t="str">
        <f ca="1">IF($R6=1,SUM($S$1:S6),"")</f>
        <v/>
      </c>
      <c r="AF6" s="64" t="str">
        <f ca="1">IF($R6=1,SUM($T$1:T6),"")</f>
        <v/>
      </c>
      <c r="AG6" s="64" t="str">
        <f ca="1">IF($R6=1,SUM($U$1:U6),"")</f>
        <v/>
      </c>
      <c r="AH6" s="64" t="str">
        <f ca="1">IF($R6=1,SUM($V$1:V6),"")</f>
        <v/>
      </c>
      <c r="AI6" s="64" t="str">
        <f ca="1">IF($R6=1,SUM($W$1:W6),"")</f>
        <v/>
      </c>
      <c r="AJ6" s="64" t="str">
        <f ca="1">IF($R6=1,SUM($X$1:X6),"")</f>
        <v/>
      </c>
      <c r="AK6" s="64" t="str">
        <f ca="1">IF($R6=1,SUM($Y$1:Y6),"")</f>
        <v/>
      </c>
      <c r="AL6" s="64" t="str">
        <f ca="1">IF($R6=1,SUM($Z$1:Z6),"")</f>
        <v/>
      </c>
      <c r="AM6" s="64" t="str">
        <f ca="1">IF($R6=1,SUM($AA$1:AA6),"")</f>
        <v/>
      </c>
      <c r="AN6" s="64" t="str">
        <f ca="1">IF($R6=1,SUM($AB$1:AB6),"")</f>
        <v/>
      </c>
      <c r="AO6" s="64" t="str">
        <f ca="1">IF($R6=1,SUM($AC$1:AC6),"")</f>
        <v/>
      </c>
      <c r="AQ6" s="69" t="str">
        <f t="shared" si="9"/>
        <v>8:25</v>
      </c>
    </row>
    <row r="7" spans="1:43" x14ac:dyDescent="0.3">
      <c r="B7" s="64">
        <f t="shared" ca="1" si="0"/>
        <v>28</v>
      </c>
      <c r="C7" s="64">
        <f t="shared" ca="1" si="1"/>
        <v>12</v>
      </c>
      <c r="D7" s="64">
        <f t="shared" ca="1" si="10"/>
        <v>2015</v>
      </c>
      <c r="F7" s="64">
        <f t="shared" si="11"/>
        <v>8</v>
      </c>
      <c r="G7" s="66">
        <f t="shared" si="4"/>
        <v>30</v>
      </c>
      <c r="H7" s="67">
        <f t="shared" si="5"/>
        <v>0.35416666666666669</v>
      </c>
      <c r="J7" s="68"/>
      <c r="K7" s="65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6643</v>
      </c>
      <c r="L7" s="65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6643</v>
      </c>
      <c r="M7" s="65">
        <f t="shared" ca="1" si="2"/>
        <v>2358.6999999999998</v>
      </c>
      <c r="O7" s="64">
        <f t="shared" si="6"/>
        <v>0</v>
      </c>
      <c r="R7" s="64">
        <f t="shared" ca="1" si="7"/>
        <v>6.0000000000000001E-3</v>
      </c>
      <c r="S7" s="64">
        <f ca="1">IF(O7=1,"",RTD("cqg.rtd",,"StudyData", "(Vol("&amp;$E$13&amp;")when  (LocalYear("&amp;$E$13&amp;")="&amp;$D$2&amp;" AND LocalMonth("&amp;$E$13&amp;")="&amp;$C$2&amp;" AND LocalDay("&amp;$E$13&amp;")="&amp;$B$2&amp;" AND LocalHour("&amp;$E$13&amp;")="&amp;F7&amp;" AND LocalMinute("&amp;$E$13&amp;")="&amp;G7&amp;"))", "Bar", "", "Close", "5", "0", "", "", "","FALSE","T"))</f>
        <v>3865</v>
      </c>
      <c r="T7" s="64" t="str">
        <f ca="1">IF(O7=1,"",RTD("cqg.rtd",,"StudyData", "(Vol("&amp;$E$14&amp;")when  (LocalYear("&amp;$E$14&amp;")="&amp;$D$3&amp;" AND LocalMonth("&amp;$E$14&amp;")="&amp;$C$3&amp;" AND LocalDay("&amp;$E$14&amp;")="&amp;$B$3&amp;" AND LocalHour("&amp;$E$14&amp;")="&amp;F7&amp;" AND LocalMinute("&amp;$E$14&amp;")="&amp;G7&amp;"))", "Bar", "", "Close", "5", "0", "", "", "","FALSE","T"))</f>
        <v/>
      </c>
      <c r="U7" s="64">
        <f ca="1">IF(O7=1,"",RTD("cqg.rtd",,"StudyData", "(Vol("&amp;$E$15&amp;")when  (LocalYear("&amp;$E$15&amp;")="&amp;$D$4&amp;" AND LocalMonth("&amp;$E$15&amp;")="&amp;$C$4&amp;" AND LocalDay("&amp;$E$15&amp;")="&amp;$B$4&amp;" AND LocalHour("&amp;$E$15&amp;")="&amp;F7&amp;" AND LocalMinute("&amp;$E$15&amp;")="&amp;G7&amp;"))", "Bar", "", "Close", "5", "0", "", "", "","FALSE","T"))</f>
        <v>1507</v>
      </c>
      <c r="V7" s="64">
        <f ca="1">IF(O7=1,"",RTD("cqg.rtd",,"StudyData", "(Vol("&amp;$E$16&amp;")when  (LocalYear("&amp;$E$16&amp;")="&amp;$D$5&amp;" AND LocalMonth("&amp;$E$16&amp;")="&amp;$C$5&amp;" AND LocalDay("&amp;$E$16&amp;")="&amp;$B$5&amp;" AND LocalHour("&amp;$E$16&amp;")="&amp;F7&amp;" AND LocalMinute("&amp;$E$16&amp;")="&amp;G7&amp;"))", "Bar", "", "Close", "5", "0", "", "", "","FALSE","T"))</f>
        <v>1560</v>
      </c>
      <c r="W7" s="64">
        <f ca="1">IF(O7=1,"",RTD("cqg.rtd",,"StudyData", "(Vol("&amp;$E$17&amp;")when  (LocalYear("&amp;$E$17&amp;")="&amp;$D$6&amp;" AND LocalMonth("&amp;$E$17&amp;")="&amp;$C$6&amp;" AND LocalDay("&amp;$E$17&amp;")="&amp;$B$6&amp;" AND LocalHour("&amp;$E$17&amp;")="&amp;F7&amp;" AND LocalMinute("&amp;$E$17&amp;")="&amp;G7&amp;"))", "Bar", "", "Close", "5", "0", "", "", "","FALSE","T"))</f>
        <v>4638</v>
      </c>
      <c r="X7" s="64">
        <f ca="1">IF(O7=1,"",RTD("cqg.rtd",,"StudyData", "(Vol("&amp;$E$18&amp;")when  (LocalYear("&amp;$E$18&amp;")="&amp;$D$7&amp;" AND LocalMonth("&amp;$E$18&amp;")="&amp;$C$7&amp;" AND LocalDay("&amp;$E$18&amp;")="&amp;$B$7&amp;" AND LocalHour("&amp;$E$18&amp;")="&amp;F7&amp;" AND LocalMinute("&amp;$E$18&amp;")="&amp;G7&amp;"))", "Bar", "", "Close", "5", "0", "", "", "","FALSE","T"))</f>
        <v>2724</v>
      </c>
      <c r="Y7" s="64" t="str">
        <f ca="1">IF(O7=1,"",RTD("cqg.rtd",,"StudyData", "(Vol("&amp;$E$19&amp;")when  (LocalYear("&amp;$E$19&amp;")="&amp;$D$8&amp;" AND LocalMonth("&amp;$E$19&amp;")="&amp;$C$8&amp;" AND LocalDay("&amp;$E$19&amp;")="&amp;$B$8&amp;" AND LocalHour("&amp;$E$19&amp;")="&amp;F7&amp;" AND LocalMinute("&amp;$E$19&amp;")="&amp;G7&amp;"))", "Bar", "", "Close", "5", "0", "", "", "","FALSE","T"))</f>
        <v/>
      </c>
      <c r="Z7" s="64">
        <f ca="1">IF(O7=1,"",RTD("cqg.rtd",,"StudyData", "(Vol("&amp;$E$20&amp;")when  (LocalYear("&amp;$E$20&amp;")="&amp;$D$9&amp;" AND LocalMonth("&amp;$E$20&amp;")="&amp;$C$9&amp;" AND LocalDay("&amp;$E$20&amp;")="&amp;$B$9&amp;" AND LocalHour("&amp;$E$20&amp;")="&amp;F7&amp;" AND LocalMinute("&amp;$E$20&amp;")="&amp;G7&amp;"))", "Bar", "", "Close", "5", "0", "", "", "","FALSE","T"))</f>
        <v>2389</v>
      </c>
      <c r="AA7" s="64">
        <f ca="1">IF(O7=1,"",RTD("cqg.rtd",,"StudyData", "(Vol("&amp;$E$21&amp;")when  (LocalYear("&amp;$E$21&amp;")="&amp;$D$10&amp;"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4729</v>
      </c>
      <c r="AB7" s="64">
        <f ca="1">IF(O7=1,"",RTD("cqg.rtd",,"StudyData", "(Vol("&amp;$E$21&amp;")when  (LocalYear("&amp;$E$21&amp;")="&amp;$D$11&amp;"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2175</v>
      </c>
      <c r="AC7" s="65">
        <f t="shared" ca="1" si="8"/>
        <v>6643</v>
      </c>
      <c r="AE7" s="64" t="str">
        <f ca="1">IF($R7=1,SUM($S$1:S7),"")</f>
        <v/>
      </c>
      <c r="AF7" s="64" t="str">
        <f ca="1">IF($R7=1,SUM($T$1:T7),"")</f>
        <v/>
      </c>
      <c r="AG7" s="64" t="str">
        <f ca="1">IF($R7=1,SUM($U$1:U7),"")</f>
        <v/>
      </c>
      <c r="AH7" s="64" t="str">
        <f ca="1">IF($R7=1,SUM($V$1:V7),"")</f>
        <v/>
      </c>
      <c r="AI7" s="64" t="str">
        <f ca="1">IF($R7=1,SUM($W$1:W7),"")</f>
        <v/>
      </c>
      <c r="AJ7" s="64" t="str">
        <f ca="1">IF($R7=1,SUM($X$1:X7),"")</f>
        <v/>
      </c>
      <c r="AK7" s="64" t="str">
        <f ca="1">IF($R7=1,SUM($Y$1:Y7),"")</f>
        <v/>
      </c>
      <c r="AL7" s="64" t="str">
        <f ca="1">IF($R7=1,SUM($Z$1:Z7),"")</f>
        <v/>
      </c>
      <c r="AM7" s="64" t="str">
        <f ca="1">IF($R7=1,SUM($AA$1:AA7),"")</f>
        <v/>
      </c>
      <c r="AN7" s="64" t="str">
        <f ca="1">IF($R7=1,SUM($AB$1:AB7),"")</f>
        <v/>
      </c>
      <c r="AO7" s="64" t="str">
        <f ca="1">IF($R7=1,SUM($AC$1:AC7),"")</f>
        <v/>
      </c>
      <c r="AQ7" s="69" t="str">
        <f t="shared" si="9"/>
        <v>8:30</v>
      </c>
    </row>
    <row r="8" spans="1:43" x14ac:dyDescent="0.3">
      <c r="B8" s="64">
        <f t="shared" ca="1" si="0"/>
        <v>25</v>
      </c>
      <c r="C8" s="64">
        <f t="shared" ca="1" si="1"/>
        <v>12</v>
      </c>
      <c r="D8" s="64">
        <f t="shared" ca="1" si="10"/>
        <v>2015</v>
      </c>
      <c r="F8" s="64">
        <f t="shared" si="11"/>
        <v>8</v>
      </c>
      <c r="G8" s="66">
        <f t="shared" si="4"/>
        <v>35</v>
      </c>
      <c r="H8" s="67">
        <f t="shared" si="5"/>
        <v>0.3576388888888889</v>
      </c>
      <c r="K8" s="65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2625</v>
      </c>
      <c r="L8" s="65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2625</v>
      </c>
      <c r="M8" s="65">
        <f t="shared" ca="1" si="2"/>
        <v>3025.2</v>
      </c>
      <c r="O8" s="64">
        <f t="shared" si="6"/>
        <v>0</v>
      </c>
      <c r="R8" s="64">
        <f t="shared" ca="1" si="7"/>
        <v>7.0000000000000001E-3</v>
      </c>
      <c r="S8" s="64">
        <f ca="1">IF(O8=1,"",RTD("cqg.rtd",,"StudyData", "(Vol("&amp;$E$13&amp;")when  (LocalYear("&amp;$E$13&amp;")="&amp;$D$2&amp;" AND LocalMonth("&amp;$E$13&amp;")="&amp;$C$2&amp;" AND LocalDay("&amp;$E$13&amp;")="&amp;$B$2&amp;" AND LocalHour("&amp;$E$13&amp;")="&amp;F8&amp;" AND LocalMinute("&amp;$E$13&amp;")="&amp;G8&amp;"))", "Bar", "", "Close", "5", "0", "", "", "","FALSE","T"))</f>
        <v>6854</v>
      </c>
      <c r="T8" s="64" t="str">
        <f ca="1">IF(O8=1,"",RTD("cqg.rtd",,"StudyData", "(Vol("&amp;$E$14&amp;")when  (LocalYear("&amp;$E$14&amp;")="&amp;$D$3&amp;" AND LocalMonth("&amp;$E$14&amp;")="&amp;$C$3&amp;" AND LocalDay("&amp;$E$14&amp;")="&amp;$B$3&amp;" AND LocalHour("&amp;$E$14&amp;")="&amp;F8&amp;" AND LocalMinute("&amp;$E$14&amp;")="&amp;G8&amp;"))", "Bar", "", "Close", "5", "0", "", "", "","FALSE","T"))</f>
        <v/>
      </c>
      <c r="U8" s="64">
        <f ca="1">IF(O8=1,"",RTD("cqg.rtd",,"StudyData", "(Vol("&amp;$E$15&amp;")when  (LocalYear("&amp;$E$15&amp;")="&amp;$D$4&amp;" AND LocalMonth("&amp;$E$15&amp;")="&amp;$C$4&amp;" AND LocalDay("&amp;$E$15&amp;")="&amp;$B$4&amp;" AND LocalHour("&amp;$E$15&amp;")="&amp;F8&amp;" AND LocalMinute("&amp;$E$15&amp;")="&amp;G8&amp;"))", "Bar", "", "Close", "5", "0", "", "", "","FALSE","T"))</f>
        <v>2569</v>
      </c>
      <c r="V8" s="64">
        <f ca="1">IF(O8=1,"",RTD("cqg.rtd",,"StudyData", "(Vol("&amp;$E$16&amp;")when  (LocalYear("&amp;$E$16&amp;")="&amp;$D$5&amp;" AND LocalMonth("&amp;$E$16&amp;")="&amp;$C$5&amp;" AND LocalDay("&amp;$E$16&amp;")="&amp;$B$5&amp;" AND LocalHour("&amp;$E$16&amp;")="&amp;F8&amp;" AND LocalMinute("&amp;$E$16&amp;")="&amp;G8&amp;"))", "Bar", "", "Close", "5", "0", "", "", "","FALSE","T"))</f>
        <v>2103</v>
      </c>
      <c r="W8" s="64">
        <f ca="1">IF(O8=1,"",RTD("cqg.rtd",,"StudyData", "(Vol("&amp;$E$17&amp;")when  (LocalYear("&amp;$E$17&amp;")="&amp;$D$6&amp;" AND LocalMonth("&amp;$E$17&amp;")="&amp;$C$6&amp;" AND LocalDay("&amp;$E$17&amp;")="&amp;$B$6&amp;" AND LocalHour("&amp;$E$17&amp;")="&amp;F8&amp;" AND LocalMinute("&amp;$E$17&amp;")="&amp;G8&amp;"))", "Bar", "", "Close", "5", "0", "", "", "","FALSE","T"))</f>
        <v>5947</v>
      </c>
      <c r="X8" s="64">
        <f ca="1">IF(O8=1,"",RTD("cqg.rtd",,"StudyData", "(Vol("&amp;$E$18&amp;")when  (LocalYear("&amp;$E$18&amp;")="&amp;$D$7&amp;" AND LocalMonth("&amp;$E$18&amp;")="&amp;$C$7&amp;" AND LocalDay("&amp;$E$18&amp;")="&amp;$B$7&amp;" AND LocalHour("&amp;$E$18&amp;")="&amp;F8&amp;" AND LocalMinute("&amp;$E$18&amp;")="&amp;G8&amp;"))", "Bar", "", "Close", "5", "0", "", "", "","FALSE","T"))</f>
        <v>4271</v>
      </c>
      <c r="Y8" s="64" t="str">
        <f ca="1">IF(O8=1,"",RTD("cqg.rtd",,"StudyData", "(Vol("&amp;$E$19&amp;")when  (LocalYear("&amp;$E$19&amp;")="&amp;$D$8&amp;" AND LocalMonth("&amp;$E$19&amp;")="&amp;$C$8&amp;" AND LocalDay("&amp;$E$19&amp;")="&amp;$B$8&amp;" AND LocalHour("&amp;$E$19&amp;")="&amp;F8&amp;" AND LocalMinute("&amp;$E$19&amp;")="&amp;G8&amp;"))", "Bar", "", "Close", "5", "0", "", "", "","FALSE","T"))</f>
        <v/>
      </c>
      <c r="Z8" s="64">
        <f ca="1">IF(O8=1,"",RTD("cqg.rtd",,"StudyData", "(Vol("&amp;$E$20&amp;")when  (LocalYear("&amp;$E$20&amp;")="&amp;$D$9&amp;" AND LocalMonth("&amp;$E$20&amp;")="&amp;$C$9&amp;" AND LocalDay("&amp;$E$20&amp;")="&amp;$B$9&amp;" AND LocalHour("&amp;$E$20&amp;")="&amp;F8&amp;" AND LocalMinute("&amp;$E$20&amp;")="&amp;G8&amp;"))", "Bar", "", "Close", "5", "0", "", "", "","FALSE","T"))</f>
        <v>1998</v>
      </c>
      <c r="AA8" s="64">
        <f ca="1">IF(O8=1,"",RTD("cqg.rtd",,"StudyData", "(Vol("&amp;$E$21&amp;")when  (LocalYear("&amp;$E$21&amp;")="&amp;$D$10&amp;"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2206</v>
      </c>
      <c r="AB8" s="64">
        <f ca="1">IF(O8=1,"",RTD("cqg.rtd",,"StudyData", "(Vol("&amp;$E$21&amp;")when  (LocalYear("&amp;$E$21&amp;")="&amp;$D$11&amp;"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4304</v>
      </c>
      <c r="AC8" s="65">
        <f t="shared" ca="1" si="8"/>
        <v>2625</v>
      </c>
      <c r="AE8" s="64" t="str">
        <f ca="1">IF($R8=1,SUM($S$1:S8),"")</f>
        <v/>
      </c>
      <c r="AF8" s="64" t="str">
        <f ca="1">IF($R8=1,SUM($T$1:T8),"")</f>
        <v/>
      </c>
      <c r="AG8" s="64" t="str">
        <f ca="1">IF($R8=1,SUM($U$1:U8),"")</f>
        <v/>
      </c>
      <c r="AH8" s="64" t="str">
        <f ca="1">IF($R8=1,SUM($V$1:V8),"")</f>
        <v/>
      </c>
      <c r="AI8" s="64" t="str">
        <f ca="1">IF($R8=1,SUM($W$1:W8),"")</f>
        <v/>
      </c>
      <c r="AJ8" s="64" t="str">
        <f ca="1">IF($R8=1,SUM($X$1:X8),"")</f>
        <v/>
      </c>
      <c r="AK8" s="64" t="str">
        <f ca="1">IF($R8=1,SUM($Y$1:Y8),"")</f>
        <v/>
      </c>
      <c r="AL8" s="64" t="str">
        <f ca="1">IF($R8=1,SUM($Z$1:Z8),"")</f>
        <v/>
      </c>
      <c r="AM8" s="64" t="str">
        <f ca="1">IF($R8=1,SUM($AA$1:AA8),"")</f>
        <v/>
      </c>
      <c r="AN8" s="64" t="str">
        <f ca="1">IF($R8=1,SUM($AB$1:AB8),"")</f>
        <v/>
      </c>
      <c r="AO8" s="64" t="str">
        <f ca="1">IF($R8=1,SUM($AC$1:AC8),"")</f>
        <v/>
      </c>
      <c r="AQ8" s="69" t="str">
        <f t="shared" si="9"/>
        <v>8:35</v>
      </c>
    </row>
    <row r="9" spans="1:43" x14ac:dyDescent="0.3">
      <c r="B9" s="64">
        <f t="shared" ca="1" si="0"/>
        <v>24</v>
      </c>
      <c r="C9" s="64">
        <f t="shared" ca="1" si="1"/>
        <v>12</v>
      </c>
      <c r="D9" s="64">
        <f t="shared" ca="1" si="10"/>
        <v>2015</v>
      </c>
      <c r="F9" s="64">
        <f t="shared" si="11"/>
        <v>8</v>
      </c>
      <c r="G9" s="66">
        <f t="shared" si="4"/>
        <v>40</v>
      </c>
      <c r="H9" s="67">
        <f t="shared" si="5"/>
        <v>0.3611111111111111</v>
      </c>
      <c r="K9" s="65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2235</v>
      </c>
      <c r="L9" s="65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2235</v>
      </c>
      <c r="M9" s="65">
        <f t="shared" ca="1" si="2"/>
        <v>1681.8</v>
      </c>
      <c r="O9" s="64">
        <f t="shared" si="6"/>
        <v>0</v>
      </c>
      <c r="R9" s="64">
        <f t="shared" ca="1" si="7"/>
        <v>8.0000000000000002E-3</v>
      </c>
      <c r="S9" s="64">
        <f ca="1">IF(O9=1,"",RTD("cqg.rtd",,"StudyData", "(Vol("&amp;$E$13&amp;")when  (LocalYear("&amp;$E$13&amp;")="&amp;$D$2&amp;" AND LocalMonth("&amp;$E$13&amp;")="&amp;$C$2&amp;" AND LocalDay("&amp;$E$13&amp;")="&amp;$B$2&amp;" AND LocalHour("&amp;$E$13&amp;")="&amp;F9&amp;" AND LocalMinute("&amp;$E$13&amp;")="&amp;G9&amp;"))", "Bar", "", "Close", "5", "0", "", "", "","FALSE","T"))</f>
        <v>2874</v>
      </c>
      <c r="T9" s="64" t="str">
        <f ca="1">IF(O9=1,"",RTD("cqg.rtd",,"StudyData", "(Vol("&amp;$E$14&amp;")when  (LocalYear("&amp;$E$14&amp;")="&amp;$D$3&amp;" AND LocalMonth("&amp;$E$14&amp;")="&amp;$C$3&amp;" AND LocalDay("&amp;$E$14&amp;")="&amp;$B$3&amp;" AND LocalHour("&amp;$E$14&amp;")="&amp;F9&amp;" AND LocalMinute("&amp;$E$14&amp;")="&amp;G9&amp;"))", "Bar", "", "Close", "5", "0", "", "", "","FALSE","T"))</f>
        <v/>
      </c>
      <c r="U9" s="64">
        <f ca="1">IF(O9=1,"",RTD("cqg.rtd",,"StudyData", "(Vol("&amp;$E$15&amp;")when  (LocalYear("&amp;$E$15&amp;")="&amp;$D$4&amp;" AND LocalMonth("&amp;$E$15&amp;")="&amp;$C$4&amp;" AND LocalDay("&amp;$E$15&amp;")="&amp;$B$4&amp;" AND LocalHour("&amp;$E$15&amp;")="&amp;F9&amp;" AND LocalMinute("&amp;$E$15&amp;")="&amp;G9&amp;"))", "Bar", "", "Close", "5", "0", "", "", "","FALSE","T"))</f>
        <v>1688</v>
      </c>
      <c r="V9" s="64">
        <f ca="1">IF(O9=1,"",RTD("cqg.rtd",,"StudyData", "(Vol("&amp;$E$16&amp;")when  (LocalYear("&amp;$E$16&amp;")="&amp;$D$5&amp;" AND LocalMonth("&amp;$E$16&amp;")="&amp;$C$5&amp;" AND LocalDay("&amp;$E$16&amp;")="&amp;$B$5&amp;" AND LocalHour("&amp;$E$16&amp;")="&amp;F9&amp;" AND LocalMinute("&amp;$E$16&amp;")="&amp;G9&amp;"))", "Bar", "", "Close", "5", "0", "", "", "","FALSE","T"))</f>
        <v>1170</v>
      </c>
      <c r="W9" s="64">
        <f ca="1">IF(O9=1,"",RTD("cqg.rtd",,"StudyData", "(Vol("&amp;$E$17&amp;")when  (LocalYear("&amp;$E$17&amp;")="&amp;$D$6&amp;" AND LocalMonth("&amp;$E$17&amp;")="&amp;$C$6&amp;" AND LocalDay("&amp;$E$17&amp;")="&amp;$B$6&amp;" AND LocalHour("&amp;$E$17&amp;")="&amp;F9&amp;" AND LocalMinute("&amp;$E$17&amp;")="&amp;G9&amp;"))", "Bar", "", "Close", "5", "0", "", "", "","FALSE","T"))</f>
        <v>3030</v>
      </c>
      <c r="X9" s="64">
        <f ca="1">IF(O9=1,"",RTD("cqg.rtd",,"StudyData", "(Vol("&amp;$E$18&amp;")when  (LocalYear("&amp;$E$18&amp;")="&amp;$D$7&amp;" AND LocalMonth("&amp;$E$18&amp;")="&amp;$C$7&amp;" AND LocalDay("&amp;$E$18&amp;")="&amp;$B$7&amp;" AND LocalHour("&amp;$E$18&amp;")="&amp;F9&amp;" AND LocalMinute("&amp;$E$18&amp;")="&amp;G9&amp;"))", "Bar", "", "Close", "5", "0", "", "", "","FALSE","T"))</f>
        <v>2284</v>
      </c>
      <c r="Y9" s="64" t="str">
        <f ca="1">IF(O9=1,"",RTD("cqg.rtd",,"StudyData", "(Vol("&amp;$E$19&amp;")when  (LocalYear("&amp;$E$19&amp;")="&amp;$D$8&amp;" AND LocalMonth("&amp;$E$19&amp;")="&amp;$C$8&amp;" AND LocalDay("&amp;$E$19&amp;")="&amp;$B$8&amp;" AND LocalHour("&amp;$E$19&amp;")="&amp;F9&amp;" AND LocalMinute("&amp;$E$19&amp;")="&amp;G9&amp;"))", "Bar", "", "Close", "5", "0", "", "", "","FALSE","T"))</f>
        <v/>
      </c>
      <c r="Z9" s="64">
        <f ca="1">IF(O9=1,"",RTD("cqg.rtd",,"StudyData", "(Vol("&amp;$E$20&amp;")when  (LocalYear("&amp;$E$20&amp;")="&amp;$D$9&amp;" AND LocalMonth("&amp;$E$20&amp;")="&amp;$C$9&amp;" AND LocalDay("&amp;$E$20&amp;")="&amp;$B$9&amp;" AND LocalHour("&amp;$E$20&amp;")="&amp;F9&amp;" AND LocalMinute("&amp;$E$20&amp;")="&amp;G9&amp;"))", "Bar", "", "Close", "5", "0", "", "", "","FALSE","T"))</f>
        <v>1088</v>
      </c>
      <c r="AA9" s="64">
        <f ca="1">IF(O9=1,"",RTD("cqg.rtd",,"StudyData", "(Vol("&amp;$E$21&amp;")when  (LocalYear("&amp;$E$21&amp;")="&amp;$D$10&amp;"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2748</v>
      </c>
      <c r="AB9" s="64">
        <f ca="1">IF(O9=1,"",RTD("cqg.rtd",,"StudyData", "(Vol("&amp;$E$21&amp;")when  (LocalYear("&amp;$E$21&amp;")="&amp;$D$11&amp;"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1936</v>
      </c>
      <c r="AC9" s="65">
        <f t="shared" ca="1" si="8"/>
        <v>2235</v>
      </c>
      <c r="AE9" s="64" t="str">
        <f ca="1">IF($R9=1,SUM($S$1:S9),"")</f>
        <v/>
      </c>
      <c r="AF9" s="64" t="str">
        <f ca="1">IF($R9=1,SUM($T$1:T9),"")</f>
        <v/>
      </c>
      <c r="AG9" s="64" t="str">
        <f ca="1">IF($R9=1,SUM($U$1:U9),"")</f>
        <v/>
      </c>
      <c r="AH9" s="64" t="str">
        <f ca="1">IF($R9=1,SUM($V$1:V9),"")</f>
        <v/>
      </c>
      <c r="AI9" s="64" t="str">
        <f ca="1">IF($R9=1,SUM($W$1:W9),"")</f>
        <v/>
      </c>
      <c r="AJ9" s="64" t="str">
        <f ca="1">IF($R9=1,SUM($X$1:X9),"")</f>
        <v/>
      </c>
      <c r="AK9" s="64" t="str">
        <f ca="1">IF($R9=1,SUM($Y$1:Y9),"")</f>
        <v/>
      </c>
      <c r="AL9" s="64" t="str">
        <f ca="1">IF($R9=1,SUM($Z$1:Z9),"")</f>
        <v/>
      </c>
      <c r="AM9" s="64" t="str">
        <f ca="1">IF($R9=1,SUM($AA$1:AA9),"")</f>
        <v/>
      </c>
      <c r="AN9" s="64" t="str">
        <f ca="1">IF($R9=1,SUM($AB$1:AB9),"")</f>
        <v/>
      </c>
      <c r="AO9" s="64" t="str">
        <f ca="1">IF($R9=1,SUM($AC$1:AC9),"")</f>
        <v/>
      </c>
      <c r="AQ9" s="69" t="str">
        <f t="shared" si="9"/>
        <v>8:40</v>
      </c>
    </row>
    <row r="10" spans="1:43" x14ac:dyDescent="0.3">
      <c r="B10" s="64">
        <f t="shared" ca="1" si="0"/>
        <v>23</v>
      </c>
      <c r="C10" s="64">
        <f t="shared" ca="1" si="1"/>
        <v>12</v>
      </c>
      <c r="D10" s="64">
        <f t="shared" ca="1" si="10"/>
        <v>2015</v>
      </c>
      <c r="E10" s="71"/>
      <c r="F10" s="64">
        <f t="shared" si="11"/>
        <v>8</v>
      </c>
      <c r="G10" s="66">
        <f t="shared" si="4"/>
        <v>45</v>
      </c>
      <c r="H10" s="67">
        <f t="shared" si="5"/>
        <v>0.36458333333333331</v>
      </c>
      <c r="K10" s="65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2492</v>
      </c>
      <c r="L10" s="65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2492</v>
      </c>
      <c r="M10" s="65">
        <f t="shared" ca="1" si="2"/>
        <v>2603.9</v>
      </c>
      <c r="O10" s="64">
        <f t="shared" si="6"/>
        <v>0</v>
      </c>
      <c r="R10" s="64">
        <f t="shared" ca="1" si="7"/>
        <v>9.0000000000000011E-3</v>
      </c>
      <c r="S10" s="64">
        <f ca="1">IF(O10=1,"",RTD("cqg.rtd",,"StudyData", "(Vol("&amp;$E$13&amp;")when  (LocalYear("&amp;$E$13&amp;")="&amp;$D$2&amp;"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7857</v>
      </c>
      <c r="T10" s="64" t="str">
        <f ca="1">IF(O10=1,"",RTD("cqg.rtd",,"StudyData", "(Vol("&amp;$E$14&amp;")when  (LocalYear("&amp;$E$14&amp;")="&amp;$D$3&amp;"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/>
      </c>
      <c r="U10" s="64">
        <f ca="1">IF(O10=1,"",RTD("cqg.rtd",,"StudyData", "(Vol("&amp;$E$15&amp;")when  (LocalYear("&amp;$E$15&amp;")="&amp;$D$4&amp;"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1420</v>
      </c>
      <c r="V10" s="64">
        <f ca="1">IF(O10=1,"",RTD("cqg.rtd",,"StudyData", "(Vol("&amp;$E$16&amp;")when  (LocalYear("&amp;$E$16&amp;")="&amp;$D$5&amp;"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1676</v>
      </c>
      <c r="W10" s="64">
        <f ca="1">IF(O10=1,"",RTD("cqg.rtd",,"StudyData", "(Vol("&amp;$E$17&amp;")when  (LocalYear("&amp;$E$17&amp;")="&amp;$D$6&amp;"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3031</v>
      </c>
      <c r="X10" s="64">
        <f ca="1">IF(O10=1,"",RTD("cqg.rtd",,"StudyData", "(Vol("&amp;$E$18&amp;")when  (LocalYear("&amp;$E$18&amp;")="&amp;$D$7&amp;"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4542</v>
      </c>
      <c r="Y10" s="64" t="str">
        <f ca="1">IF(O10=1,"",RTD("cqg.rtd",,"StudyData", "(Vol("&amp;$E$19&amp;")when  (LocalYear("&amp;$E$19&amp;")="&amp;$D$8&amp;"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/>
      </c>
      <c r="Z10" s="64">
        <f ca="1">IF(O10=1,"",RTD("cqg.rtd",,"StudyData", "(Vol("&amp;$E$20&amp;")when  (LocalYear("&amp;$E$20&amp;")="&amp;$D$9&amp;"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1430</v>
      </c>
      <c r="AA10" s="64">
        <f ca="1">IF(O10=1,"",RTD("cqg.rtd",,"StudyData", "(Vol("&amp;$E$21&amp;")when  (LocalYear("&amp;$E$21&amp;")="&amp;$D$10&amp;"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3778</v>
      </c>
      <c r="AB10" s="64">
        <f ca="1">IF(O10=1,"",RTD("cqg.rtd",,"StudyData", "(Vol("&amp;$E$21&amp;")when  (LocalYear("&amp;$E$21&amp;")="&amp;$D$11&amp;"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2305</v>
      </c>
      <c r="AC10" s="65">
        <f t="shared" ca="1" si="8"/>
        <v>2492</v>
      </c>
      <c r="AE10" s="64" t="str">
        <f ca="1">IF($R10=1,SUM($S$1:S10),"")</f>
        <v/>
      </c>
      <c r="AF10" s="64" t="str">
        <f ca="1">IF($R10=1,SUM($T$1:T10),"")</f>
        <v/>
      </c>
      <c r="AG10" s="64" t="str">
        <f ca="1">IF($R10=1,SUM($U$1:U10),"")</f>
        <v/>
      </c>
      <c r="AH10" s="64" t="str">
        <f ca="1">IF($R10=1,SUM($V$1:V10),"")</f>
        <v/>
      </c>
      <c r="AI10" s="64" t="str">
        <f ca="1">IF($R10=1,SUM($W$1:W10),"")</f>
        <v/>
      </c>
      <c r="AJ10" s="64" t="str">
        <f ca="1">IF($R10=1,SUM($X$1:X10),"")</f>
        <v/>
      </c>
      <c r="AK10" s="64" t="str">
        <f ca="1">IF($R10=1,SUM($Y$1:Y10),"")</f>
        <v/>
      </c>
      <c r="AL10" s="64" t="str">
        <f ca="1">IF($R10=1,SUM($Z$1:Z10),"")</f>
        <v/>
      </c>
      <c r="AM10" s="64" t="str">
        <f ca="1">IF($R10=1,SUM($AA$1:AA10),"")</f>
        <v/>
      </c>
      <c r="AN10" s="64" t="str">
        <f ca="1">IF($R10=1,SUM($AB$1:AB10),"")</f>
        <v/>
      </c>
      <c r="AO10" s="64" t="str">
        <f ca="1">IF($R10=1,SUM($AC$1:AC10),"")</f>
        <v/>
      </c>
      <c r="AQ10" s="69" t="str">
        <f t="shared" si="9"/>
        <v>8:45</v>
      </c>
    </row>
    <row r="11" spans="1:43" x14ac:dyDescent="0.3">
      <c r="B11" s="64">
        <f t="shared" ca="1" si="0"/>
        <v>22</v>
      </c>
      <c r="C11" s="64">
        <f t="shared" ca="1" si="1"/>
        <v>12</v>
      </c>
      <c r="D11" s="64">
        <f t="shared" ca="1" si="10"/>
        <v>2015</v>
      </c>
      <c r="F11" s="64">
        <f t="shared" si="11"/>
        <v>8</v>
      </c>
      <c r="G11" s="66">
        <f t="shared" si="4"/>
        <v>50</v>
      </c>
      <c r="H11" s="67">
        <f t="shared" si="5"/>
        <v>0.36805555555555558</v>
      </c>
      <c r="K11" s="65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3320</v>
      </c>
      <c r="L11" s="65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3320</v>
      </c>
      <c r="M11" s="65">
        <f t="shared" ca="1" si="2"/>
        <v>2296.9</v>
      </c>
      <c r="O11" s="64">
        <f t="shared" si="6"/>
        <v>0</v>
      </c>
      <c r="R11" s="64">
        <f t="shared" ca="1" si="7"/>
        <v>1.0000000000000002E-2</v>
      </c>
      <c r="S11" s="64">
        <f ca="1">IF(O11=1,"",RTD("cqg.rtd",,"StudyData", "(Vol("&amp;$E$13&amp;")when  (LocalYear("&amp;$E$13&amp;")="&amp;$D$2&amp;"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10178</v>
      </c>
      <c r="T11" s="64" t="str">
        <f ca="1">IF(O11=1,"",RTD("cqg.rtd",,"StudyData", "(Vol("&amp;$E$14&amp;")when  (LocalYear("&amp;$E$14&amp;")="&amp;$D$3&amp;"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/>
      </c>
      <c r="U11" s="64">
        <f ca="1">IF(O11=1,"",RTD("cqg.rtd",,"StudyData", "(Vol("&amp;$E$15&amp;")when  (LocalYear("&amp;$E$15&amp;")="&amp;$D$4&amp;"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1222</v>
      </c>
      <c r="V11" s="64">
        <f ca="1">IF(O11=1,"",RTD("cqg.rtd",,"StudyData", "(Vol("&amp;$E$16&amp;")when  (LocalYear("&amp;$E$16&amp;")="&amp;$D$5&amp;"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1469</v>
      </c>
      <c r="W11" s="64">
        <f ca="1">IF(O11=1,"",RTD("cqg.rtd",,"StudyData", "(Vol("&amp;$E$17&amp;")when  (LocalYear("&amp;$E$17&amp;")="&amp;$D$6&amp;"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2165</v>
      </c>
      <c r="X11" s="64">
        <f ca="1">IF(O11=1,"",RTD("cqg.rtd",,"StudyData", "(Vol("&amp;$E$18&amp;")when  (LocalYear("&amp;$E$18&amp;")="&amp;$D$7&amp;"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2871</v>
      </c>
      <c r="Y11" s="64" t="str">
        <f ca="1">IF(O11=1,"",RTD("cqg.rtd",,"StudyData", "(Vol("&amp;$E$19&amp;")when  (LocalYear("&amp;$E$19&amp;")="&amp;$D$8&amp;"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/>
      </c>
      <c r="Z11" s="64">
        <f ca="1">IF(O11=1,"",RTD("cqg.rtd",,"StudyData", "(Vol("&amp;$E$20&amp;")when  (LocalYear("&amp;$E$20&amp;")="&amp;$D$9&amp;"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1063</v>
      </c>
      <c r="AA11" s="64">
        <f ca="1">IF(O11=1,"",RTD("cqg.rtd",,"StudyData", "(Vol("&amp;$E$21&amp;")when  (LocalYear("&amp;$E$21&amp;")="&amp;$D$10&amp;"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1863</v>
      </c>
      <c r="AB11" s="64">
        <f ca="1">IF(O11=1,"",RTD("cqg.rtd",,"StudyData", "(Vol("&amp;$E$21&amp;")when  (LocalYear("&amp;$E$21&amp;")="&amp;$D$11&amp;"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2138</v>
      </c>
      <c r="AC11" s="65">
        <f t="shared" ca="1" si="8"/>
        <v>3320</v>
      </c>
      <c r="AE11" s="64" t="str">
        <f ca="1">IF($R11=1,SUM($S$1:S11),"")</f>
        <v/>
      </c>
      <c r="AF11" s="64" t="str">
        <f ca="1">IF($R11=1,SUM($T$1:T11),"")</f>
        <v/>
      </c>
      <c r="AG11" s="64" t="str">
        <f ca="1">IF($R11=1,SUM($U$1:U11),"")</f>
        <v/>
      </c>
      <c r="AH11" s="64" t="str">
        <f ca="1">IF($R11=1,SUM($V$1:V11),"")</f>
        <v/>
      </c>
      <c r="AI11" s="64" t="str">
        <f ca="1">IF($R11=1,SUM($W$1:W11),"")</f>
        <v/>
      </c>
      <c r="AJ11" s="64" t="str">
        <f ca="1">IF($R11=1,SUM($X$1:X11),"")</f>
        <v/>
      </c>
      <c r="AK11" s="64" t="str">
        <f ca="1">IF($R11=1,SUM($Y$1:Y11),"")</f>
        <v/>
      </c>
      <c r="AL11" s="64" t="str">
        <f ca="1">IF($R11=1,SUM($Z$1:Z11),"")</f>
        <v/>
      </c>
      <c r="AM11" s="64" t="str">
        <f ca="1">IF($R11=1,SUM($AA$1:AA11),"")</f>
        <v/>
      </c>
      <c r="AN11" s="64" t="str">
        <f ca="1">IF($R11=1,SUM($AB$1:AB11),"")</f>
        <v/>
      </c>
      <c r="AO11" s="64" t="str">
        <f ca="1">IF($R11=1,SUM($AC$1:AC11),"")</f>
        <v/>
      </c>
      <c r="AQ11" s="69" t="str">
        <f t="shared" si="9"/>
        <v>8:50</v>
      </c>
    </row>
    <row r="12" spans="1:43" x14ac:dyDescent="0.3">
      <c r="B12" s="68" t="str">
        <f>Display!M26</f>
        <v>CLE</v>
      </c>
      <c r="C12" s="64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10752</v>
      </c>
      <c r="D12" s="64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717</v>
      </c>
      <c r="E12" s="64" t="str">
        <f ca="1">$B$12&amp;"?"&amp;IF(C12&gt;D12,1,2)</f>
        <v>CLE?1</v>
      </c>
      <c r="F12" s="64">
        <f t="shared" si="11"/>
        <v>8</v>
      </c>
      <c r="G12" s="66">
        <f t="shared" si="4"/>
        <v>55</v>
      </c>
      <c r="H12" s="67">
        <f t="shared" si="5"/>
        <v>0.37152777777777773</v>
      </c>
      <c r="K12" s="65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4485</v>
      </c>
      <c r="L12" s="65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4485</v>
      </c>
      <c r="M12" s="65">
        <f t="shared" ca="1" si="2"/>
        <v>1733.4</v>
      </c>
      <c r="O12" s="64">
        <f t="shared" si="6"/>
        <v>0</v>
      </c>
      <c r="R12" s="64">
        <f t="shared" ca="1" si="7"/>
        <v>1.1000000000000003E-2</v>
      </c>
      <c r="S12" s="64">
        <f ca="1">IF(O12=1,"",RTD("cqg.rtd",,"StudyData", "(Vol("&amp;$E$13&amp;")when  (LocalYear("&amp;$E$13&amp;")="&amp;$D$2&amp;"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3015</v>
      </c>
      <c r="T12" s="64" t="str">
        <f ca="1">IF(O12=1,"",RTD("cqg.rtd",,"StudyData", "(Vol("&amp;$E$14&amp;")when  (LocalYear("&amp;$E$14&amp;")="&amp;$D$3&amp;"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/>
      </c>
      <c r="U12" s="64">
        <f ca="1">IF(O12=1,"",RTD("cqg.rtd",,"StudyData", "(Vol("&amp;$E$15&amp;")when  (LocalYear("&amp;$E$15&amp;")="&amp;$D$4&amp;"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1834</v>
      </c>
      <c r="V12" s="64">
        <f ca="1">IF(O12=1,"",RTD("cqg.rtd",,"StudyData", "(Vol("&amp;$E$16&amp;")when  (LocalYear("&amp;$E$16&amp;")="&amp;$D$5&amp;"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1730</v>
      </c>
      <c r="W12" s="64">
        <f ca="1">IF(O12=1,"",RTD("cqg.rtd",,"StudyData", "(Vol("&amp;$E$17&amp;")when  (LocalYear("&amp;$E$17&amp;")="&amp;$D$6&amp;"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1170</v>
      </c>
      <c r="X12" s="64">
        <f ca="1">IF(O12=1,"",RTD("cqg.rtd",,"StudyData", "(Vol("&amp;$E$18&amp;")when  (LocalYear("&amp;$E$18&amp;")="&amp;$D$7&amp;"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3538</v>
      </c>
      <c r="Y12" s="64" t="str">
        <f ca="1">IF(O12=1,"",RTD("cqg.rtd",,"StudyData", "(Vol("&amp;$E$19&amp;")when  (LocalYear("&amp;$E$19&amp;")="&amp;$D$8&amp;"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/>
      </c>
      <c r="Z12" s="64">
        <f ca="1">IF(O12=1,"",RTD("cqg.rtd",,"StudyData", "(Vol("&amp;$E$20&amp;")when  (LocalYear("&amp;$E$20&amp;")="&amp;$D$9&amp;"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1603</v>
      </c>
      <c r="AA12" s="64">
        <f ca="1">IF(O12=1,"",RTD("cqg.rtd",,"StudyData", "(Vol("&amp;$E$21&amp;")when  (LocalYear("&amp;$E$21&amp;")="&amp;$D$10&amp;"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1469</v>
      </c>
      <c r="AB12" s="64">
        <f ca="1">IF(O12=1,"",RTD("cqg.rtd",,"StudyData", "(Vol("&amp;$E$21&amp;")when  (LocalYear("&amp;$E$21&amp;")="&amp;$D$11&amp;"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2975</v>
      </c>
      <c r="AC12" s="65">
        <f t="shared" ca="1" si="8"/>
        <v>4485</v>
      </c>
      <c r="AE12" s="64" t="str">
        <f ca="1">IF($R12=1,SUM($S$1:S12),"")</f>
        <v/>
      </c>
      <c r="AF12" s="64" t="str">
        <f ca="1">IF($R12=1,SUM($T$1:T12),"")</f>
        <v/>
      </c>
      <c r="AG12" s="64" t="str">
        <f ca="1">IF($R12=1,SUM($U$1:U12),"")</f>
        <v/>
      </c>
      <c r="AH12" s="64" t="str">
        <f ca="1">IF($R12=1,SUM($V$1:V12),"")</f>
        <v/>
      </c>
      <c r="AI12" s="64" t="str">
        <f ca="1">IF($R12=1,SUM($W$1:W12),"")</f>
        <v/>
      </c>
      <c r="AJ12" s="64" t="str">
        <f ca="1">IF($R12=1,SUM($X$1:X12),"")</f>
        <v/>
      </c>
      <c r="AK12" s="64" t="str">
        <f ca="1">IF($R12=1,SUM($Y$1:Y12),"")</f>
        <v/>
      </c>
      <c r="AL12" s="64" t="str">
        <f ca="1">IF($R12=1,SUM($Z$1:Z12),"")</f>
        <v/>
      </c>
      <c r="AM12" s="64" t="str">
        <f ca="1">IF($R12=1,SUM($AA$1:AA12),"")</f>
        <v/>
      </c>
      <c r="AN12" s="64" t="str">
        <f ca="1">IF($R12=1,SUM($AB$1:AB12),"")</f>
        <v/>
      </c>
      <c r="AO12" s="64" t="str">
        <f ca="1">IF($R12=1,SUM($AC$1:AC12),"")</f>
        <v/>
      </c>
      <c r="AQ12" s="69" t="str">
        <f t="shared" si="9"/>
        <v>8:55</v>
      </c>
    </row>
    <row r="13" spans="1:43" x14ac:dyDescent="0.3">
      <c r="C13" s="64">
        <f ca="1" xml:space="preserve"> RTD("cqg.rtd",,"StudyData", "(Vol("&amp;$B$12&amp;"?1"&amp;")when  (LocalYear("&amp;$B$12&amp;"?1"&amp;")="&amp;$D$2&amp;"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4421</v>
      </c>
      <c r="D13" s="64">
        <f ca="1" xml:space="preserve"> RTD("cqg.rtd",,"StudyData", "(Vol("&amp;$B$12&amp;"?2"&amp;")when  (LocalYear("&amp;$B$12&amp;"?2"&amp;")="&amp;$D$2&amp;"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1076</v>
      </c>
      <c r="E13" s="64" t="str">
        <f t="shared" ref="E13:E21" ca="1" si="12">$B$12&amp;"?"&amp;IF(C13&gt;D13,1,2)</f>
        <v>CLE?1</v>
      </c>
      <c r="F13" s="64">
        <f t="shared" si="11"/>
        <v>9</v>
      </c>
      <c r="G13" s="66" t="str">
        <f t="shared" si="4"/>
        <v>00</v>
      </c>
      <c r="H13" s="67">
        <f t="shared" si="5"/>
        <v>0.375</v>
      </c>
      <c r="K13" s="65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6911</v>
      </c>
      <c r="L13" s="65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6911</v>
      </c>
      <c r="M13" s="65">
        <f t="shared" ca="1" si="2"/>
        <v>2378.9</v>
      </c>
      <c r="O13" s="64">
        <f t="shared" si="6"/>
        <v>0</v>
      </c>
      <c r="R13" s="64">
        <f t="shared" ca="1" si="7"/>
        <v>1.2000000000000004E-2</v>
      </c>
      <c r="S13" s="64">
        <f ca="1">IF(O13=1,"",RTD("cqg.rtd",,"StudyData", "(Vol("&amp;$E$13&amp;")when  (LocalYear("&amp;$E$13&amp;")="&amp;$D$2&amp;"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6393</v>
      </c>
      <c r="T13" s="64" t="str">
        <f ca="1">IF(O13=1,"",RTD("cqg.rtd",,"StudyData", "(Vol("&amp;$E$14&amp;")when  (LocalYear("&amp;$E$14&amp;")="&amp;$D$3&amp;"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/>
      </c>
      <c r="U13" s="64">
        <f ca="1">IF(O13=1,"",RTD("cqg.rtd",,"StudyData", "(Vol("&amp;$E$15&amp;")when  (LocalYear("&amp;$E$15&amp;")="&amp;$D$4&amp;"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2287</v>
      </c>
      <c r="V13" s="64">
        <f ca="1">IF(O13=1,"",RTD("cqg.rtd",,"StudyData", "(Vol("&amp;$E$16&amp;")when  (LocalYear("&amp;$E$16&amp;")="&amp;$D$5&amp;"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1581</v>
      </c>
      <c r="W13" s="64">
        <f ca="1">IF(O13=1,"",RTD("cqg.rtd",,"StudyData", "(Vol("&amp;$E$17&amp;")when  (LocalYear("&amp;$E$17&amp;")="&amp;$D$6&amp;"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1731</v>
      </c>
      <c r="X13" s="64">
        <f ca="1">IF(O13=1,"",RTD("cqg.rtd",,"StudyData", "(Vol("&amp;$E$18&amp;")when  (LocalYear("&amp;$E$18&amp;")="&amp;$D$7&amp;"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2957</v>
      </c>
      <c r="Y13" s="64" t="str">
        <f ca="1">IF(O13=1,"",RTD("cqg.rtd",,"StudyData", "(Vol("&amp;$E$19&amp;")when  (LocalYear("&amp;$E$19&amp;")="&amp;$D$8&amp;"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/>
      </c>
      <c r="Z13" s="64">
        <f ca="1">IF(O13=1,"",RTD("cqg.rtd",,"StudyData", "(Vol("&amp;$E$20&amp;")when  (LocalYear("&amp;$E$20&amp;")="&amp;$D$9&amp;"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4817</v>
      </c>
      <c r="AA13" s="64">
        <f ca="1">IF(O13=1,"",RTD("cqg.rtd",,"StudyData", "(Vol("&amp;$E$21&amp;")when  (LocalYear("&amp;$E$21&amp;")="&amp;$D$10&amp;"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2193</v>
      </c>
      <c r="AB13" s="64">
        <f ca="1">IF(O13=1,"",RTD("cqg.rtd",,"StudyData", "(Vol("&amp;$E$21&amp;")when  (LocalYear("&amp;$E$21&amp;")="&amp;$D$11&amp;"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1830</v>
      </c>
      <c r="AC13" s="65">
        <f t="shared" ca="1" si="8"/>
        <v>6911</v>
      </c>
      <c r="AE13" s="64" t="str">
        <f ca="1">IF($R13=1,SUM($S$1:S13),"")</f>
        <v/>
      </c>
      <c r="AF13" s="64" t="str">
        <f ca="1">IF($R13=1,SUM($T$1:T13),"")</f>
        <v/>
      </c>
      <c r="AG13" s="64" t="str">
        <f ca="1">IF($R13=1,SUM($U$1:U13),"")</f>
        <v/>
      </c>
      <c r="AH13" s="64" t="str">
        <f ca="1">IF($R13=1,SUM($V$1:V13),"")</f>
        <v/>
      </c>
      <c r="AI13" s="64" t="str">
        <f ca="1">IF($R13=1,SUM($W$1:W13),"")</f>
        <v/>
      </c>
      <c r="AJ13" s="64" t="str">
        <f ca="1">IF($R13=1,SUM($X$1:X13),"")</f>
        <v/>
      </c>
      <c r="AK13" s="64" t="str">
        <f ca="1">IF($R13=1,SUM($Y$1:Y13),"")</f>
        <v/>
      </c>
      <c r="AL13" s="64" t="str">
        <f ca="1">IF($R13=1,SUM($Z$1:Z13),"")</f>
        <v/>
      </c>
      <c r="AM13" s="64" t="str">
        <f ca="1">IF($R13=1,SUM($AA$1:AA13),"")</f>
        <v/>
      </c>
      <c r="AN13" s="64" t="str">
        <f ca="1">IF($R13=1,SUM($AB$1:AB13),"")</f>
        <v/>
      </c>
      <c r="AO13" s="64" t="str">
        <f ca="1">IF($R13=1,SUM($AC$1:AC13),"")</f>
        <v/>
      </c>
      <c r="AQ13" s="69" t="str">
        <f t="shared" si="9"/>
        <v>9:00</v>
      </c>
    </row>
    <row r="14" spans="1:43" x14ac:dyDescent="0.3">
      <c r="C14" s="64" t="str">
        <f ca="1" xml:space="preserve"> RTD("cqg.rtd",,"StudyData", "(Vol("&amp;$B$12&amp;"?1"&amp;")when  (LocalYear("&amp;$B$12&amp;"?1"&amp;")="&amp;$D$3&amp;"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/>
      </c>
      <c r="D14" s="64" t="str">
        <f ca="1" xml:space="preserve"> RTD("cqg.rtd",,"StudyData", "(Vol("&amp;$B$12&amp;"?2"&amp;")when  (LocalYear("&amp;$B$12&amp;"?2"&amp;")="&amp;$D$3&amp;"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/>
      </c>
      <c r="E14" s="64" t="str">
        <f t="shared" ca="1" si="12"/>
        <v>CLE?2</v>
      </c>
      <c r="F14" s="64">
        <f t="shared" si="11"/>
        <v>9</v>
      </c>
      <c r="G14" s="66" t="str">
        <f t="shared" si="4"/>
        <v>05</v>
      </c>
      <c r="H14" s="67">
        <f t="shared" si="5"/>
        <v>0.37847222222222227</v>
      </c>
      <c r="K14" s="65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3658</v>
      </c>
      <c r="L14" s="65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3658</v>
      </c>
      <c r="M14" s="65">
        <f t="shared" ca="1" si="2"/>
        <v>2422.8000000000002</v>
      </c>
      <c r="O14" s="64">
        <f t="shared" si="6"/>
        <v>0</v>
      </c>
      <c r="R14" s="64">
        <f t="shared" ca="1" si="7"/>
        <v>1.3000000000000005E-2</v>
      </c>
      <c r="S14" s="64">
        <f ca="1">IF(O14=1,"",RTD("cqg.rtd",,"StudyData", "(Vol("&amp;$E$13&amp;")when  (LocalYear("&amp;$E$13&amp;")="&amp;$D$2&amp;"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4420</v>
      </c>
      <c r="T14" s="64" t="str">
        <f ca="1">IF(O14=1,"",RTD("cqg.rtd",,"StudyData", "(Vol("&amp;$E$14&amp;")when  (LocalYear("&amp;$E$14&amp;")="&amp;$D$3&amp;"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/>
      </c>
      <c r="U14" s="64">
        <f ca="1">IF(O14=1,"",RTD("cqg.rtd",,"StudyData", "(Vol("&amp;$E$15&amp;")when  (LocalYear("&amp;$E$15&amp;")="&amp;$D$4&amp;"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2832</v>
      </c>
      <c r="V14" s="64">
        <f ca="1">IF(O14=1,"",RTD("cqg.rtd",,"StudyData", "(Vol("&amp;$E$16&amp;")when  (LocalYear("&amp;$E$16&amp;")="&amp;$D$5&amp;"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3489</v>
      </c>
      <c r="W14" s="64">
        <f ca="1">IF(O14=1,"",RTD("cqg.rtd",,"StudyData", "(Vol("&amp;$E$17&amp;")when  (LocalYear("&amp;$E$17&amp;")="&amp;$D$6&amp;"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2382</v>
      </c>
      <c r="X14" s="64">
        <f ca="1">IF(O14=1,"",RTD("cqg.rtd",,"StudyData", "(Vol("&amp;$E$18&amp;")when  (LocalYear("&amp;$E$18&amp;")="&amp;$D$7&amp;"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3406</v>
      </c>
      <c r="Y14" s="64" t="str">
        <f ca="1">IF(O14=1,"",RTD("cqg.rtd",,"StudyData", "(Vol("&amp;$E$19&amp;")when  (LocalYear("&amp;$E$19&amp;")="&amp;$D$8&amp;"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/>
      </c>
      <c r="Z14" s="64">
        <f ca="1">IF(O14=1,"",RTD("cqg.rtd",,"StudyData", "(Vol("&amp;$E$20&amp;")when  (LocalYear("&amp;$E$20&amp;")="&amp;$D$9&amp;"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2097</v>
      </c>
      <c r="AA14" s="64">
        <f ca="1">IF(O14=1,"",RTD("cqg.rtd",,"StudyData", "(Vol("&amp;$E$21&amp;")when  (LocalYear("&amp;$E$21&amp;")="&amp;$D$10&amp;"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2858</v>
      </c>
      <c r="AB14" s="64">
        <f ca="1">IF(O14=1,"",RTD("cqg.rtd",,"StudyData", "(Vol("&amp;$E$21&amp;")when  (LocalYear("&amp;$E$21&amp;")="&amp;$D$11&amp;"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2744</v>
      </c>
      <c r="AC14" s="65">
        <f t="shared" ca="1" si="8"/>
        <v>3658</v>
      </c>
      <c r="AE14" s="64" t="str">
        <f ca="1">IF($R14=1,SUM($S$1:S14),"")</f>
        <v/>
      </c>
      <c r="AF14" s="64" t="str">
        <f ca="1">IF($R14=1,SUM($T$1:T14),"")</f>
        <v/>
      </c>
      <c r="AG14" s="64" t="str">
        <f ca="1">IF($R14=1,SUM($U$1:U14),"")</f>
        <v/>
      </c>
      <c r="AH14" s="64" t="str">
        <f ca="1">IF($R14=1,SUM($V$1:V14),"")</f>
        <v/>
      </c>
      <c r="AI14" s="64" t="str">
        <f ca="1">IF($R14=1,SUM($W$1:W14),"")</f>
        <v/>
      </c>
      <c r="AJ14" s="64" t="str">
        <f ca="1">IF($R14=1,SUM($X$1:X14),"")</f>
        <v/>
      </c>
      <c r="AK14" s="64" t="str">
        <f ca="1">IF($R14=1,SUM($Y$1:Y14),"")</f>
        <v/>
      </c>
      <c r="AL14" s="64" t="str">
        <f ca="1">IF($R14=1,SUM($Z$1:Z14),"")</f>
        <v/>
      </c>
      <c r="AM14" s="64" t="str">
        <f ca="1">IF($R14=1,SUM($AA$1:AA14),"")</f>
        <v/>
      </c>
      <c r="AN14" s="64" t="str">
        <f ca="1">IF($R14=1,SUM($AB$1:AB14),"")</f>
        <v/>
      </c>
      <c r="AO14" s="64" t="str">
        <f ca="1">IF($R14=1,SUM($AC$1:AC14),"")</f>
        <v/>
      </c>
      <c r="AQ14" s="69" t="str">
        <f t="shared" si="9"/>
        <v>9:05</v>
      </c>
    </row>
    <row r="15" spans="1:43" x14ac:dyDescent="0.3">
      <c r="C15" s="64">
        <f ca="1" xml:space="preserve"> RTD("cqg.rtd",,"StudyData", "(Vol("&amp;$B$12&amp;"?1"&amp;")when  (LocalYear("&amp;$B$12&amp;"?1"&amp;")="&amp;$D$4&amp;"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2550</v>
      </c>
      <c r="D15" s="64">
        <f ca="1" xml:space="preserve"> RTD("cqg.rtd",,"StudyData", "(Vol("&amp;$B$12&amp;"?2"&amp;")when  (LocalYear("&amp;$B$12&amp;"?2"&amp;")="&amp;$D$4&amp;"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154</v>
      </c>
      <c r="E15" s="64" t="str">
        <f t="shared" ca="1" si="12"/>
        <v>CLE?1</v>
      </c>
      <c r="F15" s="64">
        <f t="shared" si="11"/>
        <v>9</v>
      </c>
      <c r="G15" s="66">
        <f t="shared" si="4"/>
        <v>10</v>
      </c>
      <c r="H15" s="67">
        <f t="shared" si="5"/>
        <v>0.38194444444444442</v>
      </c>
      <c r="K15" s="65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3656</v>
      </c>
      <c r="L15" s="65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3656</v>
      </c>
      <c r="M15" s="65">
        <f t="shared" ca="1" si="2"/>
        <v>1846.4</v>
      </c>
      <c r="O15" s="64">
        <f t="shared" si="6"/>
        <v>0</v>
      </c>
      <c r="R15" s="64">
        <f t="shared" ca="1" si="7"/>
        <v>1.4000000000000005E-2</v>
      </c>
      <c r="S15" s="64">
        <f ca="1">IF(O15=1,"",RTD("cqg.rtd",,"StudyData", "(Vol("&amp;$E$13&amp;")when  (LocalYear("&amp;$E$13&amp;")="&amp;$D$2&amp;"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3065</v>
      </c>
      <c r="T15" s="64" t="str">
        <f ca="1">IF(O15=1,"",RTD("cqg.rtd",,"StudyData", "(Vol("&amp;$E$14&amp;")when  (LocalYear("&amp;$E$14&amp;")="&amp;$D$3&amp;"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/>
      </c>
      <c r="U15" s="64">
        <f ca="1">IF(O15=1,"",RTD("cqg.rtd",,"StudyData", "(Vol("&amp;$E$15&amp;")when  (LocalYear("&amp;$E$15&amp;")="&amp;$D$4&amp;"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3092</v>
      </c>
      <c r="V15" s="64">
        <f ca="1">IF(O15=1,"",RTD("cqg.rtd",,"StudyData", "(Vol("&amp;$E$16&amp;")when  (LocalYear("&amp;$E$16&amp;")="&amp;$D$5&amp;"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4499</v>
      </c>
      <c r="W15" s="64">
        <f ca="1">IF(O15=1,"",RTD("cqg.rtd",,"StudyData", "(Vol("&amp;$E$17&amp;")when  (LocalYear("&amp;$E$17&amp;")="&amp;$D$6&amp;"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1461</v>
      </c>
      <c r="X15" s="64">
        <f ca="1">IF(O15=1,"",RTD("cqg.rtd",,"StudyData", "(Vol("&amp;$E$18&amp;")when  (LocalYear("&amp;$E$18&amp;")="&amp;$D$7&amp;"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1620</v>
      </c>
      <c r="Y15" s="64" t="str">
        <f ca="1">IF(O15=1,"",RTD("cqg.rtd",,"StudyData", "(Vol("&amp;$E$19&amp;")when  (LocalYear("&amp;$E$19&amp;")="&amp;$D$8&amp;"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/>
      </c>
      <c r="Z15" s="64">
        <f ca="1">IF(O15=1,"",RTD("cqg.rtd",,"StudyData", "(Vol("&amp;$E$20&amp;")when  (LocalYear("&amp;$E$20&amp;")="&amp;$D$9&amp;"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2024</v>
      </c>
      <c r="AA15" s="64">
        <f ca="1">IF(O15=1,"",RTD("cqg.rtd",,"StudyData", "(Vol("&amp;$E$21&amp;")when  (LocalYear("&amp;$E$21&amp;")="&amp;$D$10&amp;"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1293</v>
      </c>
      <c r="AB15" s="64">
        <f ca="1">IF(O15=1,"",RTD("cqg.rtd",,"StudyData", "(Vol("&amp;$E$21&amp;")when  (LocalYear("&amp;$E$21&amp;")="&amp;$D$11&amp;"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1410</v>
      </c>
      <c r="AC15" s="65">
        <f t="shared" ca="1" si="8"/>
        <v>3656</v>
      </c>
      <c r="AE15" s="64" t="str">
        <f ca="1">IF($R15=1,SUM($S$1:S15),"")</f>
        <v/>
      </c>
      <c r="AF15" s="64" t="str">
        <f ca="1">IF($R15=1,SUM($T$1:T15),"")</f>
        <v/>
      </c>
      <c r="AG15" s="64" t="str">
        <f ca="1">IF($R15=1,SUM($U$1:U15),"")</f>
        <v/>
      </c>
      <c r="AH15" s="64" t="str">
        <f ca="1">IF($R15=1,SUM($V$1:V15),"")</f>
        <v/>
      </c>
      <c r="AI15" s="64" t="str">
        <f ca="1">IF($R15=1,SUM($W$1:W15),"")</f>
        <v/>
      </c>
      <c r="AJ15" s="64" t="str">
        <f ca="1">IF($R15=1,SUM($X$1:X15),"")</f>
        <v/>
      </c>
      <c r="AK15" s="64" t="str">
        <f ca="1">IF($R15=1,SUM($Y$1:Y15),"")</f>
        <v/>
      </c>
      <c r="AL15" s="64" t="str">
        <f ca="1">IF($R15=1,SUM($Z$1:Z15),"")</f>
        <v/>
      </c>
      <c r="AM15" s="64" t="str">
        <f ca="1">IF($R15=1,SUM($AA$1:AA15),"")</f>
        <v/>
      </c>
      <c r="AN15" s="64" t="str">
        <f ca="1">IF($R15=1,SUM($AB$1:AB15),"")</f>
        <v/>
      </c>
      <c r="AO15" s="64" t="str">
        <f ca="1">IF($R15=1,SUM($AC$1:AC15),"")</f>
        <v/>
      </c>
      <c r="AQ15" s="69" t="str">
        <f t="shared" si="9"/>
        <v>9:10</v>
      </c>
    </row>
    <row r="16" spans="1:43" x14ac:dyDescent="0.3">
      <c r="A16" s="72">
        <f ca="1">NOW()</f>
        <v>42374.356003472225</v>
      </c>
      <c r="B16" s="64">
        <f t="shared" ref="B16:B26" ca="1" si="13">WEEKDAY(A16)</f>
        <v>3</v>
      </c>
      <c r="C16" s="64">
        <f ca="1" xml:space="preserve"> RTD("cqg.rtd",,"StudyData", "(Vol("&amp;$B$12&amp;"?1"&amp;")when  (LocalYear("&amp;$B$12&amp;"?1"&amp;")="&amp;$D$5&amp;"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3927</v>
      </c>
      <c r="D16" s="64">
        <f ca="1" xml:space="preserve"> RTD("cqg.rtd",,"StudyData", "(Vol("&amp;$B$12&amp;"?2"&amp;")when  (LocalYear("&amp;$B$12&amp;"?2"&amp;")="&amp;$D$5&amp;"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257</v>
      </c>
      <c r="E16" s="64" t="str">
        <f t="shared" ca="1" si="12"/>
        <v>CLE?1</v>
      </c>
      <c r="F16" s="64">
        <f t="shared" si="11"/>
        <v>9</v>
      </c>
      <c r="G16" s="66">
        <f t="shared" si="4"/>
        <v>15</v>
      </c>
      <c r="H16" s="67">
        <f t="shared" si="5"/>
        <v>0.38541666666666669</v>
      </c>
      <c r="K16" s="65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1733</v>
      </c>
      <c r="L16" s="65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1733</v>
      </c>
      <c r="M16" s="65">
        <f t="shared" ca="1" si="2"/>
        <v>1799.9</v>
      </c>
      <c r="O16" s="64">
        <f t="shared" si="6"/>
        <v>0</v>
      </c>
      <c r="R16" s="64">
        <f t="shared" ca="1" si="7"/>
        <v>1.5000000000000006E-2</v>
      </c>
      <c r="S16" s="64">
        <f ca="1">IF(O16=1,"",RTD("cqg.rtd",,"StudyData", "(Vol("&amp;$E$13&amp;")when  (LocalYear("&amp;$E$13&amp;")="&amp;$D$2&amp;"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2981</v>
      </c>
      <c r="T16" s="64" t="str">
        <f ca="1">IF(O16=1,"",RTD("cqg.rtd",,"StudyData", "(Vol("&amp;$E$14&amp;")when  (LocalYear("&amp;$E$14&amp;")="&amp;$D$3&amp;"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/>
      </c>
      <c r="U16" s="64">
        <f ca="1">IF(O16=1,"",RTD("cqg.rtd",,"StudyData", "(Vol("&amp;$E$15&amp;")when  (LocalYear("&amp;$E$15&amp;")="&amp;$D$4&amp;"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2238</v>
      </c>
      <c r="V16" s="64">
        <f ca="1">IF(O16=1,"",RTD("cqg.rtd",,"StudyData", "(Vol("&amp;$E$16&amp;")when  (LocalYear("&amp;$E$16&amp;")="&amp;$D$5&amp;"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3033</v>
      </c>
      <c r="W16" s="64">
        <f ca="1">IF(O16=1,"",RTD("cqg.rtd",,"StudyData", "(Vol("&amp;$E$17&amp;")when  (LocalYear("&amp;$E$17&amp;")="&amp;$D$6&amp;"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1685</v>
      </c>
      <c r="X16" s="64">
        <f ca="1">IF(O16=1,"",RTD("cqg.rtd",,"StudyData", "(Vol("&amp;$E$18&amp;")when  (LocalYear("&amp;$E$18&amp;")="&amp;$D$7&amp;"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1294</v>
      </c>
      <c r="Y16" s="64" t="str">
        <f ca="1">IF(O16=1,"",RTD("cqg.rtd",,"StudyData", "(Vol("&amp;$E$19&amp;")when  (LocalYear("&amp;$E$19&amp;")="&amp;$D$8&amp;"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/>
      </c>
      <c r="Z16" s="64">
        <f ca="1">IF(O16=1,"",RTD("cqg.rtd",,"StudyData", "(Vol("&amp;$E$20&amp;")when  (LocalYear("&amp;$E$20&amp;")="&amp;$D$9&amp;"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1335</v>
      </c>
      <c r="AA16" s="64">
        <f ca="1">IF(O16=1,"",RTD("cqg.rtd",,"StudyData", "(Vol("&amp;$E$21&amp;")when  (LocalYear("&amp;$E$21&amp;")="&amp;$D$10&amp;"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1862</v>
      </c>
      <c r="AB16" s="64">
        <f ca="1">IF(O16=1,"",RTD("cqg.rtd",,"StudyData", "(Vol("&amp;$E$21&amp;")when  (LocalYear("&amp;$E$21&amp;")="&amp;$D$11&amp;"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3571</v>
      </c>
      <c r="AC16" s="65">
        <f t="shared" ca="1" si="8"/>
        <v>1733</v>
      </c>
      <c r="AE16" s="64" t="str">
        <f ca="1">IF($R16=1,SUM($S$1:S16),"")</f>
        <v/>
      </c>
      <c r="AF16" s="64" t="str">
        <f ca="1">IF($R16=1,SUM($T$1:T16),"")</f>
        <v/>
      </c>
      <c r="AG16" s="64" t="str">
        <f ca="1">IF($R16=1,SUM($U$1:U16),"")</f>
        <v/>
      </c>
      <c r="AH16" s="64" t="str">
        <f ca="1">IF($R16=1,SUM($V$1:V16),"")</f>
        <v/>
      </c>
      <c r="AI16" s="64" t="str">
        <f ca="1">IF($R16=1,SUM($W$1:W16),"")</f>
        <v/>
      </c>
      <c r="AJ16" s="64" t="str">
        <f ca="1">IF($R16=1,SUM($X$1:X16),"")</f>
        <v/>
      </c>
      <c r="AK16" s="64" t="str">
        <f ca="1">IF($R16=1,SUM($Y$1:Y16),"")</f>
        <v/>
      </c>
      <c r="AL16" s="64" t="str">
        <f ca="1">IF($R16=1,SUM($Z$1:Z16),"")</f>
        <v/>
      </c>
      <c r="AM16" s="64" t="str">
        <f ca="1">IF($R16=1,SUM($AA$1:AA16),"")</f>
        <v/>
      </c>
      <c r="AN16" s="64" t="str">
        <f ca="1">IF($R16=1,SUM($AB$1:AB16),"")</f>
        <v/>
      </c>
      <c r="AO16" s="64" t="str">
        <f ca="1">IF($R16=1,SUM($AC$1:AC16),"")</f>
        <v/>
      </c>
      <c r="AQ16" s="69" t="str">
        <f t="shared" si="9"/>
        <v>9:15</v>
      </c>
    </row>
    <row r="17" spans="1:43" x14ac:dyDescent="0.3">
      <c r="A17" s="72">
        <f t="shared" ref="A17:A26" ca="1" si="14">IF(B16=2,A16-3,A16-1)</f>
        <v>42373.356003472225</v>
      </c>
      <c r="B17" s="64">
        <f t="shared" ca="1" si="13"/>
        <v>2</v>
      </c>
      <c r="C17" s="64">
        <f ca="1" xml:space="preserve"> RTD("cqg.rtd",,"StudyData", "(Vol("&amp;$B$12&amp;"?1"&amp;")when  (LocalYear("&amp;$B$12&amp;"?1"&amp;")="&amp;$D$6&amp;"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6211</v>
      </c>
      <c r="D17" s="64">
        <f ca="1" xml:space="preserve"> RTD("cqg.rtd",,"StudyData", "(Vol("&amp;$B$12&amp;"?2"&amp;")when  (LocalYear("&amp;$B$12&amp;"?2"&amp;")="&amp;$D$6&amp;"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571</v>
      </c>
      <c r="E17" s="64" t="str">
        <f t="shared" ca="1" si="12"/>
        <v>CLE?1</v>
      </c>
      <c r="F17" s="64">
        <f t="shared" si="11"/>
        <v>9</v>
      </c>
      <c r="G17" s="66">
        <f t="shared" si="4"/>
        <v>20</v>
      </c>
      <c r="H17" s="67">
        <f t="shared" si="5"/>
        <v>0.3888888888888889</v>
      </c>
      <c r="K17" s="65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3900</v>
      </c>
      <c r="L17" s="65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3900</v>
      </c>
      <c r="M17" s="65">
        <f t="shared" ca="1" si="2"/>
        <v>2285.5</v>
      </c>
      <c r="O17" s="64">
        <f t="shared" si="6"/>
        <v>0</v>
      </c>
      <c r="R17" s="64">
        <f t="shared" ca="1" si="7"/>
        <v>1.6000000000000007E-2</v>
      </c>
      <c r="S17" s="64">
        <f ca="1">IF(O17=1,"",RTD("cqg.rtd",,"StudyData", "(Vol("&amp;$E$13&amp;")when  (LocalYear("&amp;$E$13&amp;")="&amp;$D$2&amp;"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3872</v>
      </c>
      <c r="T17" s="64" t="str">
        <f ca="1">IF(O17=1,"",RTD("cqg.rtd",,"StudyData", "(Vol("&amp;$E$14&amp;")when  (LocalYear("&amp;$E$14&amp;")="&amp;$D$3&amp;"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/>
      </c>
      <c r="U17" s="64">
        <f ca="1">IF(O17=1,"",RTD("cqg.rtd",,"StudyData", "(Vol("&amp;$E$15&amp;")when  (LocalYear("&amp;$E$15&amp;")="&amp;$D$4&amp;"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2682</v>
      </c>
      <c r="V17" s="64">
        <f ca="1">IF(O17=1,"",RTD("cqg.rtd",,"StudyData", "(Vol("&amp;$E$16&amp;")when  (LocalYear("&amp;$E$16&amp;")="&amp;$D$5&amp;"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1988</v>
      </c>
      <c r="W17" s="64">
        <f ca="1">IF(O17=1,"",RTD("cqg.rtd",,"StudyData", "(Vol("&amp;$E$17&amp;")when  (LocalYear("&amp;$E$17&amp;")="&amp;$D$6&amp;"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1415</v>
      </c>
      <c r="X17" s="64">
        <f ca="1">IF(O17=1,"",RTD("cqg.rtd",,"StudyData", "(Vol("&amp;$E$18&amp;")when  (LocalYear("&amp;$E$18&amp;")="&amp;$D$7&amp;"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1651</v>
      </c>
      <c r="Y17" s="64" t="str">
        <f ca="1">IF(O17=1,"",RTD("cqg.rtd",,"StudyData", "(Vol("&amp;$E$19&amp;")when  (LocalYear("&amp;$E$19&amp;")="&amp;$D$8&amp;"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/>
      </c>
      <c r="Z17" s="64">
        <f ca="1">IF(O17=1,"",RTD("cqg.rtd",,"StudyData", "(Vol("&amp;$E$20&amp;")when  (LocalYear("&amp;$E$20&amp;")="&amp;$D$9&amp;"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1367</v>
      </c>
      <c r="AA17" s="64">
        <f ca="1">IF(O17=1,"",RTD("cqg.rtd",,"StudyData", "(Vol("&amp;$E$21&amp;")when  (LocalYear("&amp;$E$21&amp;")="&amp;$D$10&amp;"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2131</v>
      </c>
      <c r="AB17" s="64">
        <f ca="1">IF(O17=1,"",RTD("cqg.rtd",,"StudyData", "(Vol("&amp;$E$21&amp;")when  (LocalYear("&amp;$E$21&amp;")="&amp;$D$11&amp;"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7749</v>
      </c>
      <c r="AC17" s="65">
        <f t="shared" ca="1" si="8"/>
        <v>3900</v>
      </c>
      <c r="AE17" s="64" t="str">
        <f ca="1">IF($R17=1,SUM($S$1:S17),"")</f>
        <v/>
      </c>
      <c r="AF17" s="64" t="str">
        <f ca="1">IF($R17=1,SUM($T$1:T17),"")</f>
        <v/>
      </c>
      <c r="AG17" s="64" t="str">
        <f ca="1">IF($R17=1,SUM($U$1:U17),"")</f>
        <v/>
      </c>
      <c r="AH17" s="64" t="str">
        <f ca="1">IF($R17=1,SUM($V$1:V17),"")</f>
        <v/>
      </c>
      <c r="AI17" s="64" t="str">
        <f ca="1">IF($R17=1,SUM($W$1:W17),"")</f>
        <v/>
      </c>
      <c r="AJ17" s="64" t="str">
        <f ca="1">IF($R17=1,SUM($X$1:X17),"")</f>
        <v/>
      </c>
      <c r="AK17" s="64" t="str">
        <f ca="1">IF($R17=1,SUM($Y$1:Y17),"")</f>
        <v/>
      </c>
      <c r="AL17" s="64" t="str">
        <f ca="1">IF($R17=1,SUM($Z$1:Z17),"")</f>
        <v/>
      </c>
      <c r="AM17" s="64" t="str">
        <f ca="1">IF($R17=1,SUM($AA$1:AA17),"")</f>
        <v/>
      </c>
      <c r="AN17" s="64" t="str">
        <f ca="1">IF($R17=1,SUM($AB$1:AB17),"")</f>
        <v/>
      </c>
      <c r="AO17" s="64" t="str">
        <f ca="1">IF($R17=1,SUM($AC$1:AC17),"")</f>
        <v/>
      </c>
      <c r="AQ17" s="69" t="str">
        <f t="shared" si="9"/>
        <v>9:20</v>
      </c>
    </row>
    <row r="18" spans="1:43" x14ac:dyDescent="0.3">
      <c r="A18" s="72">
        <f t="shared" ca="1" si="14"/>
        <v>42370.356003472225</v>
      </c>
      <c r="B18" s="64">
        <f t="shared" ca="1" si="13"/>
        <v>6</v>
      </c>
      <c r="C18" s="64">
        <f ca="1" xml:space="preserve"> RTD("cqg.rtd",,"StudyData", "(Vol("&amp;$B$12&amp;"?1"&amp;")when  (LocalYear("&amp;$B$12&amp;"?1"&amp;")="&amp;$D$7&amp;"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3944</v>
      </c>
      <c r="D18" s="64">
        <f ca="1" xml:space="preserve"> RTD("cqg.rtd",,"StudyData", "(Vol("&amp;$B$12&amp;"?2"&amp;")when  (LocalYear("&amp;$B$12&amp;"?2"&amp;")="&amp;$D$7&amp;"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312</v>
      </c>
      <c r="E18" s="64" t="str">
        <f t="shared" ca="1" si="12"/>
        <v>CLE?1</v>
      </c>
      <c r="F18" s="64">
        <f t="shared" si="11"/>
        <v>9</v>
      </c>
      <c r="G18" s="66">
        <f t="shared" si="4"/>
        <v>25</v>
      </c>
      <c r="H18" s="67">
        <f t="shared" si="5"/>
        <v>0.3923611111111111</v>
      </c>
      <c r="K18" s="65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5252</v>
      </c>
      <c r="L18" s="65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5252</v>
      </c>
      <c r="M18" s="65">
        <f t="shared" ca="1" si="2"/>
        <v>1824</v>
      </c>
      <c r="O18" s="64">
        <f t="shared" si="6"/>
        <v>0</v>
      </c>
      <c r="R18" s="64">
        <f t="shared" ca="1" si="7"/>
        <v>1.7000000000000008E-2</v>
      </c>
      <c r="S18" s="64">
        <f ca="1">IF(O18=1,"",RTD("cqg.rtd",,"StudyData", "(Vol("&amp;$E$13&amp;")when  (LocalYear("&amp;$E$13&amp;")="&amp;$D$2&amp;"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5357</v>
      </c>
      <c r="T18" s="64" t="str">
        <f ca="1">IF(O18=1,"",RTD("cqg.rtd",,"StudyData", "(Vol("&amp;$E$14&amp;")when  (LocalYear("&amp;$E$14&amp;")="&amp;$D$3&amp;"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/>
      </c>
      <c r="U18" s="64">
        <f ca="1">IF(O18=1,"",RTD("cqg.rtd",,"StudyData", "(Vol("&amp;$E$15&amp;")when  (LocalYear("&amp;$E$15&amp;")="&amp;$D$4&amp;"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1517</v>
      </c>
      <c r="V18" s="64">
        <f ca="1">IF(O18=1,"",RTD("cqg.rtd",,"StudyData", "(Vol("&amp;$E$16&amp;")when  (LocalYear("&amp;$E$16&amp;")="&amp;$D$5&amp;"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2076</v>
      </c>
      <c r="W18" s="64">
        <f ca="1">IF(O18=1,"",RTD("cqg.rtd",,"StudyData", "(Vol("&amp;$E$17&amp;")when  (LocalYear("&amp;$E$17&amp;")="&amp;$D$6&amp;"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1275</v>
      </c>
      <c r="X18" s="64">
        <f ca="1">IF(O18=1,"",RTD("cqg.rtd",,"StudyData", "(Vol("&amp;$E$18&amp;")when  (LocalYear("&amp;$E$18&amp;")="&amp;$D$7&amp;"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1411</v>
      </c>
      <c r="Y18" s="64" t="str">
        <f ca="1">IF(O18=1,"",RTD("cqg.rtd",,"StudyData", "(Vol("&amp;$E$19&amp;")when  (LocalYear("&amp;$E$19&amp;")="&amp;$D$8&amp;"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/>
      </c>
      <c r="Z18" s="64">
        <f ca="1">IF(O18=1,"",RTD("cqg.rtd",,"StudyData", "(Vol("&amp;$E$20&amp;")when  (LocalYear("&amp;$E$20&amp;")="&amp;$D$9&amp;"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1031</v>
      </c>
      <c r="AA18" s="64">
        <f ca="1">IF(O18=1,"",RTD("cqg.rtd",,"StudyData", "(Vol("&amp;$E$21&amp;")when  (LocalYear("&amp;$E$21&amp;")="&amp;$D$10&amp;"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1811</v>
      </c>
      <c r="AB18" s="64">
        <f ca="1">IF(O18=1,"",RTD("cqg.rtd",,"StudyData", "(Vol("&amp;$E$21&amp;")when  (LocalYear("&amp;$E$21&amp;")="&amp;$D$11&amp;"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3762</v>
      </c>
      <c r="AC18" s="65">
        <f t="shared" ca="1" si="8"/>
        <v>5252</v>
      </c>
      <c r="AE18" s="64" t="str">
        <f ca="1">IF($R18=1,SUM($S$1:S18),"")</f>
        <v/>
      </c>
      <c r="AF18" s="64" t="str">
        <f ca="1">IF($R18=1,SUM($T$1:T18),"")</f>
        <v/>
      </c>
      <c r="AG18" s="64" t="str">
        <f ca="1">IF($R18=1,SUM($U$1:U18),"")</f>
        <v/>
      </c>
      <c r="AH18" s="64" t="str">
        <f ca="1">IF($R18=1,SUM($V$1:V18),"")</f>
        <v/>
      </c>
      <c r="AI18" s="64" t="str">
        <f ca="1">IF($R18=1,SUM($W$1:W18),"")</f>
        <v/>
      </c>
      <c r="AJ18" s="64" t="str">
        <f ca="1">IF($R18=1,SUM($X$1:X18),"")</f>
        <v/>
      </c>
      <c r="AK18" s="64" t="str">
        <f ca="1">IF($R18=1,SUM($Y$1:Y18),"")</f>
        <v/>
      </c>
      <c r="AL18" s="64" t="str">
        <f ca="1">IF($R18=1,SUM($Z$1:Z18),"")</f>
        <v/>
      </c>
      <c r="AM18" s="64" t="str">
        <f ca="1">IF($R18=1,SUM($AA$1:AA18),"")</f>
        <v/>
      </c>
      <c r="AN18" s="64" t="str">
        <f ca="1">IF($R18=1,SUM($AB$1:AB18),"")</f>
        <v/>
      </c>
      <c r="AO18" s="64" t="str">
        <f ca="1">IF($R18=1,SUM($AC$1:AC18),"")</f>
        <v/>
      </c>
      <c r="AQ18" s="69" t="str">
        <f t="shared" si="9"/>
        <v>9:25</v>
      </c>
    </row>
    <row r="19" spans="1:43" x14ac:dyDescent="0.3">
      <c r="A19" s="72">
        <f t="shared" ca="1" si="14"/>
        <v>42369.356003472225</v>
      </c>
      <c r="B19" s="64">
        <f t="shared" ca="1" si="13"/>
        <v>5</v>
      </c>
      <c r="C19" s="64" t="str">
        <f ca="1" xml:space="preserve"> RTD("cqg.rtd",,"StudyData", "(Vol("&amp;$B$12&amp;"?1"&amp;")when  (LocalYear("&amp;$B$12&amp;"?1"&amp;")="&amp;$D$8&amp;"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/>
      </c>
      <c r="D19" s="64" t="str">
        <f ca="1" xml:space="preserve"> RTD("cqg.rtd",,"StudyData", "(Vol("&amp;$B$12&amp;"?2"&amp;")when  (LocalYear("&amp;$B$12&amp;"?2"&amp;")="&amp;$D$8&amp;"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/>
      </c>
      <c r="E19" s="64" t="str">
        <f t="shared" ca="1" si="12"/>
        <v>CLE?2</v>
      </c>
      <c r="F19" s="64">
        <f t="shared" si="11"/>
        <v>9</v>
      </c>
      <c r="G19" s="66">
        <f t="shared" si="4"/>
        <v>30</v>
      </c>
      <c r="H19" s="67">
        <f t="shared" si="5"/>
        <v>0.39583333333333331</v>
      </c>
      <c r="K19" s="65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1289</v>
      </c>
      <c r="L19" s="65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1289</v>
      </c>
      <c r="M19" s="65">
        <f t="shared" ca="1" si="2"/>
        <v>4976.8</v>
      </c>
      <c r="O19" s="64">
        <f t="shared" si="6"/>
        <v>0</v>
      </c>
      <c r="R19" s="64">
        <f t="shared" ca="1" si="7"/>
        <v>1</v>
      </c>
      <c r="S19" s="64">
        <f ca="1">IF(O19=1,"",RTD("cqg.rtd",,"StudyData", "(Vol("&amp;$E$13&amp;")when  (LocalYear("&amp;$E$13&amp;")="&amp;$D$2&amp;"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4122</v>
      </c>
      <c r="T19" s="64" t="str">
        <f ca="1">IF(O19=1,"",RTD("cqg.rtd",,"StudyData", "(Vol("&amp;$E$14&amp;")when  (LocalYear("&amp;$E$14&amp;")="&amp;$D$3&amp;"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/>
      </c>
      <c r="U19" s="64">
        <f ca="1">IF(O19=1,"",RTD("cqg.rtd",,"StudyData", "(Vol("&amp;$E$15&amp;")when  (LocalYear("&amp;$E$15&amp;")="&amp;$D$4&amp;"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1367</v>
      </c>
      <c r="V19" s="64">
        <f ca="1">IF(O19=1,"",RTD("cqg.rtd",,"StudyData", "(Vol("&amp;$E$16&amp;")when  (LocalYear("&amp;$E$16&amp;")="&amp;$D$5&amp;"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13486</v>
      </c>
      <c r="W19" s="64">
        <f ca="1">IF(O19=1,"",RTD("cqg.rtd",,"StudyData", "(Vol("&amp;$E$17&amp;")when  (LocalYear("&amp;$E$17&amp;")="&amp;$D$6&amp;"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3859</v>
      </c>
      <c r="X19" s="64">
        <f ca="1">IF(O19=1,"",RTD("cqg.rtd",,"StudyData", "(Vol("&amp;$E$18&amp;")when  (LocalYear("&amp;$E$18&amp;")="&amp;$D$7&amp;"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1484</v>
      </c>
      <c r="Y19" s="64" t="str">
        <f ca="1">IF(O19=1,"",RTD("cqg.rtd",,"StudyData", "(Vol("&amp;$E$19&amp;")when  (LocalYear("&amp;$E$19&amp;")="&amp;$D$8&amp;"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/>
      </c>
      <c r="Z19" s="64">
        <f ca="1">IF(O19=1,"",RTD("cqg.rtd",,"StudyData", "(Vol("&amp;$E$20&amp;")when  (LocalYear("&amp;$E$20&amp;")="&amp;$D$9&amp;"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3517</v>
      </c>
      <c r="AA19" s="64">
        <f ca="1">IF(O19=1,"",RTD("cqg.rtd",,"StudyData", "(Vol("&amp;$E$21&amp;")when  (LocalYear("&amp;$E$21&amp;")="&amp;$D$10&amp;"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18799</v>
      </c>
      <c r="AB19" s="64">
        <f ca="1">IF(O19=1,"",RTD("cqg.rtd",,"StudyData", "(Vol("&amp;$E$21&amp;")when  (LocalYear("&amp;$E$21&amp;")="&amp;$D$11&amp;"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3134</v>
      </c>
      <c r="AC19" s="65">
        <f t="shared" ca="1" si="8"/>
        <v>1289</v>
      </c>
      <c r="AE19" s="64">
        <f ca="1">IF($R19=1,SUM($S$1:S19),"")</f>
        <v>82601</v>
      </c>
      <c r="AF19" s="64">
        <f ca="1">IF($R19=1,SUM($T$1:T19),"")</f>
        <v>0</v>
      </c>
      <c r="AG19" s="64">
        <f ca="1">IF($R19=1,SUM($U$1:U19),"")</f>
        <v>36271</v>
      </c>
      <c r="AH19" s="64">
        <f ca="1">IF($R19=1,SUM($V$1:V19),"")</f>
        <v>51779</v>
      </c>
      <c r="AI19" s="64">
        <f ca="1">IF($R19=1,SUM($W$1:W19),"")</f>
        <v>53066</v>
      </c>
      <c r="AJ19" s="64">
        <f ca="1">IF($R19=1,SUM($X$1:X19),"")</f>
        <v>44802</v>
      </c>
      <c r="AK19" s="64">
        <f ca="1">IF($R19=1,SUM($Y$1:Y19),"")</f>
        <v>0</v>
      </c>
      <c r="AL19" s="64">
        <f ca="1">IF($R19=1,SUM($Z$1:Z19),"")</f>
        <v>44537</v>
      </c>
      <c r="AM19" s="64">
        <f ca="1">IF($R19=1,SUM($AA$1:AA19),"")</f>
        <v>73323</v>
      </c>
      <c r="AN19" s="64">
        <f ca="1">IF($R19=1,SUM($AB$1:AB19),"")</f>
        <v>59872</v>
      </c>
      <c r="AO19" s="64">
        <f ca="1">IF($R19=1,SUM($AC$1:AC19),"")</f>
        <v>82936</v>
      </c>
      <c r="AQ19" s="69" t="str">
        <f t="shared" si="9"/>
        <v>9:30</v>
      </c>
    </row>
    <row r="20" spans="1:43" x14ac:dyDescent="0.3">
      <c r="A20" s="72">
        <f t="shared" ca="1" si="14"/>
        <v>42368.356003472225</v>
      </c>
      <c r="B20" s="64">
        <f t="shared" ca="1" si="13"/>
        <v>4</v>
      </c>
      <c r="C20" s="64">
        <f ca="1" xml:space="preserve"> RTD("cqg.rtd",,"StudyData", "(Vol("&amp;$B$12&amp;"?1"&amp;")when  (LocalYear("&amp;$B$12&amp;"?1"&amp;")="&amp;$D$9&amp;"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5604</v>
      </c>
      <c r="D20" s="64">
        <f ca="1" xml:space="preserve"> RTD("cqg.rtd",,"StudyData", "(Vol("&amp;$B$12&amp;"?2"&amp;")when  (LocalYear("&amp;$B$12&amp;"?2"&amp;")="&amp;$D$9&amp;"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421</v>
      </c>
      <c r="E20" s="64" t="str">
        <f t="shared" ca="1" si="12"/>
        <v>CLE?1</v>
      </c>
      <c r="F20" s="64">
        <f t="shared" si="11"/>
        <v>9</v>
      </c>
      <c r="G20" s="66">
        <f t="shared" si="4"/>
        <v>35</v>
      </c>
      <c r="H20" s="67">
        <f t="shared" si="5"/>
        <v>0.39930555555555558</v>
      </c>
      <c r="K20" s="65" t="str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/>
      </c>
      <c r="L20" s="65" t="e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#N/A</v>
      </c>
      <c r="M20" s="65">
        <f t="shared" ca="1" si="2"/>
        <v>2504.6999999999998</v>
      </c>
      <c r="O20" s="64">
        <f t="shared" si="6"/>
        <v>0</v>
      </c>
      <c r="R20" s="64">
        <f t="shared" ca="1" si="7"/>
        <v>1.0009999999999999</v>
      </c>
      <c r="S20" s="64">
        <f ca="1">IF(O20=1,"",RTD("cqg.rtd",,"StudyData", "(Vol("&amp;$E$13&amp;")when  (LocalYear("&amp;$E$13&amp;")="&amp;$D$2&amp;"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2433</v>
      </c>
      <c r="T20" s="64" t="str">
        <f ca="1">IF(O20=1,"",RTD("cqg.rtd",,"StudyData", "(Vol("&amp;$E$14&amp;")when  (LocalYear("&amp;$E$14&amp;")="&amp;$D$3&amp;"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/>
      </c>
      <c r="U20" s="64">
        <f ca="1">IF(O20=1,"",RTD("cqg.rtd",,"StudyData", "(Vol("&amp;$E$15&amp;")when  (LocalYear("&amp;$E$15&amp;")="&amp;$D$4&amp;"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898</v>
      </c>
      <c r="V20" s="64">
        <f ca="1">IF(O20=1,"",RTD("cqg.rtd",,"StudyData", "(Vol("&amp;$E$16&amp;")when  (LocalYear("&amp;$E$16&amp;")="&amp;$D$5&amp;"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2799</v>
      </c>
      <c r="W20" s="64">
        <f ca="1">IF(O20=1,"",RTD("cqg.rtd",,"StudyData", "(Vol("&amp;$E$17&amp;")when  (LocalYear("&amp;$E$17&amp;")="&amp;$D$6&amp;"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1516</v>
      </c>
      <c r="X20" s="64">
        <f ca="1">IF(O20=1,"",RTD("cqg.rtd",,"StudyData", "(Vol("&amp;$E$18&amp;")when  (LocalYear("&amp;$E$18&amp;")="&amp;$D$7&amp;"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2141</v>
      </c>
      <c r="Y20" s="64" t="str">
        <f ca="1">IF(O20=1,"",RTD("cqg.rtd",,"StudyData", "(Vol("&amp;$E$19&amp;")when  (LocalYear("&amp;$E$19&amp;")="&amp;$D$8&amp;"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/>
      </c>
      <c r="Z20" s="64">
        <f ca="1">IF(O20=1,"",RTD("cqg.rtd",,"StudyData", "(Vol("&amp;$E$20&amp;")when  (LocalYear("&amp;$E$20&amp;")="&amp;$D$9&amp;"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1888</v>
      </c>
      <c r="AA20" s="64">
        <f ca="1">IF(O20=1,"",RTD("cqg.rtd",,"StudyData", "(Vol("&amp;$E$21&amp;")when  (LocalYear("&amp;$E$21&amp;")="&amp;$D$10&amp;"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11059</v>
      </c>
      <c r="AB20" s="64">
        <f ca="1">IF(O20=1,"",RTD("cqg.rtd",,"StudyData", "(Vol("&amp;$E$21&amp;")when  (LocalYear("&amp;$E$21&amp;")="&amp;$D$11&amp;"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2313</v>
      </c>
      <c r="AC20" s="65" t="str">
        <f t="shared" ca="1" si="8"/>
        <v/>
      </c>
      <c r="AE20" s="64" t="str">
        <f ca="1">IF($R20=1,SUM($S$1:S20),"")</f>
        <v/>
      </c>
      <c r="AF20" s="64" t="str">
        <f ca="1">IF($R20=1,SUM($T$1:T20),"")</f>
        <v/>
      </c>
      <c r="AG20" s="64" t="str">
        <f ca="1">IF($R20=1,SUM($U$1:U20),"")</f>
        <v/>
      </c>
      <c r="AH20" s="64" t="str">
        <f ca="1">IF($R20=1,SUM($V$1:V20),"")</f>
        <v/>
      </c>
      <c r="AI20" s="64" t="str">
        <f ca="1">IF($R20=1,SUM($W$1:W20),"")</f>
        <v/>
      </c>
      <c r="AJ20" s="64" t="str">
        <f ca="1">IF($R20=1,SUM($X$1:X20),"")</f>
        <v/>
      </c>
      <c r="AK20" s="64" t="str">
        <f ca="1">IF($R20=1,SUM($Y$1:Y20),"")</f>
        <v/>
      </c>
      <c r="AL20" s="64" t="str">
        <f ca="1">IF($R20=1,SUM($Z$1:Z20),"")</f>
        <v/>
      </c>
      <c r="AM20" s="64" t="str">
        <f ca="1">IF($R20=1,SUM($AA$1:AA20),"")</f>
        <v/>
      </c>
      <c r="AN20" s="64" t="str">
        <f ca="1">IF($R20=1,SUM($AB$1:AB20),"")</f>
        <v/>
      </c>
      <c r="AO20" s="64" t="str">
        <f ca="1">IF($R20=1,SUM($AC$1:AC20),"")</f>
        <v/>
      </c>
      <c r="AQ20" s="69" t="str">
        <f t="shared" si="9"/>
        <v>9:35</v>
      </c>
    </row>
    <row r="21" spans="1:43" x14ac:dyDescent="0.3">
      <c r="A21" s="72">
        <f t="shared" ca="1" si="14"/>
        <v>42367.356003472225</v>
      </c>
      <c r="B21" s="64">
        <f t="shared" ca="1" si="13"/>
        <v>3</v>
      </c>
      <c r="C21" s="64">
        <f ca="1" xml:space="preserve"> RTD("cqg.rtd",,"StudyData", "(Vol("&amp;$B$12&amp;"?1"&amp;")when  (LocalYear("&amp;$B$12&amp;"?1"&amp;")="&amp;$D$10&amp;"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3789</v>
      </c>
      <c r="D21" s="64">
        <f ca="1" xml:space="preserve"> RTD("cqg.rtd",,"StudyData", "(Vol("&amp;$B$12&amp;"?2"&amp;")when  (LocalYear("&amp;$B$12&amp;"?2"&amp;")="&amp;$D$10&amp;"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344</v>
      </c>
      <c r="E21" s="64" t="str">
        <f t="shared" ca="1" si="12"/>
        <v>CLE?1</v>
      </c>
      <c r="F21" s="64">
        <f t="shared" si="11"/>
        <v>9</v>
      </c>
      <c r="G21" s="66">
        <f t="shared" si="4"/>
        <v>40</v>
      </c>
      <c r="H21" s="67">
        <f t="shared" si="5"/>
        <v>0.40277777777777773</v>
      </c>
      <c r="K21" s="65" t="str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/>
      </c>
      <c r="L21" s="65" t="e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#N/A</v>
      </c>
      <c r="M21" s="65">
        <f t="shared" ca="1" si="2"/>
        <v>2765.3</v>
      </c>
      <c r="O21" s="64">
        <f t="shared" si="6"/>
        <v>0</v>
      </c>
      <c r="R21" s="64">
        <f t="shared" ca="1" si="7"/>
        <v>1.0019999999999998</v>
      </c>
      <c r="S21" s="64">
        <f ca="1">IF(O21=1,"",RTD("cqg.rtd",,"StudyData", "(Vol("&amp;$E$13&amp;")when  (LocalYear("&amp;$E$13&amp;")="&amp;$D$2&amp;"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5779</v>
      </c>
      <c r="T21" s="64" t="str">
        <f ca="1">IF(O21=1,"",RTD("cqg.rtd",,"StudyData", "(Vol("&amp;$E$14&amp;")when  (LocalYear("&amp;$E$14&amp;")="&amp;$D$3&amp;"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/>
      </c>
      <c r="U21" s="64">
        <f ca="1">IF(O21=1,"",RTD("cqg.rtd",,"StudyData", "(Vol("&amp;$E$15&amp;")when  (LocalYear("&amp;$E$15&amp;")="&amp;$D$4&amp;"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799</v>
      </c>
      <c r="V21" s="64">
        <f ca="1">IF(O21=1,"",RTD("cqg.rtd",,"StudyData", "(Vol("&amp;$E$16&amp;")when  (LocalYear("&amp;$E$16&amp;")="&amp;$D$5&amp;"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5771</v>
      </c>
      <c r="W21" s="64">
        <f ca="1">IF(O21=1,"",RTD("cqg.rtd",,"StudyData", "(Vol("&amp;$E$17&amp;")when  (LocalYear("&amp;$E$17&amp;")="&amp;$D$6&amp;"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1500</v>
      </c>
      <c r="X21" s="64">
        <f ca="1">IF(O21=1,"",RTD("cqg.rtd",,"StudyData", "(Vol("&amp;$E$18&amp;")when  (LocalYear("&amp;$E$18&amp;")="&amp;$D$7&amp;"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1779</v>
      </c>
      <c r="Y21" s="64" t="str">
        <f ca="1">IF(O21=1,"",RTD("cqg.rtd",,"StudyData", "(Vol("&amp;$E$19&amp;")when  (LocalYear("&amp;$E$19&amp;")="&amp;$D$8&amp;"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/>
      </c>
      <c r="Z21" s="64">
        <f ca="1">IF(O21=1,"",RTD("cqg.rtd",,"StudyData", "(Vol("&amp;$E$20&amp;")when  (LocalYear("&amp;$E$20&amp;")="&amp;$D$9&amp;"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2185</v>
      </c>
      <c r="AA21" s="64">
        <f ca="1">IF(O21=1,"",RTD("cqg.rtd",,"StudyData", "(Vol("&amp;$E$21&amp;")when  (LocalYear("&amp;$E$21&amp;")="&amp;$D$10&amp;"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8466</v>
      </c>
      <c r="AB21" s="64">
        <f ca="1">IF(O21=1,"",RTD("cqg.rtd",,"StudyData", "(Vol("&amp;$E$21&amp;")when  (LocalYear("&amp;$E$21&amp;")="&amp;$D$11&amp;"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1374</v>
      </c>
      <c r="AC21" s="65" t="str">
        <f t="shared" ca="1" si="8"/>
        <v/>
      </c>
      <c r="AE21" s="64" t="str">
        <f ca="1">IF($R21=1,SUM($S$1:S21),"")</f>
        <v/>
      </c>
      <c r="AF21" s="64" t="str">
        <f ca="1">IF($R21=1,SUM($T$1:T21),"")</f>
        <v/>
      </c>
      <c r="AG21" s="64" t="str">
        <f ca="1">IF($R21=1,SUM($U$1:U21),"")</f>
        <v/>
      </c>
      <c r="AH21" s="64" t="str">
        <f ca="1">IF($R21=1,SUM($V$1:V21),"")</f>
        <v/>
      </c>
      <c r="AI21" s="64" t="str">
        <f ca="1">IF($R21=1,SUM($W$1:W21),"")</f>
        <v/>
      </c>
      <c r="AJ21" s="64" t="str">
        <f ca="1">IF($R21=1,SUM($X$1:X21),"")</f>
        <v/>
      </c>
      <c r="AK21" s="64" t="str">
        <f ca="1">IF($R21=1,SUM($Y$1:Y21),"")</f>
        <v/>
      </c>
      <c r="AL21" s="64" t="str">
        <f ca="1">IF($R21=1,SUM($Z$1:Z21),"")</f>
        <v/>
      </c>
      <c r="AM21" s="64" t="str">
        <f ca="1">IF($R21=1,SUM($AA$1:AA21),"")</f>
        <v/>
      </c>
      <c r="AN21" s="64" t="str">
        <f ca="1">IF($R21=1,SUM($AB$1:AB21),"")</f>
        <v/>
      </c>
      <c r="AO21" s="64" t="str">
        <f ca="1">IF($R21=1,SUM($AC$1:AC21),"")</f>
        <v/>
      </c>
      <c r="AQ21" s="69" t="str">
        <f t="shared" si="9"/>
        <v>9:40</v>
      </c>
    </row>
    <row r="22" spans="1:43" x14ac:dyDescent="0.3">
      <c r="A22" s="72">
        <f t="shared" ca="1" si="14"/>
        <v>42366.356003472225</v>
      </c>
      <c r="B22" s="64">
        <f t="shared" ca="1" si="13"/>
        <v>2</v>
      </c>
      <c r="F22" s="64">
        <f t="shared" si="11"/>
        <v>9</v>
      </c>
      <c r="G22" s="66">
        <f t="shared" si="4"/>
        <v>45</v>
      </c>
      <c r="H22" s="67">
        <f t="shared" si="5"/>
        <v>0.40625</v>
      </c>
      <c r="K22" s="65" t="str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/>
      </c>
      <c r="L22" s="65" t="e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#N/A</v>
      </c>
      <c r="M22" s="65">
        <f t="shared" ca="1" si="2"/>
        <v>2593.5</v>
      </c>
      <c r="O22" s="64">
        <f t="shared" si="6"/>
        <v>0</v>
      </c>
      <c r="R22" s="64">
        <f t="shared" ca="1" si="7"/>
        <v>1.0029999999999997</v>
      </c>
      <c r="S22" s="64">
        <f ca="1">IF(O22=1,"",RTD("cqg.rtd",,"StudyData", "(Vol("&amp;$E$13&amp;")when  (LocalYear("&amp;$E$13&amp;")="&amp;$D$2&amp;"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5890</v>
      </c>
      <c r="T22" s="64" t="str">
        <f ca="1">IF(O22=1,"",RTD("cqg.rtd",,"StudyData", "(Vol("&amp;$E$14&amp;")when  (LocalYear("&amp;$E$14&amp;")="&amp;$D$3&amp;"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/>
      </c>
      <c r="U22" s="64">
        <f ca="1">IF(O22=1,"",RTD("cqg.rtd",,"StudyData", "(Vol("&amp;$E$15&amp;")when  (LocalYear("&amp;$E$15&amp;")="&amp;$D$4&amp;"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898</v>
      </c>
      <c r="V22" s="64">
        <f ca="1">IF(O22=1,"",RTD("cqg.rtd",,"StudyData", "(Vol("&amp;$E$16&amp;")when  (LocalYear("&amp;$E$16&amp;")="&amp;$D$5&amp;"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2800</v>
      </c>
      <c r="W22" s="64">
        <f ca="1">IF(O22=1,"",RTD("cqg.rtd",,"StudyData", "(Vol("&amp;$E$17&amp;")when  (LocalYear("&amp;$E$17&amp;")="&amp;$D$6&amp;"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1066</v>
      </c>
      <c r="X22" s="64">
        <f ca="1">IF(O22=1,"",RTD("cqg.rtd",,"StudyData", "(Vol("&amp;$E$18&amp;")when  (LocalYear("&amp;$E$18&amp;")="&amp;$D$7&amp;"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3902</v>
      </c>
      <c r="Y22" s="64" t="str">
        <f ca="1">IF(O22=1,"",RTD("cqg.rtd",,"StudyData", "(Vol("&amp;$E$19&amp;")when  (LocalYear("&amp;$E$19&amp;")="&amp;$D$8&amp;"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/>
      </c>
      <c r="Z22" s="64">
        <f ca="1">IF(O22=1,"",RTD("cqg.rtd",,"StudyData", "(Vol("&amp;$E$20&amp;")when  (LocalYear("&amp;$E$20&amp;")="&amp;$D$9&amp;"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1359</v>
      </c>
      <c r="AA22" s="64">
        <f ca="1">IF(O22=1,"",RTD("cqg.rtd",,"StudyData", "(Vol("&amp;$E$21&amp;")when  (LocalYear("&amp;$E$21&amp;")="&amp;$D$10&amp;"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8552</v>
      </c>
      <c r="AB22" s="64">
        <f ca="1">IF(O22=1,"",RTD("cqg.rtd",,"StudyData", "(Vol("&amp;$E$21&amp;")when  (LocalYear("&amp;$E$21&amp;")="&amp;$D$11&amp;"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1468</v>
      </c>
      <c r="AC22" s="65" t="str">
        <f t="shared" ca="1" si="8"/>
        <v/>
      </c>
      <c r="AE22" s="64" t="str">
        <f ca="1">IF($R22=1,SUM($S$1:S22),"")</f>
        <v/>
      </c>
      <c r="AF22" s="64" t="str">
        <f ca="1">IF($R22=1,SUM($T$1:T22),"")</f>
        <v/>
      </c>
      <c r="AG22" s="64" t="str">
        <f ca="1">IF($R22=1,SUM($U$1:U22),"")</f>
        <v/>
      </c>
      <c r="AH22" s="64" t="str">
        <f ca="1">IF($R22=1,SUM($V$1:V22),"")</f>
        <v/>
      </c>
      <c r="AI22" s="64" t="str">
        <f ca="1">IF($R22=1,SUM($W$1:W22),"")</f>
        <v/>
      </c>
      <c r="AJ22" s="64" t="str">
        <f ca="1">IF($R22=1,SUM($X$1:X22),"")</f>
        <v/>
      </c>
      <c r="AK22" s="64" t="str">
        <f ca="1">IF($R22=1,SUM($Y$1:Y22),"")</f>
        <v/>
      </c>
      <c r="AL22" s="64" t="str">
        <f ca="1">IF($R22=1,SUM($Z$1:Z22),"")</f>
        <v/>
      </c>
      <c r="AM22" s="64" t="str">
        <f ca="1">IF($R22=1,SUM($AA$1:AA22),"")</f>
        <v/>
      </c>
      <c r="AN22" s="64" t="str">
        <f ca="1">IF($R22=1,SUM($AB$1:AB22),"")</f>
        <v/>
      </c>
      <c r="AO22" s="64" t="str">
        <f ca="1">IF($R22=1,SUM($AC$1:AC22),"")</f>
        <v/>
      </c>
      <c r="AQ22" s="69" t="str">
        <f t="shared" si="9"/>
        <v>9:45</v>
      </c>
    </row>
    <row r="23" spans="1:43" x14ac:dyDescent="0.3">
      <c r="A23" s="72">
        <f t="shared" ca="1" si="14"/>
        <v>42363.356003472225</v>
      </c>
      <c r="B23" s="64">
        <f t="shared" ca="1" si="13"/>
        <v>6</v>
      </c>
      <c r="F23" s="64">
        <f t="shared" si="11"/>
        <v>9</v>
      </c>
      <c r="G23" s="66">
        <f t="shared" si="4"/>
        <v>50</v>
      </c>
      <c r="H23" s="67">
        <f t="shared" si="5"/>
        <v>0.40972222222222227</v>
      </c>
      <c r="K23" s="65" t="str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/>
      </c>
      <c r="L23" s="65" t="e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#N/A</v>
      </c>
      <c r="M23" s="65">
        <f t="shared" ca="1" si="2"/>
        <v>2150.1999999999998</v>
      </c>
      <c r="O23" s="64">
        <f t="shared" si="6"/>
        <v>0</v>
      </c>
      <c r="R23" s="64">
        <f t="shared" ca="1" si="7"/>
        <v>1.0039999999999996</v>
      </c>
      <c r="S23" s="64">
        <f ca="1">IF(O23=1,"",RTD("cqg.rtd",,"StudyData", "(Vol("&amp;$E$13&amp;")when  (LocalYear("&amp;$E$13&amp;")="&amp;$D$2&amp;"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6462</v>
      </c>
      <c r="T23" s="64" t="str">
        <f ca="1">IF(O23=1,"",RTD("cqg.rtd",,"StudyData", "(Vol("&amp;$E$14&amp;")when  (LocalYear("&amp;$E$14&amp;")="&amp;$D$3&amp;"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/>
      </c>
      <c r="U23" s="64">
        <f ca="1">IF(O23=1,"",RTD("cqg.rtd",,"StudyData", "(Vol("&amp;$E$15&amp;")when  (LocalYear("&amp;$E$15&amp;")="&amp;$D$4&amp;"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1238</v>
      </c>
      <c r="V23" s="64">
        <f ca="1">IF(O23=1,"",RTD("cqg.rtd",,"StudyData", "(Vol("&amp;$E$16&amp;")when  (LocalYear("&amp;$E$16&amp;")="&amp;$D$5&amp;"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2952</v>
      </c>
      <c r="W23" s="64">
        <f ca="1">IF(O23=1,"",RTD("cqg.rtd",,"StudyData", "(Vol("&amp;$E$17&amp;")when  (LocalYear("&amp;$E$17&amp;")="&amp;$D$6&amp;"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1089</v>
      </c>
      <c r="X23" s="64">
        <f ca="1">IF(O23=1,"",RTD("cqg.rtd",,"StudyData", "(Vol("&amp;$E$18&amp;")when  (LocalYear("&amp;$E$18&amp;")="&amp;$D$7&amp;"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1656</v>
      </c>
      <c r="Y23" s="64" t="str">
        <f ca="1">IF(O23=1,"",RTD("cqg.rtd",,"StudyData", "(Vol("&amp;$E$19&amp;")when  (LocalYear("&amp;$E$19&amp;")="&amp;$D$8&amp;"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/>
      </c>
      <c r="Z23" s="64">
        <f ca="1">IF(O23=1,"",RTD("cqg.rtd",,"StudyData", "(Vol("&amp;$E$20&amp;")when  (LocalYear("&amp;$E$20&amp;")="&amp;$D$9&amp;"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2678</v>
      </c>
      <c r="AA23" s="64">
        <f ca="1">IF(O23=1,"",RTD("cqg.rtd",,"StudyData", "(Vol("&amp;$E$21&amp;")when  (LocalYear("&amp;$E$21&amp;")="&amp;$D$10&amp;"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4291</v>
      </c>
      <c r="AB23" s="64">
        <f ca="1">IF(O23=1,"",RTD("cqg.rtd",,"StudyData", "(Vol("&amp;$E$21&amp;")when  (LocalYear("&amp;$E$21&amp;")="&amp;$D$11&amp;"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1136</v>
      </c>
      <c r="AC23" s="65" t="str">
        <f t="shared" ca="1" si="8"/>
        <v/>
      </c>
      <c r="AE23" s="64" t="str">
        <f ca="1">IF($R23=1,SUM($S$1:S23),"")</f>
        <v/>
      </c>
      <c r="AF23" s="64" t="str">
        <f ca="1">IF($R23=1,SUM($T$1:T23),"")</f>
        <v/>
      </c>
      <c r="AG23" s="64" t="str">
        <f ca="1">IF($R23=1,SUM($U$1:U23),"")</f>
        <v/>
      </c>
      <c r="AH23" s="64" t="str">
        <f ca="1">IF($R23=1,SUM($V$1:V23),"")</f>
        <v/>
      </c>
      <c r="AI23" s="64" t="str">
        <f ca="1">IF($R23=1,SUM($W$1:W23),"")</f>
        <v/>
      </c>
      <c r="AJ23" s="64" t="str">
        <f ca="1">IF($R23=1,SUM($X$1:X23),"")</f>
        <v/>
      </c>
      <c r="AK23" s="64" t="str">
        <f ca="1">IF($R23=1,SUM($Y$1:Y23),"")</f>
        <v/>
      </c>
      <c r="AL23" s="64" t="str">
        <f ca="1">IF($R23=1,SUM($Z$1:Z23),"")</f>
        <v/>
      </c>
      <c r="AM23" s="64" t="str">
        <f ca="1">IF($R23=1,SUM($AA$1:AA23),"")</f>
        <v/>
      </c>
      <c r="AN23" s="64" t="str">
        <f ca="1">IF($R23=1,SUM($AB$1:AB23),"")</f>
        <v/>
      </c>
      <c r="AO23" s="64" t="str">
        <f ca="1">IF($R23=1,SUM($AC$1:AC23),"")</f>
        <v/>
      </c>
      <c r="AQ23" s="69" t="str">
        <f t="shared" si="9"/>
        <v>9:50</v>
      </c>
    </row>
    <row r="24" spans="1:43" x14ac:dyDescent="0.3">
      <c r="A24" s="72">
        <f t="shared" ca="1" si="14"/>
        <v>42362.356003472225</v>
      </c>
      <c r="B24" s="64">
        <f t="shared" ca="1" si="13"/>
        <v>5</v>
      </c>
      <c r="F24" s="64">
        <f t="shared" si="11"/>
        <v>9</v>
      </c>
      <c r="G24" s="66">
        <f t="shared" si="4"/>
        <v>55</v>
      </c>
      <c r="H24" s="67">
        <f t="shared" si="5"/>
        <v>0.41319444444444442</v>
      </c>
      <c r="K24" s="65" t="str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/>
      </c>
      <c r="L24" s="65" t="e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#N/A</v>
      </c>
      <c r="M24" s="65">
        <f t="shared" ca="1" si="2"/>
        <v>2318</v>
      </c>
      <c r="O24" s="64">
        <f t="shared" si="6"/>
        <v>0</v>
      </c>
      <c r="R24" s="64">
        <f t="shared" ca="1" si="7"/>
        <v>1.0049999999999994</v>
      </c>
      <c r="S24" s="64">
        <f ca="1">IF(O24=1,"",RTD("cqg.rtd",,"StudyData", "(Vol("&amp;$E$13&amp;")when  (LocalYear("&amp;$E$13&amp;")="&amp;$D$2&amp;"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7348</v>
      </c>
      <c r="T24" s="64" t="str">
        <f ca="1">IF(O24=1,"",RTD("cqg.rtd",,"StudyData", "(Vol("&amp;$E$14&amp;")when  (LocalYear("&amp;$E$14&amp;")="&amp;$D$3&amp;"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/>
      </c>
      <c r="U24" s="64">
        <f ca="1">IF(O24=1,"",RTD("cqg.rtd",,"StudyData", "(Vol("&amp;$E$15&amp;")when  (LocalYear("&amp;$E$15&amp;")="&amp;$D$4&amp;"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1424</v>
      </c>
      <c r="V24" s="64">
        <f ca="1">IF(O24=1,"",RTD("cqg.rtd",,"StudyData", "(Vol("&amp;$E$16&amp;")when  (LocalYear("&amp;$E$16&amp;")="&amp;$D$5&amp;"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3953</v>
      </c>
      <c r="W24" s="64">
        <f ca="1">IF(O24=1,"",RTD("cqg.rtd",,"StudyData", "(Vol("&amp;$E$17&amp;")when  (LocalYear("&amp;$E$17&amp;")="&amp;$D$6&amp;"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1257</v>
      </c>
      <c r="X24" s="64">
        <f ca="1">IF(O24=1,"",RTD("cqg.rtd",,"StudyData", "(Vol("&amp;$E$18&amp;")when  (LocalYear("&amp;$E$18&amp;")="&amp;$D$7&amp;"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1497</v>
      </c>
      <c r="Y24" s="64" t="str">
        <f ca="1">IF(O24=1,"",RTD("cqg.rtd",,"StudyData", "(Vol("&amp;$E$19&amp;")when  (LocalYear("&amp;$E$19&amp;")="&amp;$D$8&amp;"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/>
      </c>
      <c r="Z24" s="64">
        <f ca="1">IF(O24=1,"",RTD("cqg.rtd",,"StudyData", "(Vol("&amp;$E$20&amp;")when  (LocalYear("&amp;$E$20&amp;")="&amp;$D$9&amp;"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911</v>
      </c>
      <c r="AA24" s="64">
        <f ca="1">IF(O24=1,"",RTD("cqg.rtd",,"StudyData", "(Vol("&amp;$E$21&amp;")when  (LocalYear("&amp;$E$21&amp;")="&amp;$D$10&amp;"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3417</v>
      </c>
      <c r="AB24" s="64">
        <f ca="1">IF(O24=1,"",RTD("cqg.rtd",,"StudyData", "(Vol("&amp;$E$21&amp;")when  (LocalYear("&amp;$E$21&amp;")="&amp;$D$11&amp;"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3373</v>
      </c>
      <c r="AC24" s="65" t="str">
        <f t="shared" ca="1" si="8"/>
        <v/>
      </c>
      <c r="AE24" s="64" t="str">
        <f ca="1">IF($R24=1,SUM($S$1:S24),"")</f>
        <v/>
      </c>
      <c r="AF24" s="64" t="str">
        <f ca="1">IF($R24=1,SUM($T$1:T24),"")</f>
        <v/>
      </c>
      <c r="AG24" s="64" t="str">
        <f ca="1">IF($R24=1,SUM($U$1:U24),"")</f>
        <v/>
      </c>
      <c r="AH24" s="64" t="str">
        <f ca="1">IF($R24=1,SUM($V$1:V24),"")</f>
        <v/>
      </c>
      <c r="AI24" s="64" t="str">
        <f ca="1">IF($R24=1,SUM($W$1:W24),"")</f>
        <v/>
      </c>
      <c r="AJ24" s="64" t="str">
        <f ca="1">IF($R24=1,SUM($X$1:X24),"")</f>
        <v/>
      </c>
      <c r="AK24" s="64" t="str">
        <f ca="1">IF($R24=1,SUM($Y$1:Y24),"")</f>
        <v/>
      </c>
      <c r="AL24" s="64" t="str">
        <f ca="1">IF($R24=1,SUM($Z$1:Z24),"")</f>
        <v/>
      </c>
      <c r="AM24" s="64" t="str">
        <f ca="1">IF($R24=1,SUM($AA$1:AA24),"")</f>
        <v/>
      </c>
      <c r="AN24" s="64" t="str">
        <f ca="1">IF($R24=1,SUM($AB$1:AB24),"")</f>
        <v/>
      </c>
      <c r="AO24" s="64" t="str">
        <f ca="1">IF($R24=1,SUM($AC$1:AC24),"")</f>
        <v/>
      </c>
      <c r="AQ24" s="69" t="str">
        <f t="shared" si="9"/>
        <v>9:55</v>
      </c>
    </row>
    <row r="25" spans="1:43" x14ac:dyDescent="0.3">
      <c r="A25" s="72">
        <f t="shared" ca="1" si="14"/>
        <v>42361.356003472225</v>
      </c>
      <c r="B25" s="64">
        <f t="shared" ca="1" si="13"/>
        <v>4</v>
      </c>
      <c r="F25" s="64">
        <f t="shared" si="11"/>
        <v>10</v>
      </c>
      <c r="G25" s="66" t="str">
        <f t="shared" si="4"/>
        <v>00</v>
      </c>
      <c r="H25" s="67">
        <f t="shared" si="5"/>
        <v>0.41666666666666669</v>
      </c>
      <c r="K25" s="65" t="str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/>
      </c>
      <c r="L25" s="65" t="e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#N/A</v>
      </c>
      <c r="M25" s="65">
        <f t="shared" ca="1" si="2"/>
        <v>2235.6</v>
      </c>
      <c r="O25" s="64">
        <f t="shared" si="6"/>
        <v>0</v>
      </c>
      <c r="R25" s="64">
        <f t="shared" ca="1" si="7"/>
        <v>1.0059999999999993</v>
      </c>
      <c r="S25" s="64">
        <f ca="1">IF(O25=1,"",RTD("cqg.rtd",,"StudyData", "(Vol("&amp;$E$13&amp;")when  (LocalYear("&amp;$E$13&amp;")="&amp;$D$2&amp;"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6802</v>
      </c>
      <c r="T25" s="64" t="str">
        <f ca="1">IF(O25=1,"",RTD("cqg.rtd",,"StudyData", "(Vol("&amp;$E$14&amp;")when  (LocalYear("&amp;$E$14&amp;")="&amp;$D$3&amp;"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/>
      </c>
      <c r="U25" s="64">
        <f ca="1">IF(O25=1,"",RTD("cqg.rtd",,"StudyData", "(Vol("&amp;$E$15&amp;")when  (LocalYear("&amp;$E$15&amp;")="&amp;$D$4&amp;"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1352</v>
      </c>
      <c r="V25" s="64">
        <f ca="1">IF(O25=1,"",RTD("cqg.rtd",,"StudyData", "(Vol("&amp;$E$16&amp;")when  (LocalYear("&amp;$E$16&amp;")="&amp;$D$5&amp;"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2282</v>
      </c>
      <c r="W25" s="64">
        <f ca="1">IF(O25=1,"",RTD("cqg.rtd",,"StudyData", "(Vol("&amp;$E$17&amp;")when  (LocalYear("&amp;$E$17&amp;")="&amp;$D$6&amp;"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3223</v>
      </c>
      <c r="X25" s="64">
        <f ca="1">IF(O25=1,"",RTD("cqg.rtd",,"StudyData", "(Vol("&amp;$E$18&amp;")when  (LocalYear("&amp;$E$18&amp;")="&amp;$D$7&amp;"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1680</v>
      </c>
      <c r="Y25" s="64" t="str">
        <f ca="1">IF(O25=1,"",RTD("cqg.rtd",,"StudyData", "(Vol("&amp;$E$19&amp;")when  (LocalYear("&amp;$E$19&amp;")="&amp;$D$8&amp;"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/>
      </c>
      <c r="Z25" s="64">
        <f ca="1">IF(O25=1,"",RTD("cqg.rtd",,"StudyData", "(Vol("&amp;$E$20&amp;")when  (LocalYear("&amp;$E$20&amp;")="&amp;$D$9&amp;"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960</v>
      </c>
      <c r="AA25" s="64">
        <f ca="1">IF(O25=1,"",RTD("cqg.rtd",,"StudyData", "(Vol("&amp;$E$21&amp;")when  (LocalYear("&amp;$E$21&amp;")="&amp;$D$10&amp;"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3753</v>
      </c>
      <c r="AB25" s="64">
        <f ca="1">IF(O25=1,"",RTD("cqg.rtd",,"StudyData", "(Vol("&amp;$E$21&amp;")when  (LocalYear("&amp;$E$21&amp;")="&amp;$D$11&amp;"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2304</v>
      </c>
      <c r="AC25" s="65" t="str">
        <f t="shared" ca="1" si="8"/>
        <v/>
      </c>
      <c r="AE25" s="64" t="str">
        <f ca="1">IF($R25=1,SUM($S$1:S25),"")</f>
        <v/>
      </c>
      <c r="AF25" s="64" t="str">
        <f ca="1">IF($R25=1,SUM($T$1:T25),"")</f>
        <v/>
      </c>
      <c r="AG25" s="64" t="str">
        <f ca="1">IF($R25=1,SUM($U$1:U25),"")</f>
        <v/>
      </c>
      <c r="AH25" s="64" t="str">
        <f ca="1">IF($R25=1,SUM($V$1:V25),"")</f>
        <v/>
      </c>
      <c r="AI25" s="64" t="str">
        <f ca="1">IF($R25=1,SUM($W$1:W25),"")</f>
        <v/>
      </c>
      <c r="AJ25" s="64" t="str">
        <f ca="1">IF($R25=1,SUM($X$1:X25),"")</f>
        <v/>
      </c>
      <c r="AK25" s="64" t="str">
        <f ca="1">IF($R25=1,SUM($Y$1:Y25),"")</f>
        <v/>
      </c>
      <c r="AL25" s="64" t="str">
        <f ca="1">IF($R25=1,SUM($Z$1:Z25),"")</f>
        <v/>
      </c>
      <c r="AM25" s="64" t="str">
        <f ca="1">IF($R25=1,SUM($AA$1:AA25),"")</f>
        <v/>
      </c>
      <c r="AN25" s="64" t="str">
        <f ca="1">IF($R25=1,SUM($AB$1:AB25),"")</f>
        <v/>
      </c>
      <c r="AO25" s="64" t="str">
        <f ca="1">IF($R25=1,SUM($AC$1:AC25),"")</f>
        <v/>
      </c>
      <c r="AQ25" s="69" t="str">
        <f t="shared" si="9"/>
        <v>10:00</v>
      </c>
    </row>
    <row r="26" spans="1:43" x14ac:dyDescent="0.3">
      <c r="A26" s="72">
        <f t="shared" ca="1" si="14"/>
        <v>42360.356003472225</v>
      </c>
      <c r="B26" s="64">
        <f t="shared" ca="1" si="13"/>
        <v>3</v>
      </c>
      <c r="F26" s="64">
        <f t="shared" si="11"/>
        <v>10</v>
      </c>
      <c r="G26" s="66" t="str">
        <f t="shared" si="4"/>
        <v>05</v>
      </c>
      <c r="H26" s="67">
        <f t="shared" si="5"/>
        <v>0.4201388888888889</v>
      </c>
      <c r="K26" s="65" t="str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/>
      </c>
      <c r="L26" s="65" t="e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#N/A</v>
      </c>
      <c r="M26" s="65">
        <f t="shared" ca="1" si="2"/>
        <v>2855.9</v>
      </c>
      <c r="O26" s="64">
        <f t="shared" si="6"/>
        <v>0</v>
      </c>
      <c r="R26" s="64">
        <f t="shared" ca="1" si="7"/>
        <v>1.0069999999999992</v>
      </c>
      <c r="S26" s="64">
        <f ca="1">IF(O26=1,"",RTD("cqg.rtd",,"StudyData", "(Vol("&amp;$E$13&amp;")when  (LocalYear("&amp;$E$13&amp;")="&amp;$D$2&amp;"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10237</v>
      </c>
      <c r="T26" s="64" t="str">
        <f ca="1">IF(O26=1,"",RTD("cqg.rtd",,"StudyData", "(Vol("&amp;$E$14&amp;")when  (LocalYear("&amp;$E$14&amp;")="&amp;$D$3&amp;"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/>
      </c>
      <c r="U26" s="64">
        <f ca="1">IF(O26=1,"",RTD("cqg.rtd",,"StudyData", "(Vol("&amp;$E$15&amp;")when  (LocalYear("&amp;$E$15&amp;")="&amp;$D$4&amp;"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2372</v>
      </c>
      <c r="V26" s="64">
        <f ca="1">IF(O26=1,"",RTD("cqg.rtd",,"StudyData", "(Vol("&amp;$E$16&amp;")when  (LocalYear("&amp;$E$16&amp;")="&amp;$D$5&amp;"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1770</v>
      </c>
      <c r="W26" s="64">
        <f ca="1">IF(O26=1,"",RTD("cqg.rtd",,"StudyData", "(Vol("&amp;$E$17&amp;")when  (LocalYear("&amp;$E$17&amp;")="&amp;$D$6&amp;"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1841</v>
      </c>
      <c r="X26" s="64">
        <f ca="1">IF(O26=1,"",RTD("cqg.rtd",,"StudyData", "(Vol("&amp;$E$18&amp;")when  (LocalYear("&amp;$E$18&amp;")="&amp;$D$7&amp;"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1475</v>
      </c>
      <c r="Y26" s="64" t="str">
        <f ca="1">IF(O26=1,"",RTD("cqg.rtd",,"StudyData", "(Vol("&amp;$E$19&amp;")when  (LocalYear("&amp;$E$19&amp;")="&amp;$D$8&amp;"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/>
      </c>
      <c r="Z26" s="64">
        <f ca="1">IF(O26=1,"",RTD("cqg.rtd",,"StudyData", "(Vol("&amp;$E$20&amp;")when  (LocalYear("&amp;$E$20&amp;")="&amp;$D$9&amp;"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1201</v>
      </c>
      <c r="AA26" s="64">
        <f ca="1">IF(O26=1,"",RTD("cqg.rtd",,"StudyData", "(Vol("&amp;$E$21&amp;")when  (LocalYear("&amp;$E$21&amp;")="&amp;$D$10&amp;"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7742</v>
      </c>
      <c r="AB26" s="64">
        <f ca="1">IF(O26=1,"",RTD("cqg.rtd",,"StudyData", "(Vol("&amp;$E$21&amp;")when  (LocalYear("&amp;$E$21&amp;")="&amp;$D$11&amp;"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1921</v>
      </c>
      <c r="AC26" s="65" t="str">
        <f t="shared" ca="1" si="8"/>
        <v/>
      </c>
      <c r="AE26" s="64" t="str">
        <f ca="1">IF($R26=1,SUM($S$1:S26),"")</f>
        <v/>
      </c>
      <c r="AF26" s="64" t="str">
        <f ca="1">IF($R26=1,SUM($T$1:T26),"")</f>
        <v/>
      </c>
      <c r="AG26" s="64" t="str">
        <f ca="1">IF($R26=1,SUM($U$1:U26),"")</f>
        <v/>
      </c>
      <c r="AH26" s="64" t="str">
        <f ca="1">IF($R26=1,SUM($V$1:V26),"")</f>
        <v/>
      </c>
      <c r="AI26" s="64" t="str">
        <f ca="1">IF($R26=1,SUM($W$1:W26),"")</f>
        <v/>
      </c>
      <c r="AJ26" s="64" t="str">
        <f ca="1">IF($R26=1,SUM($X$1:X26),"")</f>
        <v/>
      </c>
      <c r="AK26" s="64" t="str">
        <f ca="1">IF($R26=1,SUM($Y$1:Y26),"")</f>
        <v/>
      </c>
      <c r="AL26" s="64" t="str">
        <f ca="1">IF($R26=1,SUM($Z$1:Z26),"")</f>
        <v/>
      </c>
      <c r="AM26" s="64" t="str">
        <f ca="1">IF($R26=1,SUM($AA$1:AA26),"")</f>
        <v/>
      </c>
      <c r="AN26" s="64" t="str">
        <f ca="1">IF($R26=1,SUM($AB$1:AB26),"")</f>
        <v/>
      </c>
      <c r="AO26" s="64" t="str">
        <f ca="1">IF($R26=1,SUM($AC$1:AC26),"")</f>
        <v/>
      </c>
      <c r="AQ26" s="69" t="str">
        <f t="shared" si="9"/>
        <v>10:05</v>
      </c>
    </row>
    <row r="27" spans="1:43" x14ac:dyDescent="0.3">
      <c r="A27" s="72"/>
      <c r="F27" s="64">
        <f t="shared" si="11"/>
        <v>10</v>
      </c>
      <c r="G27" s="66">
        <f t="shared" si="4"/>
        <v>10</v>
      </c>
      <c r="H27" s="67">
        <f t="shared" si="5"/>
        <v>0.4236111111111111</v>
      </c>
      <c r="K27" s="65" t="str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/>
      </c>
      <c r="L27" s="65" t="e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#N/A</v>
      </c>
      <c r="M27" s="65">
        <f t="shared" ca="1" si="2"/>
        <v>2339.1999999999998</v>
      </c>
      <c r="O27" s="64">
        <f t="shared" si="6"/>
        <v>0</v>
      </c>
      <c r="R27" s="64">
        <f t="shared" ca="1" si="7"/>
        <v>1.0079999999999991</v>
      </c>
      <c r="S27" s="64">
        <f ca="1">IF(O27=1,"",RTD("cqg.rtd",,"StudyData", "(Vol("&amp;$E$13&amp;")when  (LocalYear("&amp;$E$13&amp;")="&amp;$D$2&amp;"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3975</v>
      </c>
      <c r="T27" s="64" t="str">
        <f ca="1">IF(O27=1,"",RTD("cqg.rtd",,"StudyData", "(Vol("&amp;$E$14&amp;")when  (LocalYear("&amp;$E$14&amp;")="&amp;$D$3&amp;"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/>
      </c>
      <c r="U27" s="64">
        <f ca="1">IF(O27=1,"",RTD("cqg.rtd",,"StudyData", "(Vol("&amp;$E$15&amp;")when  (LocalYear("&amp;$E$15&amp;")="&amp;$D$4&amp;"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986</v>
      </c>
      <c r="V27" s="64">
        <f ca="1">IF(O27=1,"",RTD("cqg.rtd",,"StudyData", "(Vol("&amp;$E$16&amp;")when  (LocalYear("&amp;$E$16&amp;")="&amp;$D$5&amp;"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1997</v>
      </c>
      <c r="W27" s="64">
        <f ca="1">IF(O27=1,"",RTD("cqg.rtd",,"StudyData", "(Vol("&amp;$E$17&amp;")when  (LocalYear("&amp;$E$17&amp;")="&amp;$D$6&amp;"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1607</v>
      </c>
      <c r="X27" s="64">
        <f ca="1">IF(O27=1,"",RTD("cqg.rtd",,"StudyData", "(Vol("&amp;$E$18&amp;")when  (LocalYear("&amp;$E$18&amp;")="&amp;$D$7&amp;"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2070</v>
      </c>
      <c r="Y27" s="64" t="str">
        <f ca="1">IF(O27=1,"",RTD("cqg.rtd",,"StudyData", "(Vol("&amp;$E$19&amp;")when  (LocalYear("&amp;$E$19&amp;")="&amp;$D$8&amp;"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/>
      </c>
      <c r="Z27" s="64">
        <f ca="1">IF(O27=1,"",RTD("cqg.rtd",,"StudyData", "(Vol("&amp;$E$20&amp;")when  (LocalYear("&amp;$E$20&amp;")="&amp;$D$9&amp;"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844</v>
      </c>
      <c r="AA27" s="64">
        <f ca="1">IF(O27=1,"",RTD("cqg.rtd",,"StudyData", "(Vol("&amp;$E$21&amp;")when  (LocalYear("&amp;$E$21&amp;")="&amp;$D$10&amp;"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7536</v>
      </c>
      <c r="AB27" s="64">
        <f ca="1">IF(O27=1,"",RTD("cqg.rtd",,"StudyData", "(Vol("&amp;$E$21&amp;")when  (LocalYear("&amp;$E$21&amp;")="&amp;$D$11&amp;"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4377</v>
      </c>
      <c r="AC27" s="65" t="str">
        <f t="shared" ca="1" si="8"/>
        <v/>
      </c>
      <c r="AE27" s="64" t="str">
        <f ca="1">IF($R27=1,SUM($S$1:S27),"")</f>
        <v/>
      </c>
      <c r="AF27" s="64" t="str">
        <f ca="1">IF($R27=1,SUM($T$1:T27),"")</f>
        <v/>
      </c>
      <c r="AG27" s="64" t="str">
        <f ca="1">IF($R27=1,SUM($U$1:U27),"")</f>
        <v/>
      </c>
      <c r="AH27" s="64" t="str">
        <f ca="1">IF($R27=1,SUM($V$1:V27),"")</f>
        <v/>
      </c>
      <c r="AI27" s="64" t="str">
        <f ca="1">IF($R27=1,SUM($W$1:W27),"")</f>
        <v/>
      </c>
      <c r="AJ27" s="64" t="str">
        <f ca="1">IF($R27=1,SUM($X$1:X27),"")</f>
        <v/>
      </c>
      <c r="AK27" s="64" t="str">
        <f ca="1">IF($R27=1,SUM($Y$1:Y27),"")</f>
        <v/>
      </c>
      <c r="AL27" s="64" t="str">
        <f ca="1">IF($R27=1,SUM($Z$1:Z27),"")</f>
        <v/>
      </c>
      <c r="AM27" s="64" t="str">
        <f ca="1">IF($R27=1,SUM($AA$1:AA27),"")</f>
        <v/>
      </c>
      <c r="AN27" s="64" t="str">
        <f ca="1">IF($R27=1,SUM($AB$1:AB27),"")</f>
        <v/>
      </c>
      <c r="AO27" s="64" t="str">
        <f ca="1">IF($R27=1,SUM($AC$1:AC27),"")</f>
        <v/>
      </c>
      <c r="AQ27" s="69" t="str">
        <f t="shared" si="9"/>
        <v>10:10</v>
      </c>
    </row>
    <row r="28" spans="1:43" x14ac:dyDescent="0.3">
      <c r="A28" s="72"/>
      <c r="F28" s="64">
        <f t="shared" si="11"/>
        <v>10</v>
      </c>
      <c r="G28" s="66">
        <f t="shared" si="4"/>
        <v>15</v>
      </c>
      <c r="H28" s="67">
        <f t="shared" si="5"/>
        <v>0.42708333333333331</v>
      </c>
      <c r="K28" s="65" t="str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/>
      </c>
      <c r="L28" s="65" t="e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#N/A</v>
      </c>
      <c r="M28" s="65">
        <f t="shared" ca="1" si="2"/>
        <v>2447.1</v>
      </c>
      <c r="O28" s="64">
        <f t="shared" si="6"/>
        <v>0</v>
      </c>
      <c r="R28" s="64">
        <f t="shared" ca="1" si="7"/>
        <v>1.008999999999999</v>
      </c>
      <c r="S28" s="64">
        <f ca="1">IF(O28=1,"",RTD("cqg.rtd",,"StudyData", "(Vol("&amp;$E$13&amp;")when  (LocalYear("&amp;$E$13&amp;")="&amp;$D$2&amp;"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4207</v>
      </c>
      <c r="T28" s="64" t="str">
        <f ca="1">IF(O28=1,"",RTD("cqg.rtd",,"StudyData", "(Vol("&amp;$E$14&amp;")when  (LocalYear("&amp;$E$14&amp;")="&amp;$D$3&amp;"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/>
      </c>
      <c r="U28" s="64">
        <f ca="1">IF(O28=1,"",RTD("cqg.rtd",,"StudyData", "(Vol("&amp;$E$15&amp;")when  (LocalYear("&amp;$E$15&amp;")="&amp;$D$4&amp;"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3178</v>
      </c>
      <c r="V28" s="64">
        <f ca="1">IF(O28=1,"",RTD("cqg.rtd",,"StudyData", "(Vol("&amp;$E$16&amp;")when  (LocalYear("&amp;$E$16&amp;")="&amp;$D$5&amp;"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1791</v>
      </c>
      <c r="W28" s="64">
        <f ca="1">IF(O28=1,"",RTD("cqg.rtd",,"StudyData", "(Vol("&amp;$E$17&amp;")when  (LocalYear("&amp;$E$17&amp;")="&amp;$D$6&amp;"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1857</v>
      </c>
      <c r="X28" s="64">
        <f ca="1">IF(O28=1,"",RTD("cqg.rtd",,"StudyData", "(Vol("&amp;$E$18&amp;")when  (LocalYear("&amp;$E$18&amp;")="&amp;$D$7&amp;"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1350</v>
      </c>
      <c r="Y28" s="64" t="str">
        <f ca="1">IF(O28=1,"",RTD("cqg.rtd",,"StudyData", "(Vol("&amp;$E$19&amp;")when  (LocalYear("&amp;$E$19&amp;")="&amp;$D$8&amp;"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/>
      </c>
      <c r="Z28" s="64">
        <f ca="1">IF(O28=1,"",RTD("cqg.rtd",,"StudyData", "(Vol("&amp;$E$20&amp;")when  (LocalYear("&amp;$E$20&amp;")="&amp;$D$9&amp;"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946</v>
      </c>
      <c r="AA28" s="64">
        <f ca="1">IF(O28=1,"",RTD("cqg.rtd",,"StudyData", "(Vol("&amp;$E$21&amp;")when  (LocalYear("&amp;$E$21&amp;")="&amp;$D$10&amp;"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6331</v>
      </c>
      <c r="AB28" s="64">
        <f ca="1">IF(O28=1,"",RTD("cqg.rtd",,"StudyData", "(Vol("&amp;$E$21&amp;")when  (LocalYear("&amp;$E$21&amp;")="&amp;$D$11&amp;"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4811</v>
      </c>
      <c r="AC28" s="65" t="str">
        <f t="shared" ca="1" si="8"/>
        <v/>
      </c>
      <c r="AE28" s="64" t="str">
        <f ca="1">IF($R28=1,SUM($S$1:S28),"")</f>
        <v/>
      </c>
      <c r="AF28" s="64" t="str">
        <f ca="1">IF($R28=1,SUM($T$1:T28),"")</f>
        <v/>
      </c>
      <c r="AG28" s="64" t="str">
        <f ca="1">IF($R28=1,SUM($U$1:U28),"")</f>
        <v/>
      </c>
      <c r="AH28" s="64" t="str">
        <f ca="1">IF($R28=1,SUM($V$1:V28),"")</f>
        <v/>
      </c>
      <c r="AI28" s="64" t="str">
        <f ca="1">IF($R28=1,SUM($W$1:W28),"")</f>
        <v/>
      </c>
      <c r="AJ28" s="64" t="str">
        <f ca="1">IF($R28=1,SUM($X$1:X28),"")</f>
        <v/>
      </c>
      <c r="AK28" s="64" t="str">
        <f ca="1">IF($R28=1,SUM($Y$1:Y28),"")</f>
        <v/>
      </c>
      <c r="AL28" s="64" t="str">
        <f ca="1">IF($R28=1,SUM($Z$1:Z28),"")</f>
        <v/>
      </c>
      <c r="AM28" s="64" t="str">
        <f ca="1">IF($R28=1,SUM($AA$1:AA28),"")</f>
        <v/>
      </c>
      <c r="AN28" s="64" t="str">
        <f ca="1">IF($R28=1,SUM($AB$1:AB28),"")</f>
        <v/>
      </c>
      <c r="AO28" s="64" t="str">
        <f ca="1">IF($R28=1,SUM($AC$1:AC28),"")</f>
        <v/>
      </c>
      <c r="AQ28" s="69" t="str">
        <f t="shared" si="9"/>
        <v>10:15</v>
      </c>
    </row>
    <row r="29" spans="1:43" x14ac:dyDescent="0.3">
      <c r="A29" s="72"/>
      <c r="F29" s="64">
        <f t="shared" si="11"/>
        <v>10</v>
      </c>
      <c r="G29" s="66">
        <f t="shared" si="4"/>
        <v>20</v>
      </c>
      <c r="H29" s="67">
        <f t="shared" si="5"/>
        <v>0.43055555555555558</v>
      </c>
      <c r="K29" s="65" t="str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/>
      </c>
      <c r="L29" s="65" t="e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#N/A</v>
      </c>
      <c r="M29" s="65">
        <f t="shared" ca="1" si="2"/>
        <v>2113.9</v>
      </c>
      <c r="O29" s="64">
        <f t="shared" si="6"/>
        <v>0</v>
      </c>
      <c r="R29" s="64">
        <f t="shared" ca="1" si="7"/>
        <v>1.0099999999999989</v>
      </c>
      <c r="S29" s="64">
        <f ca="1">IF(O29=1,"",RTD("cqg.rtd",,"StudyData", "(Vol("&amp;$E$13&amp;")when  (LocalYear("&amp;$E$13&amp;")="&amp;$D$2&amp;"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4180</v>
      </c>
      <c r="T29" s="64" t="str">
        <f ca="1">IF(O29=1,"",RTD("cqg.rtd",,"StudyData", "(Vol("&amp;$E$14&amp;")when  (LocalYear("&amp;$E$14&amp;")="&amp;$D$3&amp;"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/>
      </c>
      <c r="U29" s="64">
        <f ca="1">IF(O29=1,"",RTD("cqg.rtd",,"StudyData", "(Vol("&amp;$E$15&amp;")when  (LocalYear("&amp;$E$15&amp;")="&amp;$D$4&amp;"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2490</v>
      </c>
      <c r="V29" s="64">
        <f ca="1">IF(O29=1,"",RTD("cqg.rtd",,"StudyData", "(Vol("&amp;$E$16&amp;")when  (LocalYear("&amp;$E$16&amp;")="&amp;$D$5&amp;"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2144</v>
      </c>
      <c r="W29" s="64">
        <f ca="1">IF(O29=1,"",RTD("cqg.rtd",,"StudyData", "(Vol("&amp;$E$17&amp;")when  (LocalYear("&amp;$E$17&amp;")="&amp;$D$6&amp;"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1478</v>
      </c>
      <c r="X29" s="64">
        <f ca="1">IF(O29=1,"",RTD("cqg.rtd",,"StudyData", "(Vol("&amp;$E$18&amp;")when  (LocalYear("&amp;$E$18&amp;")="&amp;$D$7&amp;"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1513</v>
      </c>
      <c r="Y29" s="64" t="str">
        <f ca="1">IF(O29=1,"",RTD("cqg.rtd",,"StudyData", "(Vol("&amp;$E$19&amp;")when  (LocalYear("&amp;$E$19&amp;")="&amp;$D$8&amp;"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/>
      </c>
      <c r="Z29" s="64">
        <f ca="1">IF(O29=1,"",RTD("cqg.rtd",,"StudyData", "(Vol("&amp;$E$20&amp;")when  (LocalYear("&amp;$E$20&amp;")="&amp;$D$9&amp;"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2160</v>
      </c>
      <c r="AA29" s="64">
        <f ca="1">IF(O29=1,"",RTD("cqg.rtd",,"StudyData", "(Vol("&amp;$E$21&amp;")when  (LocalYear("&amp;$E$21&amp;")="&amp;$D$10&amp;"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2619</v>
      </c>
      <c r="AB29" s="64">
        <f ca="1">IF(O29=1,"",RTD("cqg.rtd",,"StudyData", "(Vol("&amp;$E$21&amp;")when  (LocalYear("&amp;$E$21&amp;")="&amp;$D$11&amp;"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4555</v>
      </c>
      <c r="AC29" s="65" t="str">
        <f t="shared" ca="1" si="8"/>
        <v/>
      </c>
      <c r="AE29" s="64" t="str">
        <f ca="1">IF($R29=1,SUM($S$1:S29),"")</f>
        <v/>
      </c>
      <c r="AF29" s="64" t="str">
        <f ca="1">IF($R29=1,SUM($T$1:T29),"")</f>
        <v/>
      </c>
      <c r="AG29" s="64" t="str">
        <f ca="1">IF($R29=1,SUM($U$1:U29),"")</f>
        <v/>
      </c>
      <c r="AH29" s="64" t="str">
        <f ca="1">IF($R29=1,SUM($V$1:V29),"")</f>
        <v/>
      </c>
      <c r="AI29" s="64" t="str">
        <f ca="1">IF($R29=1,SUM($W$1:W29),"")</f>
        <v/>
      </c>
      <c r="AJ29" s="64" t="str">
        <f ca="1">IF($R29=1,SUM($X$1:X29),"")</f>
        <v/>
      </c>
      <c r="AK29" s="64" t="str">
        <f ca="1">IF($R29=1,SUM($Y$1:Y29),"")</f>
        <v/>
      </c>
      <c r="AL29" s="64" t="str">
        <f ca="1">IF($R29=1,SUM($Z$1:Z29),"")</f>
        <v/>
      </c>
      <c r="AM29" s="64" t="str">
        <f ca="1">IF($R29=1,SUM($AA$1:AA29),"")</f>
        <v/>
      </c>
      <c r="AN29" s="64" t="str">
        <f ca="1">IF($R29=1,SUM($AB$1:AB29),"")</f>
        <v/>
      </c>
      <c r="AO29" s="64" t="str">
        <f ca="1">IF($R29=1,SUM($AC$1:AC29),"")</f>
        <v/>
      </c>
      <c r="AQ29" s="69" t="str">
        <f t="shared" si="9"/>
        <v>10:20</v>
      </c>
    </row>
    <row r="30" spans="1:43" x14ac:dyDescent="0.3">
      <c r="F30" s="64">
        <f t="shared" si="11"/>
        <v>10</v>
      </c>
      <c r="G30" s="66">
        <f t="shared" si="4"/>
        <v>25</v>
      </c>
      <c r="H30" s="67">
        <f t="shared" si="5"/>
        <v>0.43402777777777773</v>
      </c>
      <c r="K30" s="65" t="str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/>
      </c>
      <c r="L30" s="65" t="e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#N/A</v>
      </c>
      <c r="M30" s="65">
        <f t="shared" ca="1" si="2"/>
        <v>2990.8</v>
      </c>
      <c r="O30" s="64">
        <f t="shared" si="6"/>
        <v>0</v>
      </c>
      <c r="R30" s="64">
        <f t="shared" ca="1" si="7"/>
        <v>1.0109999999999988</v>
      </c>
      <c r="S30" s="64">
        <f ca="1">IF(O30=1,"",RTD("cqg.rtd",,"StudyData", "(Vol("&amp;$E$13&amp;")when  (LocalYear("&amp;$E$13&amp;")="&amp;$D$2&amp;"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10637</v>
      </c>
      <c r="T30" s="64" t="str">
        <f ca="1">IF(O30=1,"",RTD("cqg.rtd",,"StudyData", "(Vol("&amp;$E$14&amp;")when  (LocalYear("&amp;$E$14&amp;")="&amp;$D$3&amp;"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/>
      </c>
      <c r="U30" s="64">
        <f ca="1">IF(O30=1,"",RTD("cqg.rtd",,"StudyData", "(Vol("&amp;$E$15&amp;")when  (LocalYear("&amp;$E$15&amp;")="&amp;$D$4&amp;"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1572</v>
      </c>
      <c r="V30" s="64">
        <f ca="1">IF(O30=1,"",RTD("cqg.rtd",,"StudyData", "(Vol("&amp;$E$16&amp;")when  (LocalYear("&amp;$E$16&amp;")="&amp;$D$5&amp;"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2642</v>
      </c>
      <c r="W30" s="64">
        <f ca="1">IF(O30=1,"",RTD("cqg.rtd",,"StudyData", "(Vol("&amp;$E$17&amp;")when  (LocalYear("&amp;$E$17&amp;")="&amp;$D$6&amp;"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2930</v>
      </c>
      <c r="X30" s="64">
        <f ca="1">IF(O30=1,"",RTD("cqg.rtd",,"StudyData", "(Vol("&amp;$E$18&amp;")when  (LocalYear("&amp;$E$18&amp;")="&amp;$D$7&amp;"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2097</v>
      </c>
      <c r="Y30" s="64" t="str">
        <f ca="1">IF(O30=1,"",RTD("cqg.rtd",,"StudyData", "(Vol("&amp;$E$19&amp;")when  (LocalYear("&amp;$E$19&amp;")="&amp;$D$8&amp;"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/>
      </c>
      <c r="Z30" s="64">
        <f ca="1">IF(O30=1,"",RTD("cqg.rtd",,"StudyData", "(Vol("&amp;$E$20&amp;")when  (LocalYear("&amp;$E$20&amp;")="&amp;$D$9&amp;"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3215</v>
      </c>
      <c r="AA30" s="64">
        <f ca="1">IF(O30=1,"",RTD("cqg.rtd",,"StudyData", "(Vol("&amp;$E$21&amp;")when  (LocalYear("&amp;$E$21&amp;")="&amp;$D$10&amp;"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3364</v>
      </c>
      <c r="AB30" s="64">
        <f ca="1">IF(O30=1,"",RTD("cqg.rtd",,"StudyData", "(Vol("&amp;$E$21&amp;")when  (LocalYear("&amp;$E$21&amp;")="&amp;$D$11&amp;"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3451</v>
      </c>
      <c r="AC30" s="65" t="str">
        <f t="shared" ca="1" si="8"/>
        <v/>
      </c>
      <c r="AE30" s="64" t="str">
        <f ca="1">IF($R30=1,SUM($S$1:S30),"")</f>
        <v/>
      </c>
      <c r="AF30" s="64" t="str">
        <f ca="1">IF($R30=1,SUM($T$1:T30),"")</f>
        <v/>
      </c>
      <c r="AG30" s="64" t="str">
        <f ca="1">IF($R30=1,SUM($U$1:U30),"")</f>
        <v/>
      </c>
      <c r="AH30" s="64" t="str">
        <f ca="1">IF($R30=1,SUM($V$1:V30),"")</f>
        <v/>
      </c>
      <c r="AI30" s="64" t="str">
        <f ca="1">IF($R30=1,SUM($W$1:W30),"")</f>
        <v/>
      </c>
      <c r="AJ30" s="64" t="str">
        <f ca="1">IF($R30=1,SUM($X$1:X30),"")</f>
        <v/>
      </c>
      <c r="AK30" s="64" t="str">
        <f ca="1">IF($R30=1,SUM($Y$1:Y30),"")</f>
        <v/>
      </c>
      <c r="AL30" s="64" t="str">
        <f ca="1">IF($R30=1,SUM($Z$1:Z30),"")</f>
        <v/>
      </c>
      <c r="AM30" s="64" t="str">
        <f ca="1">IF($R30=1,SUM($AA$1:AA30),"")</f>
        <v/>
      </c>
      <c r="AN30" s="64" t="str">
        <f ca="1">IF($R30=1,SUM($AB$1:AB30),"")</f>
        <v/>
      </c>
      <c r="AO30" s="64" t="str">
        <f ca="1">IF($R30=1,SUM($AC$1:AC30),"")</f>
        <v/>
      </c>
      <c r="AQ30" s="69" t="str">
        <f t="shared" si="9"/>
        <v>10:25</v>
      </c>
    </row>
    <row r="31" spans="1:43" x14ac:dyDescent="0.3">
      <c r="F31" s="64">
        <f t="shared" si="11"/>
        <v>10</v>
      </c>
      <c r="G31" s="66">
        <f t="shared" si="4"/>
        <v>30</v>
      </c>
      <c r="H31" s="67">
        <f t="shared" si="5"/>
        <v>0.4375</v>
      </c>
      <c r="K31" s="65" t="str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/>
      </c>
      <c r="L31" s="65" t="e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#N/A</v>
      </c>
      <c r="M31" s="65">
        <f t="shared" ca="1" si="2"/>
        <v>2304.8000000000002</v>
      </c>
      <c r="O31" s="64">
        <f t="shared" si="6"/>
        <v>0</v>
      </c>
      <c r="R31" s="64">
        <f t="shared" ca="1" si="7"/>
        <v>1.0119999999999987</v>
      </c>
      <c r="S31" s="64">
        <f ca="1">IF(O31=1,"",RTD("cqg.rtd",,"StudyData", "(Vol("&amp;$E$13&amp;")when  (LocalYear("&amp;$E$13&amp;")="&amp;$D$2&amp;"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4537</v>
      </c>
      <c r="T31" s="64" t="str">
        <f ca="1">IF(O31=1,"",RTD("cqg.rtd",,"StudyData", "(Vol("&amp;$E$14&amp;")when  (LocalYear("&amp;$E$14&amp;")="&amp;$D$3&amp;"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/>
      </c>
      <c r="U31" s="64">
        <f ca="1">IF(O31=1,"",RTD("cqg.rtd",,"StudyData", "(Vol("&amp;$E$15&amp;")when  (LocalYear("&amp;$E$15&amp;")="&amp;$D$4&amp;"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2900</v>
      </c>
      <c r="V31" s="64">
        <f ca="1">IF(O31=1,"",RTD("cqg.rtd",,"StudyData", "(Vol("&amp;$E$16&amp;")when  (LocalYear("&amp;$E$16&amp;")="&amp;$D$5&amp;"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1940</v>
      </c>
      <c r="W31" s="64">
        <f ca="1">IF(O31=1,"",RTD("cqg.rtd",,"StudyData", "(Vol("&amp;$E$17&amp;")when  (LocalYear("&amp;$E$17&amp;")="&amp;$D$6&amp;"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2998</v>
      </c>
      <c r="X31" s="64">
        <f ca="1">IF(O31=1,"",RTD("cqg.rtd",,"StudyData", "(Vol("&amp;$E$18&amp;")when  (LocalYear("&amp;$E$18&amp;")="&amp;$D$7&amp;"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1422</v>
      </c>
      <c r="Y31" s="64" t="str">
        <f ca="1">IF(O31=1,"",RTD("cqg.rtd",,"StudyData", "(Vol("&amp;$E$19&amp;")when  (LocalYear("&amp;$E$19&amp;")="&amp;$D$8&amp;"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/>
      </c>
      <c r="Z31" s="64">
        <f ca="1">IF(O31=1,"",RTD("cqg.rtd",,"StudyData", "(Vol("&amp;$E$20&amp;")when  (LocalYear("&amp;$E$20&amp;")="&amp;$D$9&amp;"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1920</v>
      </c>
      <c r="AA31" s="64">
        <f ca="1">IF(O31=1,"",RTD("cqg.rtd",,"StudyData", "(Vol("&amp;$E$21&amp;")when  (LocalYear("&amp;$E$21&amp;")="&amp;$D$10&amp;"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3705</v>
      </c>
      <c r="AB31" s="64">
        <f ca="1">IF(O31=1,"",RTD("cqg.rtd",,"StudyData", "(Vol("&amp;$E$21&amp;")when  (LocalYear("&amp;$E$21&amp;")="&amp;$D$11&amp;"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3626</v>
      </c>
      <c r="AC31" s="65" t="str">
        <f t="shared" ca="1" si="8"/>
        <v/>
      </c>
      <c r="AE31" s="64" t="str">
        <f ca="1">IF($R31=1,SUM($S$1:S31),"")</f>
        <v/>
      </c>
      <c r="AF31" s="64" t="str">
        <f ca="1">IF($R31=1,SUM($T$1:T31),"")</f>
        <v/>
      </c>
      <c r="AG31" s="64" t="str">
        <f ca="1">IF($R31=1,SUM($U$1:U31),"")</f>
        <v/>
      </c>
      <c r="AH31" s="64" t="str">
        <f ca="1">IF($R31=1,SUM($V$1:V31),"")</f>
        <v/>
      </c>
      <c r="AI31" s="64" t="str">
        <f ca="1">IF($R31=1,SUM($W$1:W31),"")</f>
        <v/>
      </c>
      <c r="AJ31" s="64" t="str">
        <f ca="1">IF($R31=1,SUM($X$1:X31),"")</f>
        <v/>
      </c>
      <c r="AK31" s="64" t="str">
        <f ca="1">IF($R31=1,SUM($Y$1:Y31),"")</f>
        <v/>
      </c>
      <c r="AL31" s="64" t="str">
        <f ca="1">IF($R31=1,SUM($Z$1:Z31),"")</f>
        <v/>
      </c>
      <c r="AM31" s="64" t="str">
        <f ca="1">IF($R31=1,SUM($AA$1:AA31),"")</f>
        <v/>
      </c>
      <c r="AN31" s="64" t="str">
        <f ca="1">IF($R31=1,SUM($AB$1:AB31),"")</f>
        <v/>
      </c>
      <c r="AO31" s="64" t="str">
        <f ca="1">IF($R31=1,SUM($AC$1:AC31),"")</f>
        <v/>
      </c>
      <c r="AQ31" s="69" t="str">
        <f t="shared" si="9"/>
        <v>10:30</v>
      </c>
    </row>
    <row r="32" spans="1:43" x14ac:dyDescent="0.3">
      <c r="A32" s="72"/>
      <c r="F32" s="64">
        <f t="shared" si="11"/>
        <v>10</v>
      </c>
      <c r="G32" s="66">
        <f t="shared" si="4"/>
        <v>35</v>
      </c>
      <c r="H32" s="67">
        <f t="shared" si="5"/>
        <v>0.44097222222222227</v>
      </c>
      <c r="K32" s="65" t="str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/>
      </c>
      <c r="L32" s="65" t="e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#N/A</v>
      </c>
      <c r="M32" s="65">
        <f t="shared" ca="1" si="2"/>
        <v>1778.6</v>
      </c>
      <c r="O32" s="64">
        <f t="shared" si="6"/>
        <v>0</v>
      </c>
      <c r="R32" s="64">
        <f t="shared" ca="1" si="7"/>
        <v>1.0129999999999986</v>
      </c>
      <c r="S32" s="64">
        <f ca="1">IF(O32=1,"",RTD("cqg.rtd",,"StudyData", "(Vol("&amp;$E$13&amp;")when  (LocalYear("&amp;$E$13&amp;")="&amp;$D$2&amp;"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3011</v>
      </c>
      <c r="T32" s="64" t="str">
        <f ca="1">IF(O32=1,"",RTD("cqg.rtd",,"StudyData", "(Vol("&amp;$E$14&amp;")when  (LocalYear("&amp;$E$14&amp;")="&amp;$D$3&amp;"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/>
      </c>
      <c r="U32" s="64">
        <f ca="1">IF(O32=1,"",RTD("cqg.rtd",,"StudyData", "(Vol("&amp;$E$15&amp;")when  (LocalYear("&amp;$E$15&amp;")="&amp;$D$4&amp;"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3712</v>
      </c>
      <c r="V32" s="64">
        <f ca="1">IF(O32=1,"",RTD("cqg.rtd",,"StudyData", "(Vol("&amp;$E$16&amp;")when  (LocalYear("&amp;$E$16&amp;")="&amp;$D$5&amp;"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1583</v>
      </c>
      <c r="W32" s="64">
        <f ca="1">IF(O32=1,"",RTD("cqg.rtd",,"StudyData", "(Vol("&amp;$E$17&amp;")when  (LocalYear("&amp;$E$17&amp;")="&amp;$D$6&amp;"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1025</v>
      </c>
      <c r="X32" s="64">
        <f ca="1">IF(O32=1,"",RTD("cqg.rtd",,"StudyData", "(Vol("&amp;$E$18&amp;")when  (LocalYear("&amp;$E$18&amp;")="&amp;$D$7&amp;"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1227</v>
      </c>
      <c r="Y32" s="64" t="str">
        <f ca="1">IF(O32=1,"",RTD("cqg.rtd",,"StudyData", "(Vol("&amp;$E$19&amp;")when  (LocalYear("&amp;$E$19&amp;")="&amp;$D$8&amp;"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/>
      </c>
      <c r="Z32" s="64">
        <f ca="1">IF(O32=1,"",RTD("cqg.rtd",,"StudyData", "(Vol("&amp;$E$20&amp;")when  (LocalYear("&amp;$E$20&amp;")="&amp;$D$9&amp;"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1387</v>
      </c>
      <c r="AA32" s="64">
        <f ca="1">IF(O32=1,"",RTD("cqg.rtd",,"StudyData", "(Vol("&amp;$E$21&amp;")when  (LocalYear("&amp;$E$21&amp;")="&amp;$D$10&amp;"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3850</v>
      </c>
      <c r="AB32" s="64">
        <f ca="1">IF(O32=1,"",RTD("cqg.rtd",,"StudyData", "(Vol("&amp;$E$21&amp;")when  (LocalYear("&amp;$E$21&amp;")="&amp;$D$11&amp;"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1991</v>
      </c>
      <c r="AC32" s="65" t="str">
        <f t="shared" ca="1" si="8"/>
        <v/>
      </c>
      <c r="AE32" s="64" t="str">
        <f ca="1">IF($R32=1,SUM($S$1:S32),"")</f>
        <v/>
      </c>
      <c r="AF32" s="64" t="str">
        <f ca="1">IF($R32=1,SUM($T$1:T32),"")</f>
        <v/>
      </c>
      <c r="AG32" s="64" t="str">
        <f ca="1">IF($R32=1,SUM($U$1:U32),"")</f>
        <v/>
      </c>
      <c r="AH32" s="64" t="str">
        <f ca="1">IF($R32=1,SUM($V$1:V32),"")</f>
        <v/>
      </c>
      <c r="AI32" s="64" t="str">
        <f ca="1">IF($R32=1,SUM($W$1:W32),"")</f>
        <v/>
      </c>
      <c r="AJ32" s="64" t="str">
        <f ca="1">IF($R32=1,SUM($X$1:X32),"")</f>
        <v/>
      </c>
      <c r="AK32" s="64" t="str">
        <f ca="1">IF($R32=1,SUM($Y$1:Y32),"")</f>
        <v/>
      </c>
      <c r="AL32" s="64" t="str">
        <f ca="1">IF($R32=1,SUM($Z$1:Z32),"")</f>
        <v/>
      </c>
      <c r="AM32" s="64" t="str">
        <f ca="1">IF($R32=1,SUM($AA$1:AA32),"")</f>
        <v/>
      </c>
      <c r="AN32" s="64" t="str">
        <f ca="1">IF($R32=1,SUM($AB$1:AB32),"")</f>
        <v/>
      </c>
      <c r="AO32" s="64" t="str">
        <f ca="1">IF($R32=1,SUM($AC$1:AC32),"")</f>
        <v/>
      </c>
      <c r="AQ32" s="69" t="str">
        <f t="shared" si="9"/>
        <v>10:35</v>
      </c>
    </row>
    <row r="33" spans="6:43" x14ac:dyDescent="0.3">
      <c r="F33" s="64">
        <f t="shared" si="11"/>
        <v>10</v>
      </c>
      <c r="G33" s="66">
        <f t="shared" si="4"/>
        <v>40</v>
      </c>
      <c r="H33" s="67">
        <f t="shared" si="5"/>
        <v>0.44444444444444442</v>
      </c>
      <c r="K33" s="65" t="str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/>
      </c>
      <c r="L33" s="65" t="e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#N/A</v>
      </c>
      <c r="M33" s="65">
        <f t="shared" ca="1" si="2"/>
        <v>1998.8</v>
      </c>
      <c r="O33" s="64">
        <f t="shared" si="6"/>
        <v>0</v>
      </c>
      <c r="R33" s="64">
        <f t="shared" ca="1" si="7"/>
        <v>1.0139999999999985</v>
      </c>
      <c r="S33" s="64">
        <f ca="1">IF(O33=1,"",RTD("cqg.rtd",,"StudyData", "(Vol("&amp;$E$13&amp;")when  (LocalYear("&amp;$E$13&amp;")="&amp;$D$2&amp;"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2093</v>
      </c>
      <c r="T33" s="64" t="str">
        <f ca="1">IF(O33=1,"",RTD("cqg.rtd",,"StudyData", "(Vol("&amp;$E$14&amp;")when  (LocalYear("&amp;$E$14&amp;")="&amp;$D$3&amp;"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/>
      </c>
      <c r="U33" s="64">
        <f ca="1">IF(O33=1,"",RTD("cqg.rtd",,"StudyData", "(Vol("&amp;$E$15&amp;")when  (LocalYear("&amp;$E$15&amp;")="&amp;$D$4&amp;"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7350</v>
      </c>
      <c r="V33" s="64">
        <f ca="1">IF(O33=1,"",RTD("cqg.rtd",,"StudyData", "(Vol("&amp;$E$16&amp;")when  (LocalYear("&amp;$E$16&amp;")="&amp;$D$5&amp;"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1819</v>
      </c>
      <c r="W33" s="64">
        <f ca="1">IF(O33=1,"",RTD("cqg.rtd",,"StudyData", "(Vol("&amp;$E$17&amp;")when  (LocalYear("&amp;$E$17&amp;")="&amp;$D$6&amp;"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3656</v>
      </c>
      <c r="X33" s="64">
        <f ca="1">IF(O33=1,"",RTD("cqg.rtd",,"StudyData", "(Vol("&amp;$E$18&amp;")when  (LocalYear("&amp;$E$18&amp;")="&amp;$D$7&amp;"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756</v>
      </c>
      <c r="Y33" s="64" t="str">
        <f ca="1">IF(O33=1,"",RTD("cqg.rtd",,"StudyData", "(Vol("&amp;$E$19&amp;")when  (LocalYear("&amp;$E$19&amp;")="&amp;$D$8&amp;"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/>
      </c>
      <c r="Z33" s="64">
        <f ca="1">IF(O33=1,"",RTD("cqg.rtd",,"StudyData", "(Vol("&amp;$E$20&amp;")when  (LocalYear("&amp;$E$20&amp;")="&amp;$D$9&amp;"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717</v>
      </c>
      <c r="AA33" s="64">
        <f ca="1">IF(O33=1,"",RTD("cqg.rtd",,"StudyData", "(Vol("&amp;$E$21&amp;")when  (LocalYear("&amp;$E$21&amp;")="&amp;$D$10&amp;"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1767</v>
      </c>
      <c r="AB33" s="64">
        <f ca="1">IF(O33=1,"",RTD("cqg.rtd",,"StudyData", "(Vol("&amp;$E$21&amp;")when  (LocalYear("&amp;$E$21&amp;")="&amp;$D$11&amp;"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1830</v>
      </c>
      <c r="AC33" s="65" t="str">
        <f t="shared" ca="1" si="8"/>
        <v/>
      </c>
      <c r="AE33" s="64" t="str">
        <f ca="1">IF($R33=1,SUM($S$1:S33),"")</f>
        <v/>
      </c>
      <c r="AF33" s="64" t="str">
        <f ca="1">IF($R33=1,SUM($T$1:T33),"")</f>
        <v/>
      </c>
      <c r="AG33" s="64" t="str">
        <f ca="1">IF($R33=1,SUM($U$1:U33),"")</f>
        <v/>
      </c>
      <c r="AH33" s="64" t="str">
        <f ca="1">IF($R33=1,SUM($V$1:V33),"")</f>
        <v/>
      </c>
      <c r="AI33" s="64" t="str">
        <f ca="1">IF($R33=1,SUM($W$1:W33),"")</f>
        <v/>
      </c>
      <c r="AJ33" s="64" t="str">
        <f ca="1">IF($R33=1,SUM($X$1:X33),"")</f>
        <v/>
      </c>
      <c r="AK33" s="64" t="str">
        <f ca="1">IF($R33=1,SUM($Y$1:Y33),"")</f>
        <v/>
      </c>
      <c r="AL33" s="64" t="str">
        <f ca="1">IF($R33=1,SUM($Z$1:Z33),"")</f>
        <v/>
      </c>
      <c r="AM33" s="64" t="str">
        <f ca="1">IF($R33=1,SUM($AA$1:AA33),"")</f>
        <v/>
      </c>
      <c r="AN33" s="64" t="str">
        <f ca="1">IF($R33=1,SUM($AB$1:AB33),"")</f>
        <v/>
      </c>
      <c r="AO33" s="64" t="str">
        <f ca="1">IF($R33=1,SUM($AC$1:AC33),"")</f>
        <v/>
      </c>
      <c r="AQ33" s="69" t="str">
        <f t="shared" si="9"/>
        <v>10:40</v>
      </c>
    </row>
    <row r="34" spans="6:43" x14ac:dyDescent="0.3">
      <c r="F34" s="64">
        <f t="shared" si="11"/>
        <v>10</v>
      </c>
      <c r="G34" s="66">
        <f t="shared" si="4"/>
        <v>45</v>
      </c>
      <c r="H34" s="67">
        <f t="shared" si="5"/>
        <v>0.44791666666666669</v>
      </c>
      <c r="K34" s="65" t="str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/>
      </c>
      <c r="L34" s="65" t="e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#N/A</v>
      </c>
      <c r="M34" s="65">
        <f t="shared" ca="1" si="2"/>
        <v>1287.0999999999999</v>
      </c>
      <c r="O34" s="64">
        <f t="shared" si="6"/>
        <v>0</v>
      </c>
      <c r="R34" s="64">
        <f t="shared" ca="1" si="7"/>
        <v>1.0149999999999983</v>
      </c>
      <c r="S34" s="64">
        <f ca="1">IF(O34=1,"",RTD("cqg.rtd",,"StudyData", "(Vol("&amp;$E$13&amp;")when  (LocalYear("&amp;$E$13&amp;")="&amp;$D$2&amp;"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2295</v>
      </c>
      <c r="T34" s="64" t="str">
        <f ca="1">IF(O34=1,"",RTD("cqg.rtd",,"StudyData", "(Vol("&amp;$E$14&amp;")when  (LocalYear("&amp;$E$14&amp;")="&amp;$D$3&amp;"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/>
      </c>
      <c r="U34" s="64">
        <f ca="1">IF(O34=1,"",RTD("cqg.rtd",,"StudyData", "(Vol("&amp;$E$15&amp;")when  (LocalYear("&amp;$E$15&amp;")="&amp;$D$4&amp;"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2304</v>
      </c>
      <c r="V34" s="64">
        <f ca="1">IF(O34=1,"",RTD("cqg.rtd",,"StudyData", "(Vol("&amp;$E$16&amp;")when  (LocalYear("&amp;$E$16&amp;")="&amp;$D$5&amp;"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815</v>
      </c>
      <c r="W34" s="64">
        <f ca="1">IF(O34=1,"",RTD("cqg.rtd",,"StudyData", "(Vol("&amp;$E$17&amp;")when  (LocalYear("&amp;$E$17&amp;")="&amp;$D$6&amp;"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1980</v>
      </c>
      <c r="X34" s="64">
        <f ca="1">IF(O34=1,"",RTD("cqg.rtd",,"StudyData", "(Vol("&amp;$E$18&amp;")when  (LocalYear("&amp;$E$18&amp;")="&amp;$D$7&amp;"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929</v>
      </c>
      <c r="Y34" s="64" t="str">
        <f ca="1">IF(O34=1,"",RTD("cqg.rtd",,"StudyData", "(Vol("&amp;$E$19&amp;")when  (LocalYear("&amp;$E$19&amp;")="&amp;$D$8&amp;"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/>
      </c>
      <c r="Z34" s="64">
        <f ca="1">IF(O34=1,"",RTD("cqg.rtd",,"StudyData", "(Vol("&amp;$E$20&amp;")when  (LocalYear("&amp;$E$20&amp;")="&amp;$D$9&amp;"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921</v>
      </c>
      <c r="AA34" s="64">
        <f ca="1">IF(O34=1,"",RTD("cqg.rtd",,"StudyData", "(Vol("&amp;$E$21&amp;")when  (LocalYear("&amp;$E$21&amp;")="&amp;$D$10&amp;"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1587</v>
      </c>
      <c r="AB34" s="64">
        <f ca="1">IF(O34=1,"",RTD("cqg.rtd",,"StudyData", "(Vol("&amp;$E$21&amp;")when  (LocalYear("&amp;$E$21&amp;")="&amp;$D$11&amp;"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2040</v>
      </c>
      <c r="AC34" s="65" t="str">
        <f t="shared" ca="1" si="8"/>
        <v/>
      </c>
      <c r="AE34" s="64" t="str">
        <f ca="1">IF($R34=1,SUM($S$1:S34),"")</f>
        <v/>
      </c>
      <c r="AF34" s="64" t="str">
        <f ca="1">IF($R34=1,SUM($T$1:T34),"")</f>
        <v/>
      </c>
      <c r="AG34" s="64" t="str">
        <f ca="1">IF($R34=1,SUM($U$1:U34),"")</f>
        <v/>
      </c>
      <c r="AH34" s="64" t="str">
        <f ca="1">IF($R34=1,SUM($V$1:V34),"")</f>
        <v/>
      </c>
      <c r="AI34" s="64" t="str">
        <f ca="1">IF($R34=1,SUM($W$1:W34),"")</f>
        <v/>
      </c>
      <c r="AJ34" s="64" t="str">
        <f ca="1">IF($R34=1,SUM($X$1:X34),"")</f>
        <v/>
      </c>
      <c r="AK34" s="64" t="str">
        <f ca="1">IF($R34=1,SUM($Y$1:Y34),"")</f>
        <v/>
      </c>
      <c r="AL34" s="64" t="str">
        <f ca="1">IF($R34=1,SUM($Z$1:Z34),"")</f>
        <v/>
      </c>
      <c r="AM34" s="64" t="str">
        <f ca="1">IF($R34=1,SUM($AA$1:AA34),"")</f>
        <v/>
      </c>
      <c r="AN34" s="64" t="str">
        <f ca="1">IF($R34=1,SUM($AB$1:AB34),"")</f>
        <v/>
      </c>
      <c r="AO34" s="64" t="str">
        <f ca="1">IF($R34=1,SUM($AC$1:AC34),"")</f>
        <v/>
      </c>
      <c r="AQ34" s="69" t="str">
        <f t="shared" si="9"/>
        <v>10:45</v>
      </c>
    </row>
    <row r="35" spans="6:43" x14ac:dyDescent="0.3">
      <c r="F35" s="64">
        <f t="shared" si="11"/>
        <v>10</v>
      </c>
      <c r="G35" s="66">
        <f t="shared" si="4"/>
        <v>50</v>
      </c>
      <c r="H35" s="67">
        <f t="shared" si="5"/>
        <v>0.4513888888888889</v>
      </c>
      <c r="K35" s="65" t="str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/>
      </c>
      <c r="L35" s="65" t="e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#N/A</v>
      </c>
      <c r="M35" s="65">
        <f t="shared" ca="1" si="2"/>
        <v>1275</v>
      </c>
      <c r="O35" s="64">
        <f t="shared" si="6"/>
        <v>0</v>
      </c>
      <c r="R35" s="64">
        <f t="shared" ca="1" si="7"/>
        <v>1.0159999999999982</v>
      </c>
      <c r="S35" s="64">
        <f ca="1">IF(O35=1,"",RTD("cqg.rtd",,"StudyData", "(Vol("&amp;$E$13&amp;")when  (LocalYear("&amp;$E$13&amp;")="&amp;$D$2&amp;"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2100</v>
      </c>
      <c r="T35" s="64" t="str">
        <f ca="1">IF(O35=1,"",RTD("cqg.rtd",,"StudyData", "(Vol("&amp;$E$14&amp;")when  (LocalYear("&amp;$E$14&amp;")="&amp;$D$3&amp;"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/>
      </c>
      <c r="U35" s="64">
        <f ca="1">IF(O35=1,"",RTD("cqg.rtd",,"StudyData", "(Vol("&amp;$E$15&amp;")when  (LocalYear("&amp;$E$15&amp;")="&amp;$D$4&amp;"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1702</v>
      </c>
      <c r="V35" s="64">
        <f ca="1">IF(O35=1,"",RTD("cqg.rtd",,"StudyData", "(Vol("&amp;$E$16&amp;")when  (LocalYear("&amp;$E$16&amp;")="&amp;$D$5&amp;"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1237</v>
      </c>
      <c r="W35" s="64">
        <f ca="1">IF(O35=1,"",RTD("cqg.rtd",,"StudyData", "(Vol("&amp;$E$17&amp;")when  (LocalYear("&amp;$E$17&amp;")="&amp;$D$6&amp;"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946</v>
      </c>
      <c r="X35" s="64">
        <f ca="1">IF(O35=1,"",RTD("cqg.rtd",,"StudyData", "(Vol("&amp;$E$18&amp;")when  (LocalYear("&amp;$E$18&amp;")="&amp;$D$7&amp;"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1107</v>
      </c>
      <c r="Y35" s="64" t="str">
        <f ca="1">IF(O35=1,"",RTD("cqg.rtd",,"StudyData", "(Vol("&amp;$E$19&amp;")when  (LocalYear("&amp;$E$19&amp;")="&amp;$D$8&amp;"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/>
      </c>
      <c r="Z35" s="64">
        <f ca="1">IF(O35=1,"",RTD("cqg.rtd",,"StudyData", "(Vol("&amp;$E$20&amp;")when  (LocalYear("&amp;$E$20&amp;")="&amp;$D$9&amp;"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710</v>
      </c>
      <c r="AA35" s="64">
        <f ca="1">IF(O35=1,"",RTD("cqg.rtd",,"StudyData", "(Vol("&amp;$E$21&amp;")when  (LocalYear("&amp;$E$21&amp;")="&amp;$D$10&amp;"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3100</v>
      </c>
      <c r="AB35" s="64">
        <f ca="1">IF(O35=1,"",RTD("cqg.rtd",,"StudyData", "(Vol("&amp;$E$21&amp;")when  (LocalYear("&amp;$E$21&amp;")="&amp;$D$11&amp;"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1848</v>
      </c>
      <c r="AC35" s="65" t="str">
        <f t="shared" ca="1" si="8"/>
        <v/>
      </c>
      <c r="AE35" s="64" t="str">
        <f ca="1">IF($R35=1,SUM($S$1:S35),"")</f>
        <v/>
      </c>
      <c r="AF35" s="64" t="str">
        <f ca="1">IF($R35=1,SUM($T$1:T35),"")</f>
        <v/>
      </c>
      <c r="AG35" s="64" t="str">
        <f ca="1">IF($R35=1,SUM($U$1:U35),"")</f>
        <v/>
      </c>
      <c r="AH35" s="64" t="str">
        <f ca="1">IF($R35=1,SUM($V$1:V35),"")</f>
        <v/>
      </c>
      <c r="AI35" s="64" t="str">
        <f ca="1">IF($R35=1,SUM($W$1:W35),"")</f>
        <v/>
      </c>
      <c r="AJ35" s="64" t="str">
        <f ca="1">IF($R35=1,SUM($X$1:X35),"")</f>
        <v/>
      </c>
      <c r="AK35" s="64" t="str">
        <f ca="1">IF($R35=1,SUM($Y$1:Y35),"")</f>
        <v/>
      </c>
      <c r="AL35" s="64" t="str">
        <f ca="1">IF($R35=1,SUM($Z$1:Z35),"")</f>
        <v/>
      </c>
      <c r="AM35" s="64" t="str">
        <f ca="1">IF($R35=1,SUM($AA$1:AA35),"")</f>
        <v/>
      </c>
      <c r="AN35" s="64" t="str">
        <f ca="1">IF($R35=1,SUM($AB$1:AB35),"")</f>
        <v/>
      </c>
      <c r="AO35" s="64" t="str">
        <f ca="1">IF($R35=1,SUM($AC$1:AC35),"")</f>
        <v/>
      </c>
      <c r="AQ35" s="69" t="str">
        <f t="shared" si="9"/>
        <v>10:50</v>
      </c>
    </row>
    <row r="36" spans="6:43" x14ac:dyDescent="0.3">
      <c r="F36" s="64">
        <f t="shared" si="11"/>
        <v>10</v>
      </c>
      <c r="G36" s="66">
        <f t="shared" si="4"/>
        <v>55</v>
      </c>
      <c r="H36" s="67">
        <f t="shared" si="5"/>
        <v>0.4548611111111111</v>
      </c>
      <c r="K36" s="65" t="str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/>
      </c>
      <c r="L36" s="65" t="e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#N/A</v>
      </c>
      <c r="M36" s="65">
        <f t="shared" ca="1" si="2"/>
        <v>1434.4</v>
      </c>
      <c r="O36" s="64">
        <f t="shared" si="6"/>
        <v>0</v>
      </c>
      <c r="R36" s="64">
        <f t="shared" ca="1" si="7"/>
        <v>1.0169999999999981</v>
      </c>
      <c r="S36" s="64">
        <f ca="1">IF(O36=1,"",RTD("cqg.rtd",,"StudyData", "(Vol("&amp;$E$13&amp;")when  (LocalYear("&amp;$E$13&amp;")="&amp;$D$2&amp;"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1897</v>
      </c>
      <c r="T36" s="64" t="str">
        <f ca="1">IF(O36=1,"",RTD("cqg.rtd",,"StudyData", "(Vol("&amp;$E$14&amp;")when  (LocalYear("&amp;$E$14&amp;")="&amp;$D$3&amp;"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/>
      </c>
      <c r="U36" s="64">
        <f ca="1">IF(O36=1,"",RTD("cqg.rtd",,"StudyData", "(Vol("&amp;$E$15&amp;")when  (LocalYear("&amp;$E$15&amp;")="&amp;$D$4&amp;"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7221</v>
      </c>
      <c r="V36" s="64">
        <f ca="1">IF(O36=1,"",RTD("cqg.rtd",,"StudyData", "(Vol("&amp;$E$16&amp;")when  (LocalYear("&amp;$E$16&amp;")="&amp;$D$5&amp;"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594</v>
      </c>
      <c r="W36" s="64">
        <f ca="1">IF(O36=1,"",RTD("cqg.rtd",,"StudyData", "(Vol("&amp;$E$17&amp;")when  (LocalYear("&amp;$E$17&amp;")="&amp;$D$6&amp;"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591</v>
      </c>
      <c r="X36" s="64">
        <f ca="1">IF(O36=1,"",RTD("cqg.rtd",,"StudyData", "(Vol("&amp;$E$18&amp;")when  (LocalYear("&amp;$E$18&amp;")="&amp;$D$7&amp;"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710</v>
      </c>
      <c r="Y36" s="64" t="str">
        <f ca="1">IF(O36=1,"",RTD("cqg.rtd",,"StudyData", "(Vol("&amp;$E$19&amp;")when  (LocalYear("&amp;$E$19&amp;")="&amp;$D$8&amp;"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/>
      </c>
      <c r="Z36" s="64">
        <f ca="1">IF(O36=1,"",RTD("cqg.rtd",,"StudyData", "(Vol("&amp;$E$20&amp;")when  (LocalYear("&amp;$E$20&amp;")="&amp;$D$9&amp;"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901</v>
      </c>
      <c r="AA36" s="64">
        <f ca="1">IF(O36=1,"",RTD("cqg.rtd",,"StudyData", "(Vol("&amp;$E$21&amp;")when  (LocalYear("&amp;$E$21&amp;")="&amp;$D$10&amp;"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1269</v>
      </c>
      <c r="AB36" s="64">
        <f ca="1">IF(O36=1,"",RTD("cqg.rtd",,"StudyData", "(Vol("&amp;$E$21&amp;")when  (LocalYear("&amp;$E$21&amp;")="&amp;$D$11&amp;"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1161</v>
      </c>
      <c r="AC36" s="65" t="str">
        <f t="shared" ca="1" si="8"/>
        <v/>
      </c>
      <c r="AE36" s="64" t="str">
        <f ca="1">IF($R36=1,SUM($S$1:S36),"")</f>
        <v/>
      </c>
      <c r="AF36" s="64" t="str">
        <f ca="1">IF($R36=1,SUM($T$1:T36),"")</f>
        <v/>
      </c>
      <c r="AG36" s="64" t="str">
        <f ca="1">IF($R36=1,SUM($U$1:U36),"")</f>
        <v/>
      </c>
      <c r="AH36" s="64" t="str">
        <f ca="1">IF($R36=1,SUM($V$1:V36),"")</f>
        <v/>
      </c>
      <c r="AI36" s="64" t="str">
        <f ca="1">IF($R36=1,SUM($W$1:W36),"")</f>
        <v/>
      </c>
      <c r="AJ36" s="64" t="str">
        <f ca="1">IF($R36=1,SUM($X$1:X36),"")</f>
        <v/>
      </c>
      <c r="AK36" s="64" t="str">
        <f ca="1">IF($R36=1,SUM($Y$1:Y36),"")</f>
        <v/>
      </c>
      <c r="AL36" s="64" t="str">
        <f ca="1">IF($R36=1,SUM($Z$1:Z36),"")</f>
        <v/>
      </c>
      <c r="AM36" s="64" t="str">
        <f ca="1">IF($R36=1,SUM($AA$1:AA36),"")</f>
        <v/>
      </c>
      <c r="AN36" s="64" t="str">
        <f ca="1">IF($R36=1,SUM($AB$1:AB36),"")</f>
        <v/>
      </c>
      <c r="AO36" s="64" t="str">
        <f ca="1">IF($R36=1,SUM($AC$1:AC36),"")</f>
        <v/>
      </c>
      <c r="AQ36" s="69" t="str">
        <f t="shared" si="9"/>
        <v>10:55</v>
      </c>
    </row>
    <row r="37" spans="6:43" x14ac:dyDescent="0.3">
      <c r="F37" s="64">
        <f t="shared" si="11"/>
        <v>11</v>
      </c>
      <c r="G37" s="66" t="str">
        <f t="shared" si="4"/>
        <v>00</v>
      </c>
      <c r="H37" s="67">
        <f t="shared" si="5"/>
        <v>0.45833333333333331</v>
      </c>
      <c r="K37" s="65" t="str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/>
      </c>
      <c r="L37" s="65" t="e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#N/A</v>
      </c>
      <c r="M37" s="65">
        <f t="shared" ca="1" si="2"/>
        <v>1520</v>
      </c>
      <c r="O37" s="64">
        <f t="shared" si="6"/>
        <v>0</v>
      </c>
      <c r="R37" s="64">
        <f t="shared" ca="1" si="7"/>
        <v>1.017999999999998</v>
      </c>
      <c r="S37" s="64">
        <f ca="1">IF(O37=1,"",RTD("cqg.rtd",,"StudyData", "(Vol("&amp;$E$13&amp;")when  (LocalYear("&amp;$E$13&amp;")="&amp;$D$2&amp;"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1436</v>
      </c>
      <c r="T37" s="64" t="str">
        <f ca="1">IF(O37=1,"",RTD("cqg.rtd",,"StudyData", "(Vol("&amp;$E$14&amp;")when  (LocalYear("&amp;$E$14&amp;")="&amp;$D$3&amp;"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/>
      </c>
      <c r="U37" s="64">
        <f ca="1">IF(O37=1,"",RTD("cqg.rtd",,"StudyData", "(Vol("&amp;$E$15&amp;")when  (LocalYear("&amp;$E$15&amp;")="&amp;$D$4&amp;"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3886</v>
      </c>
      <c r="V37" s="64">
        <f ca="1">IF(O37=1,"",RTD("cqg.rtd",,"StudyData", "(Vol("&amp;$E$16&amp;")when  (LocalYear("&amp;$E$16&amp;")="&amp;$D$5&amp;"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1105</v>
      </c>
      <c r="W37" s="64">
        <f ca="1">IF(O37=1,"",RTD("cqg.rtd",,"StudyData", "(Vol("&amp;$E$17&amp;")when  (LocalYear("&amp;$E$17&amp;")="&amp;$D$6&amp;"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1525</v>
      </c>
      <c r="X37" s="64">
        <f ca="1">IF(O37=1,"",RTD("cqg.rtd",,"StudyData", "(Vol("&amp;$E$18&amp;")when  (LocalYear("&amp;$E$18&amp;")="&amp;$D$7&amp;"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1535</v>
      </c>
      <c r="Y37" s="64" t="str">
        <f ca="1">IF(O37=1,"",RTD("cqg.rtd",,"StudyData", "(Vol("&amp;$E$19&amp;")when  (LocalYear("&amp;$E$19&amp;")="&amp;$D$8&amp;"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/>
      </c>
      <c r="Z37" s="64">
        <f ca="1">IF(O37=1,"",RTD("cqg.rtd",,"StudyData", "(Vol("&amp;$E$20&amp;")when  (LocalYear("&amp;$E$20&amp;")="&amp;$D$9&amp;"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732</v>
      </c>
      <c r="AA37" s="64">
        <f ca="1">IF(O37=1,"",RTD("cqg.rtd",,"StudyData", "(Vol("&amp;$E$21&amp;")when  (LocalYear("&amp;$E$21&amp;")="&amp;$D$10&amp;"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1859</v>
      </c>
      <c r="AB37" s="64">
        <f ca="1">IF(O37=1,"",RTD("cqg.rtd",,"StudyData", "(Vol("&amp;$E$21&amp;")when  (LocalYear("&amp;$E$21&amp;")="&amp;$D$11&amp;"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3122</v>
      </c>
      <c r="AC37" s="65" t="str">
        <f t="shared" ca="1" si="8"/>
        <v/>
      </c>
      <c r="AE37" s="64" t="str">
        <f ca="1">IF($R37=1,SUM($S$1:S37),"")</f>
        <v/>
      </c>
      <c r="AF37" s="64" t="str">
        <f ca="1">IF($R37=1,SUM($T$1:T37),"")</f>
        <v/>
      </c>
      <c r="AG37" s="64" t="str">
        <f ca="1">IF($R37=1,SUM($U$1:U37),"")</f>
        <v/>
      </c>
      <c r="AH37" s="64" t="str">
        <f ca="1">IF($R37=1,SUM($V$1:V37),"")</f>
        <v/>
      </c>
      <c r="AI37" s="64" t="str">
        <f ca="1">IF($R37=1,SUM($W$1:W37),"")</f>
        <v/>
      </c>
      <c r="AJ37" s="64" t="str">
        <f ca="1">IF($R37=1,SUM($X$1:X37),"")</f>
        <v/>
      </c>
      <c r="AK37" s="64" t="str">
        <f ca="1">IF($R37=1,SUM($Y$1:Y37),"")</f>
        <v/>
      </c>
      <c r="AL37" s="64" t="str">
        <f ca="1">IF($R37=1,SUM($Z$1:Z37),"")</f>
        <v/>
      </c>
      <c r="AM37" s="64" t="str">
        <f ca="1">IF($R37=1,SUM($AA$1:AA37),"")</f>
        <v/>
      </c>
      <c r="AN37" s="64" t="str">
        <f ca="1">IF($R37=1,SUM($AB$1:AB37),"")</f>
        <v/>
      </c>
      <c r="AO37" s="64" t="str">
        <f ca="1">IF($R37=1,SUM($AC$1:AC37),"")</f>
        <v/>
      </c>
      <c r="AQ37" s="69" t="str">
        <f t="shared" si="9"/>
        <v>11:00</v>
      </c>
    </row>
    <row r="38" spans="6:43" x14ac:dyDescent="0.3">
      <c r="F38" s="64">
        <f t="shared" si="11"/>
        <v>11</v>
      </c>
      <c r="G38" s="66" t="str">
        <f t="shared" si="4"/>
        <v>05</v>
      </c>
      <c r="H38" s="67">
        <f t="shared" si="5"/>
        <v>0.46180555555555558</v>
      </c>
      <c r="K38" s="65" t="str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/>
      </c>
      <c r="L38" s="65" t="e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#N/A</v>
      </c>
      <c r="M38" s="65">
        <f t="shared" ca="1" si="2"/>
        <v>1081.2</v>
      </c>
      <c r="O38" s="64">
        <f t="shared" si="6"/>
        <v>0</v>
      </c>
      <c r="R38" s="64">
        <f t="shared" ca="1" si="7"/>
        <v>1.0189999999999979</v>
      </c>
      <c r="S38" s="64">
        <f ca="1">IF(O38=1,"",RTD("cqg.rtd",,"StudyData", "(Vol("&amp;$E$13&amp;")when  (LocalYear("&amp;$E$13&amp;")="&amp;$D$2&amp;"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1306</v>
      </c>
      <c r="T38" s="64" t="str">
        <f ca="1">IF(O38=1,"",RTD("cqg.rtd",,"StudyData", "(Vol("&amp;$E$14&amp;")when  (LocalYear("&amp;$E$14&amp;")="&amp;$D$3&amp;"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/>
      </c>
      <c r="U38" s="64">
        <f ca="1">IF(O38=1,"",RTD("cqg.rtd",,"StudyData", "(Vol("&amp;$E$15&amp;")when  (LocalYear("&amp;$E$15&amp;")="&amp;$D$4&amp;"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2256</v>
      </c>
      <c r="V38" s="64">
        <f ca="1">IF(O38=1,"",RTD("cqg.rtd",,"StudyData", "(Vol("&amp;$E$16&amp;")when  (LocalYear("&amp;$E$16&amp;")="&amp;$D$5&amp;"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811</v>
      </c>
      <c r="W38" s="64">
        <f ca="1">IF(O38=1,"",RTD("cqg.rtd",,"StudyData", "(Vol("&amp;$E$17&amp;")when  (LocalYear("&amp;$E$17&amp;")="&amp;$D$6&amp;"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579</v>
      </c>
      <c r="X38" s="64">
        <f ca="1">IF(O38=1,"",RTD("cqg.rtd",,"StudyData", "(Vol("&amp;$E$18&amp;")when  (LocalYear("&amp;$E$18&amp;")="&amp;$D$7&amp;"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1427</v>
      </c>
      <c r="Y38" s="64" t="str">
        <f ca="1">IF(O38=1,"",RTD("cqg.rtd",,"StudyData", "(Vol("&amp;$E$19&amp;")when  (LocalYear("&amp;$E$19&amp;")="&amp;$D$8&amp;"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/>
      </c>
      <c r="Z38" s="64">
        <f ca="1">IF(O38=1,"",RTD("cqg.rtd",,"StudyData", "(Vol("&amp;$E$20&amp;")when  (LocalYear("&amp;$E$20&amp;")="&amp;$D$9&amp;"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693</v>
      </c>
      <c r="AA38" s="64">
        <f ca="1">IF(O38=1,"",RTD("cqg.rtd",,"StudyData", "(Vol("&amp;$E$21&amp;")when  (LocalYear("&amp;$E$21&amp;")="&amp;$D$10&amp;"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1321</v>
      </c>
      <c r="AB38" s="64">
        <f ca="1">IF(O38=1,"",RTD("cqg.rtd",,"StudyData", "(Vol("&amp;$E$21&amp;")when  (LocalYear("&amp;$E$21&amp;")="&amp;$D$11&amp;"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2419</v>
      </c>
      <c r="AC38" s="65" t="str">
        <f t="shared" ca="1" si="8"/>
        <v/>
      </c>
      <c r="AE38" s="64" t="str">
        <f ca="1">IF($R38=1,SUM($S$1:S38),"")</f>
        <v/>
      </c>
      <c r="AF38" s="64" t="str">
        <f ca="1">IF($R38=1,SUM($T$1:T38),"")</f>
        <v/>
      </c>
      <c r="AG38" s="64" t="str">
        <f ca="1">IF($R38=1,SUM($U$1:U38),"")</f>
        <v/>
      </c>
      <c r="AH38" s="64" t="str">
        <f ca="1">IF($R38=1,SUM($V$1:V38),"")</f>
        <v/>
      </c>
      <c r="AI38" s="64" t="str">
        <f ca="1">IF($R38=1,SUM($W$1:W38),"")</f>
        <v/>
      </c>
      <c r="AJ38" s="64" t="str">
        <f ca="1">IF($R38=1,SUM($X$1:X38),"")</f>
        <v/>
      </c>
      <c r="AK38" s="64" t="str">
        <f ca="1">IF($R38=1,SUM($Y$1:Y38),"")</f>
        <v/>
      </c>
      <c r="AL38" s="64" t="str">
        <f ca="1">IF($R38=1,SUM($Z$1:Z38),"")</f>
        <v/>
      </c>
      <c r="AM38" s="64" t="str">
        <f ca="1">IF($R38=1,SUM($AA$1:AA38),"")</f>
        <v/>
      </c>
      <c r="AN38" s="64" t="str">
        <f ca="1">IF($R38=1,SUM($AB$1:AB38),"")</f>
        <v/>
      </c>
      <c r="AO38" s="64" t="str">
        <f ca="1">IF($R38=1,SUM($AC$1:AC38),"")</f>
        <v/>
      </c>
      <c r="AQ38" s="69" t="str">
        <f t="shared" si="9"/>
        <v>11:05</v>
      </c>
    </row>
    <row r="39" spans="6:43" x14ac:dyDescent="0.3">
      <c r="F39" s="64">
        <f t="shared" si="11"/>
        <v>11</v>
      </c>
      <c r="G39" s="66">
        <f t="shared" si="4"/>
        <v>10</v>
      </c>
      <c r="H39" s="67">
        <f t="shared" si="5"/>
        <v>0.46527777777777773</v>
      </c>
      <c r="K39" s="65" t="str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/>
      </c>
      <c r="L39" s="65" t="e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#N/A</v>
      </c>
      <c r="M39" s="65">
        <f t="shared" ca="1" si="2"/>
        <v>1419.2</v>
      </c>
      <c r="O39" s="64">
        <f t="shared" si="6"/>
        <v>0</v>
      </c>
      <c r="R39" s="64">
        <f t="shared" ca="1" si="7"/>
        <v>1.0199999999999978</v>
      </c>
      <c r="S39" s="64">
        <f ca="1">IF(O39=1,"",RTD("cqg.rtd",,"StudyData", "(Vol("&amp;$E$13&amp;")when  (LocalYear("&amp;$E$13&amp;")="&amp;$D$2&amp;"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1204</v>
      </c>
      <c r="T39" s="64" t="str">
        <f ca="1">IF(O39=1,"",RTD("cqg.rtd",,"StudyData", "(Vol("&amp;$E$14&amp;")when  (LocalYear("&amp;$E$14&amp;")="&amp;$D$3&amp;"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/>
      </c>
      <c r="U39" s="64">
        <f ca="1">IF(O39=1,"",RTD("cqg.rtd",,"StudyData", "(Vol("&amp;$E$15&amp;")when  (LocalYear("&amp;$E$15&amp;")="&amp;$D$4&amp;"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2251</v>
      </c>
      <c r="V39" s="64">
        <f ca="1">IF(O39=1,"",RTD("cqg.rtd",,"StudyData", "(Vol("&amp;$E$16&amp;")when  (LocalYear("&amp;$E$16&amp;")="&amp;$D$5&amp;"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1223</v>
      </c>
      <c r="W39" s="64">
        <f ca="1">IF(O39=1,"",RTD("cqg.rtd",,"StudyData", "(Vol("&amp;$E$17&amp;")when  (LocalYear("&amp;$E$17&amp;")="&amp;$D$6&amp;"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567</v>
      </c>
      <c r="X39" s="64">
        <f ca="1">IF(O39=1,"",RTD("cqg.rtd",,"StudyData", "(Vol("&amp;$E$18&amp;")when  (LocalYear("&amp;$E$18&amp;")="&amp;$D$7&amp;"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1965</v>
      </c>
      <c r="Y39" s="64" t="str">
        <f ca="1">IF(O39=1,"",RTD("cqg.rtd",,"StudyData", "(Vol("&amp;$E$19&amp;")when  (LocalYear("&amp;$E$19&amp;")="&amp;$D$8&amp;"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/>
      </c>
      <c r="Z39" s="64">
        <f ca="1">IF(O39=1,"",RTD("cqg.rtd",,"StudyData", "(Vol("&amp;$E$20&amp;")when  (LocalYear("&amp;$E$20&amp;")="&amp;$D$9&amp;"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965</v>
      </c>
      <c r="AA39" s="64">
        <f ca="1">IF(O39=1,"",RTD("cqg.rtd",,"StudyData", "(Vol("&amp;$E$21&amp;")when  (LocalYear("&amp;$E$21&amp;")="&amp;$D$10&amp;"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4983</v>
      </c>
      <c r="AB39" s="64">
        <f ca="1">IF(O39=1,"",RTD("cqg.rtd",,"StudyData", "(Vol("&amp;$E$21&amp;")when  (LocalYear("&amp;$E$21&amp;")="&amp;$D$11&amp;"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1034</v>
      </c>
      <c r="AC39" s="65" t="str">
        <f t="shared" ca="1" si="8"/>
        <v/>
      </c>
      <c r="AE39" s="64" t="str">
        <f ca="1">IF($R39=1,SUM($S$1:S39),"")</f>
        <v/>
      </c>
      <c r="AF39" s="64" t="str">
        <f ca="1">IF($R39=1,SUM($T$1:T39),"")</f>
        <v/>
      </c>
      <c r="AG39" s="64" t="str">
        <f ca="1">IF($R39=1,SUM($U$1:U39),"")</f>
        <v/>
      </c>
      <c r="AH39" s="64" t="str">
        <f ca="1">IF($R39=1,SUM($V$1:V39),"")</f>
        <v/>
      </c>
      <c r="AI39" s="64" t="str">
        <f ca="1">IF($R39=1,SUM($W$1:W39),"")</f>
        <v/>
      </c>
      <c r="AJ39" s="64" t="str">
        <f ca="1">IF($R39=1,SUM($X$1:X39),"")</f>
        <v/>
      </c>
      <c r="AK39" s="64" t="str">
        <f ca="1">IF($R39=1,SUM($Y$1:Y39),"")</f>
        <v/>
      </c>
      <c r="AL39" s="64" t="str">
        <f ca="1">IF($R39=1,SUM($Z$1:Z39),"")</f>
        <v/>
      </c>
      <c r="AM39" s="64" t="str">
        <f ca="1">IF($R39=1,SUM($AA$1:AA39),"")</f>
        <v/>
      </c>
      <c r="AN39" s="64" t="str">
        <f ca="1">IF($R39=1,SUM($AB$1:AB39),"")</f>
        <v/>
      </c>
      <c r="AO39" s="64" t="str">
        <f ca="1">IF($R39=1,SUM($AC$1:AC39),"")</f>
        <v/>
      </c>
      <c r="AQ39" s="69" t="str">
        <f t="shared" si="9"/>
        <v>11:10</v>
      </c>
    </row>
    <row r="40" spans="6:43" x14ac:dyDescent="0.3">
      <c r="F40" s="64">
        <f t="shared" si="11"/>
        <v>11</v>
      </c>
      <c r="G40" s="66">
        <f t="shared" si="4"/>
        <v>15</v>
      </c>
      <c r="H40" s="67">
        <f t="shared" si="5"/>
        <v>0.46875</v>
      </c>
      <c r="K40" s="65" t="str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/>
      </c>
      <c r="L40" s="65" t="e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#N/A</v>
      </c>
      <c r="M40" s="65">
        <f t="shared" ca="1" si="2"/>
        <v>1168.4000000000001</v>
      </c>
      <c r="O40" s="64">
        <f t="shared" si="6"/>
        <v>0</v>
      </c>
      <c r="R40" s="64">
        <f t="shared" ca="1" si="7"/>
        <v>1.0209999999999977</v>
      </c>
      <c r="S40" s="64">
        <f ca="1">IF(O40=1,"",RTD("cqg.rtd",,"StudyData", "(Vol("&amp;$E$13&amp;")when  (LocalYear("&amp;$E$13&amp;")="&amp;$D$2&amp;"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1226</v>
      </c>
      <c r="T40" s="64" t="str">
        <f ca="1">IF(O40=1,"",RTD("cqg.rtd",,"StudyData", "(Vol("&amp;$E$14&amp;")when  (LocalYear("&amp;$E$14&amp;")="&amp;$D$3&amp;"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/>
      </c>
      <c r="U40" s="64">
        <f ca="1">IF(O40=1,"",RTD("cqg.rtd",,"StudyData", "(Vol("&amp;$E$15&amp;")when  (LocalYear("&amp;$E$15&amp;")="&amp;$D$4&amp;"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2372</v>
      </c>
      <c r="V40" s="64">
        <f ca="1">IF(O40=1,"",RTD("cqg.rtd",,"StudyData", "(Vol("&amp;$E$16&amp;")when  (LocalYear("&amp;$E$16&amp;")="&amp;$D$5&amp;"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1197</v>
      </c>
      <c r="W40" s="64">
        <f ca="1">IF(O40=1,"",RTD("cqg.rtd",,"StudyData", "(Vol("&amp;$E$17&amp;")when  (LocalYear("&amp;$E$17&amp;")="&amp;$D$6&amp;"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1156</v>
      </c>
      <c r="X40" s="64">
        <f ca="1">IF(O40=1,"",RTD("cqg.rtd",,"StudyData", "(Vol("&amp;$E$18&amp;")when  (LocalYear("&amp;$E$18&amp;")="&amp;$D$7&amp;"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1384</v>
      </c>
      <c r="Y40" s="64" t="str">
        <f ca="1">IF(O40=1,"",RTD("cqg.rtd",,"StudyData", "(Vol("&amp;$E$19&amp;")when  (LocalYear("&amp;$E$19&amp;")="&amp;$D$8&amp;"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/>
      </c>
      <c r="Z40" s="64">
        <f ca="1">IF(O40=1,"",RTD("cqg.rtd",,"StudyData", "(Vol("&amp;$E$20&amp;")when  (LocalYear("&amp;$E$20&amp;")="&amp;$D$9&amp;"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926</v>
      </c>
      <c r="AA40" s="64">
        <f ca="1">IF(O40=1,"",RTD("cqg.rtd",,"StudyData", "(Vol("&amp;$E$21&amp;")when  (LocalYear("&amp;$E$21&amp;")="&amp;$D$10&amp;"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2444</v>
      </c>
      <c r="AB40" s="64">
        <f ca="1">IF(O40=1,"",RTD("cqg.rtd",,"StudyData", "(Vol("&amp;$E$21&amp;")when  (LocalYear("&amp;$E$21&amp;")="&amp;$D$11&amp;"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979</v>
      </c>
      <c r="AC40" s="65" t="str">
        <f t="shared" ca="1" si="8"/>
        <v/>
      </c>
      <c r="AE40" s="64" t="str">
        <f ca="1">IF($R40=1,SUM($S$1:S40),"")</f>
        <v/>
      </c>
      <c r="AF40" s="64" t="str">
        <f ca="1">IF($R40=1,SUM($T$1:T40),"")</f>
        <v/>
      </c>
      <c r="AG40" s="64" t="str">
        <f ca="1">IF($R40=1,SUM($U$1:U40),"")</f>
        <v/>
      </c>
      <c r="AH40" s="64" t="str">
        <f ca="1">IF($R40=1,SUM($V$1:V40),"")</f>
        <v/>
      </c>
      <c r="AI40" s="64" t="str">
        <f ca="1">IF($R40=1,SUM($W$1:W40),"")</f>
        <v/>
      </c>
      <c r="AJ40" s="64" t="str">
        <f ca="1">IF($R40=1,SUM($X$1:X40),"")</f>
        <v/>
      </c>
      <c r="AK40" s="64" t="str">
        <f ca="1">IF($R40=1,SUM($Y$1:Y40),"")</f>
        <v/>
      </c>
      <c r="AL40" s="64" t="str">
        <f ca="1">IF($R40=1,SUM($Z$1:Z40),"")</f>
        <v/>
      </c>
      <c r="AM40" s="64" t="str">
        <f ca="1">IF($R40=1,SUM($AA$1:AA40),"")</f>
        <v/>
      </c>
      <c r="AN40" s="64" t="str">
        <f ca="1">IF($R40=1,SUM($AB$1:AB40),"")</f>
        <v/>
      </c>
      <c r="AO40" s="64" t="str">
        <f ca="1">IF($R40=1,SUM($AC$1:AC40),"")</f>
        <v/>
      </c>
      <c r="AQ40" s="69" t="str">
        <f t="shared" si="9"/>
        <v>11:15</v>
      </c>
    </row>
    <row r="41" spans="6:43" x14ac:dyDescent="0.3">
      <c r="F41" s="64">
        <f t="shared" si="11"/>
        <v>11</v>
      </c>
      <c r="G41" s="66">
        <f t="shared" si="4"/>
        <v>20</v>
      </c>
      <c r="H41" s="67">
        <f t="shared" si="5"/>
        <v>0.47222222222222227</v>
      </c>
      <c r="K41" s="65" t="str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/>
      </c>
      <c r="L41" s="65" t="e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#N/A</v>
      </c>
      <c r="M41" s="65">
        <f t="shared" ca="1" si="2"/>
        <v>1235.9000000000001</v>
      </c>
      <c r="O41" s="64">
        <f t="shared" si="6"/>
        <v>0</v>
      </c>
      <c r="R41" s="64">
        <f t="shared" ca="1" si="7"/>
        <v>1.0219999999999976</v>
      </c>
      <c r="S41" s="64">
        <f ca="1">IF(O41=1,"",RTD("cqg.rtd",,"StudyData", "(Vol("&amp;$E$13&amp;")when  (LocalYear("&amp;$E$13&amp;")="&amp;$D$2&amp;"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1119</v>
      </c>
      <c r="T41" s="64" t="str">
        <f ca="1">IF(O41=1,"",RTD("cqg.rtd",,"StudyData", "(Vol("&amp;$E$14&amp;")when  (LocalYear("&amp;$E$14&amp;")="&amp;$D$3&amp;"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/>
      </c>
      <c r="U41" s="64">
        <f ca="1">IF(O41=1,"",RTD("cqg.rtd",,"StudyData", "(Vol("&amp;$E$15&amp;")when  (LocalYear("&amp;$E$15&amp;")="&amp;$D$4&amp;"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1931</v>
      </c>
      <c r="V41" s="64">
        <f ca="1">IF(O41=1,"",RTD("cqg.rtd",,"StudyData", "(Vol("&amp;$E$16&amp;")when  (LocalYear("&amp;$E$16&amp;")="&amp;$D$5&amp;"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1081</v>
      </c>
      <c r="W41" s="64">
        <f ca="1">IF(O41=1,"",RTD("cqg.rtd",,"StudyData", "(Vol("&amp;$E$17&amp;")when  (LocalYear("&amp;$E$17&amp;")="&amp;$D$6&amp;"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893</v>
      </c>
      <c r="X41" s="64">
        <f ca="1">IF(O41=1,"",RTD("cqg.rtd",,"StudyData", "(Vol("&amp;$E$18&amp;")when  (LocalYear("&amp;$E$18&amp;")="&amp;$D$7&amp;"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786</v>
      </c>
      <c r="Y41" s="64" t="str">
        <f ca="1">IF(O41=1,"",RTD("cqg.rtd",,"StudyData", "(Vol("&amp;$E$19&amp;")when  (LocalYear("&amp;$E$19&amp;")="&amp;$D$8&amp;"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/>
      </c>
      <c r="Z41" s="64">
        <f ca="1">IF(O41=1,"",RTD("cqg.rtd",,"StudyData", "(Vol("&amp;$E$20&amp;")when  (LocalYear("&amp;$E$20&amp;")="&amp;$D$9&amp;"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659</v>
      </c>
      <c r="AA41" s="64">
        <f ca="1">IF(O41=1,"",RTD("cqg.rtd",,"StudyData", "(Vol("&amp;$E$21&amp;")when  (LocalYear("&amp;$E$21&amp;")="&amp;$D$10&amp;"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3600</v>
      </c>
      <c r="AB41" s="64">
        <f ca="1">IF(O41=1,"",RTD("cqg.rtd",,"StudyData", "(Vol("&amp;$E$21&amp;")when  (LocalYear("&amp;$E$21&amp;")="&amp;$D$11&amp;"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2290</v>
      </c>
      <c r="AC41" s="65" t="str">
        <f t="shared" ca="1" si="8"/>
        <v/>
      </c>
      <c r="AE41" s="64" t="str">
        <f ca="1">IF($R41=1,SUM($S$1:S41),"")</f>
        <v/>
      </c>
      <c r="AF41" s="64" t="str">
        <f ca="1">IF($R41=1,SUM($T$1:T41),"")</f>
        <v/>
      </c>
      <c r="AG41" s="64" t="str">
        <f ca="1">IF($R41=1,SUM($U$1:U41),"")</f>
        <v/>
      </c>
      <c r="AH41" s="64" t="str">
        <f ca="1">IF($R41=1,SUM($V$1:V41),"")</f>
        <v/>
      </c>
      <c r="AI41" s="64" t="str">
        <f ca="1">IF($R41=1,SUM($W$1:W41),"")</f>
        <v/>
      </c>
      <c r="AJ41" s="64" t="str">
        <f ca="1">IF($R41=1,SUM($X$1:X41),"")</f>
        <v/>
      </c>
      <c r="AK41" s="64" t="str">
        <f ca="1">IF($R41=1,SUM($Y$1:Y41),"")</f>
        <v/>
      </c>
      <c r="AL41" s="64" t="str">
        <f ca="1">IF($R41=1,SUM($Z$1:Z41),"")</f>
        <v/>
      </c>
      <c r="AM41" s="64" t="str">
        <f ca="1">IF($R41=1,SUM($AA$1:AA41),"")</f>
        <v/>
      </c>
      <c r="AN41" s="64" t="str">
        <f ca="1">IF($R41=1,SUM($AB$1:AB41),"")</f>
        <v/>
      </c>
      <c r="AO41" s="64" t="str">
        <f ca="1">IF($R41=1,SUM($AC$1:AC41),"")</f>
        <v/>
      </c>
      <c r="AQ41" s="69" t="str">
        <f t="shared" si="9"/>
        <v>11:20</v>
      </c>
    </row>
    <row r="42" spans="6:43" x14ac:dyDescent="0.3">
      <c r="F42" s="64">
        <f t="shared" si="11"/>
        <v>11</v>
      </c>
      <c r="G42" s="66">
        <f t="shared" si="4"/>
        <v>25</v>
      </c>
      <c r="H42" s="67">
        <f t="shared" si="5"/>
        <v>0.47569444444444442</v>
      </c>
      <c r="K42" s="65" t="str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/>
      </c>
      <c r="L42" s="65" t="e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#N/A</v>
      </c>
      <c r="M42" s="65">
        <f t="shared" ca="1" si="2"/>
        <v>943.6</v>
      </c>
      <c r="O42" s="64">
        <f t="shared" si="6"/>
        <v>0</v>
      </c>
      <c r="R42" s="64">
        <f t="shared" ca="1" si="7"/>
        <v>1.0229999999999975</v>
      </c>
      <c r="S42" s="64">
        <f ca="1">IF(O42=1,"",RTD("cqg.rtd",,"StudyData", "(Vol("&amp;$E$13&amp;")when  (LocalYear("&amp;$E$13&amp;")="&amp;$D$2&amp;"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1032</v>
      </c>
      <c r="T42" s="64" t="str">
        <f ca="1">IF(O42=1,"",RTD("cqg.rtd",,"StudyData", "(Vol("&amp;$E$14&amp;")when  (LocalYear("&amp;$E$14&amp;")="&amp;$D$3&amp;"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/>
      </c>
      <c r="U42" s="64">
        <f ca="1">IF(O42=1,"",RTD("cqg.rtd",,"StudyData", "(Vol("&amp;$E$15&amp;")when  (LocalYear("&amp;$E$15&amp;")="&amp;$D$4&amp;"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1733</v>
      </c>
      <c r="V42" s="64">
        <f ca="1">IF(O42=1,"",RTD("cqg.rtd",,"StudyData", "(Vol("&amp;$E$16&amp;")when  (LocalYear("&amp;$E$16&amp;")="&amp;$D$5&amp;"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878</v>
      </c>
      <c r="W42" s="64">
        <f ca="1">IF(O42=1,"",RTD("cqg.rtd",,"StudyData", "(Vol("&amp;$E$17&amp;")when  (LocalYear("&amp;$E$17&amp;")="&amp;$D$6&amp;"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979</v>
      </c>
      <c r="X42" s="64">
        <f ca="1">IF(O42=1,"",RTD("cqg.rtd",,"StudyData", "(Vol("&amp;$E$18&amp;")when  (LocalYear("&amp;$E$18&amp;")="&amp;$D$7&amp;"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762</v>
      </c>
      <c r="Y42" s="64" t="str">
        <f ca="1">IF(O42=1,"",RTD("cqg.rtd",,"StudyData", "(Vol("&amp;$E$19&amp;")when  (LocalYear("&amp;$E$19&amp;")="&amp;$D$8&amp;"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/>
      </c>
      <c r="Z42" s="64">
        <f ca="1">IF(O42=1,"",RTD("cqg.rtd",,"StudyData", "(Vol("&amp;$E$20&amp;")when  (LocalYear("&amp;$E$20&amp;")="&amp;$D$9&amp;"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622</v>
      </c>
      <c r="AA42" s="64">
        <f ca="1">IF(O42=1,"",RTD("cqg.rtd",,"StudyData", "(Vol("&amp;$E$21&amp;")when  (LocalYear("&amp;$E$21&amp;")="&amp;$D$10&amp;"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2045</v>
      </c>
      <c r="AB42" s="64">
        <f ca="1">IF(O42=1,"",RTD("cqg.rtd",,"StudyData", "(Vol("&amp;$E$21&amp;")when  (LocalYear("&amp;$E$21&amp;")="&amp;$D$11&amp;"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1385</v>
      </c>
      <c r="AC42" s="65" t="str">
        <f t="shared" ca="1" si="8"/>
        <v/>
      </c>
      <c r="AE42" s="64" t="str">
        <f ca="1">IF($R42=1,SUM($S$1:S42),"")</f>
        <v/>
      </c>
      <c r="AF42" s="64" t="str">
        <f ca="1">IF($R42=1,SUM($T$1:T42),"")</f>
        <v/>
      </c>
      <c r="AG42" s="64" t="str">
        <f ca="1">IF($R42=1,SUM($U$1:U42),"")</f>
        <v/>
      </c>
      <c r="AH42" s="64" t="str">
        <f ca="1">IF($R42=1,SUM($V$1:V42),"")</f>
        <v/>
      </c>
      <c r="AI42" s="64" t="str">
        <f ca="1">IF($R42=1,SUM($W$1:W42),"")</f>
        <v/>
      </c>
      <c r="AJ42" s="64" t="str">
        <f ca="1">IF($R42=1,SUM($X$1:X42),"")</f>
        <v/>
      </c>
      <c r="AK42" s="64" t="str">
        <f ca="1">IF($R42=1,SUM($Y$1:Y42),"")</f>
        <v/>
      </c>
      <c r="AL42" s="64" t="str">
        <f ca="1">IF($R42=1,SUM($Z$1:Z42),"")</f>
        <v/>
      </c>
      <c r="AM42" s="64" t="str">
        <f ca="1">IF($R42=1,SUM($AA$1:AA42),"")</f>
        <v/>
      </c>
      <c r="AN42" s="64" t="str">
        <f ca="1">IF($R42=1,SUM($AB$1:AB42),"")</f>
        <v/>
      </c>
      <c r="AO42" s="64" t="str">
        <f ca="1">IF($R42=1,SUM($AC$1:AC42),"")</f>
        <v/>
      </c>
      <c r="AQ42" s="69" t="str">
        <f t="shared" si="9"/>
        <v>11:25</v>
      </c>
    </row>
    <row r="43" spans="6:43" x14ac:dyDescent="0.3">
      <c r="F43" s="64">
        <f t="shared" si="11"/>
        <v>11</v>
      </c>
      <c r="G43" s="66">
        <f t="shared" si="4"/>
        <v>30</v>
      </c>
      <c r="H43" s="67">
        <f t="shared" si="5"/>
        <v>0.47916666666666669</v>
      </c>
      <c r="K43" s="65" t="str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/>
      </c>
      <c r="L43" s="65" t="e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#N/A</v>
      </c>
      <c r="M43" s="65">
        <f t="shared" ca="1" si="2"/>
        <v>1034.5999999999999</v>
      </c>
      <c r="O43" s="64">
        <f t="shared" si="6"/>
        <v>0</v>
      </c>
      <c r="R43" s="64">
        <f t="shared" ca="1" si="7"/>
        <v>1.0239999999999974</v>
      </c>
      <c r="S43" s="64">
        <f ca="1">IF(O43=1,"",RTD("cqg.rtd",,"StudyData", "(Vol("&amp;$E$13&amp;")when  (LocalYear("&amp;$E$13&amp;")="&amp;$D$2&amp;"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>1275</v>
      </c>
      <c r="T43" s="64" t="str">
        <f ca="1">IF(O43=1,"",RTD("cqg.rtd",,"StudyData", "(Vol("&amp;$E$14&amp;")when  (LocalYear("&amp;$E$14&amp;")="&amp;$D$3&amp;"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/>
      </c>
      <c r="U43" s="64">
        <f ca="1">IF(O43=1,"",RTD("cqg.rtd",,"StudyData", "(Vol("&amp;$E$15&amp;")when  (LocalYear("&amp;$E$15&amp;")="&amp;$D$4&amp;"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1388</v>
      </c>
      <c r="V43" s="64">
        <f ca="1">IF(O43=1,"",RTD("cqg.rtd",,"StudyData", "(Vol("&amp;$E$16&amp;")when  (LocalYear("&amp;$E$16&amp;")="&amp;$D$5&amp;"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2431</v>
      </c>
      <c r="W43" s="64">
        <f ca="1">IF(O43=1,"",RTD("cqg.rtd",,"StudyData", "(Vol("&amp;$E$17&amp;")when  (LocalYear("&amp;$E$17&amp;")="&amp;$D$6&amp;"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875</v>
      </c>
      <c r="X43" s="64">
        <f ca="1">IF(O43=1,"",RTD("cqg.rtd",,"StudyData", "(Vol("&amp;$E$18&amp;")when  (LocalYear("&amp;$E$18&amp;")="&amp;$D$7&amp;"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463</v>
      </c>
      <c r="Y43" s="64" t="str">
        <f ca="1">IF(O43=1,"",RTD("cqg.rtd",,"StudyData", "(Vol("&amp;$E$19&amp;")when  (LocalYear("&amp;$E$19&amp;")="&amp;$D$8&amp;"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/>
      </c>
      <c r="Z43" s="64">
        <f ca="1">IF(O43=1,"",RTD("cqg.rtd",,"StudyData", "(Vol("&amp;$E$20&amp;")when  (LocalYear("&amp;$E$20&amp;")="&amp;$D$9&amp;"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>524</v>
      </c>
      <c r="AA43" s="64">
        <f ca="1">IF(O43=1,"",RTD("cqg.rtd",,"StudyData", "(Vol("&amp;$E$21&amp;")when  (LocalYear("&amp;$E$21&amp;")="&amp;$D$10&amp;"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2289</v>
      </c>
      <c r="AB43" s="64">
        <f ca="1">IF(O43=1,"",RTD("cqg.rtd",,"StudyData", "(Vol("&amp;$E$21&amp;")when  (LocalYear("&amp;$E$21&amp;")="&amp;$D$11&amp;"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1101</v>
      </c>
      <c r="AC43" s="65" t="str">
        <f t="shared" ca="1" si="8"/>
        <v/>
      </c>
      <c r="AE43" s="64" t="str">
        <f ca="1">IF($R43=1,SUM($S$1:S43),"")</f>
        <v/>
      </c>
      <c r="AF43" s="64" t="str">
        <f ca="1">IF($R43=1,SUM($T$1:T43),"")</f>
        <v/>
      </c>
      <c r="AG43" s="64" t="str">
        <f ca="1">IF($R43=1,SUM($U$1:U43),"")</f>
        <v/>
      </c>
      <c r="AH43" s="64" t="str">
        <f ca="1">IF($R43=1,SUM($V$1:V43),"")</f>
        <v/>
      </c>
      <c r="AI43" s="64" t="str">
        <f ca="1">IF($R43=1,SUM($W$1:W43),"")</f>
        <v/>
      </c>
      <c r="AJ43" s="64" t="str">
        <f ca="1">IF($R43=1,SUM($X$1:X43),"")</f>
        <v/>
      </c>
      <c r="AK43" s="64" t="str">
        <f ca="1">IF($R43=1,SUM($Y$1:Y43),"")</f>
        <v/>
      </c>
      <c r="AL43" s="64" t="str">
        <f ca="1">IF($R43=1,SUM($Z$1:Z43),"")</f>
        <v/>
      </c>
      <c r="AM43" s="64" t="str">
        <f ca="1">IF($R43=1,SUM($AA$1:AA43),"")</f>
        <v/>
      </c>
      <c r="AN43" s="64" t="str">
        <f ca="1">IF($R43=1,SUM($AB$1:AB43),"")</f>
        <v/>
      </c>
      <c r="AO43" s="64" t="str">
        <f ca="1">IF($R43=1,SUM($AC$1:AC43),"")</f>
        <v/>
      </c>
      <c r="AQ43" s="69" t="str">
        <f t="shared" si="9"/>
        <v>11:30</v>
      </c>
    </row>
    <row r="44" spans="6:43" x14ac:dyDescent="0.3">
      <c r="F44" s="64">
        <f t="shared" si="11"/>
        <v>11</v>
      </c>
      <c r="G44" s="66">
        <f t="shared" si="4"/>
        <v>35</v>
      </c>
      <c r="H44" s="67">
        <f t="shared" si="5"/>
        <v>0.4826388888888889</v>
      </c>
      <c r="K44" s="65" t="str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/>
      </c>
      <c r="L44" s="65" t="e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#N/A</v>
      </c>
      <c r="M44" s="65">
        <f t="shared" ca="1" si="2"/>
        <v>1088.4000000000001</v>
      </c>
      <c r="O44" s="64">
        <f t="shared" si="6"/>
        <v>0</v>
      </c>
      <c r="R44" s="64">
        <f t="shared" ca="1" si="7"/>
        <v>1.0249999999999972</v>
      </c>
      <c r="S44" s="64">
        <f ca="1">IF(O44=1,"",RTD("cqg.rtd",,"StudyData", "(Vol("&amp;$E$13&amp;")when  (LocalYear("&amp;$E$13&amp;")="&amp;$D$2&amp;"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>1702</v>
      </c>
      <c r="T44" s="64" t="str">
        <f ca="1">IF(O44=1,"",RTD("cqg.rtd",,"StudyData", "(Vol("&amp;$E$14&amp;")when  (LocalYear("&amp;$E$14&amp;")="&amp;$D$3&amp;"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/>
      </c>
      <c r="U44" s="64">
        <f ca="1">IF(O44=1,"",RTD("cqg.rtd",,"StudyData", "(Vol("&amp;$E$15&amp;")when  (LocalYear("&amp;$E$15&amp;")="&amp;$D$4&amp;"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961</v>
      </c>
      <c r="V44" s="64">
        <f ca="1">IF(O44=1,"",RTD("cqg.rtd",,"StudyData", "(Vol("&amp;$E$16&amp;")when  (LocalYear("&amp;$E$16&amp;")="&amp;$D$5&amp;"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2737</v>
      </c>
      <c r="W44" s="64">
        <f ca="1">IF(O44=1,"",RTD("cqg.rtd",,"StudyData", "(Vol("&amp;$E$17&amp;")when  (LocalYear("&amp;$E$17&amp;")="&amp;$D$6&amp;"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789</v>
      </c>
      <c r="X44" s="64">
        <f ca="1">IF(O44=1,"",RTD("cqg.rtd",,"StudyData", "(Vol("&amp;$E$18&amp;")when  (LocalYear("&amp;$E$18&amp;")="&amp;$D$7&amp;"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1199</v>
      </c>
      <c r="Y44" s="64" t="str">
        <f ca="1">IF(O44=1,"",RTD("cqg.rtd",,"StudyData", "(Vol("&amp;$E$19&amp;")when  (LocalYear("&amp;$E$19&amp;")="&amp;$D$8&amp;"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/>
      </c>
      <c r="Z44" s="64">
        <f ca="1">IF(O44=1,"",RTD("cqg.rtd",,"StudyData", "(Vol("&amp;$E$20&amp;")when  (LocalYear("&amp;$E$20&amp;")="&amp;$D$9&amp;"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>820</v>
      </c>
      <c r="AA44" s="64">
        <f ca="1">IF(O44=1,"",RTD("cqg.rtd",,"StudyData", "(Vol("&amp;$E$21&amp;")when  (LocalYear("&amp;$E$21&amp;")="&amp;$D$10&amp;"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1422</v>
      </c>
      <c r="AB44" s="64">
        <f ca="1">IF(O44=1,"",RTD("cqg.rtd",,"StudyData", "(Vol("&amp;$E$21&amp;")when  (LocalYear("&amp;$E$21&amp;")="&amp;$D$11&amp;"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1254</v>
      </c>
      <c r="AC44" s="65" t="str">
        <f t="shared" ca="1" si="8"/>
        <v/>
      </c>
      <c r="AE44" s="64" t="str">
        <f ca="1">IF($R44=1,SUM($S$1:S44),"")</f>
        <v/>
      </c>
      <c r="AF44" s="64" t="str">
        <f ca="1">IF($R44=1,SUM($T$1:T44),"")</f>
        <v/>
      </c>
      <c r="AG44" s="64" t="str">
        <f ca="1">IF($R44=1,SUM($U$1:U44),"")</f>
        <v/>
      </c>
      <c r="AH44" s="64" t="str">
        <f ca="1">IF($R44=1,SUM($V$1:V44),"")</f>
        <v/>
      </c>
      <c r="AI44" s="64" t="str">
        <f ca="1">IF($R44=1,SUM($W$1:W44),"")</f>
        <v/>
      </c>
      <c r="AJ44" s="64" t="str">
        <f ca="1">IF($R44=1,SUM($X$1:X44),"")</f>
        <v/>
      </c>
      <c r="AK44" s="64" t="str">
        <f ca="1">IF($R44=1,SUM($Y$1:Y44),"")</f>
        <v/>
      </c>
      <c r="AL44" s="64" t="str">
        <f ca="1">IF($R44=1,SUM($Z$1:Z44),"")</f>
        <v/>
      </c>
      <c r="AM44" s="64" t="str">
        <f ca="1">IF($R44=1,SUM($AA$1:AA44),"")</f>
        <v/>
      </c>
      <c r="AN44" s="64" t="str">
        <f ca="1">IF($R44=1,SUM($AB$1:AB44),"")</f>
        <v/>
      </c>
      <c r="AO44" s="64" t="str">
        <f ca="1">IF($R44=1,SUM($AC$1:AC44),"")</f>
        <v/>
      </c>
      <c r="AQ44" s="69" t="str">
        <f t="shared" si="9"/>
        <v>11:35</v>
      </c>
    </row>
    <row r="45" spans="6:43" x14ac:dyDescent="0.3">
      <c r="F45" s="64">
        <f t="shared" si="11"/>
        <v>11</v>
      </c>
      <c r="G45" s="66">
        <f t="shared" si="4"/>
        <v>40</v>
      </c>
      <c r="H45" s="67">
        <f t="shared" si="5"/>
        <v>0.4861111111111111</v>
      </c>
      <c r="K45" s="65" t="str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/>
      </c>
      <c r="L45" s="65" t="e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#N/A</v>
      </c>
      <c r="M45" s="65">
        <f t="shared" ca="1" si="2"/>
        <v>1032.5</v>
      </c>
      <c r="O45" s="64">
        <f t="shared" si="6"/>
        <v>0</v>
      </c>
      <c r="R45" s="64">
        <f t="shared" ca="1" si="7"/>
        <v>1.0259999999999971</v>
      </c>
      <c r="S45" s="64">
        <f ca="1">IF(O45=1,"",RTD("cqg.rtd",,"StudyData", "(Vol("&amp;$E$13&amp;")when  (LocalYear("&amp;$E$13&amp;")="&amp;$D$2&amp;"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>938</v>
      </c>
      <c r="T45" s="64" t="str">
        <f ca="1">IF(O45=1,"",RTD("cqg.rtd",,"StudyData", "(Vol("&amp;$E$14&amp;")when  (LocalYear("&amp;$E$14&amp;")="&amp;$D$3&amp;"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/>
      </c>
      <c r="U45" s="64">
        <f ca="1">IF(O45=1,"",RTD("cqg.rtd",,"StudyData", "(Vol("&amp;$E$15&amp;")when  (LocalYear("&amp;$E$15&amp;")="&amp;$D$4&amp;"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1496</v>
      </c>
      <c r="V45" s="64">
        <f ca="1">IF(O45=1,"",RTD("cqg.rtd",,"StudyData", "(Vol("&amp;$E$16&amp;")when  (LocalYear("&amp;$E$16&amp;")="&amp;$D$5&amp;"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2677</v>
      </c>
      <c r="W45" s="64">
        <f ca="1">IF(O45=1,"",RTD("cqg.rtd",,"StudyData", "(Vol("&amp;$E$17&amp;")when  (LocalYear("&amp;$E$17&amp;")="&amp;$D$6&amp;"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616</v>
      </c>
      <c r="X45" s="64">
        <f ca="1">IF(O45=1,"",RTD("cqg.rtd",,"StudyData", "(Vol("&amp;$E$18&amp;")when  (LocalYear("&amp;$E$18&amp;")="&amp;$D$7&amp;"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446</v>
      </c>
      <c r="Y45" s="64" t="str">
        <f ca="1">IF(O45=1,"",RTD("cqg.rtd",,"StudyData", "(Vol("&amp;$E$19&amp;")when  (LocalYear("&amp;$E$19&amp;")="&amp;$D$8&amp;"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/>
      </c>
      <c r="Z45" s="64">
        <f ca="1">IF(O45=1,"",RTD("cqg.rtd",,"StudyData", "(Vol("&amp;$E$20&amp;")when  (LocalYear("&amp;$E$20&amp;")="&amp;$D$9&amp;"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>996</v>
      </c>
      <c r="AA45" s="64">
        <f ca="1">IF(O45=1,"",RTD("cqg.rtd",,"StudyData", "(Vol("&amp;$E$21&amp;")when  (LocalYear("&amp;$E$21&amp;")="&amp;$D$10&amp;"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2340</v>
      </c>
      <c r="AB45" s="64">
        <f ca="1">IF(O45=1,"",RTD("cqg.rtd",,"StudyData", "(Vol("&amp;$E$21&amp;")when  (LocalYear("&amp;$E$21&amp;")="&amp;$D$11&amp;"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816</v>
      </c>
      <c r="AC45" s="65" t="str">
        <f t="shared" ca="1" si="8"/>
        <v/>
      </c>
      <c r="AE45" s="64" t="str">
        <f ca="1">IF($R45=1,SUM($S$1:S45),"")</f>
        <v/>
      </c>
      <c r="AF45" s="64" t="str">
        <f ca="1">IF($R45=1,SUM($T$1:T45),"")</f>
        <v/>
      </c>
      <c r="AG45" s="64" t="str">
        <f ca="1">IF($R45=1,SUM($U$1:U45),"")</f>
        <v/>
      </c>
      <c r="AH45" s="64" t="str">
        <f ca="1">IF($R45=1,SUM($V$1:V45),"")</f>
        <v/>
      </c>
      <c r="AI45" s="64" t="str">
        <f ca="1">IF($R45=1,SUM($W$1:W45),"")</f>
        <v/>
      </c>
      <c r="AJ45" s="64" t="str">
        <f ca="1">IF($R45=1,SUM($X$1:X45),"")</f>
        <v/>
      </c>
      <c r="AK45" s="64" t="str">
        <f ca="1">IF($R45=1,SUM($Y$1:Y45),"")</f>
        <v/>
      </c>
      <c r="AL45" s="64" t="str">
        <f ca="1">IF($R45=1,SUM($Z$1:Z45),"")</f>
        <v/>
      </c>
      <c r="AM45" s="64" t="str">
        <f ca="1">IF($R45=1,SUM($AA$1:AA45),"")</f>
        <v/>
      </c>
      <c r="AN45" s="64" t="str">
        <f ca="1">IF($R45=1,SUM($AB$1:AB45),"")</f>
        <v/>
      </c>
      <c r="AO45" s="64" t="str">
        <f ca="1">IF($R45=1,SUM($AC$1:AC45),"")</f>
        <v/>
      </c>
      <c r="AQ45" s="69" t="str">
        <f t="shared" si="9"/>
        <v>11:40</v>
      </c>
    </row>
    <row r="46" spans="6:43" x14ac:dyDescent="0.3">
      <c r="F46" s="64">
        <f t="shared" si="11"/>
        <v>11</v>
      </c>
      <c r="G46" s="66">
        <f t="shared" si="4"/>
        <v>45</v>
      </c>
      <c r="H46" s="67">
        <f t="shared" si="5"/>
        <v>0.48958333333333331</v>
      </c>
      <c r="K46" s="65" t="str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/>
      </c>
      <c r="L46" s="65" t="e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#N/A</v>
      </c>
      <c r="M46" s="65">
        <f t="shared" ca="1" si="2"/>
        <v>1524.9</v>
      </c>
      <c r="O46" s="64">
        <f t="shared" si="6"/>
        <v>0</v>
      </c>
      <c r="R46" s="64">
        <f t="shared" ca="1" si="7"/>
        <v>1.026999999999997</v>
      </c>
      <c r="S46" s="64">
        <f ca="1">IF(O46=1,"",RTD("cqg.rtd",,"StudyData", "(Vol("&amp;$E$13&amp;")when  (LocalYear("&amp;$E$13&amp;")="&amp;$D$2&amp;"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>4164</v>
      </c>
      <c r="T46" s="64" t="str">
        <f ca="1">IF(O46=1,"",RTD("cqg.rtd",,"StudyData", "(Vol("&amp;$E$14&amp;")when  (LocalYear("&amp;$E$14&amp;")="&amp;$D$3&amp;"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/>
      </c>
      <c r="U46" s="64">
        <f ca="1">IF(O46=1,"",RTD("cqg.rtd",,"StudyData", "(Vol("&amp;$E$15&amp;")when  (LocalYear("&amp;$E$15&amp;")="&amp;$D$4&amp;"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3934</v>
      </c>
      <c r="V46" s="64">
        <f ca="1">IF(O46=1,"",RTD("cqg.rtd",,"StudyData", "(Vol("&amp;$E$16&amp;")when  (LocalYear("&amp;$E$16&amp;")="&amp;$D$5&amp;"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2016</v>
      </c>
      <c r="W46" s="64">
        <f ca="1">IF(O46=1,"",RTD("cqg.rtd",,"StudyData", "(Vol("&amp;$E$17&amp;")when  (LocalYear("&amp;$E$17&amp;")="&amp;$D$6&amp;"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1377</v>
      </c>
      <c r="X46" s="64">
        <f ca="1">IF(O46=1,"",RTD("cqg.rtd",,"StudyData", "(Vol("&amp;$E$18&amp;")when  (LocalYear("&amp;$E$18&amp;")="&amp;$D$7&amp;"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555</v>
      </c>
      <c r="Y46" s="64" t="str">
        <f ca="1">IF(O46=1,"",RTD("cqg.rtd",,"StudyData", "(Vol("&amp;$E$19&amp;")when  (LocalYear("&amp;$E$19&amp;")="&amp;$D$8&amp;"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/>
      </c>
      <c r="Z46" s="64">
        <f ca="1">IF(O46=1,"",RTD("cqg.rtd",,"StudyData", "(Vol("&amp;$E$20&amp;")when  (LocalYear("&amp;$E$20&amp;")="&amp;$D$9&amp;"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>732</v>
      </c>
      <c r="AA46" s="64">
        <f ca="1">IF(O46=1,"",RTD("cqg.rtd",,"StudyData", "(Vol("&amp;$E$21&amp;")when  (LocalYear("&amp;$E$21&amp;")="&amp;$D$10&amp;"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1524</v>
      </c>
      <c r="AB46" s="64">
        <f ca="1">IF(O46=1,"",RTD("cqg.rtd",,"StudyData", "(Vol("&amp;$E$21&amp;")when  (LocalYear("&amp;$E$21&amp;")="&amp;$D$11&amp;"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947</v>
      </c>
      <c r="AC46" s="65" t="str">
        <f t="shared" ca="1" si="8"/>
        <v/>
      </c>
      <c r="AE46" s="64" t="str">
        <f ca="1">IF($R46=1,SUM($S$1:S46),"")</f>
        <v/>
      </c>
      <c r="AF46" s="64" t="str">
        <f ca="1">IF($R46=1,SUM($T$1:T46),"")</f>
        <v/>
      </c>
      <c r="AG46" s="64" t="str">
        <f ca="1">IF($R46=1,SUM($U$1:U46),"")</f>
        <v/>
      </c>
      <c r="AH46" s="64" t="str">
        <f ca="1">IF($R46=1,SUM($V$1:V46),"")</f>
        <v/>
      </c>
      <c r="AI46" s="64" t="str">
        <f ca="1">IF($R46=1,SUM($W$1:W46),"")</f>
        <v/>
      </c>
      <c r="AJ46" s="64" t="str">
        <f ca="1">IF($R46=1,SUM($X$1:X46),"")</f>
        <v/>
      </c>
      <c r="AK46" s="64" t="str">
        <f ca="1">IF($R46=1,SUM($Y$1:Y46),"")</f>
        <v/>
      </c>
      <c r="AL46" s="64" t="str">
        <f ca="1">IF($R46=1,SUM($Z$1:Z46),"")</f>
        <v/>
      </c>
      <c r="AM46" s="64" t="str">
        <f ca="1">IF($R46=1,SUM($AA$1:AA46),"")</f>
        <v/>
      </c>
      <c r="AN46" s="64" t="str">
        <f ca="1">IF($R46=1,SUM($AB$1:AB46),"")</f>
        <v/>
      </c>
      <c r="AO46" s="64" t="str">
        <f ca="1">IF($R46=1,SUM($AC$1:AC46),"")</f>
        <v/>
      </c>
      <c r="AQ46" s="69" t="str">
        <f t="shared" si="9"/>
        <v>11:45</v>
      </c>
    </row>
    <row r="47" spans="6:43" x14ac:dyDescent="0.3">
      <c r="F47" s="64">
        <f t="shared" si="11"/>
        <v>11</v>
      </c>
      <c r="G47" s="66">
        <f t="shared" si="4"/>
        <v>50</v>
      </c>
      <c r="H47" s="67">
        <f t="shared" si="5"/>
        <v>0.49305555555555558</v>
      </c>
      <c r="K47" s="65" t="str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/>
      </c>
      <c r="L47" s="65" t="e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#N/A</v>
      </c>
      <c r="M47" s="65">
        <f t="shared" ca="1" si="2"/>
        <v>838.2</v>
      </c>
      <c r="O47" s="64">
        <f t="shared" si="6"/>
        <v>0</v>
      </c>
      <c r="R47" s="64">
        <f t="shared" ca="1" si="7"/>
        <v>1.0279999999999969</v>
      </c>
      <c r="S47" s="64">
        <f ca="1">IF(O47=1,"",RTD("cqg.rtd",,"StudyData", "(Vol("&amp;$E$13&amp;")when  (LocalYear("&amp;$E$13&amp;")="&amp;$D$2&amp;"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>1726</v>
      </c>
      <c r="T47" s="64" t="str">
        <f ca="1">IF(O47=1,"",RTD("cqg.rtd",,"StudyData", "(Vol("&amp;$E$14&amp;")when  (LocalYear("&amp;$E$14&amp;")="&amp;$D$3&amp;"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/>
      </c>
      <c r="U47" s="64">
        <f ca="1">IF(O47=1,"",RTD("cqg.rtd",,"StudyData", "(Vol("&amp;$E$15&amp;")when  (LocalYear("&amp;$E$15&amp;")="&amp;$D$4&amp;"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1428</v>
      </c>
      <c r="V47" s="64">
        <f ca="1">IF(O47=1,"",RTD("cqg.rtd",,"StudyData", "(Vol("&amp;$E$16&amp;")when  (LocalYear("&amp;$E$16&amp;")="&amp;$D$5&amp;"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915</v>
      </c>
      <c r="W47" s="64">
        <f ca="1">IF(O47=1,"",RTD("cqg.rtd",,"StudyData", "(Vol("&amp;$E$17&amp;")when  (LocalYear("&amp;$E$17&amp;")="&amp;$D$6&amp;"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612</v>
      </c>
      <c r="X47" s="64">
        <f ca="1">IF(O47=1,"",RTD("cqg.rtd",,"StudyData", "(Vol("&amp;$E$18&amp;")when  (LocalYear("&amp;$E$18&amp;")="&amp;$D$7&amp;"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1065</v>
      </c>
      <c r="Y47" s="64" t="str">
        <f ca="1">IF(O47=1,"",RTD("cqg.rtd",,"StudyData", "(Vol("&amp;$E$19&amp;")when  (LocalYear("&amp;$E$19&amp;")="&amp;$D$8&amp;"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/>
      </c>
      <c r="Z47" s="64">
        <f ca="1">IF(O47=1,"",RTD("cqg.rtd",,"StudyData", "(Vol("&amp;$E$20&amp;")when  (LocalYear("&amp;$E$20&amp;")="&amp;$D$9&amp;"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>599</v>
      </c>
      <c r="AA47" s="64">
        <f ca="1">IF(O47=1,"",RTD("cqg.rtd",,"StudyData", "(Vol("&amp;$E$21&amp;")when  (LocalYear("&amp;$E$21&amp;")="&amp;$D$10&amp;"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1342</v>
      </c>
      <c r="AB47" s="64">
        <f ca="1">IF(O47=1,"",RTD("cqg.rtd",,"StudyData", "(Vol("&amp;$E$21&amp;")when  (LocalYear("&amp;$E$21&amp;")="&amp;$D$11&amp;"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695</v>
      </c>
      <c r="AC47" s="65" t="str">
        <f t="shared" ca="1" si="8"/>
        <v/>
      </c>
      <c r="AE47" s="64" t="str">
        <f ca="1">IF($R47=1,SUM($S$1:S47),"")</f>
        <v/>
      </c>
      <c r="AF47" s="64" t="str">
        <f ca="1">IF($R47=1,SUM($T$1:T47),"")</f>
        <v/>
      </c>
      <c r="AG47" s="64" t="str">
        <f ca="1">IF($R47=1,SUM($U$1:U47),"")</f>
        <v/>
      </c>
      <c r="AH47" s="64" t="str">
        <f ca="1">IF($R47=1,SUM($V$1:V47),"")</f>
        <v/>
      </c>
      <c r="AI47" s="64" t="str">
        <f ca="1">IF($R47=1,SUM($W$1:W47),"")</f>
        <v/>
      </c>
      <c r="AJ47" s="64" t="str">
        <f ca="1">IF($R47=1,SUM($X$1:X47),"")</f>
        <v/>
      </c>
      <c r="AK47" s="64" t="str">
        <f ca="1">IF($R47=1,SUM($Y$1:Y47),"")</f>
        <v/>
      </c>
      <c r="AL47" s="64" t="str">
        <f ca="1">IF($R47=1,SUM($Z$1:Z47),"")</f>
        <v/>
      </c>
      <c r="AM47" s="64" t="str">
        <f ca="1">IF($R47=1,SUM($AA$1:AA47),"")</f>
        <v/>
      </c>
      <c r="AN47" s="64" t="str">
        <f ca="1">IF($R47=1,SUM($AB$1:AB47),"")</f>
        <v/>
      </c>
      <c r="AO47" s="64" t="str">
        <f ca="1">IF($R47=1,SUM($AC$1:AC47),"")</f>
        <v/>
      </c>
      <c r="AQ47" s="69" t="str">
        <f t="shared" si="9"/>
        <v>11:50</v>
      </c>
    </row>
    <row r="48" spans="6:43" x14ac:dyDescent="0.3">
      <c r="F48" s="64">
        <f t="shared" si="11"/>
        <v>11</v>
      </c>
      <c r="G48" s="66">
        <f t="shared" si="4"/>
        <v>55</v>
      </c>
      <c r="H48" s="67">
        <f t="shared" si="5"/>
        <v>0.49652777777777773</v>
      </c>
      <c r="K48" s="65" t="str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/>
      </c>
      <c r="L48" s="65" t="e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#N/A</v>
      </c>
      <c r="M48" s="65">
        <f t="shared" ca="1" si="2"/>
        <v>938</v>
      </c>
      <c r="O48" s="64">
        <f t="shared" si="6"/>
        <v>0</v>
      </c>
      <c r="R48" s="64">
        <f t="shared" ca="1" si="7"/>
        <v>1.0289999999999968</v>
      </c>
      <c r="S48" s="64">
        <f ca="1">IF(O48=1,"",RTD("cqg.rtd",,"StudyData", "(Vol("&amp;$E$13&amp;")when  (LocalYear("&amp;$E$13&amp;")="&amp;$D$2&amp;"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>1305</v>
      </c>
      <c r="T48" s="64" t="str">
        <f ca="1">IF(O48=1,"",RTD("cqg.rtd",,"StudyData", "(Vol("&amp;$E$14&amp;")when  (LocalYear("&amp;$E$14&amp;")="&amp;$D$3&amp;"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/>
      </c>
      <c r="U48" s="64">
        <f ca="1">IF(O48=1,"",RTD("cqg.rtd",,"StudyData", "(Vol("&amp;$E$15&amp;")when  (LocalYear("&amp;$E$15&amp;")="&amp;$D$4&amp;"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1169</v>
      </c>
      <c r="V48" s="64">
        <f ca="1">IF(O48=1,"",RTD("cqg.rtd",,"StudyData", "(Vol("&amp;$E$16&amp;")when  (LocalYear("&amp;$E$16&amp;")="&amp;$D$5&amp;"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955</v>
      </c>
      <c r="W48" s="64">
        <f ca="1">IF(O48=1,"",RTD("cqg.rtd",,"StudyData", "(Vol("&amp;$E$17&amp;")when  (LocalYear("&amp;$E$17&amp;")="&amp;$D$6&amp;"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700</v>
      </c>
      <c r="X48" s="64">
        <f ca="1">IF(O48=1,"",RTD("cqg.rtd",,"StudyData", "(Vol("&amp;$E$18&amp;")when  (LocalYear("&amp;$E$18&amp;")="&amp;$D$7&amp;"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797</v>
      </c>
      <c r="Y48" s="64" t="str">
        <f ca="1">IF(O48=1,"",RTD("cqg.rtd",,"StudyData", "(Vol("&amp;$E$19&amp;")when  (LocalYear("&amp;$E$19&amp;")="&amp;$D$8&amp;"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/>
      </c>
      <c r="Z48" s="64">
        <f ca="1">IF(O48=1,"",RTD("cqg.rtd",,"StudyData", "(Vol("&amp;$E$20&amp;")when  (LocalYear("&amp;$E$20&amp;")="&amp;$D$9&amp;"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>2190</v>
      </c>
      <c r="AA48" s="64">
        <f ca="1">IF(O48=1,"",RTD("cqg.rtd",,"StudyData", "(Vol("&amp;$E$21&amp;")when  (LocalYear("&amp;$E$21&amp;")="&amp;$D$10&amp;"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1049</v>
      </c>
      <c r="AB48" s="64">
        <f ca="1">IF(O48=1,"",RTD("cqg.rtd",,"StudyData", "(Vol("&amp;$E$21&amp;")when  (LocalYear("&amp;$E$21&amp;")="&amp;$D$11&amp;"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1215</v>
      </c>
      <c r="AC48" s="65" t="str">
        <f t="shared" ca="1" si="8"/>
        <v/>
      </c>
      <c r="AE48" s="64" t="str">
        <f ca="1">IF($R48=1,SUM($S$1:S48),"")</f>
        <v/>
      </c>
      <c r="AF48" s="64" t="str">
        <f ca="1">IF($R48=1,SUM($T$1:T48),"")</f>
        <v/>
      </c>
      <c r="AG48" s="64" t="str">
        <f ca="1">IF($R48=1,SUM($U$1:U48),"")</f>
        <v/>
      </c>
      <c r="AH48" s="64" t="str">
        <f ca="1">IF($R48=1,SUM($V$1:V48),"")</f>
        <v/>
      </c>
      <c r="AI48" s="64" t="str">
        <f ca="1">IF($R48=1,SUM($W$1:W48),"")</f>
        <v/>
      </c>
      <c r="AJ48" s="64" t="str">
        <f ca="1">IF($R48=1,SUM($X$1:X48),"")</f>
        <v/>
      </c>
      <c r="AK48" s="64" t="str">
        <f ca="1">IF($R48=1,SUM($Y$1:Y48),"")</f>
        <v/>
      </c>
      <c r="AL48" s="64" t="str">
        <f ca="1">IF($R48=1,SUM($Z$1:Z48),"")</f>
        <v/>
      </c>
      <c r="AM48" s="64" t="str">
        <f ca="1">IF($R48=1,SUM($AA$1:AA48),"")</f>
        <v/>
      </c>
      <c r="AN48" s="64" t="str">
        <f ca="1">IF($R48=1,SUM($AB$1:AB48),"")</f>
        <v/>
      </c>
      <c r="AO48" s="64" t="str">
        <f ca="1">IF($R48=1,SUM($AC$1:AC48),"")</f>
        <v/>
      </c>
      <c r="AQ48" s="69" t="str">
        <f t="shared" si="9"/>
        <v>11:55</v>
      </c>
    </row>
    <row r="49" spans="6:43" x14ac:dyDescent="0.3">
      <c r="F49" s="64">
        <f t="shared" si="11"/>
        <v>12</v>
      </c>
      <c r="G49" s="66" t="str">
        <f t="shared" si="4"/>
        <v>00</v>
      </c>
      <c r="H49" s="67">
        <f t="shared" si="5"/>
        <v>0.5</v>
      </c>
      <c r="K49" s="65" t="str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/>
      </c>
      <c r="L49" s="65" t="e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#N/A</v>
      </c>
      <c r="M49" s="65">
        <f t="shared" ca="1" si="2"/>
        <v>1081.4000000000001</v>
      </c>
      <c r="O49" s="64">
        <f t="shared" si="6"/>
        <v>0</v>
      </c>
      <c r="R49" s="64">
        <f t="shared" ca="1" si="7"/>
        <v>1.0299999999999967</v>
      </c>
      <c r="S49" s="64">
        <f ca="1">IF(O49=1,"",RTD("cqg.rtd",,"StudyData", "(Vol("&amp;$E$13&amp;")when  (LocalYear("&amp;$E$13&amp;")="&amp;$D$2&amp;"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>1043</v>
      </c>
      <c r="T49" s="64" t="str">
        <f ca="1">IF(O49=1,"",RTD("cqg.rtd",,"StudyData", "(Vol("&amp;$E$14&amp;")when  (LocalYear("&amp;$E$14&amp;")="&amp;$D$3&amp;"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/>
      </c>
      <c r="U49" s="64">
        <f ca="1">IF(O49=1,"",RTD("cqg.rtd",,"StudyData", "(Vol("&amp;$E$15&amp;")when  (LocalYear("&amp;$E$15&amp;")="&amp;$D$4&amp;"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2246</v>
      </c>
      <c r="V49" s="64">
        <f ca="1">IF(O49=1,"",RTD("cqg.rtd",,"StudyData", "(Vol("&amp;$E$16&amp;")when  (LocalYear("&amp;$E$16&amp;")="&amp;$D$5&amp;"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2089</v>
      </c>
      <c r="W49" s="64">
        <f ca="1">IF(O49=1,"",RTD("cqg.rtd",,"StudyData", "(Vol("&amp;$E$17&amp;")when  (LocalYear("&amp;$E$17&amp;")="&amp;$D$6&amp;"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722</v>
      </c>
      <c r="X49" s="64">
        <f ca="1">IF(O49=1,"",RTD("cqg.rtd",,"StudyData", "(Vol("&amp;$E$18&amp;")when  (LocalYear("&amp;$E$18&amp;")="&amp;$D$7&amp;"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481</v>
      </c>
      <c r="Y49" s="64" t="str">
        <f ca="1">IF(O49=1,"",RTD("cqg.rtd",,"StudyData", "(Vol("&amp;$E$19&amp;")when  (LocalYear("&amp;$E$19&amp;")="&amp;$D$8&amp;"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/>
      </c>
      <c r="Z49" s="64">
        <f ca="1">IF(O49=1,"",RTD("cqg.rtd",,"StudyData", "(Vol("&amp;$E$20&amp;")when  (LocalYear("&amp;$E$20&amp;")="&amp;$D$9&amp;"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>963</v>
      </c>
      <c r="AA49" s="64">
        <f ca="1">IF(O49=1,"",RTD("cqg.rtd",,"StudyData", "(Vol("&amp;$E$21&amp;")when  (LocalYear("&amp;$E$21&amp;")="&amp;$D$10&amp;"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2572</v>
      </c>
      <c r="AB49" s="64">
        <f ca="1">IF(O49=1,"",RTD("cqg.rtd",,"StudyData", "(Vol("&amp;$E$21&amp;")when  (LocalYear("&amp;$E$21&amp;")="&amp;$D$11&amp;"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698</v>
      </c>
      <c r="AC49" s="65" t="str">
        <f t="shared" ca="1" si="8"/>
        <v/>
      </c>
      <c r="AE49" s="64" t="str">
        <f ca="1">IF($R49=1,SUM($S$1:S49),"")</f>
        <v/>
      </c>
      <c r="AF49" s="64" t="str">
        <f ca="1">IF($R49=1,SUM($T$1:T49),"")</f>
        <v/>
      </c>
      <c r="AG49" s="64" t="str">
        <f ca="1">IF($R49=1,SUM($U$1:U49),"")</f>
        <v/>
      </c>
      <c r="AH49" s="64" t="str">
        <f ca="1">IF($R49=1,SUM($V$1:V49),"")</f>
        <v/>
      </c>
      <c r="AI49" s="64" t="str">
        <f ca="1">IF($R49=1,SUM($W$1:W49),"")</f>
        <v/>
      </c>
      <c r="AJ49" s="64" t="str">
        <f ca="1">IF($R49=1,SUM($X$1:X49),"")</f>
        <v/>
      </c>
      <c r="AK49" s="64" t="str">
        <f ca="1">IF($R49=1,SUM($Y$1:Y49),"")</f>
        <v/>
      </c>
      <c r="AL49" s="64" t="str">
        <f ca="1">IF($R49=1,SUM($Z$1:Z49),"")</f>
        <v/>
      </c>
      <c r="AM49" s="64" t="str">
        <f ca="1">IF($R49=1,SUM($AA$1:AA49),"")</f>
        <v/>
      </c>
      <c r="AN49" s="64" t="str">
        <f ca="1">IF($R49=1,SUM($AB$1:AB49),"")</f>
        <v/>
      </c>
      <c r="AO49" s="64" t="str">
        <f ca="1">IF($R49=1,SUM($AC$1:AC49),"")</f>
        <v/>
      </c>
      <c r="AQ49" s="69" t="str">
        <f t="shared" si="9"/>
        <v>12:00</v>
      </c>
    </row>
    <row r="50" spans="6:43" x14ac:dyDescent="0.3">
      <c r="F50" s="64">
        <f t="shared" si="11"/>
        <v>12</v>
      </c>
      <c r="G50" s="66" t="str">
        <f t="shared" si="4"/>
        <v>05</v>
      </c>
      <c r="H50" s="67">
        <f t="shared" si="5"/>
        <v>0.50347222222222221</v>
      </c>
      <c r="K50" s="65" t="str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/>
      </c>
      <c r="L50" s="65" t="e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#N/A</v>
      </c>
      <c r="M50" s="65">
        <f t="shared" ca="1" si="2"/>
        <v>1613.9</v>
      </c>
      <c r="O50" s="64">
        <f t="shared" si="6"/>
        <v>0</v>
      </c>
      <c r="R50" s="64">
        <f t="shared" ca="1" si="7"/>
        <v>1.0309999999999966</v>
      </c>
      <c r="S50" s="64">
        <f ca="1">IF(O50=1,"",RTD("cqg.rtd",,"StudyData", "(Vol("&amp;$E$13&amp;")when  (LocalYear("&amp;$E$13&amp;")="&amp;$D$2&amp;"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>4408</v>
      </c>
      <c r="T50" s="64" t="str">
        <f ca="1">IF(O50=1,"",RTD("cqg.rtd",,"StudyData", "(Vol("&amp;$E$14&amp;")when  (LocalYear("&amp;$E$14&amp;")="&amp;$D$3&amp;"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/>
      </c>
      <c r="U50" s="64">
        <f ca="1">IF(O50=1,"",RTD("cqg.rtd",,"StudyData", "(Vol("&amp;$E$15&amp;")when  (LocalYear("&amp;$E$15&amp;")="&amp;$D$4&amp;"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2955</v>
      </c>
      <c r="V50" s="64">
        <f ca="1">IF(O50=1,"",RTD("cqg.rtd",,"StudyData", "(Vol("&amp;$E$16&amp;")when  (LocalYear("&amp;$E$16&amp;")="&amp;$D$5&amp;"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966</v>
      </c>
      <c r="W50" s="64">
        <f ca="1">IF(O50=1,"",RTD("cqg.rtd",,"StudyData", "(Vol("&amp;$E$17&amp;")when  (LocalYear("&amp;$E$17&amp;")="&amp;$D$6&amp;"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529</v>
      </c>
      <c r="X50" s="64">
        <f ca="1">IF(O50=1,"",RTD("cqg.rtd",,"StudyData", "(Vol("&amp;$E$18&amp;")when  (LocalYear("&amp;$E$18&amp;")="&amp;$D$7&amp;"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436</v>
      </c>
      <c r="Y50" s="64" t="str">
        <f ca="1">IF(O50=1,"",RTD("cqg.rtd",,"StudyData", "(Vol("&amp;$E$19&amp;")when  (LocalYear("&amp;$E$19&amp;")="&amp;$D$8&amp;"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/>
      </c>
      <c r="Z50" s="64">
        <f ca="1">IF(O50=1,"",RTD("cqg.rtd",,"StudyData", "(Vol("&amp;$E$20&amp;")when  (LocalYear("&amp;$E$20&amp;")="&amp;$D$9&amp;"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>2331</v>
      </c>
      <c r="AA50" s="64">
        <f ca="1">IF(O50=1,"",RTD("cqg.rtd",,"StudyData", "(Vol("&amp;$E$21&amp;")when  (LocalYear("&amp;$E$21&amp;")="&amp;$D$10&amp;"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1907</v>
      </c>
      <c r="AB50" s="64">
        <f ca="1">IF(O50=1,"",RTD("cqg.rtd",,"StudyData", "(Vol("&amp;$E$21&amp;")when  (LocalYear("&amp;$E$21&amp;")="&amp;$D$11&amp;"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2607</v>
      </c>
      <c r="AC50" s="65" t="str">
        <f t="shared" ca="1" si="8"/>
        <v/>
      </c>
      <c r="AE50" s="64" t="str">
        <f ca="1">IF($R50=1,SUM($S$1:S50),"")</f>
        <v/>
      </c>
      <c r="AF50" s="64" t="str">
        <f ca="1">IF($R50=1,SUM($T$1:T50),"")</f>
        <v/>
      </c>
      <c r="AG50" s="64" t="str">
        <f ca="1">IF($R50=1,SUM($U$1:U50),"")</f>
        <v/>
      </c>
      <c r="AH50" s="64" t="str">
        <f ca="1">IF($R50=1,SUM($V$1:V50),"")</f>
        <v/>
      </c>
      <c r="AI50" s="64" t="str">
        <f ca="1">IF($R50=1,SUM($W$1:W50),"")</f>
        <v/>
      </c>
      <c r="AJ50" s="64" t="str">
        <f ca="1">IF($R50=1,SUM($X$1:X50),"")</f>
        <v/>
      </c>
      <c r="AK50" s="64" t="str">
        <f ca="1">IF($R50=1,SUM($Y$1:Y50),"")</f>
        <v/>
      </c>
      <c r="AL50" s="64" t="str">
        <f ca="1">IF($R50=1,SUM($Z$1:Z50),"")</f>
        <v/>
      </c>
      <c r="AM50" s="64" t="str">
        <f ca="1">IF($R50=1,SUM($AA$1:AA50),"")</f>
        <v/>
      </c>
      <c r="AN50" s="64" t="str">
        <f ca="1">IF($R50=1,SUM($AB$1:AB50),"")</f>
        <v/>
      </c>
      <c r="AO50" s="64" t="str">
        <f ca="1">IF($R50=1,SUM($AC$1:AC50),"")</f>
        <v/>
      </c>
      <c r="AQ50" s="69" t="str">
        <f t="shared" si="9"/>
        <v>12:05</v>
      </c>
    </row>
    <row r="51" spans="6:43" x14ac:dyDescent="0.3">
      <c r="F51" s="64">
        <f t="shared" si="11"/>
        <v>12</v>
      </c>
      <c r="G51" s="66">
        <f t="shared" si="4"/>
        <v>10</v>
      </c>
      <c r="H51" s="67">
        <f t="shared" si="5"/>
        <v>0.50694444444444442</v>
      </c>
      <c r="K51" s="65" t="str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/>
      </c>
      <c r="L51" s="65" t="e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#N/A</v>
      </c>
      <c r="M51" s="65">
        <f t="shared" ca="1" si="2"/>
        <v>989.8</v>
      </c>
      <c r="O51" s="64">
        <f t="shared" si="6"/>
        <v>0</v>
      </c>
      <c r="R51" s="64">
        <f t="shared" ca="1" si="7"/>
        <v>1.0319999999999965</v>
      </c>
      <c r="S51" s="64">
        <f ca="1">IF(O51=1,"",RTD("cqg.rtd",,"StudyData", "(Vol("&amp;$E$13&amp;")when  (LocalYear("&amp;$E$13&amp;")="&amp;$D$2&amp;"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>1208</v>
      </c>
      <c r="T51" s="64" t="str">
        <f ca="1">IF(O51=1,"",RTD("cqg.rtd",,"StudyData", "(Vol("&amp;$E$14&amp;")when  (LocalYear("&amp;$E$14&amp;")="&amp;$D$3&amp;"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/>
      </c>
      <c r="U51" s="64">
        <f ca="1">IF(O51=1,"",RTD("cqg.rtd",,"StudyData", "(Vol("&amp;$E$15&amp;")when  (LocalYear("&amp;$E$15&amp;")="&amp;$D$4&amp;"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944</v>
      </c>
      <c r="V51" s="64">
        <f ca="1">IF(O51=1,"",RTD("cqg.rtd",,"StudyData", "(Vol("&amp;$E$16&amp;")when  (LocalYear("&amp;$E$16&amp;")="&amp;$D$5&amp;"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1418</v>
      </c>
      <c r="W51" s="64">
        <f ca="1">IF(O51=1,"",RTD("cqg.rtd",,"StudyData", "(Vol("&amp;$E$17&amp;")when  (LocalYear("&amp;$E$17&amp;")="&amp;$D$6&amp;"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538</v>
      </c>
      <c r="X51" s="64">
        <f ca="1">IF(O51=1,"",RTD("cqg.rtd",,"StudyData", "(Vol("&amp;$E$18&amp;")when  (LocalYear("&amp;$E$18&amp;")="&amp;$D$7&amp;"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1036</v>
      </c>
      <c r="Y51" s="64" t="str">
        <f ca="1">IF(O51=1,"",RTD("cqg.rtd",,"StudyData", "(Vol("&amp;$E$19&amp;")when  (LocalYear("&amp;$E$19&amp;")="&amp;$D$8&amp;"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/>
      </c>
      <c r="Z51" s="64">
        <f ca="1">IF(O51=1,"",RTD("cqg.rtd",,"StudyData", "(Vol("&amp;$E$20&amp;")when  (LocalYear("&amp;$E$20&amp;")="&amp;$D$9&amp;"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>1951</v>
      </c>
      <c r="AA51" s="64">
        <f ca="1">IF(O51=1,"",RTD("cqg.rtd",,"StudyData", "(Vol("&amp;$E$21&amp;")when  (LocalYear("&amp;$E$21&amp;")="&amp;$D$10&amp;"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1540</v>
      </c>
      <c r="AB51" s="64">
        <f ca="1">IF(O51=1,"",RTD("cqg.rtd",,"StudyData", "(Vol("&amp;$E$21&amp;")when  (LocalYear("&amp;$E$21&amp;")="&amp;$D$11&amp;"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1263</v>
      </c>
      <c r="AC51" s="65" t="str">
        <f t="shared" ca="1" si="8"/>
        <v/>
      </c>
      <c r="AE51" s="64" t="str">
        <f ca="1">IF($R51=1,SUM($S$1:S51),"")</f>
        <v/>
      </c>
      <c r="AF51" s="64" t="str">
        <f ca="1">IF($R51=1,SUM($T$1:T51),"")</f>
        <v/>
      </c>
      <c r="AG51" s="64" t="str">
        <f ca="1">IF($R51=1,SUM($U$1:U51),"")</f>
        <v/>
      </c>
      <c r="AH51" s="64" t="str">
        <f ca="1">IF($R51=1,SUM($V$1:V51),"")</f>
        <v/>
      </c>
      <c r="AI51" s="64" t="str">
        <f ca="1">IF($R51=1,SUM($W$1:W51),"")</f>
        <v/>
      </c>
      <c r="AJ51" s="64" t="str">
        <f ca="1">IF($R51=1,SUM($X$1:X51),"")</f>
        <v/>
      </c>
      <c r="AK51" s="64" t="str">
        <f ca="1">IF($R51=1,SUM($Y$1:Y51),"")</f>
        <v/>
      </c>
      <c r="AL51" s="64" t="str">
        <f ca="1">IF($R51=1,SUM($Z$1:Z51),"")</f>
        <v/>
      </c>
      <c r="AM51" s="64" t="str">
        <f ca="1">IF($R51=1,SUM($AA$1:AA51),"")</f>
        <v/>
      </c>
      <c r="AN51" s="64" t="str">
        <f ca="1">IF($R51=1,SUM($AB$1:AB51),"")</f>
        <v/>
      </c>
      <c r="AO51" s="64" t="str">
        <f ca="1">IF($R51=1,SUM($AC$1:AC51),"")</f>
        <v/>
      </c>
      <c r="AQ51" s="69" t="str">
        <f t="shared" si="9"/>
        <v>12:10</v>
      </c>
    </row>
    <row r="52" spans="6:43" x14ac:dyDescent="0.3">
      <c r="F52" s="64">
        <f t="shared" si="11"/>
        <v>12</v>
      </c>
      <c r="G52" s="66">
        <f t="shared" si="4"/>
        <v>15</v>
      </c>
      <c r="H52" s="67">
        <f t="shared" si="5"/>
        <v>0.51041666666666663</v>
      </c>
      <c r="K52" s="65" t="str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/>
      </c>
      <c r="L52" s="65" t="e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#N/A</v>
      </c>
      <c r="M52" s="65">
        <f t="shared" ca="1" si="2"/>
        <v>1304.0999999999999</v>
      </c>
      <c r="O52" s="64">
        <f t="shared" si="6"/>
        <v>0</v>
      </c>
      <c r="R52" s="64">
        <f t="shared" ca="1" si="7"/>
        <v>1.0329999999999964</v>
      </c>
      <c r="S52" s="64">
        <f ca="1">IF(O52=1,"",RTD("cqg.rtd",,"StudyData", "(Vol("&amp;$E$13&amp;")when  (LocalYear("&amp;$E$13&amp;")="&amp;$D$2&amp;"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>2723</v>
      </c>
      <c r="T52" s="64" t="str">
        <f ca="1">IF(O52=1,"",RTD("cqg.rtd",,"StudyData", "(Vol("&amp;$E$14&amp;")when  (LocalYear("&amp;$E$14&amp;")="&amp;$D$3&amp;"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/>
      </c>
      <c r="U52" s="64">
        <f ca="1">IF(O52=1,"",RTD("cqg.rtd",,"StudyData", "(Vol("&amp;$E$15&amp;")when  (LocalYear("&amp;$E$15&amp;")="&amp;$D$4&amp;"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1941</v>
      </c>
      <c r="V52" s="64">
        <f ca="1">IF(O52=1,"",RTD("cqg.rtd",,"StudyData", "(Vol("&amp;$E$16&amp;")when  (LocalYear("&amp;$E$16&amp;")="&amp;$D$5&amp;"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951</v>
      </c>
      <c r="W52" s="64">
        <f ca="1">IF(O52=1,"",RTD("cqg.rtd",,"StudyData", "(Vol("&amp;$E$17&amp;")when  (LocalYear("&amp;$E$17&amp;")="&amp;$D$6&amp;"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845</v>
      </c>
      <c r="X52" s="64">
        <f ca="1">IF(O52=1,"",RTD("cqg.rtd",,"StudyData", "(Vol("&amp;$E$18&amp;")when  (LocalYear("&amp;$E$18&amp;")="&amp;$D$7&amp;"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1607</v>
      </c>
      <c r="Y52" s="64" t="str">
        <f ca="1">IF(O52=1,"",RTD("cqg.rtd",,"StudyData", "(Vol("&amp;$E$19&amp;")when  (LocalYear("&amp;$E$19&amp;")="&amp;$D$8&amp;"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/>
      </c>
      <c r="Z52" s="64">
        <f ca="1">IF(O52=1,"",RTD("cqg.rtd",,"StudyData", "(Vol("&amp;$E$20&amp;")when  (LocalYear("&amp;$E$20&amp;")="&amp;$D$9&amp;"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>2535</v>
      </c>
      <c r="AA52" s="64">
        <f ca="1">IF(O52=1,"",RTD("cqg.rtd",,"StudyData", "(Vol("&amp;$E$21&amp;")when  (LocalYear("&amp;$E$21&amp;")="&amp;$D$10&amp;"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1474</v>
      </c>
      <c r="AB52" s="64">
        <f ca="1">IF(O52=1,"",RTD("cqg.rtd",,"StudyData", "(Vol("&amp;$E$21&amp;")when  (LocalYear("&amp;$E$21&amp;")="&amp;$D$11&amp;"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965</v>
      </c>
      <c r="AC52" s="65" t="str">
        <f t="shared" ca="1" si="8"/>
        <v/>
      </c>
      <c r="AE52" s="64" t="str">
        <f ca="1">IF($R52=1,SUM($S$1:S52),"")</f>
        <v/>
      </c>
      <c r="AF52" s="64" t="str">
        <f ca="1">IF($R52=1,SUM($T$1:T52),"")</f>
        <v/>
      </c>
      <c r="AG52" s="64" t="str">
        <f ca="1">IF($R52=1,SUM($U$1:U52),"")</f>
        <v/>
      </c>
      <c r="AH52" s="64" t="str">
        <f ca="1">IF($R52=1,SUM($V$1:V52),"")</f>
        <v/>
      </c>
      <c r="AI52" s="64" t="str">
        <f ca="1">IF($R52=1,SUM($W$1:W52),"")</f>
        <v/>
      </c>
      <c r="AJ52" s="64" t="str">
        <f ca="1">IF($R52=1,SUM($X$1:X52),"")</f>
        <v/>
      </c>
      <c r="AK52" s="64" t="str">
        <f ca="1">IF($R52=1,SUM($Y$1:Y52),"")</f>
        <v/>
      </c>
      <c r="AL52" s="64" t="str">
        <f ca="1">IF($R52=1,SUM($Z$1:Z52),"")</f>
        <v/>
      </c>
      <c r="AM52" s="64" t="str">
        <f ca="1">IF($R52=1,SUM($AA$1:AA52),"")</f>
        <v/>
      </c>
      <c r="AN52" s="64" t="str">
        <f ca="1">IF($R52=1,SUM($AB$1:AB52),"")</f>
        <v/>
      </c>
      <c r="AO52" s="64" t="str">
        <f ca="1">IF($R52=1,SUM($AC$1:AC52),"")</f>
        <v/>
      </c>
      <c r="AQ52" s="69" t="str">
        <f t="shared" si="9"/>
        <v>12:15</v>
      </c>
    </row>
    <row r="53" spans="6:43" x14ac:dyDescent="0.3">
      <c r="F53" s="64">
        <f t="shared" si="11"/>
        <v>12</v>
      </c>
      <c r="G53" s="66">
        <f t="shared" si="4"/>
        <v>20</v>
      </c>
      <c r="H53" s="67">
        <f t="shared" si="5"/>
        <v>0.51388888888888895</v>
      </c>
      <c r="K53" s="65" t="str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/>
      </c>
      <c r="L53" s="65" t="e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#N/A</v>
      </c>
      <c r="M53" s="65">
        <f t="shared" ca="1" si="2"/>
        <v>999.3</v>
      </c>
      <c r="O53" s="64">
        <f t="shared" si="6"/>
        <v>0</v>
      </c>
      <c r="R53" s="64">
        <f t="shared" ca="1" si="7"/>
        <v>1.0339999999999963</v>
      </c>
      <c r="S53" s="64">
        <f ca="1">IF(O53=1,"",RTD("cqg.rtd",,"StudyData", "(Vol("&amp;$E$13&amp;")when  (LocalYear("&amp;$E$13&amp;")="&amp;$D$2&amp;"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>2472</v>
      </c>
      <c r="T53" s="64" t="str">
        <f ca="1">IF(O53=1,"",RTD("cqg.rtd",,"StudyData", "(Vol("&amp;$E$14&amp;")when  (LocalYear("&amp;$E$14&amp;")="&amp;$D$3&amp;"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/>
      </c>
      <c r="U53" s="64">
        <f ca="1">IF(O53=1,"",RTD("cqg.rtd",,"StudyData", "(Vol("&amp;$E$15&amp;")when  (LocalYear("&amp;$E$15&amp;")="&amp;$D$4&amp;"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937</v>
      </c>
      <c r="V53" s="64">
        <f ca="1">IF(O53=1,"",RTD("cqg.rtd",,"StudyData", "(Vol("&amp;$E$16&amp;")when  (LocalYear("&amp;$E$16&amp;")="&amp;$D$5&amp;"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617</v>
      </c>
      <c r="W53" s="64">
        <f ca="1">IF(O53=1,"",RTD("cqg.rtd",,"StudyData", "(Vol("&amp;$E$17&amp;")when  (LocalYear("&amp;$E$17&amp;")="&amp;$D$6&amp;"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582</v>
      </c>
      <c r="X53" s="64">
        <f ca="1">IF(O53=1,"",RTD("cqg.rtd",,"StudyData", "(Vol("&amp;$E$18&amp;")when  (LocalYear("&amp;$E$18&amp;")="&amp;$D$7&amp;"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838</v>
      </c>
      <c r="Y53" s="64" t="str">
        <f ca="1">IF(O53=1,"",RTD("cqg.rtd",,"StudyData", "(Vol("&amp;$E$19&amp;")when  (LocalYear("&amp;$E$19&amp;")="&amp;$D$8&amp;"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/>
      </c>
      <c r="Z53" s="64">
        <f ca="1">IF(O53=1,"",RTD("cqg.rtd",,"StudyData", "(Vol("&amp;$E$20&amp;")when  (LocalYear("&amp;$E$20&amp;")="&amp;$D$9&amp;"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>2093</v>
      </c>
      <c r="AA53" s="64">
        <f ca="1">IF(O53=1,"",RTD("cqg.rtd",,"StudyData", "(Vol("&amp;$E$21&amp;")when  (LocalYear("&amp;$E$21&amp;")="&amp;$D$10&amp;"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1262</v>
      </c>
      <c r="AB53" s="64">
        <f ca="1">IF(O53=1,"",RTD("cqg.rtd",,"StudyData", "(Vol("&amp;$E$21&amp;")when  (LocalYear("&amp;$E$21&amp;")="&amp;$D$11&amp;"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1192</v>
      </c>
      <c r="AC53" s="65" t="str">
        <f t="shared" ca="1" si="8"/>
        <v/>
      </c>
      <c r="AE53" s="64" t="str">
        <f ca="1">IF($R53=1,SUM($S$1:S53),"")</f>
        <v/>
      </c>
      <c r="AF53" s="64" t="str">
        <f ca="1">IF($R53=1,SUM($T$1:T53),"")</f>
        <v/>
      </c>
      <c r="AG53" s="64" t="str">
        <f ca="1">IF($R53=1,SUM($U$1:U53),"")</f>
        <v/>
      </c>
      <c r="AH53" s="64" t="str">
        <f ca="1">IF($R53=1,SUM($V$1:V53),"")</f>
        <v/>
      </c>
      <c r="AI53" s="64" t="str">
        <f ca="1">IF($R53=1,SUM($W$1:W53),"")</f>
        <v/>
      </c>
      <c r="AJ53" s="64" t="str">
        <f ca="1">IF($R53=1,SUM($X$1:X53),"")</f>
        <v/>
      </c>
      <c r="AK53" s="64" t="str">
        <f ca="1">IF($R53=1,SUM($Y$1:Y53),"")</f>
        <v/>
      </c>
      <c r="AL53" s="64" t="str">
        <f ca="1">IF($R53=1,SUM($Z$1:Z53),"")</f>
        <v/>
      </c>
      <c r="AM53" s="64" t="str">
        <f ca="1">IF($R53=1,SUM($AA$1:AA53),"")</f>
        <v/>
      </c>
      <c r="AN53" s="64" t="str">
        <f ca="1">IF($R53=1,SUM($AB$1:AB53),"")</f>
        <v/>
      </c>
      <c r="AO53" s="64" t="str">
        <f ca="1">IF($R53=1,SUM($AC$1:AC53),"")</f>
        <v/>
      </c>
      <c r="AQ53" s="69" t="str">
        <f t="shared" si="9"/>
        <v>12:20</v>
      </c>
    </row>
    <row r="54" spans="6:43" x14ac:dyDescent="0.3">
      <c r="F54" s="64">
        <f t="shared" si="11"/>
        <v>12</v>
      </c>
      <c r="G54" s="66">
        <f t="shared" si="4"/>
        <v>25</v>
      </c>
      <c r="H54" s="67">
        <f t="shared" si="5"/>
        <v>0.51736111111111105</v>
      </c>
      <c r="K54" s="65" t="str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/>
      </c>
      <c r="L54" s="65" t="e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#N/A</v>
      </c>
      <c r="M54" s="65">
        <f t="shared" ca="1" si="2"/>
        <v>1201.5999999999999</v>
      </c>
      <c r="O54" s="64">
        <f t="shared" si="6"/>
        <v>0</v>
      </c>
      <c r="R54" s="64">
        <f t="shared" ca="1" si="7"/>
        <v>1.0349999999999961</v>
      </c>
      <c r="S54" s="64">
        <f ca="1">IF(O54=1,"",RTD("cqg.rtd",,"StudyData", "(Vol("&amp;$E$13&amp;")when  (LocalYear("&amp;$E$13&amp;")="&amp;$D$2&amp;"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>1505</v>
      </c>
      <c r="T54" s="64" t="str">
        <f ca="1">IF(O54=1,"",RTD("cqg.rtd",,"StudyData", "(Vol("&amp;$E$14&amp;")when  (LocalYear("&amp;$E$14&amp;")="&amp;$D$3&amp;"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/>
      </c>
      <c r="U54" s="64">
        <f ca="1">IF(O54=1,"",RTD("cqg.rtd",,"StudyData", "(Vol("&amp;$E$15&amp;")when  (LocalYear("&amp;$E$15&amp;")="&amp;$D$4&amp;"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1366</v>
      </c>
      <c r="V54" s="64">
        <f ca="1">IF(O54=1,"",RTD("cqg.rtd",,"StudyData", "(Vol("&amp;$E$16&amp;")when  (LocalYear("&amp;$E$16&amp;")="&amp;$D$5&amp;"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890</v>
      </c>
      <c r="W54" s="64">
        <f ca="1">IF(O54=1,"",RTD("cqg.rtd",,"StudyData", "(Vol("&amp;$E$17&amp;")when  (LocalYear("&amp;$E$17&amp;")="&amp;$D$6&amp;"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587</v>
      </c>
      <c r="X54" s="64">
        <f ca="1">IF(O54=1,"",RTD("cqg.rtd",,"StudyData", "(Vol("&amp;$E$18&amp;")when  (LocalYear("&amp;$E$18&amp;")="&amp;$D$7&amp;"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520</v>
      </c>
      <c r="Y54" s="64" t="str">
        <f ca="1">IF(O54=1,"",RTD("cqg.rtd",,"StudyData", "(Vol("&amp;$E$19&amp;")when  (LocalYear("&amp;$E$19&amp;")="&amp;$D$8&amp;"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/>
      </c>
      <c r="Z54" s="64">
        <f ca="1">IF(O54=1,"",RTD("cqg.rtd",,"StudyData", "(Vol("&amp;$E$20&amp;")when  (LocalYear("&amp;$E$20&amp;")="&amp;$D$9&amp;"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>5348</v>
      </c>
      <c r="AA54" s="64">
        <f ca="1">IF(O54=1,"",RTD("cqg.rtd",,"StudyData", "(Vol("&amp;$E$21&amp;")when  (LocalYear("&amp;$E$21&amp;")="&amp;$D$10&amp;"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829</v>
      </c>
      <c r="AB54" s="64">
        <f ca="1">IF(O54=1,"",RTD("cqg.rtd",,"StudyData", "(Vol("&amp;$E$21&amp;")when  (LocalYear("&amp;$E$21&amp;")="&amp;$D$11&amp;"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971</v>
      </c>
      <c r="AC54" s="65" t="str">
        <f t="shared" ca="1" si="8"/>
        <v/>
      </c>
      <c r="AE54" s="64" t="str">
        <f ca="1">IF($R54=1,SUM($S$1:S54),"")</f>
        <v/>
      </c>
      <c r="AF54" s="64" t="str">
        <f ca="1">IF($R54=1,SUM($T$1:T54),"")</f>
        <v/>
      </c>
      <c r="AG54" s="64" t="str">
        <f ca="1">IF($R54=1,SUM($U$1:U54),"")</f>
        <v/>
      </c>
      <c r="AH54" s="64" t="str">
        <f ca="1">IF($R54=1,SUM($V$1:V54),"")</f>
        <v/>
      </c>
      <c r="AI54" s="64" t="str">
        <f ca="1">IF($R54=1,SUM($W$1:W54),"")</f>
        <v/>
      </c>
      <c r="AJ54" s="64" t="str">
        <f ca="1">IF($R54=1,SUM($X$1:X54),"")</f>
        <v/>
      </c>
      <c r="AK54" s="64" t="str">
        <f ca="1">IF($R54=1,SUM($Y$1:Y54),"")</f>
        <v/>
      </c>
      <c r="AL54" s="64" t="str">
        <f ca="1">IF($R54=1,SUM($Z$1:Z54),"")</f>
        <v/>
      </c>
      <c r="AM54" s="64" t="str">
        <f ca="1">IF($R54=1,SUM($AA$1:AA54),"")</f>
        <v/>
      </c>
      <c r="AN54" s="64" t="str">
        <f ca="1">IF($R54=1,SUM($AB$1:AB54),"")</f>
        <v/>
      </c>
      <c r="AO54" s="64" t="str">
        <f ca="1">IF($R54=1,SUM($AC$1:AC54),"")</f>
        <v/>
      </c>
      <c r="AQ54" s="69" t="str">
        <f t="shared" si="9"/>
        <v>12:25</v>
      </c>
    </row>
    <row r="55" spans="6:43" x14ac:dyDescent="0.3">
      <c r="F55" s="64">
        <f t="shared" si="11"/>
        <v>12</v>
      </c>
      <c r="G55" s="66">
        <f t="shared" si="4"/>
        <v>30</v>
      </c>
      <c r="H55" s="67">
        <f t="shared" si="5"/>
        <v>0.52083333333333337</v>
      </c>
      <c r="K55" s="65" t="str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/>
      </c>
      <c r="L55" s="65" t="e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#N/A</v>
      </c>
      <c r="M55" s="65">
        <f t="shared" ca="1" si="2"/>
        <v>1019.1</v>
      </c>
      <c r="O55" s="64">
        <f t="shared" si="6"/>
        <v>0</v>
      </c>
      <c r="R55" s="64">
        <f t="shared" ca="1" si="7"/>
        <v>1.035999999999996</v>
      </c>
      <c r="S55" s="64">
        <f ca="1">IF(O55=1,"",RTD("cqg.rtd",,"StudyData", "(Vol("&amp;$E$13&amp;")when  (LocalYear("&amp;$E$13&amp;")="&amp;$D$2&amp;"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>1583</v>
      </c>
      <c r="T55" s="64" t="str">
        <f ca="1">IF(O55=1,"",RTD("cqg.rtd",,"StudyData", "(Vol("&amp;$E$14&amp;")when  (LocalYear("&amp;$E$14&amp;")="&amp;$D$3&amp;"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/>
      </c>
      <c r="U55" s="64">
        <f ca="1">IF(O55=1,"",RTD("cqg.rtd",,"StudyData", "(Vol("&amp;$E$15&amp;")when  (LocalYear("&amp;$E$15&amp;")="&amp;$D$4&amp;"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1796</v>
      </c>
      <c r="V55" s="64">
        <f ca="1">IF(O55=1,"",RTD("cqg.rtd",,"StudyData", "(Vol("&amp;$E$16&amp;")when  (LocalYear("&amp;$E$16&amp;")="&amp;$D$5&amp;"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1271</v>
      </c>
      <c r="W55" s="64">
        <f ca="1">IF(O55=1,"",RTD("cqg.rtd",,"StudyData", "(Vol("&amp;$E$17&amp;")when  (LocalYear("&amp;$E$17&amp;")="&amp;$D$6&amp;"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633</v>
      </c>
      <c r="X55" s="64">
        <f ca="1">IF(O55=1,"",RTD("cqg.rtd",,"StudyData", "(Vol("&amp;$E$18&amp;")when  (LocalYear("&amp;$E$18&amp;")="&amp;$D$7&amp;"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1383</v>
      </c>
      <c r="Y55" s="64" t="str">
        <f ca="1">IF(O55=1,"",RTD("cqg.rtd",,"StudyData", "(Vol("&amp;$E$19&amp;")when  (LocalYear("&amp;$E$19&amp;")="&amp;$D$8&amp;"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/>
      </c>
      <c r="Z55" s="64">
        <f ca="1">IF(O55=1,"",RTD("cqg.rtd",,"StudyData", "(Vol("&amp;$E$20&amp;")when  (LocalYear("&amp;$E$20&amp;")="&amp;$D$9&amp;"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>1134</v>
      </c>
      <c r="AA55" s="64">
        <f ca="1">IF(O55=1,"",RTD("cqg.rtd",,"StudyData", "(Vol("&amp;$E$21&amp;")when  (LocalYear("&amp;$E$21&amp;")="&amp;$D$10&amp;"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1529</v>
      </c>
      <c r="AB55" s="64">
        <f ca="1">IF(O55=1,"",RTD("cqg.rtd",,"StudyData", "(Vol("&amp;$E$21&amp;")when  (LocalYear("&amp;$E$21&amp;")="&amp;$D$11&amp;"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862</v>
      </c>
      <c r="AC55" s="65" t="str">
        <f t="shared" ca="1" si="8"/>
        <v/>
      </c>
      <c r="AE55" s="64" t="str">
        <f ca="1">IF($R55=1,SUM($S$1:S55),"")</f>
        <v/>
      </c>
      <c r="AF55" s="64" t="str">
        <f ca="1">IF($R55=1,SUM($T$1:T55),"")</f>
        <v/>
      </c>
      <c r="AG55" s="64" t="str">
        <f ca="1">IF($R55=1,SUM($U$1:U55),"")</f>
        <v/>
      </c>
      <c r="AH55" s="64" t="str">
        <f ca="1">IF($R55=1,SUM($V$1:V55),"")</f>
        <v/>
      </c>
      <c r="AI55" s="64" t="str">
        <f ca="1">IF($R55=1,SUM($W$1:W55),"")</f>
        <v/>
      </c>
      <c r="AJ55" s="64" t="str">
        <f ca="1">IF($R55=1,SUM($X$1:X55),"")</f>
        <v/>
      </c>
      <c r="AK55" s="64" t="str">
        <f ca="1">IF($R55=1,SUM($Y$1:Y55),"")</f>
        <v/>
      </c>
      <c r="AL55" s="64" t="str">
        <f ca="1">IF($R55=1,SUM($Z$1:Z55),"")</f>
        <v/>
      </c>
      <c r="AM55" s="64" t="str">
        <f ca="1">IF($R55=1,SUM($AA$1:AA55),"")</f>
        <v/>
      </c>
      <c r="AN55" s="64" t="str">
        <f ca="1">IF($R55=1,SUM($AB$1:AB55),"")</f>
        <v/>
      </c>
      <c r="AO55" s="64" t="str">
        <f ca="1">IF($R55=1,SUM($AC$1:AC55),"")</f>
        <v/>
      </c>
      <c r="AQ55" s="69" t="str">
        <f t="shared" si="9"/>
        <v>12:30</v>
      </c>
    </row>
    <row r="56" spans="6:43" x14ac:dyDescent="0.3">
      <c r="F56" s="64">
        <f t="shared" si="11"/>
        <v>12</v>
      </c>
      <c r="G56" s="66">
        <f t="shared" si="4"/>
        <v>35</v>
      </c>
      <c r="H56" s="67">
        <f t="shared" si="5"/>
        <v>0.52430555555555558</v>
      </c>
      <c r="K56" s="65" t="str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/>
      </c>
      <c r="L56" s="65" t="e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#N/A</v>
      </c>
      <c r="M56" s="65">
        <f t="shared" ca="1" si="2"/>
        <v>744</v>
      </c>
      <c r="O56" s="64">
        <f t="shared" si="6"/>
        <v>0</v>
      </c>
      <c r="R56" s="64">
        <f t="shared" ca="1" si="7"/>
        <v>1.0369999999999959</v>
      </c>
      <c r="S56" s="64">
        <f ca="1">IF(O56=1,"",RTD("cqg.rtd",,"StudyData", "(Vol("&amp;$E$13&amp;")when  (LocalYear("&amp;$E$13&amp;")="&amp;$D$2&amp;"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>993</v>
      </c>
      <c r="T56" s="64" t="str">
        <f ca="1">IF(O56=1,"",RTD("cqg.rtd",,"StudyData", "(Vol("&amp;$E$14&amp;")when  (LocalYear("&amp;$E$14&amp;")="&amp;$D$3&amp;"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/>
      </c>
      <c r="U56" s="64">
        <f ca="1">IF(O56=1,"",RTD("cqg.rtd",,"StudyData", "(Vol("&amp;$E$15&amp;")when  (LocalYear("&amp;$E$15&amp;")="&amp;$D$4&amp;"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1518</v>
      </c>
      <c r="V56" s="64">
        <f ca="1">IF(O56=1,"",RTD("cqg.rtd",,"StudyData", "(Vol("&amp;$E$16&amp;")when  (LocalYear("&amp;$E$16&amp;")="&amp;$D$5&amp;"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739</v>
      </c>
      <c r="W56" s="64">
        <f ca="1">IF(O56=1,"",RTD("cqg.rtd",,"StudyData", "(Vol("&amp;$E$17&amp;")when  (LocalYear("&amp;$E$17&amp;")="&amp;$D$6&amp;"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404</v>
      </c>
      <c r="X56" s="64">
        <f ca="1">IF(O56=1,"",RTD("cqg.rtd",,"StudyData", "(Vol("&amp;$E$18&amp;")when  (LocalYear("&amp;$E$18&amp;")="&amp;$D$7&amp;"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707</v>
      </c>
      <c r="Y56" s="64" t="str">
        <f ca="1">IF(O56=1,"",RTD("cqg.rtd",,"StudyData", "(Vol("&amp;$E$19&amp;")when  (LocalYear("&amp;$E$19&amp;")="&amp;$D$8&amp;"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/>
      </c>
      <c r="Z56" s="64">
        <f ca="1">IF(O56=1,"",RTD("cqg.rtd",,"StudyData", "(Vol("&amp;$E$20&amp;")when  (LocalYear("&amp;$E$20&amp;")="&amp;$D$9&amp;"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>408</v>
      </c>
      <c r="AA56" s="64">
        <f ca="1">IF(O56=1,"",RTD("cqg.rtd",,"StudyData", "(Vol("&amp;$E$21&amp;")when  (LocalYear("&amp;$E$21&amp;")="&amp;$D$10&amp;"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1784</v>
      </c>
      <c r="AB56" s="64">
        <f ca="1">IF(O56=1,"",RTD("cqg.rtd",,"StudyData", "(Vol("&amp;$E$21&amp;")when  (LocalYear("&amp;$E$21&amp;")="&amp;$D$11&amp;"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887</v>
      </c>
      <c r="AC56" s="65" t="str">
        <f t="shared" ca="1" si="8"/>
        <v/>
      </c>
      <c r="AE56" s="64" t="str">
        <f ca="1">IF($R56=1,SUM($S$1:S56),"")</f>
        <v/>
      </c>
      <c r="AF56" s="64" t="str">
        <f ca="1">IF($R56=1,SUM($T$1:T56),"")</f>
        <v/>
      </c>
      <c r="AG56" s="64" t="str">
        <f ca="1">IF($R56=1,SUM($U$1:U56),"")</f>
        <v/>
      </c>
      <c r="AH56" s="64" t="str">
        <f ca="1">IF($R56=1,SUM($V$1:V56),"")</f>
        <v/>
      </c>
      <c r="AI56" s="64" t="str">
        <f ca="1">IF($R56=1,SUM($W$1:W56),"")</f>
        <v/>
      </c>
      <c r="AJ56" s="64" t="str">
        <f ca="1">IF($R56=1,SUM($X$1:X56),"")</f>
        <v/>
      </c>
      <c r="AK56" s="64" t="str">
        <f ca="1">IF($R56=1,SUM($Y$1:Y56),"")</f>
        <v/>
      </c>
      <c r="AL56" s="64" t="str">
        <f ca="1">IF($R56=1,SUM($Z$1:Z56),"")</f>
        <v/>
      </c>
      <c r="AM56" s="64" t="str">
        <f ca="1">IF($R56=1,SUM($AA$1:AA56),"")</f>
        <v/>
      </c>
      <c r="AN56" s="64" t="str">
        <f ca="1">IF($R56=1,SUM($AB$1:AB56),"")</f>
        <v/>
      </c>
      <c r="AO56" s="64" t="str">
        <f ca="1">IF($R56=1,SUM($AC$1:AC56),"")</f>
        <v/>
      </c>
      <c r="AQ56" s="69" t="str">
        <f t="shared" si="9"/>
        <v>12:35</v>
      </c>
    </row>
    <row r="57" spans="6:43" x14ac:dyDescent="0.3">
      <c r="F57" s="64">
        <f t="shared" si="11"/>
        <v>12</v>
      </c>
      <c r="G57" s="66">
        <f t="shared" si="4"/>
        <v>40</v>
      </c>
      <c r="H57" s="67">
        <f t="shared" si="5"/>
        <v>0.52777777777777779</v>
      </c>
      <c r="K57" s="65" t="str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/>
      </c>
      <c r="L57" s="65" t="e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#N/A</v>
      </c>
      <c r="M57" s="65">
        <f t="shared" ca="1" si="2"/>
        <v>898.6</v>
      </c>
      <c r="O57" s="64">
        <f t="shared" si="6"/>
        <v>0</v>
      </c>
      <c r="R57" s="64">
        <f t="shared" ca="1" si="7"/>
        <v>1.0379999999999958</v>
      </c>
      <c r="S57" s="64">
        <f ca="1">IF(O57=1,"",RTD("cqg.rtd",,"StudyData", "(Vol("&amp;$E$13&amp;")when  (LocalYear("&amp;$E$13&amp;")="&amp;$D$2&amp;"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>2765</v>
      </c>
      <c r="T57" s="64" t="str">
        <f ca="1">IF(O57=1,"",RTD("cqg.rtd",,"StudyData", "(Vol("&amp;$E$14&amp;")when  (LocalYear("&amp;$E$14&amp;")="&amp;$D$3&amp;"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/>
      </c>
      <c r="U57" s="64">
        <f ca="1">IF(O57=1,"",RTD("cqg.rtd",,"StudyData", "(Vol("&amp;$E$15&amp;")when  (LocalYear("&amp;$E$15&amp;")="&amp;$D$4&amp;"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1122</v>
      </c>
      <c r="V57" s="64">
        <f ca="1">IF(O57=1,"",RTD("cqg.rtd",,"StudyData", "(Vol("&amp;$E$16&amp;")when  (LocalYear("&amp;$E$16&amp;")="&amp;$D$5&amp;"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1164</v>
      </c>
      <c r="W57" s="64">
        <f ca="1">IF(O57=1,"",RTD("cqg.rtd",,"StudyData", "(Vol("&amp;$E$17&amp;")when  (LocalYear("&amp;$E$17&amp;")="&amp;$D$6&amp;"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516</v>
      </c>
      <c r="X57" s="64">
        <f ca="1">IF(O57=1,"",RTD("cqg.rtd",,"StudyData", "(Vol("&amp;$E$18&amp;")when  (LocalYear("&amp;$E$18&amp;")="&amp;$D$7&amp;"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860</v>
      </c>
      <c r="Y57" s="64" t="str">
        <f ca="1">IF(O57=1,"",RTD("cqg.rtd",,"StudyData", "(Vol("&amp;$E$19&amp;")when  (LocalYear("&amp;$E$19&amp;")="&amp;$D$8&amp;"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/>
      </c>
      <c r="Z57" s="64">
        <f ca="1">IF(O57=1,"",RTD("cqg.rtd",,"StudyData", "(Vol("&amp;$E$20&amp;")when  (LocalYear("&amp;$E$20&amp;")="&amp;$D$9&amp;"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>525</v>
      </c>
      <c r="AA57" s="64">
        <f ca="1">IF(O57=1,"",RTD("cqg.rtd",,"StudyData", "(Vol("&amp;$E$21&amp;")when  (LocalYear("&amp;$E$21&amp;")="&amp;$D$10&amp;"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1215</v>
      </c>
      <c r="AB57" s="64">
        <f ca="1">IF(O57=1,"",RTD("cqg.rtd",,"StudyData", "(Vol("&amp;$E$21&amp;")when  (LocalYear("&amp;$E$21&amp;")="&amp;$D$11&amp;"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819</v>
      </c>
      <c r="AC57" s="65" t="str">
        <f t="shared" ca="1" si="8"/>
        <v/>
      </c>
      <c r="AE57" s="64" t="str">
        <f ca="1">IF($R57=1,SUM($S$1:S57),"")</f>
        <v/>
      </c>
      <c r="AF57" s="64" t="str">
        <f ca="1">IF($R57=1,SUM($T$1:T57),"")</f>
        <v/>
      </c>
      <c r="AG57" s="64" t="str">
        <f ca="1">IF($R57=1,SUM($U$1:U57),"")</f>
        <v/>
      </c>
      <c r="AH57" s="64" t="str">
        <f ca="1">IF($R57=1,SUM($V$1:V57),"")</f>
        <v/>
      </c>
      <c r="AI57" s="64" t="str">
        <f ca="1">IF($R57=1,SUM($W$1:W57),"")</f>
        <v/>
      </c>
      <c r="AJ57" s="64" t="str">
        <f ca="1">IF($R57=1,SUM($X$1:X57),"")</f>
        <v/>
      </c>
      <c r="AK57" s="64" t="str">
        <f ca="1">IF($R57=1,SUM($Y$1:Y57),"")</f>
        <v/>
      </c>
      <c r="AL57" s="64" t="str">
        <f ca="1">IF($R57=1,SUM($Z$1:Z57),"")</f>
        <v/>
      </c>
      <c r="AM57" s="64" t="str">
        <f ca="1">IF($R57=1,SUM($AA$1:AA57),"")</f>
        <v/>
      </c>
      <c r="AN57" s="64" t="str">
        <f ca="1">IF($R57=1,SUM($AB$1:AB57),"")</f>
        <v/>
      </c>
      <c r="AO57" s="64" t="str">
        <f ca="1">IF($R57=1,SUM($AC$1:AC57),"")</f>
        <v/>
      </c>
      <c r="AQ57" s="69" t="str">
        <f t="shared" si="9"/>
        <v>12:40</v>
      </c>
    </row>
    <row r="58" spans="6:43" x14ac:dyDescent="0.3">
      <c r="F58" s="64">
        <f t="shared" si="11"/>
        <v>12</v>
      </c>
      <c r="G58" s="66">
        <f t="shared" si="4"/>
        <v>45</v>
      </c>
      <c r="H58" s="67">
        <f t="shared" si="5"/>
        <v>0.53125</v>
      </c>
      <c r="K58" s="65" t="str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/>
      </c>
      <c r="L58" s="65" t="e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#N/A</v>
      </c>
      <c r="M58" s="65">
        <f t="shared" ca="1" si="2"/>
        <v>983.8</v>
      </c>
      <c r="O58" s="64">
        <f t="shared" si="6"/>
        <v>0</v>
      </c>
      <c r="R58" s="64">
        <f t="shared" ca="1" si="7"/>
        <v>1.0389999999999957</v>
      </c>
      <c r="S58" s="64">
        <f ca="1">IF(O58=1,"",RTD("cqg.rtd",,"StudyData", "(Vol("&amp;$E$13&amp;")when  (LocalYear("&amp;$E$13&amp;")="&amp;$D$2&amp;"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>2988</v>
      </c>
      <c r="T58" s="64" t="str">
        <f ca="1">IF(O58=1,"",RTD("cqg.rtd",,"StudyData", "(Vol("&amp;$E$14&amp;")when  (LocalYear("&amp;$E$14&amp;")="&amp;$D$3&amp;"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/>
      </c>
      <c r="U58" s="64">
        <f ca="1">IF(O58=1,"",RTD("cqg.rtd",,"StudyData", "(Vol("&amp;$E$15&amp;")when  (LocalYear("&amp;$E$15&amp;")="&amp;$D$4&amp;"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1415</v>
      </c>
      <c r="V58" s="64">
        <f ca="1">IF(O58=1,"",RTD("cqg.rtd",,"StudyData", "(Vol("&amp;$E$16&amp;")when  (LocalYear("&amp;$E$16&amp;")="&amp;$D$5&amp;"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778</v>
      </c>
      <c r="W58" s="64">
        <f ca="1">IF(O58=1,"",RTD("cqg.rtd",,"StudyData", "(Vol("&amp;$E$17&amp;")when  (LocalYear("&amp;$E$17&amp;")="&amp;$D$6&amp;"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381</v>
      </c>
      <c r="X58" s="64">
        <f ca="1">IF(O58=1,"",RTD("cqg.rtd",,"StudyData", "(Vol("&amp;$E$18&amp;")when  (LocalYear("&amp;$E$18&amp;")="&amp;$D$7&amp;"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490</v>
      </c>
      <c r="Y58" s="64" t="str">
        <f ca="1">IF(O58=1,"",RTD("cqg.rtd",,"StudyData", "(Vol("&amp;$E$19&amp;")when  (LocalYear("&amp;$E$19&amp;")="&amp;$D$8&amp;"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/>
      </c>
      <c r="Z58" s="64" t="str">
        <f ca="1">IF(O58=1,"",RTD("cqg.rtd",,"StudyData", "(Vol("&amp;$E$20&amp;")when  (LocalYear("&amp;$E$20&amp;")="&amp;$D$9&amp;"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/>
      </c>
      <c r="AA58" s="64">
        <f ca="1">IF(O58=1,"",RTD("cqg.rtd",,"StudyData", "(Vol("&amp;$E$21&amp;")when  (LocalYear("&amp;$E$21&amp;")="&amp;$D$10&amp;"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2499</v>
      </c>
      <c r="AB58" s="64">
        <f ca="1">IF(O58=1,"",RTD("cqg.rtd",,"StudyData", "(Vol("&amp;$E$21&amp;")when  (LocalYear("&amp;$E$21&amp;")="&amp;$D$11&amp;"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1287</v>
      </c>
      <c r="AC58" s="65" t="str">
        <f t="shared" ca="1" si="8"/>
        <v/>
      </c>
      <c r="AE58" s="64" t="str">
        <f ca="1">IF($R58=1,SUM($S$1:S58),"")</f>
        <v/>
      </c>
      <c r="AF58" s="64" t="str">
        <f ca="1">IF($R58=1,SUM($T$1:T58),"")</f>
        <v/>
      </c>
      <c r="AG58" s="64" t="str">
        <f ca="1">IF($R58=1,SUM($U$1:U58),"")</f>
        <v/>
      </c>
      <c r="AH58" s="64" t="str">
        <f ca="1">IF($R58=1,SUM($V$1:V58),"")</f>
        <v/>
      </c>
      <c r="AI58" s="64" t="str">
        <f ca="1">IF($R58=1,SUM($W$1:W58),"")</f>
        <v/>
      </c>
      <c r="AJ58" s="64" t="str">
        <f ca="1">IF($R58=1,SUM($X$1:X58),"")</f>
        <v/>
      </c>
      <c r="AK58" s="64" t="str">
        <f ca="1">IF($R58=1,SUM($Y$1:Y58),"")</f>
        <v/>
      </c>
      <c r="AL58" s="64" t="str">
        <f ca="1">IF($R58=1,SUM($Z$1:Z58),"")</f>
        <v/>
      </c>
      <c r="AM58" s="64" t="str">
        <f ca="1">IF($R58=1,SUM($AA$1:AA58),"")</f>
        <v/>
      </c>
      <c r="AN58" s="64" t="str">
        <f ca="1">IF($R58=1,SUM($AB$1:AB58),"")</f>
        <v/>
      </c>
      <c r="AO58" s="64" t="str">
        <f ca="1">IF($R58=1,SUM($AC$1:AC58),"")</f>
        <v/>
      </c>
      <c r="AQ58" s="69" t="str">
        <f t="shared" si="9"/>
        <v>12:45</v>
      </c>
    </row>
    <row r="59" spans="6:43" x14ac:dyDescent="0.3">
      <c r="F59" s="64">
        <f t="shared" si="11"/>
        <v>12</v>
      </c>
      <c r="G59" s="66">
        <f t="shared" si="4"/>
        <v>50</v>
      </c>
      <c r="H59" s="67">
        <f t="shared" si="5"/>
        <v>0.53472222222222221</v>
      </c>
      <c r="K59" s="65" t="str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/>
      </c>
      <c r="L59" s="65" t="e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#N/A</v>
      </c>
      <c r="M59" s="65">
        <f t="shared" ca="1" si="2"/>
        <v>800.6</v>
      </c>
      <c r="O59" s="64">
        <f t="shared" si="6"/>
        <v>0</v>
      </c>
      <c r="R59" s="64">
        <f t="shared" ca="1" si="7"/>
        <v>1.0399999999999956</v>
      </c>
      <c r="S59" s="64">
        <f ca="1">IF(O59=1,"",RTD("cqg.rtd",,"StudyData", "(Vol("&amp;$E$13&amp;")when  (LocalYear("&amp;$E$13&amp;")="&amp;$D$2&amp;"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>1723</v>
      </c>
      <c r="T59" s="64" t="str">
        <f ca="1">IF(O59=1,"",RTD("cqg.rtd",,"StudyData", "(Vol("&amp;$E$14&amp;")when  (LocalYear("&amp;$E$14&amp;")="&amp;$D$3&amp;"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/>
      </c>
      <c r="U59" s="64">
        <f ca="1">IF(O59=1,"",RTD("cqg.rtd",,"StudyData", "(Vol("&amp;$E$15&amp;")when  (LocalYear("&amp;$E$15&amp;")="&amp;$D$4&amp;"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810</v>
      </c>
      <c r="V59" s="64">
        <f ca="1">IF(O59=1,"",RTD("cqg.rtd",,"StudyData", "(Vol("&amp;$E$16&amp;")when  (LocalYear("&amp;$E$16&amp;")="&amp;$D$5&amp;"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1512</v>
      </c>
      <c r="W59" s="64">
        <f ca="1">IF(O59=1,"",RTD("cqg.rtd",,"StudyData", "(Vol("&amp;$E$17&amp;")when  (LocalYear("&amp;$E$17&amp;")="&amp;$D$6&amp;"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699</v>
      </c>
      <c r="X59" s="64">
        <f ca="1">IF(O59=1,"",RTD("cqg.rtd",,"StudyData", "(Vol("&amp;$E$18&amp;")when  (LocalYear("&amp;$E$18&amp;")="&amp;$D$7&amp;"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1048</v>
      </c>
      <c r="Y59" s="64" t="str">
        <f ca="1">IF(O59=1,"",RTD("cqg.rtd",,"StudyData", "(Vol("&amp;$E$19&amp;")when  (LocalYear("&amp;$E$19&amp;")="&amp;$D$8&amp;"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/>
      </c>
      <c r="Z59" s="64" t="str">
        <f ca="1">IF(O59=1,"",RTD("cqg.rtd",,"StudyData", "(Vol("&amp;$E$20&amp;")when  (LocalYear("&amp;$E$20&amp;")="&amp;$D$9&amp;"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/>
      </c>
      <c r="AA59" s="64">
        <f ca="1">IF(O59=1,"",RTD("cqg.rtd",,"StudyData", "(Vol("&amp;$E$21&amp;")when  (LocalYear("&amp;$E$21&amp;")="&amp;$D$10&amp;"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1400</v>
      </c>
      <c r="AB59" s="64">
        <f ca="1">IF(O59=1,"",RTD("cqg.rtd",,"StudyData", "(Vol("&amp;$E$21&amp;")when  (LocalYear("&amp;$E$21&amp;")="&amp;$D$11&amp;"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814</v>
      </c>
      <c r="AC59" s="65" t="str">
        <f t="shared" ca="1" si="8"/>
        <v/>
      </c>
      <c r="AE59" s="64" t="str">
        <f ca="1">IF($R59=1,SUM($S$1:S59),"")</f>
        <v/>
      </c>
      <c r="AF59" s="64" t="str">
        <f ca="1">IF($R59=1,SUM($T$1:T59),"")</f>
        <v/>
      </c>
      <c r="AG59" s="64" t="str">
        <f ca="1">IF($R59=1,SUM($U$1:U59),"")</f>
        <v/>
      </c>
      <c r="AH59" s="64" t="str">
        <f ca="1">IF($R59=1,SUM($V$1:V59),"")</f>
        <v/>
      </c>
      <c r="AI59" s="64" t="str">
        <f ca="1">IF($R59=1,SUM($W$1:W59),"")</f>
        <v/>
      </c>
      <c r="AJ59" s="64" t="str">
        <f ca="1">IF($R59=1,SUM($X$1:X59),"")</f>
        <v/>
      </c>
      <c r="AK59" s="64" t="str">
        <f ca="1">IF($R59=1,SUM($Y$1:Y59),"")</f>
        <v/>
      </c>
      <c r="AL59" s="64" t="str">
        <f ca="1">IF($R59=1,SUM($Z$1:Z59),"")</f>
        <v/>
      </c>
      <c r="AM59" s="64" t="str">
        <f ca="1">IF($R59=1,SUM($AA$1:AA59),"")</f>
        <v/>
      </c>
      <c r="AN59" s="64" t="str">
        <f ca="1">IF($R59=1,SUM($AB$1:AB59),"")</f>
        <v/>
      </c>
      <c r="AO59" s="64" t="str">
        <f ca="1">IF($R59=1,SUM($AC$1:AC59),"")</f>
        <v/>
      </c>
      <c r="AQ59" s="69" t="str">
        <f t="shared" si="9"/>
        <v>12:50</v>
      </c>
    </row>
    <row r="60" spans="6:43" x14ac:dyDescent="0.3">
      <c r="F60" s="64">
        <f t="shared" si="11"/>
        <v>12</v>
      </c>
      <c r="G60" s="66">
        <f t="shared" si="4"/>
        <v>55</v>
      </c>
      <c r="H60" s="67">
        <f t="shared" si="5"/>
        <v>0.53819444444444442</v>
      </c>
      <c r="K60" s="65" t="str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/>
      </c>
      <c r="L60" s="65" t="e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#N/A</v>
      </c>
      <c r="M60" s="65">
        <f t="shared" ca="1" si="2"/>
        <v>1196.0999999999999</v>
      </c>
      <c r="O60" s="64">
        <f t="shared" si="6"/>
        <v>0</v>
      </c>
      <c r="R60" s="64">
        <f t="shared" ca="1" si="7"/>
        <v>1.0409999999999955</v>
      </c>
      <c r="S60" s="64">
        <f ca="1">IF(O60=1,"",RTD("cqg.rtd",,"StudyData", "(Vol("&amp;$E$13&amp;")when  (LocalYear("&amp;$E$13&amp;")="&amp;$D$2&amp;"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>1146</v>
      </c>
      <c r="T60" s="64" t="str">
        <f ca="1">IF(O60=1,"",RTD("cqg.rtd",,"StudyData", "(Vol("&amp;$E$14&amp;")when  (LocalYear("&amp;$E$14&amp;")="&amp;$D$3&amp;"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/>
      </c>
      <c r="U60" s="64">
        <f ca="1">IF(O60=1,"",RTD("cqg.rtd",,"StudyData", "(Vol("&amp;$E$15&amp;")when  (LocalYear("&amp;$E$15&amp;")="&amp;$D$4&amp;"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1449</v>
      </c>
      <c r="V60" s="64">
        <f ca="1">IF(O60=1,"",RTD("cqg.rtd",,"StudyData", "(Vol("&amp;$E$16&amp;")when  (LocalYear("&amp;$E$16&amp;")="&amp;$D$5&amp;"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996</v>
      </c>
      <c r="W60" s="64">
        <f ca="1">IF(O60=1,"",RTD("cqg.rtd",,"StudyData", "(Vol("&amp;$E$17&amp;")when  (LocalYear("&amp;$E$17&amp;")="&amp;$D$6&amp;"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3798</v>
      </c>
      <c r="X60" s="64">
        <f ca="1">IF(O60=1,"",RTD("cqg.rtd",,"StudyData", "(Vol("&amp;$E$18&amp;")when  (LocalYear("&amp;$E$18&amp;")="&amp;$D$7&amp;"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763</v>
      </c>
      <c r="Y60" s="64" t="str">
        <f ca="1">IF(O60=1,"",RTD("cqg.rtd",,"StudyData", "(Vol("&amp;$E$19&amp;")when  (LocalYear("&amp;$E$19&amp;")="&amp;$D$8&amp;"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/>
      </c>
      <c r="Z60" s="64" t="str">
        <f ca="1">IF(O60=1,"",RTD("cqg.rtd",,"StudyData", "(Vol("&amp;$E$20&amp;")when  (LocalYear("&amp;$E$20&amp;")="&amp;$D$9&amp;"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/>
      </c>
      <c r="AA60" s="64">
        <f ca="1">IF(O60=1,"",RTD("cqg.rtd",,"StudyData", "(Vol("&amp;$E$21&amp;")when  (LocalYear("&amp;$E$21&amp;")="&amp;$D$10&amp;"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2844</v>
      </c>
      <c r="AB60" s="64">
        <f ca="1">IF(O60=1,"",RTD("cqg.rtd",,"StudyData", "(Vol("&amp;$E$21&amp;")when  (LocalYear("&amp;$E$21&amp;")="&amp;$D$11&amp;"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965</v>
      </c>
      <c r="AC60" s="65" t="str">
        <f t="shared" ca="1" si="8"/>
        <v/>
      </c>
      <c r="AE60" s="64" t="str">
        <f ca="1">IF($R60=1,SUM($S$1:S60),"")</f>
        <v/>
      </c>
      <c r="AF60" s="64" t="str">
        <f ca="1">IF($R60=1,SUM($T$1:T60),"")</f>
        <v/>
      </c>
      <c r="AG60" s="64" t="str">
        <f ca="1">IF($R60=1,SUM($U$1:U60),"")</f>
        <v/>
      </c>
      <c r="AH60" s="64" t="str">
        <f ca="1">IF($R60=1,SUM($V$1:V60),"")</f>
        <v/>
      </c>
      <c r="AI60" s="64" t="str">
        <f ca="1">IF($R60=1,SUM($W$1:W60),"")</f>
        <v/>
      </c>
      <c r="AJ60" s="64" t="str">
        <f ca="1">IF($R60=1,SUM($X$1:X60),"")</f>
        <v/>
      </c>
      <c r="AK60" s="64" t="str">
        <f ca="1">IF($R60=1,SUM($Y$1:Y60),"")</f>
        <v/>
      </c>
      <c r="AL60" s="64" t="str">
        <f ca="1">IF($R60=1,SUM($Z$1:Z60),"")</f>
        <v/>
      </c>
      <c r="AM60" s="64" t="str">
        <f ca="1">IF($R60=1,SUM($AA$1:AA60),"")</f>
        <v/>
      </c>
      <c r="AN60" s="64" t="str">
        <f ca="1">IF($R60=1,SUM($AB$1:AB60),"")</f>
        <v/>
      </c>
      <c r="AO60" s="64" t="str">
        <f ca="1">IF($R60=1,SUM($AC$1:AC60),"")</f>
        <v/>
      </c>
      <c r="AQ60" s="69" t="str">
        <f t="shared" si="9"/>
        <v>12:55</v>
      </c>
    </row>
    <row r="61" spans="6:43" x14ac:dyDescent="0.3">
      <c r="F61" s="64">
        <f t="shared" si="11"/>
        <v>13</v>
      </c>
      <c r="G61" s="66" t="str">
        <f t="shared" si="4"/>
        <v>00</v>
      </c>
      <c r="H61" s="67">
        <f t="shared" si="5"/>
        <v>0.54166666666666663</v>
      </c>
      <c r="K61" s="65" t="str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/>
      </c>
      <c r="L61" s="65" t="e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#N/A</v>
      </c>
      <c r="M61" s="65">
        <f t="shared" ca="1" si="2"/>
        <v>1350.7</v>
      </c>
      <c r="O61" s="64">
        <f t="shared" si="6"/>
        <v>0</v>
      </c>
      <c r="R61" s="64">
        <f t="shared" ca="1" si="7"/>
        <v>1.0419999999999954</v>
      </c>
      <c r="S61" s="64">
        <f ca="1">IF(O61=1,"",RTD("cqg.rtd",,"StudyData", "(Vol("&amp;$E$13&amp;")when  (LocalYear("&amp;$E$13&amp;")="&amp;$D$2&amp;"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>1136</v>
      </c>
      <c r="T61" s="64" t="str">
        <f ca="1">IF(O61=1,"",RTD("cqg.rtd",,"StudyData", "(Vol("&amp;$E$14&amp;")when  (LocalYear("&amp;$E$14&amp;")="&amp;$D$3&amp;"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/>
      </c>
      <c r="U61" s="64">
        <f ca="1">IF(O61=1,"",RTD("cqg.rtd",,"StudyData", "(Vol("&amp;$E$15&amp;")when  (LocalYear("&amp;$E$15&amp;")="&amp;$D$4&amp;"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1907</v>
      </c>
      <c r="V61" s="64">
        <f ca="1">IF(O61=1,"",RTD("cqg.rtd",,"StudyData", "(Vol("&amp;$E$16&amp;")when  (LocalYear("&amp;$E$16&amp;")="&amp;$D$5&amp;"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1407</v>
      </c>
      <c r="W61" s="64">
        <f ca="1">IF(O61=1,"",RTD("cqg.rtd",,"StudyData", "(Vol("&amp;$E$17&amp;")when  (LocalYear("&amp;$E$17&amp;")="&amp;$D$6&amp;"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2103</v>
      </c>
      <c r="X61" s="64">
        <f ca="1">IF(O61=1,"",RTD("cqg.rtd",,"StudyData", "(Vol("&amp;$E$18&amp;")when  (LocalYear("&amp;$E$18&amp;")="&amp;$D$7&amp;"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1608</v>
      </c>
      <c r="Y61" s="64" t="str">
        <f ca="1">IF(O61=1,"",RTD("cqg.rtd",,"StudyData", "(Vol("&amp;$E$19&amp;")when  (LocalYear("&amp;$E$19&amp;")="&amp;$D$8&amp;"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/>
      </c>
      <c r="Z61" s="64" t="str">
        <f ca="1">IF(O61=1,"",RTD("cqg.rtd",,"StudyData", "(Vol("&amp;$E$20&amp;")when  (LocalYear("&amp;$E$20&amp;")="&amp;$D$9&amp;"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/>
      </c>
      <c r="AA61" s="64">
        <f ca="1">IF(O61=1,"",RTD("cqg.rtd",,"StudyData", "(Vol("&amp;$E$21&amp;")when  (LocalYear("&amp;$E$21&amp;")="&amp;$D$10&amp;"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1698</v>
      </c>
      <c r="AB61" s="64">
        <f ca="1">IF(O61=1,"",RTD("cqg.rtd",,"StudyData", "(Vol("&amp;$E$21&amp;")when  (LocalYear("&amp;$E$21&amp;")="&amp;$D$11&amp;"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3648</v>
      </c>
      <c r="AC61" s="65" t="str">
        <f t="shared" ca="1" si="8"/>
        <v/>
      </c>
      <c r="AE61" s="64" t="str">
        <f ca="1">IF($R61=1,SUM($S$1:S61),"")</f>
        <v/>
      </c>
      <c r="AF61" s="64" t="str">
        <f ca="1">IF($R61=1,SUM($T$1:T61),"")</f>
        <v/>
      </c>
      <c r="AG61" s="64" t="str">
        <f ca="1">IF($R61=1,SUM($U$1:U61),"")</f>
        <v/>
      </c>
      <c r="AH61" s="64" t="str">
        <f ca="1">IF($R61=1,SUM($V$1:V61),"")</f>
        <v/>
      </c>
      <c r="AI61" s="64" t="str">
        <f ca="1">IF($R61=1,SUM($W$1:W61),"")</f>
        <v/>
      </c>
      <c r="AJ61" s="64" t="str">
        <f ca="1">IF($R61=1,SUM($X$1:X61),"")</f>
        <v/>
      </c>
      <c r="AK61" s="64" t="str">
        <f ca="1">IF($R61=1,SUM($Y$1:Y61),"")</f>
        <v/>
      </c>
      <c r="AL61" s="64" t="str">
        <f ca="1">IF($R61=1,SUM($Z$1:Z61),"")</f>
        <v/>
      </c>
      <c r="AM61" s="64" t="str">
        <f ca="1">IF($R61=1,SUM($AA$1:AA61),"")</f>
        <v/>
      </c>
      <c r="AN61" s="64" t="str">
        <f ca="1">IF($R61=1,SUM($AB$1:AB61),"")</f>
        <v/>
      </c>
      <c r="AO61" s="64" t="str">
        <f ca="1">IF($R61=1,SUM($AC$1:AC61),"")</f>
        <v/>
      </c>
      <c r="AQ61" s="69" t="str">
        <f t="shared" si="9"/>
        <v>13:00</v>
      </c>
    </row>
    <row r="62" spans="6:43" x14ac:dyDescent="0.3">
      <c r="F62" s="64">
        <f t="shared" si="11"/>
        <v>13</v>
      </c>
      <c r="G62" s="66" t="str">
        <f t="shared" si="4"/>
        <v>05</v>
      </c>
      <c r="H62" s="67">
        <f t="shared" si="5"/>
        <v>0.54513888888888895</v>
      </c>
      <c r="K62" s="65" t="str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/>
      </c>
      <c r="L62" s="65" t="e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#N/A</v>
      </c>
      <c r="M62" s="65">
        <f t="shared" ca="1" si="2"/>
        <v>1100.5</v>
      </c>
      <c r="O62" s="64">
        <f t="shared" si="6"/>
        <v>0</v>
      </c>
      <c r="R62" s="64">
        <f t="shared" ca="1" si="7"/>
        <v>1.0429999999999953</v>
      </c>
      <c r="S62" s="64">
        <f ca="1">IF(O62=1,"",RTD("cqg.rtd",,"StudyData", "(Vol("&amp;$E$13&amp;")when  (LocalYear("&amp;$E$13&amp;")="&amp;$D$2&amp;"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>1154</v>
      </c>
      <c r="T62" s="64" t="str">
        <f ca="1">IF(O62=1,"",RTD("cqg.rtd",,"StudyData", "(Vol("&amp;$E$14&amp;")when  (LocalYear("&amp;$E$14&amp;")="&amp;$D$3&amp;"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/>
      </c>
      <c r="U62" s="64">
        <f ca="1">IF(O62=1,"",RTD("cqg.rtd",,"StudyData", "(Vol("&amp;$E$15&amp;")when  (LocalYear("&amp;$E$15&amp;")="&amp;$D$4&amp;"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1842</v>
      </c>
      <c r="V62" s="64">
        <f ca="1">IF(O62=1,"",RTD("cqg.rtd",,"StudyData", "(Vol("&amp;$E$16&amp;")when  (LocalYear("&amp;$E$16&amp;")="&amp;$D$5&amp;"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1421</v>
      </c>
      <c r="W62" s="64">
        <f ca="1">IF(O62=1,"",RTD("cqg.rtd",,"StudyData", "(Vol("&amp;$E$17&amp;")when  (LocalYear("&amp;$E$17&amp;")="&amp;$D$6&amp;"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1384</v>
      </c>
      <c r="X62" s="64">
        <f ca="1">IF(O62=1,"",RTD("cqg.rtd",,"StudyData", "(Vol("&amp;$E$18&amp;")when  (LocalYear("&amp;$E$18&amp;")="&amp;$D$7&amp;"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2095</v>
      </c>
      <c r="Y62" s="64" t="str">
        <f ca="1">IF(O62=1,"",RTD("cqg.rtd",,"StudyData", "(Vol("&amp;$E$19&amp;")when  (LocalYear("&amp;$E$19&amp;")="&amp;$D$8&amp;"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/>
      </c>
      <c r="Z62" s="64" t="str">
        <f ca="1">IF(O62=1,"",RTD("cqg.rtd",,"StudyData", "(Vol("&amp;$E$20&amp;")when  (LocalYear("&amp;$E$20&amp;")="&amp;$D$9&amp;"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/>
      </c>
      <c r="AA62" s="64">
        <f ca="1">IF(O62=1,"",RTD("cqg.rtd",,"StudyData", "(Vol("&amp;$E$21&amp;")when  (LocalYear("&amp;$E$21&amp;")="&amp;$D$10&amp;"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2323</v>
      </c>
      <c r="AB62" s="64">
        <f ca="1">IF(O62=1,"",RTD("cqg.rtd",,"StudyData", "(Vol("&amp;$E$21&amp;")when  (LocalYear("&amp;$E$21&amp;")="&amp;$D$11&amp;"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786</v>
      </c>
      <c r="AC62" s="65" t="str">
        <f t="shared" ca="1" si="8"/>
        <v/>
      </c>
      <c r="AE62" s="64" t="str">
        <f ca="1">IF($R62=1,SUM($S$1:S62),"")</f>
        <v/>
      </c>
      <c r="AF62" s="64" t="str">
        <f ca="1">IF($R62=1,SUM($T$1:T62),"")</f>
        <v/>
      </c>
      <c r="AG62" s="64" t="str">
        <f ca="1">IF($R62=1,SUM($U$1:U62),"")</f>
        <v/>
      </c>
      <c r="AH62" s="64" t="str">
        <f ca="1">IF($R62=1,SUM($V$1:V62),"")</f>
        <v/>
      </c>
      <c r="AI62" s="64" t="str">
        <f ca="1">IF($R62=1,SUM($W$1:W62),"")</f>
        <v/>
      </c>
      <c r="AJ62" s="64" t="str">
        <f ca="1">IF($R62=1,SUM($X$1:X62),"")</f>
        <v/>
      </c>
      <c r="AK62" s="64" t="str">
        <f ca="1">IF($R62=1,SUM($Y$1:Y62),"")</f>
        <v/>
      </c>
      <c r="AL62" s="64" t="str">
        <f ca="1">IF($R62=1,SUM($Z$1:Z62),"")</f>
        <v/>
      </c>
      <c r="AM62" s="64" t="str">
        <f ca="1">IF($R62=1,SUM($AA$1:AA62),"")</f>
        <v/>
      </c>
      <c r="AN62" s="64" t="str">
        <f ca="1">IF($R62=1,SUM($AB$1:AB62),"")</f>
        <v/>
      </c>
      <c r="AO62" s="64" t="str">
        <f ca="1">IF($R62=1,SUM($AC$1:AC62),"")</f>
        <v/>
      </c>
      <c r="AQ62" s="69" t="str">
        <f t="shared" si="9"/>
        <v>13:05</v>
      </c>
    </row>
    <row r="63" spans="6:43" x14ac:dyDescent="0.3">
      <c r="F63" s="64">
        <f t="shared" si="11"/>
        <v>13</v>
      </c>
      <c r="G63" s="66">
        <f t="shared" si="4"/>
        <v>10</v>
      </c>
      <c r="H63" s="67">
        <f t="shared" si="5"/>
        <v>0.54861111111111105</v>
      </c>
      <c r="K63" s="65" t="str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/>
      </c>
      <c r="L63" s="65" t="e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#N/A</v>
      </c>
      <c r="M63" s="65">
        <f t="shared" ca="1" si="2"/>
        <v>1637.9</v>
      </c>
      <c r="O63" s="64">
        <f t="shared" si="6"/>
        <v>0</v>
      </c>
      <c r="R63" s="64">
        <f t="shared" ca="1" si="7"/>
        <v>1.0439999999999952</v>
      </c>
      <c r="S63" s="64">
        <f ca="1">IF(O63=1,"",RTD("cqg.rtd",,"StudyData", "(Vol("&amp;$E$13&amp;")when  (LocalYear("&amp;$E$13&amp;")="&amp;$D$2&amp;"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>2008</v>
      </c>
      <c r="T63" s="64" t="str">
        <f ca="1">IF(O63=1,"",RTD("cqg.rtd",,"StudyData", "(Vol("&amp;$E$14&amp;")when  (LocalYear("&amp;$E$14&amp;")="&amp;$D$3&amp;"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/>
      </c>
      <c r="U63" s="64">
        <f ca="1">IF(O63=1,"",RTD("cqg.rtd",,"StudyData", "(Vol("&amp;$E$15&amp;")when  (LocalYear("&amp;$E$15&amp;")="&amp;$D$4&amp;"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5353</v>
      </c>
      <c r="V63" s="64">
        <f ca="1">IF(O63=1,"",RTD("cqg.rtd",,"StudyData", "(Vol("&amp;$E$16&amp;")when  (LocalYear("&amp;$E$16&amp;")="&amp;$D$5&amp;"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1180</v>
      </c>
      <c r="W63" s="64">
        <f ca="1">IF(O63=1,"",RTD("cqg.rtd",,"StudyData", "(Vol("&amp;$E$17&amp;")when  (LocalYear("&amp;$E$17&amp;")="&amp;$D$6&amp;"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1390</v>
      </c>
      <c r="X63" s="64">
        <f ca="1">IF(O63=1,"",RTD("cqg.rtd",,"StudyData", "(Vol("&amp;$E$18&amp;")when  (LocalYear("&amp;$E$18&amp;")="&amp;$D$7&amp;"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1101</v>
      </c>
      <c r="Y63" s="64" t="str">
        <f ca="1">IF(O63=1,"",RTD("cqg.rtd",,"StudyData", "(Vol("&amp;$E$19&amp;")when  (LocalYear("&amp;$E$19&amp;")="&amp;$D$8&amp;"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/>
      </c>
      <c r="Z63" s="64" t="str">
        <f ca="1">IF(O63=1,"",RTD("cqg.rtd",,"StudyData", "(Vol("&amp;$E$20&amp;")when  (LocalYear("&amp;$E$20&amp;")="&amp;$D$9&amp;"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/>
      </c>
      <c r="AA63" s="64">
        <f ca="1">IF(O63=1,"",RTD("cqg.rtd",,"StudyData", "(Vol("&amp;$E$21&amp;")when  (LocalYear("&amp;$E$21&amp;")="&amp;$D$10&amp;"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3041</v>
      </c>
      <c r="AB63" s="64">
        <f ca="1">IF(O63=1,"",RTD("cqg.rtd",,"StudyData", "(Vol("&amp;$E$21&amp;")when  (LocalYear("&amp;$E$21&amp;")="&amp;$D$11&amp;"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2306</v>
      </c>
      <c r="AC63" s="65" t="str">
        <f t="shared" ca="1" si="8"/>
        <v/>
      </c>
      <c r="AE63" s="64" t="str">
        <f ca="1">IF($R63=1,SUM($S$1:S63),"")</f>
        <v/>
      </c>
      <c r="AF63" s="64" t="str">
        <f ca="1">IF($R63=1,SUM($T$1:T63),"")</f>
        <v/>
      </c>
      <c r="AG63" s="64" t="str">
        <f ca="1">IF($R63=1,SUM($U$1:U63),"")</f>
        <v/>
      </c>
      <c r="AH63" s="64" t="str">
        <f ca="1">IF($R63=1,SUM($V$1:V63),"")</f>
        <v/>
      </c>
      <c r="AI63" s="64" t="str">
        <f ca="1">IF($R63=1,SUM($W$1:W63),"")</f>
        <v/>
      </c>
      <c r="AJ63" s="64" t="str">
        <f ca="1">IF($R63=1,SUM($X$1:X63),"")</f>
        <v/>
      </c>
      <c r="AK63" s="64" t="str">
        <f ca="1">IF($R63=1,SUM($Y$1:Y63),"")</f>
        <v/>
      </c>
      <c r="AL63" s="64" t="str">
        <f ca="1">IF($R63=1,SUM($Z$1:Z63),"")</f>
        <v/>
      </c>
      <c r="AM63" s="64" t="str">
        <f ca="1">IF($R63=1,SUM($AA$1:AA63),"")</f>
        <v/>
      </c>
      <c r="AN63" s="64" t="str">
        <f ca="1">IF($R63=1,SUM($AB$1:AB63),"")</f>
        <v/>
      </c>
      <c r="AO63" s="64" t="str">
        <f ca="1">IF($R63=1,SUM($AC$1:AC63),"")</f>
        <v/>
      </c>
      <c r="AQ63" s="69" t="str">
        <f t="shared" si="9"/>
        <v>13:10</v>
      </c>
    </row>
    <row r="64" spans="6:43" x14ac:dyDescent="0.3">
      <c r="F64" s="64">
        <f t="shared" si="11"/>
        <v>13</v>
      </c>
      <c r="G64" s="66">
        <f t="shared" si="4"/>
        <v>15</v>
      </c>
      <c r="H64" s="67">
        <f t="shared" si="5"/>
        <v>0.55208333333333337</v>
      </c>
      <c r="K64" s="65" t="str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/>
      </c>
      <c r="L64" s="65" t="e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#N/A</v>
      </c>
      <c r="M64" s="65">
        <f t="shared" ca="1" si="2"/>
        <v>2258.5</v>
      </c>
      <c r="O64" s="64">
        <f t="shared" si="6"/>
        <v>0</v>
      </c>
      <c r="R64" s="64">
        <f t="shared" ca="1" si="7"/>
        <v>1.044999999999995</v>
      </c>
      <c r="S64" s="64">
        <f ca="1">IF(O64=1,"",RTD("cqg.rtd",,"StudyData", "(Vol("&amp;$E$13&amp;")when  (LocalYear("&amp;$E$13&amp;")="&amp;$D$2&amp;"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>3127</v>
      </c>
      <c r="T64" s="64" t="str">
        <f ca="1">IF(O64=1,"",RTD("cqg.rtd",,"StudyData", "(Vol("&amp;$E$14&amp;")when  (LocalYear("&amp;$E$14&amp;")="&amp;$D$3&amp;"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/>
      </c>
      <c r="U64" s="64">
        <f ca="1">IF(O64=1,"",RTD("cqg.rtd",,"StudyData", "(Vol("&amp;$E$15&amp;")when  (LocalYear("&amp;$E$15&amp;")="&amp;$D$4&amp;"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6917</v>
      </c>
      <c r="V64" s="64">
        <f ca="1">IF(O64=1,"",RTD("cqg.rtd",,"StudyData", "(Vol("&amp;$E$16&amp;")when  (LocalYear("&amp;$E$16&amp;")="&amp;$D$5&amp;"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2656</v>
      </c>
      <c r="W64" s="64">
        <f ca="1">IF(O64=1,"",RTD("cqg.rtd",,"StudyData", "(Vol("&amp;$E$17&amp;")when  (LocalYear("&amp;$E$17&amp;")="&amp;$D$6&amp;"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2999</v>
      </c>
      <c r="X64" s="64">
        <f ca="1">IF(O64=1,"",RTD("cqg.rtd",,"StudyData", "(Vol("&amp;$E$18&amp;")when  (LocalYear("&amp;$E$18&amp;")="&amp;$D$7&amp;"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1641</v>
      </c>
      <c r="Y64" s="64" t="str">
        <f ca="1">IF(O64=1,"",RTD("cqg.rtd",,"StudyData", "(Vol("&amp;$E$19&amp;")when  (LocalYear("&amp;$E$19&amp;")="&amp;$D$8&amp;"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/>
      </c>
      <c r="Z64" s="64" t="str">
        <f ca="1">IF(O64=1,"",RTD("cqg.rtd",,"StudyData", "(Vol("&amp;$E$20&amp;")when  (LocalYear("&amp;$E$20&amp;")="&amp;$D$9&amp;"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/>
      </c>
      <c r="AA64" s="64">
        <f ca="1">IF(O64=1,"",RTD("cqg.rtd",,"StudyData", "(Vol("&amp;$E$21&amp;")when  (LocalYear("&amp;$E$21&amp;")="&amp;$D$10&amp;"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2673</v>
      </c>
      <c r="AB64" s="64">
        <f ca="1">IF(O64=1,"",RTD("cqg.rtd",,"StudyData", "(Vol("&amp;$E$21&amp;")when  (LocalYear("&amp;$E$21&amp;")="&amp;$D$11&amp;"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2572</v>
      </c>
      <c r="AC64" s="65" t="str">
        <f t="shared" ca="1" si="8"/>
        <v/>
      </c>
      <c r="AE64" s="64" t="str">
        <f ca="1">IF($R64=1,SUM($S$1:S64),"")</f>
        <v/>
      </c>
      <c r="AF64" s="64" t="str">
        <f ca="1">IF($R64=1,SUM($T$1:T64),"")</f>
        <v/>
      </c>
      <c r="AG64" s="64" t="str">
        <f ca="1">IF($R64=1,SUM($U$1:U64),"")</f>
        <v/>
      </c>
      <c r="AH64" s="64" t="str">
        <f ca="1">IF($R64=1,SUM($V$1:V64),"")</f>
        <v/>
      </c>
      <c r="AI64" s="64" t="str">
        <f ca="1">IF($R64=1,SUM($W$1:W64),"")</f>
        <v/>
      </c>
      <c r="AJ64" s="64" t="str">
        <f ca="1">IF($R64=1,SUM($X$1:X64),"")</f>
        <v/>
      </c>
      <c r="AK64" s="64" t="str">
        <f ca="1">IF($R64=1,SUM($Y$1:Y64),"")</f>
        <v/>
      </c>
      <c r="AL64" s="64" t="str">
        <f ca="1">IF($R64=1,SUM($Z$1:Z64),"")</f>
        <v/>
      </c>
      <c r="AM64" s="64" t="str">
        <f ca="1">IF($R64=1,SUM($AA$1:AA64),"")</f>
        <v/>
      </c>
      <c r="AN64" s="64" t="str">
        <f ca="1">IF($R64=1,SUM($AB$1:AB64),"")</f>
        <v/>
      </c>
      <c r="AO64" s="64" t="str">
        <f ca="1">IF($R64=1,SUM($AC$1:AC64),"")</f>
        <v/>
      </c>
      <c r="AQ64" s="69" t="str">
        <f t="shared" si="9"/>
        <v>13:15</v>
      </c>
    </row>
    <row r="65" spans="6:43" x14ac:dyDescent="0.3">
      <c r="F65" s="64">
        <f t="shared" si="11"/>
        <v>13</v>
      </c>
      <c r="G65" s="66">
        <f t="shared" si="4"/>
        <v>20</v>
      </c>
      <c r="H65" s="67">
        <f t="shared" si="5"/>
        <v>0.55555555555555558</v>
      </c>
      <c r="K65" s="65" t="str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/>
      </c>
      <c r="L65" s="65" t="e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#N/A</v>
      </c>
      <c r="M65" s="65">
        <f t="shared" ref="M65:M81" ca="1" si="15">SUM(S65:AB65)/10</f>
        <v>2588.9</v>
      </c>
      <c r="O65" s="64">
        <f t="shared" si="6"/>
        <v>0</v>
      </c>
      <c r="R65" s="64">
        <f t="shared" ca="1" si="7"/>
        <v>1.0459999999999949</v>
      </c>
      <c r="S65" s="64">
        <f ca="1">IF(O65=1,"",RTD("cqg.rtd",,"StudyData", "(Vol("&amp;$E$13&amp;")when  (LocalYear("&amp;$E$13&amp;")="&amp;$D$2&amp;"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>3297</v>
      </c>
      <c r="T65" s="64" t="str">
        <f ca="1">IF(O65=1,"",RTD("cqg.rtd",,"StudyData", "(Vol("&amp;$E$14&amp;")when  (LocalYear("&amp;$E$14&amp;")="&amp;$D$3&amp;"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/>
      </c>
      <c r="U65" s="64">
        <f ca="1">IF(O65=1,"",RTD("cqg.rtd",,"StudyData", "(Vol("&amp;$E$15&amp;")when  (LocalYear("&amp;$E$15&amp;")="&amp;$D$4&amp;"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7066</v>
      </c>
      <c r="V65" s="64">
        <f ca="1">IF(O65=1,"",RTD("cqg.rtd",,"StudyData", "(Vol("&amp;$E$16&amp;")when  (LocalYear("&amp;$E$16&amp;")="&amp;$D$5&amp;"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2819</v>
      </c>
      <c r="W65" s="64">
        <f ca="1">IF(O65=1,"",RTD("cqg.rtd",,"StudyData", "(Vol("&amp;$E$17&amp;")when  (LocalYear("&amp;$E$17&amp;")="&amp;$D$6&amp;"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3504</v>
      </c>
      <c r="X65" s="64">
        <f ca="1">IF(O65=1,"",RTD("cqg.rtd",,"StudyData", "(Vol("&amp;$E$18&amp;")when  (LocalYear("&amp;$E$18&amp;")="&amp;$D$7&amp;"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3056</v>
      </c>
      <c r="Y65" s="64" t="str">
        <f ca="1">IF(O65=1,"",RTD("cqg.rtd",,"StudyData", "(Vol("&amp;$E$19&amp;")when  (LocalYear("&amp;$E$19&amp;")="&amp;$D$8&amp;"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/>
      </c>
      <c r="Z65" s="64" t="str">
        <f ca="1">IF(O65=1,"",RTD("cqg.rtd",,"StudyData", "(Vol("&amp;$E$20&amp;")when  (LocalYear("&amp;$E$20&amp;")="&amp;$D$9&amp;"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/>
      </c>
      <c r="AA65" s="64">
        <f ca="1">IF(O65=1,"",RTD("cqg.rtd",,"StudyData", "(Vol("&amp;$E$21&amp;")when  (LocalYear("&amp;$E$21&amp;")="&amp;$D$10&amp;"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3480</v>
      </c>
      <c r="AB65" s="64">
        <f ca="1">IF(O65=1,"",RTD("cqg.rtd",,"StudyData", "(Vol("&amp;$E$21&amp;")when  (LocalYear("&amp;$E$21&amp;")="&amp;$D$11&amp;"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2667</v>
      </c>
      <c r="AC65" s="65" t="str">
        <f t="shared" ca="1" si="8"/>
        <v/>
      </c>
      <c r="AE65" s="64" t="str">
        <f ca="1">IF($R65=1,SUM($S$1:S65),"")</f>
        <v/>
      </c>
      <c r="AF65" s="64" t="str">
        <f ca="1">IF($R65=1,SUM($T$1:T65),"")</f>
        <v/>
      </c>
      <c r="AG65" s="64" t="str">
        <f ca="1">IF($R65=1,SUM($U$1:U65),"")</f>
        <v/>
      </c>
      <c r="AH65" s="64" t="str">
        <f ca="1">IF($R65=1,SUM($V$1:V65),"")</f>
        <v/>
      </c>
      <c r="AI65" s="64" t="str">
        <f ca="1">IF($R65=1,SUM($W$1:W65),"")</f>
        <v/>
      </c>
      <c r="AJ65" s="64" t="str">
        <f ca="1">IF($R65=1,SUM($X$1:X65),"")</f>
        <v/>
      </c>
      <c r="AK65" s="64" t="str">
        <f ca="1">IF($R65=1,SUM($Y$1:Y65),"")</f>
        <v/>
      </c>
      <c r="AL65" s="64" t="str">
        <f ca="1">IF($R65=1,SUM($Z$1:Z65),"")</f>
        <v/>
      </c>
      <c r="AM65" s="64" t="str">
        <f ca="1">IF($R65=1,SUM($AA$1:AA65),"")</f>
        <v/>
      </c>
      <c r="AN65" s="64" t="str">
        <f ca="1">IF($R65=1,SUM($AB$1:AB65),"")</f>
        <v/>
      </c>
      <c r="AO65" s="64" t="str">
        <f ca="1">IF($R65=1,SUM($AC$1:AC65),"")</f>
        <v/>
      </c>
      <c r="AQ65" s="69" t="str">
        <f t="shared" si="9"/>
        <v>13:20</v>
      </c>
    </row>
    <row r="66" spans="6:43" x14ac:dyDescent="0.3">
      <c r="F66" s="64">
        <f t="shared" si="11"/>
        <v>13</v>
      </c>
      <c r="G66" s="66">
        <f t="shared" ref="G66:G81" si="16">IF(G65=55,0&amp;0,IF(G65=0&amp;0,G65+0&amp;5,G65+5))</f>
        <v>25</v>
      </c>
      <c r="H66" s="67">
        <f t="shared" ref="H66:H81" si="17">_xlfn.NUMBERVALUE(F66&amp;":"&amp;G66)</f>
        <v>0.55902777777777779</v>
      </c>
      <c r="K66" s="65" t="str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/>
      </c>
      <c r="L66" s="65" t="e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#N/A</v>
      </c>
      <c r="M66" s="65">
        <f t="shared" ca="1" si="15"/>
        <v>6786.2</v>
      </c>
      <c r="O66" s="64">
        <f t="shared" ref="O66:O129" si="18">IF(H66&gt;$I$3,1,0)</f>
        <v>0</v>
      </c>
      <c r="R66" s="64">
        <f t="shared" ref="R66:R129" ca="1" si="19">IF(AND(K67="",K66&lt;&gt;""),1,0.001+R65)</f>
        <v>1.0469999999999948</v>
      </c>
      <c r="S66" s="64">
        <f ca="1">IF(O66=1,"",RTD("cqg.rtd",,"StudyData", "(Vol("&amp;$E$13&amp;")when  (LocalYear("&amp;$E$13&amp;")="&amp;$D$2&amp;"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>8719</v>
      </c>
      <c r="T66" s="64" t="str">
        <f ca="1">IF(O66=1,"",RTD("cqg.rtd",,"StudyData", "(Vol("&amp;$E$14&amp;")when  (LocalYear("&amp;$E$14&amp;")="&amp;$D$3&amp;"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/>
      </c>
      <c r="U66" s="64">
        <f ca="1">IF(O66=1,"",RTD("cqg.rtd",,"StudyData", "(Vol("&amp;$E$15&amp;")when  (LocalYear("&amp;$E$15&amp;")="&amp;$D$4&amp;"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12981</v>
      </c>
      <c r="V66" s="64">
        <f ca="1">IF(O66=1,"",RTD("cqg.rtd",,"StudyData", "(Vol("&amp;$E$16&amp;")when  (LocalYear("&amp;$E$16&amp;")="&amp;$D$5&amp;"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9268</v>
      </c>
      <c r="W66" s="64">
        <f ca="1">IF(O66=1,"",RTD("cqg.rtd",,"StudyData", "(Vol("&amp;$E$17&amp;")when  (LocalYear("&amp;$E$17&amp;")="&amp;$D$6&amp;"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9612</v>
      </c>
      <c r="X66" s="64">
        <f ca="1">IF(O66=1,"",RTD("cqg.rtd",,"StudyData", "(Vol("&amp;$E$18&amp;")when  (LocalYear("&amp;$E$18&amp;")="&amp;$D$7&amp;"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7497</v>
      </c>
      <c r="Y66" s="64" t="str">
        <f ca="1">IF(O66=1,"",RTD("cqg.rtd",,"StudyData", "(Vol("&amp;$E$19&amp;")when  (LocalYear("&amp;$E$19&amp;")="&amp;$D$8&amp;"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/>
      </c>
      <c r="Z66" s="64" t="str">
        <f ca="1">IF(O66=1,"",RTD("cqg.rtd",,"StudyData", "(Vol("&amp;$E$20&amp;")when  (LocalYear("&amp;$E$20&amp;")="&amp;$D$9&amp;"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/>
      </c>
      <c r="AA66" s="64">
        <f ca="1">IF(O66=1,"",RTD("cqg.rtd",,"StudyData", "(Vol("&amp;$E$21&amp;")when  (LocalYear("&amp;$E$21&amp;")="&amp;$D$10&amp;"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11578</v>
      </c>
      <c r="AB66" s="64">
        <f ca="1">IF(O66=1,"",RTD("cqg.rtd",,"StudyData", "(Vol("&amp;$E$21&amp;")when  (LocalYear("&amp;$E$21&amp;")="&amp;$D$11&amp;"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8207</v>
      </c>
      <c r="AC66" s="65" t="str">
        <f t="shared" ref="AC66:AC129" ca="1" si="20">K66</f>
        <v/>
      </c>
      <c r="AE66" s="64" t="str">
        <f ca="1">IF($R66=1,SUM($S$1:S66),"")</f>
        <v/>
      </c>
      <c r="AF66" s="64" t="str">
        <f ca="1">IF($R66=1,SUM($T$1:T66),"")</f>
        <v/>
      </c>
      <c r="AG66" s="64" t="str">
        <f ca="1">IF($R66=1,SUM($U$1:U66),"")</f>
        <v/>
      </c>
      <c r="AH66" s="64" t="str">
        <f ca="1">IF($R66=1,SUM($V$1:V66),"")</f>
        <v/>
      </c>
      <c r="AI66" s="64" t="str">
        <f ca="1">IF($R66=1,SUM($W$1:W66),"")</f>
        <v/>
      </c>
      <c r="AJ66" s="64" t="str">
        <f ca="1">IF($R66=1,SUM($X$1:X66),"")</f>
        <v/>
      </c>
      <c r="AK66" s="64" t="str">
        <f ca="1">IF($R66=1,SUM($Y$1:Y66),"")</f>
        <v/>
      </c>
      <c r="AL66" s="64" t="str">
        <f ca="1">IF($R66=1,SUM($Z$1:Z66),"")</f>
        <v/>
      </c>
      <c r="AM66" s="64" t="str">
        <f ca="1">IF($R66=1,SUM($AA$1:AA66),"")</f>
        <v/>
      </c>
      <c r="AN66" s="64" t="str">
        <f ca="1">IF($R66=1,SUM($AB$1:AB66),"")</f>
        <v/>
      </c>
      <c r="AO66" s="64" t="str">
        <f ca="1">IF($R66=1,SUM($AC$1:AC66),"")</f>
        <v/>
      </c>
      <c r="AQ66" s="69" t="str">
        <f t="shared" ref="AQ66:AQ129" si="21">F66&amp;":"&amp;G66</f>
        <v>13:25</v>
      </c>
    </row>
    <row r="67" spans="6:43" x14ac:dyDescent="0.3">
      <c r="F67" s="64">
        <f t="shared" ref="F67:F81" si="22">IF(G66=55,F66+1,F66)</f>
        <v>13</v>
      </c>
      <c r="G67" s="66">
        <f t="shared" si="16"/>
        <v>30</v>
      </c>
      <c r="H67" s="67">
        <f t="shared" si="17"/>
        <v>0.5625</v>
      </c>
      <c r="K67" s="65" t="str">
        <f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/>
      </c>
      <c r="L67" s="65" t="e">
        <f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#N/A</v>
      </c>
      <c r="M67" s="65">
        <f t="shared" si="15"/>
        <v>0</v>
      </c>
      <c r="O67" s="64">
        <f t="shared" si="18"/>
        <v>1</v>
      </c>
      <c r="R67" s="64">
        <f t="shared" ca="1" si="19"/>
        <v>1.0479999999999947</v>
      </c>
      <c r="S67" s="64" t="str">
        <f>IF(O67=1,"",RTD("cqg.rtd",,"StudyData", "(Vol("&amp;$E$13&amp;")when  (LocalYear("&amp;$E$13&amp;")="&amp;$D$2&amp;"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/>
      </c>
      <c r="T67" s="64" t="str">
        <f>IF(O67=1,"",RTD("cqg.rtd",,"StudyData", "(Vol("&amp;$E$14&amp;")when  (LocalYear("&amp;$E$14&amp;")="&amp;$D$3&amp;"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/>
      </c>
      <c r="U67" s="64" t="str">
        <f>IF(O67=1,"",RTD("cqg.rtd",,"StudyData", "(Vol("&amp;$E$15&amp;")when  (LocalYear("&amp;$E$15&amp;")="&amp;$D$4&amp;"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/>
      </c>
      <c r="V67" s="64" t="str">
        <f>IF(O67=1,"",RTD("cqg.rtd",,"StudyData", "(Vol("&amp;$E$16&amp;")when  (LocalYear("&amp;$E$16&amp;")="&amp;$D$5&amp;"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/>
      </c>
      <c r="W67" s="64" t="str">
        <f>IF(O67=1,"",RTD("cqg.rtd",,"StudyData", "(Vol("&amp;$E$17&amp;")when  (LocalYear("&amp;$E$17&amp;")="&amp;$D$6&amp;"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/>
      </c>
      <c r="X67" s="64" t="str">
        <f>IF(O67=1,"",RTD("cqg.rtd",,"StudyData", "(Vol("&amp;$E$18&amp;")when  (LocalYear("&amp;$E$18&amp;")="&amp;$D$7&amp;"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/>
      </c>
      <c r="Y67" s="64" t="str">
        <f>IF(O67=1,"",RTD("cqg.rtd",,"StudyData", "(Vol("&amp;$E$19&amp;")when  (LocalYear("&amp;$E$19&amp;")="&amp;$D$8&amp;"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/>
      </c>
      <c r="Z67" s="64" t="str">
        <f>IF(O67=1,"",RTD("cqg.rtd",,"StudyData", "(Vol("&amp;$E$20&amp;")when  (LocalYear("&amp;$E$20&amp;")="&amp;$D$9&amp;"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/>
      </c>
      <c r="AA67" s="64" t="str">
        <f>IF(O67=1,"",RTD("cqg.rtd",,"StudyData", "(Vol("&amp;$E$21&amp;")when  (LocalYear("&amp;$E$21&amp;")="&amp;$D$10&amp;"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/>
      </c>
      <c r="AB67" s="64" t="str">
        <f>IF(O67=1,"",RTD("cqg.rtd",,"StudyData", "(Vol("&amp;$E$21&amp;")when  (LocalYear("&amp;$E$21&amp;")="&amp;$D$11&amp;"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/>
      </c>
      <c r="AC67" s="65" t="str">
        <f t="shared" si="20"/>
        <v/>
      </c>
      <c r="AE67" s="64" t="str">
        <f ca="1">IF($R67=1,SUM($S$1:S67),"")</f>
        <v/>
      </c>
      <c r="AF67" s="64" t="str">
        <f ca="1">IF($R67=1,SUM($T$1:T67),"")</f>
        <v/>
      </c>
      <c r="AG67" s="64" t="str">
        <f ca="1">IF($R67=1,SUM($U$1:U67),"")</f>
        <v/>
      </c>
      <c r="AH67" s="64" t="str">
        <f ca="1">IF($R67=1,SUM($V$1:V67),"")</f>
        <v/>
      </c>
      <c r="AI67" s="64" t="str">
        <f ca="1">IF($R67=1,SUM($W$1:W67),"")</f>
        <v/>
      </c>
      <c r="AJ67" s="64" t="str">
        <f ca="1">IF($R67=1,SUM($X$1:X67),"")</f>
        <v/>
      </c>
      <c r="AK67" s="64" t="str">
        <f ca="1">IF($R67=1,SUM($Y$1:Y67),"")</f>
        <v/>
      </c>
      <c r="AL67" s="64" t="str">
        <f ca="1">IF($R67=1,SUM($Z$1:Z67),"")</f>
        <v/>
      </c>
      <c r="AM67" s="64" t="str">
        <f ca="1">IF($R67=1,SUM($AA$1:AA67),"")</f>
        <v/>
      </c>
      <c r="AN67" s="64" t="str">
        <f ca="1">IF($R67=1,SUM($AB$1:AB67),"")</f>
        <v/>
      </c>
      <c r="AO67" s="64" t="str">
        <f ca="1">IF($R67=1,SUM($AC$1:AC67),"")</f>
        <v/>
      </c>
      <c r="AQ67" s="69" t="str">
        <f t="shared" si="21"/>
        <v>13:30</v>
      </c>
    </row>
    <row r="68" spans="6:43" x14ac:dyDescent="0.3">
      <c r="F68" s="64">
        <f t="shared" si="22"/>
        <v>13</v>
      </c>
      <c r="G68" s="66">
        <f t="shared" si="16"/>
        <v>35</v>
      </c>
      <c r="H68" s="67">
        <f t="shared" si="17"/>
        <v>0.56597222222222221</v>
      </c>
      <c r="K68" s="65" t="str">
        <f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/>
      </c>
      <c r="L68" s="65" t="e">
        <f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#N/A</v>
      </c>
      <c r="M68" s="65">
        <f t="shared" si="15"/>
        <v>0</v>
      </c>
      <c r="O68" s="64">
        <f t="shared" si="18"/>
        <v>1</v>
      </c>
      <c r="R68" s="64">
        <f t="shared" ca="1" si="19"/>
        <v>1.0489999999999946</v>
      </c>
      <c r="S68" s="64" t="str">
        <f>IF(O68=1,"",RTD("cqg.rtd",,"StudyData", "(Vol("&amp;$E$13&amp;")when  (LocalYear("&amp;$E$13&amp;")="&amp;$D$2&amp;"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/>
      </c>
      <c r="T68" s="64" t="str">
        <f>IF(O68=1,"",RTD("cqg.rtd",,"StudyData", "(Vol("&amp;$E$14&amp;")when  (LocalYear("&amp;$E$14&amp;")="&amp;$D$3&amp;"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/>
      </c>
      <c r="U68" s="64" t="str">
        <f>IF(O68=1,"",RTD("cqg.rtd",,"StudyData", "(Vol("&amp;$E$15&amp;")when  (LocalYear("&amp;$E$15&amp;")="&amp;$D$4&amp;"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/>
      </c>
      <c r="V68" s="64" t="str">
        <f>IF(O68=1,"",RTD("cqg.rtd",,"StudyData", "(Vol("&amp;$E$16&amp;")when  (LocalYear("&amp;$E$16&amp;")="&amp;$D$5&amp;"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/>
      </c>
      <c r="W68" s="64" t="str">
        <f>IF(O68=1,"",RTD("cqg.rtd",,"StudyData", "(Vol("&amp;$E$17&amp;")when  (LocalYear("&amp;$E$17&amp;")="&amp;$D$6&amp;"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/>
      </c>
      <c r="X68" s="64" t="str">
        <f>IF(O68=1,"",RTD("cqg.rtd",,"StudyData", "(Vol("&amp;$E$18&amp;")when  (LocalYear("&amp;$E$18&amp;")="&amp;$D$7&amp;"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/>
      </c>
      <c r="Y68" s="64" t="str">
        <f>IF(O68=1,"",RTD("cqg.rtd",,"StudyData", "(Vol("&amp;$E$19&amp;")when  (LocalYear("&amp;$E$19&amp;")="&amp;$D$8&amp;"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/>
      </c>
      <c r="Z68" s="64" t="str">
        <f>IF(O68=1,"",RTD("cqg.rtd",,"StudyData", "(Vol("&amp;$E$20&amp;")when  (LocalYear("&amp;$E$20&amp;")="&amp;$D$9&amp;"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/>
      </c>
      <c r="AA68" s="64" t="str">
        <f>IF(O68=1,"",RTD("cqg.rtd",,"StudyData", "(Vol("&amp;$E$21&amp;")when  (LocalYear("&amp;$E$21&amp;")="&amp;$D$10&amp;"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/>
      </c>
      <c r="AB68" s="64" t="str">
        <f>IF(O68=1,"",RTD("cqg.rtd",,"StudyData", "(Vol("&amp;$E$21&amp;")when  (LocalYear("&amp;$E$21&amp;")="&amp;$D$11&amp;"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/>
      </c>
      <c r="AC68" s="65" t="str">
        <f t="shared" si="20"/>
        <v/>
      </c>
      <c r="AE68" s="64" t="str">
        <f ca="1">IF($R68=1,SUM($S$1:S68),"")</f>
        <v/>
      </c>
      <c r="AF68" s="64" t="str">
        <f ca="1">IF($R68=1,SUM($T$1:T68),"")</f>
        <v/>
      </c>
      <c r="AG68" s="64" t="str">
        <f ca="1">IF($R68=1,SUM($U$1:U68),"")</f>
        <v/>
      </c>
      <c r="AH68" s="64" t="str">
        <f ca="1">IF($R68=1,SUM($V$1:V68),"")</f>
        <v/>
      </c>
      <c r="AI68" s="64" t="str">
        <f ca="1">IF($R68=1,SUM($W$1:W68),"")</f>
        <v/>
      </c>
      <c r="AJ68" s="64" t="str">
        <f ca="1">IF($R68=1,SUM($X$1:X68),"")</f>
        <v/>
      </c>
      <c r="AK68" s="64" t="str">
        <f ca="1">IF($R68=1,SUM($Y$1:Y68),"")</f>
        <v/>
      </c>
      <c r="AL68" s="64" t="str">
        <f ca="1">IF($R68=1,SUM($Z$1:Z68),"")</f>
        <v/>
      </c>
      <c r="AM68" s="64" t="str">
        <f ca="1">IF($R68=1,SUM($AA$1:AA68),"")</f>
        <v/>
      </c>
      <c r="AN68" s="64" t="str">
        <f ca="1">IF($R68=1,SUM($AB$1:AB68),"")</f>
        <v/>
      </c>
      <c r="AO68" s="64" t="str">
        <f ca="1">IF($R68=1,SUM($AC$1:AC68),"")</f>
        <v/>
      </c>
      <c r="AQ68" s="69" t="str">
        <f t="shared" si="21"/>
        <v>13:35</v>
      </c>
    </row>
    <row r="69" spans="6:43" x14ac:dyDescent="0.3">
      <c r="F69" s="64">
        <f t="shared" si="22"/>
        <v>13</v>
      </c>
      <c r="G69" s="66">
        <f t="shared" si="16"/>
        <v>40</v>
      </c>
      <c r="H69" s="67">
        <f t="shared" si="17"/>
        <v>0.56944444444444442</v>
      </c>
      <c r="K69" s="65" t="str">
        <f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/>
      </c>
      <c r="L69" s="65" t="e">
        <f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#N/A</v>
      </c>
      <c r="M69" s="65">
        <f t="shared" si="15"/>
        <v>0</v>
      </c>
      <c r="O69" s="64">
        <f t="shared" si="18"/>
        <v>1</v>
      </c>
      <c r="R69" s="64">
        <f t="shared" ca="1" si="19"/>
        <v>1.0499999999999945</v>
      </c>
      <c r="S69" s="64" t="str">
        <f>IF(O69=1,"",RTD("cqg.rtd",,"StudyData", "(Vol("&amp;$E$13&amp;")when  (LocalYear("&amp;$E$13&amp;")="&amp;$D$2&amp;"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/>
      </c>
      <c r="T69" s="64" t="str">
        <f>IF(O69=1,"",RTD("cqg.rtd",,"StudyData", "(Vol("&amp;$E$14&amp;")when  (LocalYear("&amp;$E$14&amp;")="&amp;$D$3&amp;"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/>
      </c>
      <c r="U69" s="64" t="str">
        <f>IF(O69=1,"",RTD("cqg.rtd",,"StudyData", "(Vol("&amp;$E$15&amp;")when  (LocalYear("&amp;$E$15&amp;")="&amp;$D$4&amp;"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/>
      </c>
      <c r="V69" s="64" t="str">
        <f>IF(O69=1,"",RTD("cqg.rtd",,"StudyData", "(Vol("&amp;$E$16&amp;")when  (LocalYear("&amp;$E$16&amp;")="&amp;$D$5&amp;"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/>
      </c>
      <c r="W69" s="64" t="str">
        <f>IF(O69=1,"",RTD("cqg.rtd",,"StudyData", "(Vol("&amp;$E$17&amp;")when  (LocalYear("&amp;$E$17&amp;")="&amp;$D$6&amp;"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/>
      </c>
      <c r="X69" s="64" t="str">
        <f>IF(O69=1,"",RTD("cqg.rtd",,"StudyData", "(Vol("&amp;$E$18&amp;")when  (LocalYear("&amp;$E$18&amp;")="&amp;$D$7&amp;"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/>
      </c>
      <c r="Y69" s="64" t="str">
        <f>IF(O69=1,"",RTD("cqg.rtd",,"StudyData", "(Vol("&amp;$E$19&amp;")when  (LocalYear("&amp;$E$19&amp;")="&amp;$D$8&amp;"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/>
      </c>
      <c r="Z69" s="64" t="str">
        <f>IF(O69=1,"",RTD("cqg.rtd",,"StudyData", "(Vol("&amp;$E$20&amp;")when  (LocalYear("&amp;$E$20&amp;")="&amp;$D$9&amp;"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/>
      </c>
      <c r="AA69" s="64" t="str">
        <f>IF(O69=1,"",RTD("cqg.rtd",,"StudyData", "(Vol("&amp;$E$21&amp;")when  (LocalYear("&amp;$E$21&amp;")="&amp;$D$10&amp;"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/>
      </c>
      <c r="AB69" s="64" t="str">
        <f>IF(O69=1,"",RTD("cqg.rtd",,"StudyData", "(Vol("&amp;$E$21&amp;")when  (LocalYear("&amp;$E$21&amp;")="&amp;$D$11&amp;"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/>
      </c>
      <c r="AC69" s="65" t="str">
        <f t="shared" si="20"/>
        <v/>
      </c>
      <c r="AE69" s="64" t="str">
        <f ca="1">IF($R69=1,SUM($S$1:S69),"")</f>
        <v/>
      </c>
      <c r="AF69" s="64" t="str">
        <f ca="1">IF($R69=1,SUM($T$1:T69),"")</f>
        <v/>
      </c>
      <c r="AG69" s="64" t="str">
        <f ca="1">IF($R69=1,SUM($U$1:U69),"")</f>
        <v/>
      </c>
      <c r="AH69" s="64" t="str">
        <f ca="1">IF($R69=1,SUM($V$1:V69),"")</f>
        <v/>
      </c>
      <c r="AI69" s="64" t="str">
        <f ca="1">IF($R69=1,SUM($W$1:W69),"")</f>
        <v/>
      </c>
      <c r="AJ69" s="64" t="str">
        <f ca="1">IF($R69=1,SUM($X$1:X69),"")</f>
        <v/>
      </c>
      <c r="AK69" s="64" t="str">
        <f ca="1">IF($R69=1,SUM($Y$1:Y69),"")</f>
        <v/>
      </c>
      <c r="AL69" s="64" t="str">
        <f ca="1">IF($R69=1,SUM($Z$1:Z69),"")</f>
        <v/>
      </c>
      <c r="AM69" s="64" t="str">
        <f ca="1">IF($R69=1,SUM($AA$1:AA69),"")</f>
        <v/>
      </c>
      <c r="AN69" s="64" t="str">
        <f ca="1">IF($R69=1,SUM($AB$1:AB69),"")</f>
        <v/>
      </c>
      <c r="AO69" s="64" t="str">
        <f ca="1">IF($R69=1,SUM($AC$1:AC69),"")</f>
        <v/>
      </c>
      <c r="AQ69" s="69" t="str">
        <f t="shared" si="21"/>
        <v>13:40</v>
      </c>
    </row>
    <row r="70" spans="6:43" x14ac:dyDescent="0.3">
      <c r="F70" s="64">
        <f t="shared" si="22"/>
        <v>13</v>
      </c>
      <c r="G70" s="66">
        <f t="shared" si="16"/>
        <v>45</v>
      </c>
      <c r="H70" s="67">
        <f t="shared" si="17"/>
        <v>0.57291666666666663</v>
      </c>
      <c r="K70" s="65" t="str">
        <f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/>
      </c>
      <c r="L70" s="65" t="e">
        <f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#N/A</v>
      </c>
      <c r="M70" s="65">
        <f t="shared" si="15"/>
        <v>0</v>
      </c>
      <c r="O70" s="64">
        <f t="shared" si="18"/>
        <v>1</v>
      </c>
      <c r="R70" s="64">
        <f t="shared" ca="1" si="19"/>
        <v>1.0509999999999944</v>
      </c>
      <c r="S70" s="64" t="str">
        <f>IF(O70=1,"",RTD("cqg.rtd",,"StudyData", "(Vol("&amp;$E$13&amp;")when  (LocalYear("&amp;$E$13&amp;")="&amp;$D$2&amp;"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/>
      </c>
      <c r="T70" s="64" t="str">
        <f>IF(O70=1,"",RTD("cqg.rtd",,"StudyData", "(Vol("&amp;$E$14&amp;")when  (LocalYear("&amp;$E$14&amp;")="&amp;$D$3&amp;"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/>
      </c>
      <c r="U70" s="64" t="str">
        <f>IF(O70=1,"",RTD("cqg.rtd",,"StudyData", "(Vol("&amp;$E$15&amp;")when  (LocalYear("&amp;$E$15&amp;")="&amp;$D$4&amp;"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/>
      </c>
      <c r="V70" s="64" t="str">
        <f>IF(O70=1,"",RTD("cqg.rtd",,"StudyData", "(Vol("&amp;$E$16&amp;")when  (LocalYear("&amp;$E$16&amp;")="&amp;$D$5&amp;"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/>
      </c>
      <c r="W70" s="64" t="str">
        <f>IF(O70=1,"",RTD("cqg.rtd",,"StudyData", "(Vol("&amp;$E$17&amp;")when  (LocalYear("&amp;$E$17&amp;")="&amp;$D$6&amp;"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/>
      </c>
      <c r="X70" s="64" t="str">
        <f>IF(O70=1,"",RTD("cqg.rtd",,"StudyData", "(Vol("&amp;$E$18&amp;")when  (LocalYear("&amp;$E$18&amp;")="&amp;$D$7&amp;"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/>
      </c>
      <c r="Y70" s="64" t="str">
        <f>IF(O70=1,"",RTD("cqg.rtd",,"StudyData", "(Vol("&amp;$E$19&amp;")when  (LocalYear("&amp;$E$19&amp;")="&amp;$D$8&amp;"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/>
      </c>
      <c r="Z70" s="64" t="str">
        <f>IF(O70=1,"",RTD("cqg.rtd",,"StudyData", "(Vol("&amp;$E$20&amp;")when  (LocalYear("&amp;$E$20&amp;")="&amp;$D$9&amp;"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/>
      </c>
      <c r="AA70" s="64" t="str">
        <f>IF(O70=1,"",RTD("cqg.rtd",,"StudyData", "(Vol("&amp;$E$21&amp;")when  (LocalYear("&amp;$E$21&amp;")="&amp;$D$10&amp;"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/>
      </c>
      <c r="AB70" s="64" t="str">
        <f>IF(O70=1,"",RTD("cqg.rtd",,"StudyData", "(Vol("&amp;$E$21&amp;")when  (LocalYear("&amp;$E$21&amp;")="&amp;$D$11&amp;"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/>
      </c>
      <c r="AC70" s="65" t="str">
        <f t="shared" si="20"/>
        <v/>
      </c>
      <c r="AE70" s="64" t="str">
        <f ca="1">IF($R70=1,SUM($S$1:S70),"")</f>
        <v/>
      </c>
      <c r="AF70" s="64" t="str">
        <f ca="1">IF($R70=1,SUM($T$1:T70),"")</f>
        <v/>
      </c>
      <c r="AG70" s="64" t="str">
        <f ca="1">IF($R70=1,SUM($U$1:U70),"")</f>
        <v/>
      </c>
      <c r="AH70" s="64" t="str">
        <f ca="1">IF($R70=1,SUM($V$1:V70),"")</f>
        <v/>
      </c>
      <c r="AI70" s="64" t="str">
        <f ca="1">IF($R70=1,SUM($W$1:W70),"")</f>
        <v/>
      </c>
      <c r="AJ70" s="64" t="str">
        <f ca="1">IF($R70=1,SUM($X$1:X70),"")</f>
        <v/>
      </c>
      <c r="AK70" s="64" t="str">
        <f ca="1">IF($R70=1,SUM($Y$1:Y70),"")</f>
        <v/>
      </c>
      <c r="AL70" s="64" t="str">
        <f ca="1">IF($R70=1,SUM($Z$1:Z70),"")</f>
        <v/>
      </c>
      <c r="AM70" s="64" t="str">
        <f ca="1">IF($R70=1,SUM($AA$1:AA70),"")</f>
        <v/>
      </c>
      <c r="AN70" s="64" t="str">
        <f ca="1">IF($R70=1,SUM($AB$1:AB70),"")</f>
        <v/>
      </c>
      <c r="AO70" s="64" t="str">
        <f ca="1">IF($R70=1,SUM($AC$1:AC70),"")</f>
        <v/>
      </c>
      <c r="AQ70" s="69" t="str">
        <f t="shared" si="21"/>
        <v>13:45</v>
      </c>
    </row>
    <row r="71" spans="6:43" x14ac:dyDescent="0.3">
      <c r="F71" s="64">
        <f t="shared" si="22"/>
        <v>13</v>
      </c>
      <c r="G71" s="66">
        <f t="shared" si="16"/>
        <v>50</v>
      </c>
      <c r="H71" s="67">
        <f t="shared" si="17"/>
        <v>0.57638888888888895</v>
      </c>
      <c r="K71" s="65" t="str">
        <f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/>
      </c>
      <c r="L71" s="65" t="e">
        <f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#N/A</v>
      </c>
      <c r="M71" s="65">
        <f t="shared" si="15"/>
        <v>0</v>
      </c>
      <c r="O71" s="64">
        <f t="shared" si="18"/>
        <v>1</v>
      </c>
      <c r="R71" s="64">
        <f t="shared" ca="1" si="19"/>
        <v>1.0519999999999943</v>
      </c>
      <c r="S71" s="64" t="str">
        <f>IF(O71=1,"",RTD("cqg.rtd",,"StudyData", "(Vol("&amp;$E$13&amp;")when  (LocalYear("&amp;$E$13&amp;")="&amp;$D$2&amp;"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/>
      </c>
      <c r="T71" s="64" t="str">
        <f>IF(O71=1,"",RTD("cqg.rtd",,"StudyData", "(Vol("&amp;$E$14&amp;")when  (LocalYear("&amp;$E$14&amp;")="&amp;$D$3&amp;"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/>
      </c>
      <c r="U71" s="64" t="str">
        <f>IF(O71=1,"",RTD("cqg.rtd",,"StudyData", "(Vol("&amp;$E$15&amp;")when  (LocalYear("&amp;$E$15&amp;")="&amp;$D$4&amp;"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/>
      </c>
      <c r="V71" s="64" t="str">
        <f>IF(O71=1,"",RTD("cqg.rtd",,"StudyData", "(Vol("&amp;$E$16&amp;")when  (LocalYear("&amp;$E$16&amp;")="&amp;$D$5&amp;"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/>
      </c>
      <c r="W71" s="64" t="str">
        <f>IF(O71=1,"",RTD("cqg.rtd",,"StudyData", "(Vol("&amp;$E$17&amp;")when  (LocalYear("&amp;$E$17&amp;")="&amp;$D$6&amp;"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/>
      </c>
      <c r="X71" s="64" t="str">
        <f>IF(O71=1,"",RTD("cqg.rtd",,"StudyData", "(Vol("&amp;$E$18&amp;")when  (LocalYear("&amp;$E$18&amp;")="&amp;$D$7&amp;"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/>
      </c>
      <c r="Y71" s="64" t="str">
        <f>IF(O71=1,"",RTD("cqg.rtd",,"StudyData", "(Vol("&amp;$E$19&amp;")when  (LocalYear("&amp;$E$19&amp;")="&amp;$D$8&amp;"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/>
      </c>
      <c r="Z71" s="64" t="str">
        <f>IF(O71=1,"",RTD("cqg.rtd",,"StudyData", "(Vol("&amp;$E$20&amp;")when  (LocalYear("&amp;$E$20&amp;")="&amp;$D$9&amp;"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/>
      </c>
      <c r="AA71" s="64" t="str">
        <f>IF(O71=1,"",RTD("cqg.rtd",,"StudyData", "(Vol("&amp;$E$21&amp;")when  (LocalYear("&amp;$E$21&amp;")="&amp;$D$10&amp;"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/>
      </c>
      <c r="AB71" s="64" t="str">
        <f>IF(O71=1,"",RTD("cqg.rtd",,"StudyData", "(Vol("&amp;$E$21&amp;")when  (LocalYear("&amp;$E$21&amp;")="&amp;$D$11&amp;"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/>
      </c>
      <c r="AC71" s="65" t="str">
        <f t="shared" si="20"/>
        <v/>
      </c>
      <c r="AE71" s="64" t="str">
        <f ca="1">IF($R71=1,SUM($S$1:S71),"")</f>
        <v/>
      </c>
      <c r="AF71" s="64" t="str">
        <f ca="1">IF($R71=1,SUM($T$1:T71),"")</f>
        <v/>
      </c>
      <c r="AG71" s="64" t="str">
        <f ca="1">IF($R71=1,SUM($U$1:U71),"")</f>
        <v/>
      </c>
      <c r="AH71" s="64" t="str">
        <f ca="1">IF($R71=1,SUM($V$1:V71),"")</f>
        <v/>
      </c>
      <c r="AI71" s="64" t="str">
        <f ca="1">IF($R71=1,SUM($W$1:W71),"")</f>
        <v/>
      </c>
      <c r="AJ71" s="64" t="str">
        <f ca="1">IF($R71=1,SUM($X$1:X71),"")</f>
        <v/>
      </c>
      <c r="AK71" s="64" t="str">
        <f ca="1">IF($R71=1,SUM($Y$1:Y71),"")</f>
        <v/>
      </c>
      <c r="AL71" s="64" t="str">
        <f ca="1">IF($R71=1,SUM($Z$1:Z71),"")</f>
        <v/>
      </c>
      <c r="AM71" s="64" t="str">
        <f ca="1">IF($R71=1,SUM($AA$1:AA71),"")</f>
        <v/>
      </c>
      <c r="AN71" s="64" t="str">
        <f ca="1">IF($R71=1,SUM($AB$1:AB71),"")</f>
        <v/>
      </c>
      <c r="AO71" s="64" t="str">
        <f ca="1">IF($R71=1,SUM($AC$1:AC71),"")</f>
        <v/>
      </c>
      <c r="AQ71" s="69" t="str">
        <f t="shared" si="21"/>
        <v>13:50</v>
      </c>
    </row>
    <row r="72" spans="6:43" x14ac:dyDescent="0.3">
      <c r="F72" s="64">
        <f t="shared" si="22"/>
        <v>13</v>
      </c>
      <c r="G72" s="66">
        <f t="shared" si="16"/>
        <v>55</v>
      </c>
      <c r="H72" s="67">
        <f t="shared" si="17"/>
        <v>0.57986111111111105</v>
      </c>
      <c r="K72" s="65" t="str">
        <f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/>
      </c>
      <c r="L72" s="65" t="e">
        <f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#N/A</v>
      </c>
      <c r="M72" s="65">
        <f t="shared" si="15"/>
        <v>0</v>
      </c>
      <c r="O72" s="64">
        <f t="shared" si="18"/>
        <v>1</v>
      </c>
      <c r="R72" s="64">
        <f t="shared" ca="1" si="19"/>
        <v>1.0529999999999942</v>
      </c>
      <c r="S72" s="64" t="str">
        <f>IF(O72=1,"",RTD("cqg.rtd",,"StudyData", "(Vol("&amp;$E$13&amp;")when  (LocalYear("&amp;$E$13&amp;")="&amp;$D$2&amp;"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/>
      </c>
      <c r="T72" s="64" t="str">
        <f>IF(O72=1,"",RTD("cqg.rtd",,"StudyData", "(Vol("&amp;$E$14&amp;")when  (LocalYear("&amp;$E$14&amp;")="&amp;$D$3&amp;"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/>
      </c>
      <c r="U72" s="64" t="str">
        <f>IF(O72=1,"",RTD("cqg.rtd",,"StudyData", "(Vol("&amp;$E$15&amp;")when  (LocalYear("&amp;$E$15&amp;")="&amp;$D$4&amp;"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/>
      </c>
      <c r="V72" s="64" t="str">
        <f>IF(O72=1,"",RTD("cqg.rtd",,"StudyData", "(Vol("&amp;$E$16&amp;")when  (LocalYear("&amp;$E$16&amp;")="&amp;$D$5&amp;"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/>
      </c>
      <c r="W72" s="64" t="str">
        <f>IF(O72=1,"",RTD("cqg.rtd",,"StudyData", "(Vol("&amp;$E$17&amp;")when  (LocalYear("&amp;$E$17&amp;")="&amp;$D$6&amp;"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/>
      </c>
      <c r="X72" s="64" t="str">
        <f>IF(O72=1,"",RTD("cqg.rtd",,"StudyData", "(Vol("&amp;$E$18&amp;")when  (LocalYear("&amp;$E$18&amp;")="&amp;$D$7&amp;"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/>
      </c>
      <c r="Y72" s="64" t="str">
        <f>IF(O72=1,"",RTD("cqg.rtd",,"StudyData", "(Vol("&amp;$E$19&amp;")when  (LocalYear("&amp;$E$19&amp;")="&amp;$D$8&amp;"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/>
      </c>
      <c r="Z72" s="64" t="str">
        <f>IF(O72=1,"",RTD("cqg.rtd",,"StudyData", "(Vol("&amp;$E$20&amp;")when  (LocalYear("&amp;$E$20&amp;")="&amp;$D$9&amp;"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/>
      </c>
      <c r="AA72" s="64" t="str">
        <f>IF(O72=1,"",RTD("cqg.rtd",,"StudyData", "(Vol("&amp;$E$21&amp;")when  (LocalYear("&amp;$E$21&amp;")="&amp;$D$10&amp;"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/>
      </c>
      <c r="AB72" s="64" t="str">
        <f>IF(O72=1,"",RTD("cqg.rtd",,"StudyData", "(Vol("&amp;$E$21&amp;")when  (LocalYear("&amp;$E$21&amp;")="&amp;$D$11&amp;"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/>
      </c>
      <c r="AC72" s="65" t="str">
        <f t="shared" si="20"/>
        <v/>
      </c>
      <c r="AE72" s="64" t="str">
        <f ca="1">IF($R72=1,SUM($S$1:S72),"")</f>
        <v/>
      </c>
      <c r="AF72" s="64" t="str">
        <f ca="1">IF($R72=1,SUM($T$1:T72),"")</f>
        <v/>
      </c>
      <c r="AG72" s="64" t="str">
        <f ca="1">IF($R72=1,SUM($U$1:U72),"")</f>
        <v/>
      </c>
      <c r="AH72" s="64" t="str">
        <f ca="1">IF($R72=1,SUM($V$1:V72),"")</f>
        <v/>
      </c>
      <c r="AI72" s="64" t="str">
        <f ca="1">IF($R72=1,SUM($W$1:W72),"")</f>
        <v/>
      </c>
      <c r="AJ72" s="64" t="str">
        <f ca="1">IF($R72=1,SUM($X$1:X72),"")</f>
        <v/>
      </c>
      <c r="AK72" s="64" t="str">
        <f ca="1">IF($R72=1,SUM($Y$1:Y72),"")</f>
        <v/>
      </c>
      <c r="AL72" s="64" t="str">
        <f ca="1">IF($R72=1,SUM($Z$1:Z72),"")</f>
        <v/>
      </c>
      <c r="AM72" s="64" t="str">
        <f ca="1">IF($R72=1,SUM($AA$1:AA72),"")</f>
        <v/>
      </c>
      <c r="AN72" s="64" t="str">
        <f ca="1">IF($R72=1,SUM($AB$1:AB72),"")</f>
        <v/>
      </c>
      <c r="AO72" s="64" t="str">
        <f ca="1">IF($R72=1,SUM($AC$1:AC72),"")</f>
        <v/>
      </c>
      <c r="AQ72" s="69" t="str">
        <f t="shared" si="21"/>
        <v>13:55</v>
      </c>
    </row>
    <row r="73" spans="6:43" x14ac:dyDescent="0.3">
      <c r="F73" s="64">
        <f t="shared" si="22"/>
        <v>14</v>
      </c>
      <c r="G73" s="66" t="str">
        <f t="shared" si="16"/>
        <v>00</v>
      </c>
      <c r="H73" s="67">
        <f t="shared" si="17"/>
        <v>0.58333333333333337</v>
      </c>
      <c r="K73" s="65" t="str">
        <f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/>
      </c>
      <c r="L73" s="65" t="e">
        <f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#N/A</v>
      </c>
      <c r="M73" s="65">
        <f t="shared" si="15"/>
        <v>0</v>
      </c>
      <c r="O73" s="64">
        <f t="shared" si="18"/>
        <v>1</v>
      </c>
      <c r="R73" s="64">
        <f t="shared" ca="1" si="19"/>
        <v>1.0539999999999941</v>
      </c>
      <c r="S73" s="64" t="str">
        <f>IF(O73=1,"",RTD("cqg.rtd",,"StudyData", "(Vol("&amp;$E$13&amp;")when  (LocalYear("&amp;$E$13&amp;")="&amp;$D$2&amp;"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/>
      </c>
      <c r="T73" s="64" t="str">
        <f>IF(O73=1,"",RTD("cqg.rtd",,"StudyData", "(Vol("&amp;$E$14&amp;")when  (LocalYear("&amp;$E$14&amp;")="&amp;$D$3&amp;"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/>
      </c>
      <c r="U73" s="64" t="str">
        <f>IF(O73=1,"",RTD("cqg.rtd",,"StudyData", "(Vol("&amp;$E$15&amp;")when  (LocalYear("&amp;$E$15&amp;")="&amp;$D$4&amp;"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/>
      </c>
      <c r="V73" s="64" t="str">
        <f>IF(O73=1,"",RTD("cqg.rtd",,"StudyData", "(Vol("&amp;$E$16&amp;")when  (LocalYear("&amp;$E$16&amp;")="&amp;$D$5&amp;"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/>
      </c>
      <c r="W73" s="64" t="str">
        <f>IF(O73=1,"",RTD("cqg.rtd",,"StudyData", "(Vol("&amp;$E$17&amp;")when  (LocalYear("&amp;$E$17&amp;")="&amp;$D$6&amp;"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/>
      </c>
      <c r="X73" s="64" t="str">
        <f>IF(O73=1,"",RTD("cqg.rtd",,"StudyData", "(Vol("&amp;$E$18&amp;")when  (LocalYear("&amp;$E$18&amp;")="&amp;$D$7&amp;"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/>
      </c>
      <c r="Y73" s="64" t="str">
        <f>IF(O73=1,"",RTD("cqg.rtd",,"StudyData", "(Vol("&amp;$E$19&amp;")when  (LocalYear("&amp;$E$19&amp;")="&amp;$D$8&amp;"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/>
      </c>
      <c r="Z73" s="64" t="str">
        <f>IF(O73=1,"",RTD("cqg.rtd",,"StudyData", "(Vol("&amp;$E$20&amp;")when  (LocalYear("&amp;$E$20&amp;")="&amp;$D$9&amp;"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/>
      </c>
      <c r="AA73" s="64" t="str">
        <f>IF(O73=1,"",RTD("cqg.rtd",,"StudyData", "(Vol("&amp;$E$21&amp;")when  (LocalYear("&amp;$E$21&amp;")="&amp;$D$10&amp;"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/>
      </c>
      <c r="AB73" s="64" t="str">
        <f>IF(O73=1,"",RTD("cqg.rtd",,"StudyData", "(Vol("&amp;$E$21&amp;")when  (LocalYear("&amp;$E$21&amp;")="&amp;$D$11&amp;"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/>
      </c>
      <c r="AC73" s="65" t="str">
        <f t="shared" si="20"/>
        <v/>
      </c>
      <c r="AE73" s="64" t="str">
        <f ca="1">IF($R73=1,SUM($S$1:S73),"")</f>
        <v/>
      </c>
      <c r="AF73" s="64" t="str">
        <f ca="1">IF($R73=1,SUM($T$1:T73),"")</f>
        <v/>
      </c>
      <c r="AG73" s="64" t="str">
        <f ca="1">IF($R73=1,SUM($U$1:U73),"")</f>
        <v/>
      </c>
      <c r="AH73" s="64" t="str">
        <f ca="1">IF($R73=1,SUM($V$1:V73),"")</f>
        <v/>
      </c>
      <c r="AI73" s="64" t="str">
        <f ca="1">IF($R73=1,SUM($W$1:W73),"")</f>
        <v/>
      </c>
      <c r="AJ73" s="64" t="str">
        <f ca="1">IF($R73=1,SUM($X$1:X73),"")</f>
        <v/>
      </c>
      <c r="AK73" s="64" t="str">
        <f ca="1">IF($R73=1,SUM($Y$1:Y73),"")</f>
        <v/>
      </c>
      <c r="AL73" s="64" t="str">
        <f ca="1">IF($R73=1,SUM($Z$1:Z73),"")</f>
        <v/>
      </c>
      <c r="AM73" s="64" t="str">
        <f ca="1">IF($R73=1,SUM($AA$1:AA73),"")</f>
        <v/>
      </c>
      <c r="AN73" s="64" t="str">
        <f ca="1">IF($R73=1,SUM($AB$1:AB73),"")</f>
        <v/>
      </c>
      <c r="AO73" s="64" t="str">
        <f ca="1">IF($R73=1,SUM($AC$1:AC73),"")</f>
        <v/>
      </c>
      <c r="AQ73" s="69" t="str">
        <f t="shared" si="21"/>
        <v>14:00</v>
      </c>
    </row>
    <row r="74" spans="6:43" x14ac:dyDescent="0.3">
      <c r="F74" s="64">
        <f t="shared" si="22"/>
        <v>14</v>
      </c>
      <c r="G74" s="66" t="str">
        <f t="shared" si="16"/>
        <v>05</v>
      </c>
      <c r="H74" s="67">
        <f t="shared" si="17"/>
        <v>0.58680555555555558</v>
      </c>
      <c r="K74" s="65" t="str">
        <f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/>
      </c>
      <c r="L74" s="65" t="e">
        <f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#N/A</v>
      </c>
      <c r="M74" s="65">
        <f t="shared" si="15"/>
        <v>0</v>
      </c>
      <c r="O74" s="64">
        <f t="shared" si="18"/>
        <v>1</v>
      </c>
      <c r="R74" s="64">
        <f t="shared" ca="1" si="19"/>
        <v>1.0549999999999939</v>
      </c>
      <c r="S74" s="64" t="str">
        <f>IF(O74=1,"",RTD("cqg.rtd",,"StudyData", "(Vol("&amp;$E$13&amp;")when  (LocalYear("&amp;$E$13&amp;")="&amp;$D$2&amp;"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/>
      </c>
      <c r="T74" s="64" t="str">
        <f>IF(O74=1,"",RTD("cqg.rtd",,"StudyData", "(Vol("&amp;$E$14&amp;")when  (LocalYear("&amp;$E$14&amp;")="&amp;$D$3&amp;"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/>
      </c>
      <c r="U74" s="64" t="str">
        <f>IF(O74=1,"",RTD("cqg.rtd",,"StudyData", "(Vol("&amp;$E$15&amp;")when  (LocalYear("&amp;$E$15&amp;")="&amp;$D$4&amp;"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/>
      </c>
      <c r="V74" s="64" t="str">
        <f>IF(O74=1,"",RTD("cqg.rtd",,"StudyData", "(Vol("&amp;$E$16&amp;")when  (LocalYear("&amp;$E$16&amp;")="&amp;$D$5&amp;"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/>
      </c>
      <c r="W74" s="64" t="str">
        <f>IF(O74=1,"",RTD("cqg.rtd",,"StudyData", "(Vol("&amp;$E$17&amp;")when  (LocalYear("&amp;$E$17&amp;")="&amp;$D$6&amp;"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/>
      </c>
      <c r="X74" s="64" t="str">
        <f>IF(O74=1,"",RTD("cqg.rtd",,"StudyData", "(Vol("&amp;$E$18&amp;")when  (LocalYear("&amp;$E$18&amp;")="&amp;$D$7&amp;"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/>
      </c>
      <c r="Y74" s="64" t="str">
        <f>IF(O74=1,"",RTD("cqg.rtd",,"StudyData", "(Vol("&amp;$E$19&amp;")when  (LocalYear("&amp;$E$19&amp;")="&amp;$D$8&amp;"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/>
      </c>
      <c r="Z74" s="64" t="str">
        <f>IF(O74=1,"",RTD("cqg.rtd",,"StudyData", "(Vol("&amp;$E$20&amp;")when  (LocalYear("&amp;$E$20&amp;")="&amp;$D$9&amp;"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/>
      </c>
      <c r="AA74" s="64" t="str">
        <f>IF(O74=1,"",RTD("cqg.rtd",,"StudyData", "(Vol("&amp;$E$21&amp;")when  (LocalYear("&amp;$E$21&amp;")="&amp;$D$10&amp;"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/>
      </c>
      <c r="AB74" s="64" t="str">
        <f>IF(O74=1,"",RTD("cqg.rtd",,"StudyData", "(Vol("&amp;$E$21&amp;")when  (LocalYear("&amp;$E$21&amp;")="&amp;$D$11&amp;"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/>
      </c>
      <c r="AC74" s="65" t="str">
        <f t="shared" si="20"/>
        <v/>
      </c>
      <c r="AE74" s="64" t="str">
        <f ca="1">IF($R74=1,SUM($S$1:S74),"")</f>
        <v/>
      </c>
      <c r="AF74" s="64" t="str">
        <f ca="1">IF($R74=1,SUM($T$1:T74),"")</f>
        <v/>
      </c>
      <c r="AG74" s="64" t="str">
        <f ca="1">IF($R74=1,SUM($U$1:U74),"")</f>
        <v/>
      </c>
      <c r="AH74" s="64" t="str">
        <f ca="1">IF($R74=1,SUM($V$1:V74),"")</f>
        <v/>
      </c>
      <c r="AI74" s="64" t="str">
        <f ca="1">IF($R74=1,SUM($W$1:W74),"")</f>
        <v/>
      </c>
      <c r="AJ74" s="64" t="str">
        <f ca="1">IF($R74=1,SUM($X$1:X74),"")</f>
        <v/>
      </c>
      <c r="AK74" s="64" t="str">
        <f ca="1">IF($R74=1,SUM($Y$1:Y74),"")</f>
        <v/>
      </c>
      <c r="AL74" s="64" t="str">
        <f ca="1">IF($R74=1,SUM($Z$1:Z74),"")</f>
        <v/>
      </c>
      <c r="AM74" s="64" t="str">
        <f ca="1">IF($R74=1,SUM($AA$1:AA74),"")</f>
        <v/>
      </c>
      <c r="AN74" s="64" t="str">
        <f ca="1">IF($R74=1,SUM($AB$1:AB74),"")</f>
        <v/>
      </c>
      <c r="AO74" s="64" t="str">
        <f ca="1">IF($R74=1,SUM($AC$1:AC74),"")</f>
        <v/>
      </c>
      <c r="AQ74" s="69" t="str">
        <f t="shared" si="21"/>
        <v>14:05</v>
      </c>
    </row>
    <row r="75" spans="6:43" x14ac:dyDescent="0.3">
      <c r="F75" s="64">
        <f t="shared" si="22"/>
        <v>14</v>
      </c>
      <c r="G75" s="66">
        <f t="shared" si="16"/>
        <v>10</v>
      </c>
      <c r="H75" s="67">
        <f t="shared" si="17"/>
        <v>0.59027777777777779</v>
      </c>
      <c r="K75" s="65" t="str">
        <f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/>
      </c>
      <c r="L75" s="65" t="e">
        <f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#N/A</v>
      </c>
      <c r="M75" s="65">
        <f t="shared" si="15"/>
        <v>0</v>
      </c>
      <c r="O75" s="64">
        <f t="shared" si="18"/>
        <v>1</v>
      </c>
      <c r="R75" s="64">
        <f t="shared" ca="1" si="19"/>
        <v>1.0559999999999938</v>
      </c>
      <c r="S75" s="64" t="str">
        <f>IF(O75=1,"",RTD("cqg.rtd",,"StudyData", "(Vol("&amp;$E$13&amp;")when  (LocalYear("&amp;$E$13&amp;")="&amp;$D$2&amp;"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/>
      </c>
      <c r="T75" s="64" t="str">
        <f>IF(O75=1,"",RTD("cqg.rtd",,"StudyData", "(Vol("&amp;$E$14&amp;")when  (LocalYear("&amp;$E$14&amp;")="&amp;$D$3&amp;"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/>
      </c>
      <c r="U75" s="64" t="str">
        <f>IF(O75=1,"",RTD("cqg.rtd",,"StudyData", "(Vol("&amp;$E$15&amp;")when  (LocalYear("&amp;$E$15&amp;")="&amp;$D$4&amp;"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/>
      </c>
      <c r="V75" s="64" t="str">
        <f>IF(O75=1,"",RTD("cqg.rtd",,"StudyData", "(Vol("&amp;$E$16&amp;")when  (LocalYear("&amp;$E$16&amp;")="&amp;$D$5&amp;"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/>
      </c>
      <c r="W75" s="64" t="str">
        <f>IF(O75=1,"",RTD("cqg.rtd",,"StudyData", "(Vol("&amp;$E$17&amp;")when  (LocalYear("&amp;$E$17&amp;")="&amp;$D$6&amp;"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/>
      </c>
      <c r="X75" s="64" t="str">
        <f>IF(O75=1,"",RTD("cqg.rtd",,"StudyData", "(Vol("&amp;$E$18&amp;")when  (LocalYear("&amp;$E$18&amp;")="&amp;$D$7&amp;"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/>
      </c>
      <c r="Y75" s="64" t="str">
        <f>IF(O75=1,"",RTD("cqg.rtd",,"StudyData", "(Vol("&amp;$E$19&amp;")when  (LocalYear("&amp;$E$19&amp;")="&amp;$D$8&amp;"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/>
      </c>
      <c r="Z75" s="64" t="str">
        <f>IF(O75=1,"",RTD("cqg.rtd",,"StudyData", "(Vol("&amp;$E$20&amp;")when  (LocalYear("&amp;$E$20&amp;")="&amp;$D$9&amp;"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/>
      </c>
      <c r="AA75" s="64" t="str">
        <f>IF(O75=1,"",RTD("cqg.rtd",,"StudyData", "(Vol("&amp;$E$21&amp;")when  (LocalYear("&amp;$E$21&amp;")="&amp;$D$10&amp;"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/>
      </c>
      <c r="AB75" s="64" t="str">
        <f>IF(O75=1,"",RTD("cqg.rtd",,"StudyData", "(Vol("&amp;$E$21&amp;")when  (LocalYear("&amp;$E$21&amp;")="&amp;$D$11&amp;"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/>
      </c>
      <c r="AC75" s="65" t="str">
        <f t="shared" si="20"/>
        <v/>
      </c>
      <c r="AE75" s="64" t="str">
        <f ca="1">IF($R75=1,SUM($S$1:S75),"")</f>
        <v/>
      </c>
      <c r="AF75" s="64" t="str">
        <f ca="1">IF($R75=1,SUM($T$1:T75),"")</f>
        <v/>
      </c>
      <c r="AG75" s="64" t="str">
        <f ca="1">IF($R75=1,SUM($U$1:U75),"")</f>
        <v/>
      </c>
      <c r="AH75" s="64" t="str">
        <f ca="1">IF($R75=1,SUM($V$1:V75),"")</f>
        <v/>
      </c>
      <c r="AI75" s="64" t="str">
        <f ca="1">IF($R75=1,SUM($W$1:W75),"")</f>
        <v/>
      </c>
      <c r="AJ75" s="64" t="str">
        <f ca="1">IF($R75=1,SUM($X$1:X75),"")</f>
        <v/>
      </c>
      <c r="AK75" s="64" t="str">
        <f ca="1">IF($R75=1,SUM($Y$1:Y75),"")</f>
        <v/>
      </c>
      <c r="AL75" s="64" t="str">
        <f ca="1">IF($R75=1,SUM($Z$1:Z75),"")</f>
        <v/>
      </c>
      <c r="AM75" s="64" t="str">
        <f ca="1">IF($R75=1,SUM($AA$1:AA75),"")</f>
        <v/>
      </c>
      <c r="AN75" s="64" t="str">
        <f ca="1">IF($R75=1,SUM($AB$1:AB75),"")</f>
        <v/>
      </c>
      <c r="AO75" s="64" t="str">
        <f ca="1">IF($R75=1,SUM($AC$1:AC75),"")</f>
        <v/>
      </c>
      <c r="AQ75" s="69" t="str">
        <f t="shared" si="21"/>
        <v>14:10</v>
      </c>
    </row>
    <row r="76" spans="6:43" x14ac:dyDescent="0.3">
      <c r="F76" s="64">
        <f t="shared" si="22"/>
        <v>14</v>
      </c>
      <c r="G76" s="66">
        <f t="shared" si="16"/>
        <v>15</v>
      </c>
      <c r="H76" s="67">
        <f t="shared" si="17"/>
        <v>0.59375</v>
      </c>
      <c r="K76" s="65" t="str">
        <f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/>
      </c>
      <c r="L76" s="65" t="e">
        <f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#N/A</v>
      </c>
      <c r="M76" s="65">
        <f t="shared" si="15"/>
        <v>0</v>
      </c>
      <c r="O76" s="64">
        <f t="shared" si="18"/>
        <v>1</v>
      </c>
      <c r="R76" s="64">
        <f t="shared" ca="1" si="19"/>
        <v>1.0569999999999937</v>
      </c>
      <c r="S76" s="64" t="str">
        <f>IF(O76=1,"",RTD("cqg.rtd",,"StudyData", "(Vol("&amp;$E$13&amp;")when  (LocalYear("&amp;$E$13&amp;")="&amp;$D$2&amp;"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/>
      </c>
      <c r="T76" s="64" t="str">
        <f>IF(O76=1,"",RTD("cqg.rtd",,"StudyData", "(Vol("&amp;$E$14&amp;")when  (LocalYear("&amp;$E$14&amp;")="&amp;$D$3&amp;"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/>
      </c>
      <c r="U76" s="64" t="str">
        <f>IF(O76=1,"",RTD("cqg.rtd",,"StudyData", "(Vol("&amp;$E$15&amp;")when  (LocalYear("&amp;$E$15&amp;")="&amp;$D$4&amp;"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/>
      </c>
      <c r="V76" s="64" t="str">
        <f>IF(O76=1,"",RTD("cqg.rtd",,"StudyData", "(Vol("&amp;$E$16&amp;")when  (LocalYear("&amp;$E$16&amp;")="&amp;$D$5&amp;"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/>
      </c>
      <c r="W76" s="64" t="str">
        <f>IF(O76=1,"",RTD("cqg.rtd",,"StudyData", "(Vol("&amp;$E$17&amp;")when  (LocalYear("&amp;$E$17&amp;")="&amp;$D$6&amp;"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/>
      </c>
      <c r="X76" s="64" t="str">
        <f>IF(O76=1,"",RTD("cqg.rtd",,"StudyData", "(Vol("&amp;$E$18&amp;")when  (LocalYear("&amp;$E$18&amp;")="&amp;$D$7&amp;"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/>
      </c>
      <c r="Y76" s="64" t="str">
        <f>IF(O76=1,"",RTD("cqg.rtd",,"StudyData", "(Vol("&amp;$E$19&amp;")when  (LocalYear("&amp;$E$19&amp;")="&amp;$D$8&amp;"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/>
      </c>
      <c r="Z76" s="64" t="str">
        <f>IF(O76=1,"",RTD("cqg.rtd",,"StudyData", "(Vol("&amp;$E$20&amp;")when  (LocalYear("&amp;$E$20&amp;")="&amp;$D$9&amp;"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/>
      </c>
      <c r="AA76" s="64" t="str">
        <f>IF(O76=1,"",RTD("cqg.rtd",,"StudyData", "(Vol("&amp;$E$21&amp;")when  (LocalYear("&amp;$E$21&amp;")="&amp;$D$10&amp;"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/>
      </c>
      <c r="AB76" s="64" t="str">
        <f>IF(O76=1,"",RTD("cqg.rtd",,"StudyData", "(Vol("&amp;$E$21&amp;")when  (LocalYear("&amp;$E$21&amp;")="&amp;$D$11&amp;"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/>
      </c>
      <c r="AC76" s="65" t="str">
        <f t="shared" si="20"/>
        <v/>
      </c>
      <c r="AE76" s="64" t="str">
        <f ca="1">IF($R76=1,SUM($S$1:S76),"")</f>
        <v/>
      </c>
      <c r="AF76" s="64" t="str">
        <f ca="1">IF($R76=1,SUM($T$1:T76),"")</f>
        <v/>
      </c>
      <c r="AG76" s="64" t="str">
        <f ca="1">IF($R76=1,SUM($U$1:U76),"")</f>
        <v/>
      </c>
      <c r="AH76" s="64" t="str">
        <f ca="1">IF($R76=1,SUM($V$1:V76),"")</f>
        <v/>
      </c>
      <c r="AI76" s="64" t="str">
        <f ca="1">IF($R76=1,SUM($W$1:W76),"")</f>
        <v/>
      </c>
      <c r="AJ76" s="64" t="str">
        <f ca="1">IF($R76=1,SUM($X$1:X76),"")</f>
        <v/>
      </c>
      <c r="AK76" s="64" t="str">
        <f ca="1">IF($R76=1,SUM($Y$1:Y76),"")</f>
        <v/>
      </c>
      <c r="AL76" s="64" t="str">
        <f ca="1">IF($R76=1,SUM($Z$1:Z76),"")</f>
        <v/>
      </c>
      <c r="AM76" s="64" t="str">
        <f ca="1">IF($R76=1,SUM($AA$1:AA76),"")</f>
        <v/>
      </c>
      <c r="AN76" s="64" t="str">
        <f ca="1">IF($R76=1,SUM($AB$1:AB76),"")</f>
        <v/>
      </c>
      <c r="AO76" s="64" t="str">
        <f ca="1">IF($R76=1,SUM($AC$1:AC76),"")</f>
        <v/>
      </c>
      <c r="AQ76" s="69" t="str">
        <f t="shared" si="21"/>
        <v>14:15</v>
      </c>
    </row>
    <row r="77" spans="6:43" x14ac:dyDescent="0.3">
      <c r="F77" s="64">
        <f t="shared" si="22"/>
        <v>14</v>
      </c>
      <c r="G77" s="66">
        <f t="shared" si="16"/>
        <v>20</v>
      </c>
      <c r="H77" s="67">
        <f t="shared" si="17"/>
        <v>0.59722222222222221</v>
      </c>
      <c r="K77" s="65" t="str">
        <f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/>
      </c>
      <c r="L77" s="65" t="e">
        <f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#N/A</v>
      </c>
      <c r="M77" s="65">
        <f t="shared" si="15"/>
        <v>0</v>
      </c>
      <c r="O77" s="64">
        <f t="shared" si="18"/>
        <v>1</v>
      </c>
      <c r="R77" s="64">
        <f t="shared" ca="1" si="19"/>
        <v>1.0579999999999936</v>
      </c>
      <c r="S77" s="64" t="str">
        <f>IF(O77=1,"",RTD("cqg.rtd",,"StudyData", "(Vol("&amp;$E$13&amp;")when  (LocalYear("&amp;$E$13&amp;")="&amp;$D$2&amp;"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/>
      </c>
      <c r="T77" s="64" t="str">
        <f>IF(O77=1,"",RTD("cqg.rtd",,"StudyData", "(Vol("&amp;$E$14&amp;")when  (LocalYear("&amp;$E$14&amp;")="&amp;$D$3&amp;"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/>
      </c>
      <c r="U77" s="64" t="str">
        <f>IF(O77=1,"",RTD("cqg.rtd",,"StudyData", "(Vol("&amp;$E$15&amp;")when  (LocalYear("&amp;$E$15&amp;")="&amp;$D$4&amp;"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/>
      </c>
      <c r="V77" s="64" t="str">
        <f>IF(O77=1,"",RTD("cqg.rtd",,"StudyData", "(Vol("&amp;$E$16&amp;")when  (LocalYear("&amp;$E$16&amp;")="&amp;$D$5&amp;"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/>
      </c>
      <c r="W77" s="64" t="str">
        <f>IF(O77=1,"",RTD("cqg.rtd",,"StudyData", "(Vol("&amp;$E$17&amp;")when  (LocalYear("&amp;$E$17&amp;")="&amp;$D$6&amp;"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/>
      </c>
      <c r="X77" s="64" t="str">
        <f>IF(O77=1,"",RTD("cqg.rtd",,"StudyData", "(Vol("&amp;$E$18&amp;")when  (LocalYear("&amp;$E$18&amp;")="&amp;$D$7&amp;"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/>
      </c>
      <c r="Y77" s="64" t="str">
        <f>IF(O77=1,"",RTD("cqg.rtd",,"StudyData", "(Vol("&amp;$E$19&amp;")when  (LocalYear("&amp;$E$19&amp;")="&amp;$D$8&amp;"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/>
      </c>
      <c r="Z77" s="64" t="str">
        <f>IF(O77=1,"",RTD("cqg.rtd",,"StudyData", "(Vol("&amp;$E$20&amp;")when  (LocalYear("&amp;$E$20&amp;")="&amp;$D$9&amp;"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/>
      </c>
      <c r="AA77" s="64" t="str">
        <f>IF(O77=1,"",RTD("cqg.rtd",,"StudyData", "(Vol("&amp;$E$21&amp;")when  (LocalYear("&amp;$E$21&amp;")="&amp;$D$10&amp;"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/>
      </c>
      <c r="AB77" s="64" t="str">
        <f>IF(O77=1,"",RTD("cqg.rtd",,"StudyData", "(Vol("&amp;$E$21&amp;")when  (LocalYear("&amp;$E$21&amp;")="&amp;$D$11&amp;"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/>
      </c>
      <c r="AC77" s="65" t="str">
        <f t="shared" si="20"/>
        <v/>
      </c>
      <c r="AE77" s="64" t="str">
        <f ca="1">IF($R77=1,SUM($S$1:S77),"")</f>
        <v/>
      </c>
      <c r="AF77" s="64" t="str">
        <f ca="1">IF($R77=1,SUM($T$1:T77),"")</f>
        <v/>
      </c>
      <c r="AG77" s="64" t="str">
        <f ca="1">IF($R77=1,SUM($U$1:U77),"")</f>
        <v/>
      </c>
      <c r="AH77" s="64" t="str">
        <f ca="1">IF($R77=1,SUM($V$1:V77),"")</f>
        <v/>
      </c>
      <c r="AI77" s="64" t="str">
        <f ca="1">IF($R77=1,SUM($W$1:W77),"")</f>
        <v/>
      </c>
      <c r="AJ77" s="64" t="str">
        <f ca="1">IF($R77=1,SUM($X$1:X77),"")</f>
        <v/>
      </c>
      <c r="AK77" s="64" t="str">
        <f ca="1">IF($R77=1,SUM($Y$1:Y77),"")</f>
        <v/>
      </c>
      <c r="AL77" s="64" t="str">
        <f ca="1">IF($R77=1,SUM($Z$1:Z77),"")</f>
        <v/>
      </c>
      <c r="AM77" s="64" t="str">
        <f ca="1">IF($R77=1,SUM($AA$1:AA77),"")</f>
        <v/>
      </c>
      <c r="AN77" s="64" t="str">
        <f ca="1">IF($R77=1,SUM($AB$1:AB77),"")</f>
        <v/>
      </c>
      <c r="AO77" s="64" t="str">
        <f ca="1">IF($R77=1,SUM($AC$1:AC77),"")</f>
        <v/>
      </c>
      <c r="AQ77" s="69" t="str">
        <f t="shared" si="21"/>
        <v>14:20</v>
      </c>
    </row>
    <row r="78" spans="6:43" x14ac:dyDescent="0.3">
      <c r="F78" s="64">
        <f t="shared" si="22"/>
        <v>14</v>
      </c>
      <c r="G78" s="66">
        <f t="shared" si="16"/>
        <v>25</v>
      </c>
      <c r="H78" s="67">
        <f t="shared" si="17"/>
        <v>0.60069444444444442</v>
      </c>
      <c r="K78" s="65" t="str">
        <f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/>
      </c>
      <c r="L78" s="65" t="e">
        <f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#N/A</v>
      </c>
      <c r="M78" s="65">
        <f t="shared" si="15"/>
        <v>0</v>
      </c>
      <c r="O78" s="64">
        <f t="shared" si="18"/>
        <v>1</v>
      </c>
      <c r="R78" s="64">
        <f t="shared" ca="1" si="19"/>
        <v>1.0589999999999935</v>
      </c>
      <c r="S78" s="64" t="str">
        <f>IF(O78=1,"",RTD("cqg.rtd",,"StudyData", "(Vol("&amp;$E$13&amp;")when  (LocalYear("&amp;$E$13&amp;")="&amp;$D$2&amp;"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/>
      </c>
      <c r="T78" s="64" t="str">
        <f>IF(O78=1,"",RTD("cqg.rtd",,"StudyData", "(Vol("&amp;$E$14&amp;")when  (LocalYear("&amp;$E$14&amp;")="&amp;$D$3&amp;"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/>
      </c>
      <c r="U78" s="64" t="str">
        <f>IF(O78=1,"",RTD("cqg.rtd",,"StudyData", "(Vol("&amp;$E$15&amp;")when  (LocalYear("&amp;$E$15&amp;")="&amp;$D$4&amp;"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/>
      </c>
      <c r="V78" s="64" t="str">
        <f>IF(O78=1,"",RTD("cqg.rtd",,"StudyData", "(Vol("&amp;$E$16&amp;")when  (LocalYear("&amp;$E$16&amp;")="&amp;$D$5&amp;"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/>
      </c>
      <c r="W78" s="64" t="str">
        <f>IF(O78=1,"",RTD("cqg.rtd",,"StudyData", "(Vol("&amp;$E$17&amp;")when  (LocalYear("&amp;$E$17&amp;")="&amp;$D$6&amp;"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/>
      </c>
      <c r="X78" s="64" t="str">
        <f>IF(O78=1,"",RTD("cqg.rtd",,"StudyData", "(Vol("&amp;$E$18&amp;")when  (LocalYear("&amp;$E$18&amp;")="&amp;$D$7&amp;"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/>
      </c>
      <c r="Y78" s="64" t="str">
        <f>IF(O78=1,"",RTD("cqg.rtd",,"StudyData", "(Vol("&amp;$E$19&amp;")when  (LocalYear("&amp;$E$19&amp;")="&amp;$D$8&amp;"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/>
      </c>
      <c r="Z78" s="64" t="str">
        <f>IF(O78=1,"",RTD("cqg.rtd",,"StudyData", "(Vol("&amp;$E$20&amp;")when  (LocalYear("&amp;$E$20&amp;")="&amp;$D$9&amp;"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/>
      </c>
      <c r="AA78" s="64" t="str">
        <f>IF(O78=1,"",RTD("cqg.rtd",,"StudyData", "(Vol("&amp;$E$21&amp;")when  (LocalYear("&amp;$E$21&amp;")="&amp;$D$10&amp;"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/>
      </c>
      <c r="AB78" s="64" t="str">
        <f>IF(O78=1,"",RTD("cqg.rtd",,"StudyData", "(Vol("&amp;$E$21&amp;")when  (LocalYear("&amp;$E$21&amp;")="&amp;$D$11&amp;"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/>
      </c>
      <c r="AC78" s="65" t="str">
        <f t="shared" si="20"/>
        <v/>
      </c>
      <c r="AE78" s="64" t="str">
        <f ca="1">IF($R78=1,SUM($S$1:S78),"")</f>
        <v/>
      </c>
      <c r="AF78" s="64" t="str">
        <f ca="1">IF($R78=1,SUM($T$1:T78),"")</f>
        <v/>
      </c>
      <c r="AG78" s="64" t="str">
        <f ca="1">IF($R78=1,SUM($U$1:U78),"")</f>
        <v/>
      </c>
      <c r="AH78" s="64" t="str">
        <f ca="1">IF($R78=1,SUM($V$1:V78),"")</f>
        <v/>
      </c>
      <c r="AI78" s="64" t="str">
        <f ca="1">IF($R78=1,SUM($W$1:W78),"")</f>
        <v/>
      </c>
      <c r="AJ78" s="64" t="str">
        <f ca="1">IF($R78=1,SUM($X$1:X78),"")</f>
        <v/>
      </c>
      <c r="AK78" s="64" t="str">
        <f ca="1">IF($R78=1,SUM($Y$1:Y78),"")</f>
        <v/>
      </c>
      <c r="AL78" s="64" t="str">
        <f ca="1">IF($R78=1,SUM($Z$1:Z78),"")</f>
        <v/>
      </c>
      <c r="AM78" s="64" t="str">
        <f ca="1">IF($R78=1,SUM($AA$1:AA78),"")</f>
        <v/>
      </c>
      <c r="AN78" s="64" t="str">
        <f ca="1">IF($R78=1,SUM($AB$1:AB78),"")</f>
        <v/>
      </c>
      <c r="AO78" s="64" t="str">
        <f ca="1">IF($R78=1,SUM($AC$1:AC78),"")</f>
        <v/>
      </c>
      <c r="AQ78" s="69" t="str">
        <f t="shared" si="21"/>
        <v>14:25</v>
      </c>
    </row>
    <row r="79" spans="6:43" x14ac:dyDescent="0.3">
      <c r="F79" s="64">
        <f t="shared" si="22"/>
        <v>14</v>
      </c>
      <c r="G79" s="66">
        <f t="shared" si="16"/>
        <v>30</v>
      </c>
      <c r="H79" s="67">
        <f t="shared" si="17"/>
        <v>0.60416666666666663</v>
      </c>
      <c r="K79" s="65" t="str">
        <f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/>
      </c>
      <c r="L79" s="65" t="e">
        <f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#N/A</v>
      </c>
      <c r="M79" s="65">
        <f t="shared" si="15"/>
        <v>0</v>
      </c>
      <c r="O79" s="64">
        <f t="shared" si="18"/>
        <v>1</v>
      </c>
      <c r="R79" s="64">
        <f t="shared" ca="1" si="19"/>
        <v>1.0599999999999934</v>
      </c>
      <c r="S79" s="64" t="str">
        <f>IF(O79=1,"",RTD("cqg.rtd",,"StudyData", "(Vol("&amp;$E$13&amp;")when  (LocalYear("&amp;$E$13&amp;")="&amp;$D$2&amp;"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/>
      </c>
      <c r="T79" s="64" t="str">
        <f>IF(O79=1,"",RTD("cqg.rtd",,"StudyData", "(Vol("&amp;$E$14&amp;")when  (LocalYear("&amp;$E$14&amp;")="&amp;$D$3&amp;"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/>
      </c>
      <c r="U79" s="64" t="str">
        <f>IF(O79=1,"",RTD("cqg.rtd",,"StudyData", "(Vol("&amp;$E$15&amp;")when  (LocalYear("&amp;$E$15&amp;")="&amp;$D$4&amp;"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/>
      </c>
      <c r="V79" s="64" t="str">
        <f>IF(O79=1,"",RTD("cqg.rtd",,"StudyData", "(Vol("&amp;$E$16&amp;")when  (LocalYear("&amp;$E$16&amp;")="&amp;$D$5&amp;"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/>
      </c>
      <c r="W79" s="64" t="str">
        <f>IF(O79=1,"",RTD("cqg.rtd",,"StudyData", "(Vol("&amp;$E$17&amp;")when  (LocalYear("&amp;$E$17&amp;")="&amp;$D$6&amp;"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/>
      </c>
      <c r="X79" s="64" t="str">
        <f>IF(O79=1,"",RTD("cqg.rtd",,"StudyData", "(Vol("&amp;$E$18&amp;")when  (LocalYear("&amp;$E$18&amp;")="&amp;$D$7&amp;"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/>
      </c>
      <c r="Y79" s="64" t="str">
        <f>IF(O79=1,"",RTD("cqg.rtd",,"StudyData", "(Vol("&amp;$E$19&amp;")when  (LocalYear("&amp;$E$19&amp;")="&amp;$D$8&amp;"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/>
      </c>
      <c r="Z79" s="64" t="str">
        <f>IF(O79=1,"",RTD("cqg.rtd",,"StudyData", "(Vol("&amp;$E$20&amp;")when  (LocalYear("&amp;$E$20&amp;")="&amp;$D$9&amp;"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/>
      </c>
      <c r="AA79" s="64" t="str">
        <f>IF(O79=1,"",RTD("cqg.rtd",,"StudyData", "(Vol("&amp;$E$21&amp;")when  (LocalYear("&amp;$E$21&amp;")="&amp;$D$10&amp;"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/>
      </c>
      <c r="AB79" s="64" t="str">
        <f>IF(O79=1,"",RTD("cqg.rtd",,"StudyData", "(Vol("&amp;$E$21&amp;")when  (LocalYear("&amp;$E$21&amp;")="&amp;$D$11&amp;"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/>
      </c>
      <c r="AC79" s="65" t="str">
        <f t="shared" si="20"/>
        <v/>
      </c>
      <c r="AE79" s="64" t="str">
        <f ca="1">IF($R79=1,SUM($S$1:S79),"")</f>
        <v/>
      </c>
      <c r="AF79" s="64" t="str">
        <f ca="1">IF($R79=1,SUM($T$1:T79),"")</f>
        <v/>
      </c>
      <c r="AG79" s="64" t="str">
        <f ca="1">IF($R79=1,SUM($U$1:U79),"")</f>
        <v/>
      </c>
      <c r="AH79" s="64" t="str">
        <f ca="1">IF($R79=1,SUM($V$1:V79),"")</f>
        <v/>
      </c>
      <c r="AI79" s="64" t="str">
        <f ca="1">IF($R79=1,SUM($W$1:W79),"")</f>
        <v/>
      </c>
      <c r="AJ79" s="64" t="str">
        <f ca="1">IF($R79=1,SUM($X$1:X79),"")</f>
        <v/>
      </c>
      <c r="AK79" s="64" t="str">
        <f ca="1">IF($R79=1,SUM($Y$1:Y79),"")</f>
        <v/>
      </c>
      <c r="AL79" s="64" t="str">
        <f ca="1">IF($R79=1,SUM($Z$1:Z79),"")</f>
        <v/>
      </c>
      <c r="AM79" s="64" t="str">
        <f ca="1">IF($R79=1,SUM($AA$1:AA79),"")</f>
        <v/>
      </c>
      <c r="AN79" s="64" t="str">
        <f ca="1">IF($R79=1,SUM($AB$1:AB79),"")</f>
        <v/>
      </c>
      <c r="AO79" s="64" t="str">
        <f ca="1">IF($R79=1,SUM($AC$1:AC79),"")</f>
        <v/>
      </c>
      <c r="AQ79" s="69" t="str">
        <f t="shared" si="21"/>
        <v>14:30</v>
      </c>
    </row>
    <row r="80" spans="6:43" x14ac:dyDescent="0.3">
      <c r="F80" s="64">
        <f t="shared" si="22"/>
        <v>14</v>
      </c>
      <c r="G80" s="66">
        <f t="shared" si="16"/>
        <v>35</v>
      </c>
      <c r="H80" s="67">
        <f t="shared" si="17"/>
        <v>0.60763888888888895</v>
      </c>
      <c r="K80" s="65" t="str">
        <f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/>
      </c>
      <c r="L80" s="65" t="e">
        <f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#N/A</v>
      </c>
      <c r="M80" s="65">
        <f t="shared" si="15"/>
        <v>0</v>
      </c>
      <c r="O80" s="64">
        <f t="shared" si="18"/>
        <v>1</v>
      </c>
      <c r="R80" s="64">
        <f t="shared" ca="1" si="19"/>
        <v>1.0609999999999933</v>
      </c>
      <c r="S80" s="64" t="str">
        <f>IF(O80=1,"",RTD("cqg.rtd",,"StudyData", "(Vol("&amp;$E$13&amp;")when  (LocalYear("&amp;$E$13&amp;")="&amp;$D$2&amp;"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/>
      </c>
      <c r="T80" s="64" t="str">
        <f>IF(O80=1,"",RTD("cqg.rtd",,"StudyData", "(Vol("&amp;$E$14&amp;")when  (LocalYear("&amp;$E$14&amp;")="&amp;$D$3&amp;"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/>
      </c>
      <c r="U80" s="64" t="str">
        <f>IF(O80=1,"",RTD("cqg.rtd",,"StudyData", "(Vol("&amp;$E$15&amp;")when  (LocalYear("&amp;$E$15&amp;")="&amp;$D$4&amp;"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/>
      </c>
      <c r="V80" s="64" t="str">
        <f>IF(O80=1,"",RTD("cqg.rtd",,"StudyData", "(Vol("&amp;$E$16&amp;")when  (LocalYear("&amp;$E$16&amp;")="&amp;$D$5&amp;"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/>
      </c>
      <c r="W80" s="64" t="str">
        <f>IF(O80=1,"",RTD("cqg.rtd",,"StudyData", "(Vol("&amp;$E$17&amp;")when  (LocalYear("&amp;$E$17&amp;")="&amp;$D$6&amp;"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/>
      </c>
      <c r="X80" s="64" t="str">
        <f>IF(O80=1,"",RTD("cqg.rtd",,"StudyData", "(Vol("&amp;$E$18&amp;")when  (LocalYear("&amp;$E$18&amp;")="&amp;$D$7&amp;"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/>
      </c>
      <c r="Y80" s="64" t="str">
        <f>IF(O80=1,"",RTD("cqg.rtd",,"StudyData", "(Vol("&amp;$E$19&amp;")when  (LocalYear("&amp;$E$19&amp;")="&amp;$D$8&amp;"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/>
      </c>
      <c r="Z80" s="64" t="str">
        <f>IF(O80=1,"",RTD("cqg.rtd",,"StudyData", "(Vol("&amp;$E$20&amp;")when  (LocalYear("&amp;$E$20&amp;")="&amp;$D$9&amp;"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/>
      </c>
      <c r="AA80" s="64" t="str">
        <f>IF(O80=1,"",RTD("cqg.rtd",,"StudyData", "(Vol("&amp;$E$21&amp;")when  (LocalYear("&amp;$E$21&amp;")="&amp;$D$10&amp;"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/>
      </c>
      <c r="AB80" s="64" t="str">
        <f>IF(O80=1,"",RTD("cqg.rtd",,"StudyData", "(Vol("&amp;$E$21&amp;")when  (LocalYear("&amp;$E$21&amp;")="&amp;$D$11&amp;"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/>
      </c>
      <c r="AC80" s="65" t="str">
        <f t="shared" si="20"/>
        <v/>
      </c>
      <c r="AE80" s="64" t="str">
        <f ca="1">IF($R80=1,SUM($S$1:S80),"")</f>
        <v/>
      </c>
      <c r="AF80" s="64" t="str">
        <f ca="1">IF($R80=1,SUM($T$1:T80),"")</f>
        <v/>
      </c>
      <c r="AG80" s="64" t="str">
        <f ca="1">IF($R80=1,SUM($U$1:U80),"")</f>
        <v/>
      </c>
      <c r="AH80" s="64" t="str">
        <f ca="1">IF($R80=1,SUM($V$1:V80),"")</f>
        <v/>
      </c>
      <c r="AI80" s="64" t="str">
        <f ca="1">IF($R80=1,SUM($W$1:W80),"")</f>
        <v/>
      </c>
      <c r="AJ80" s="64" t="str">
        <f ca="1">IF($R80=1,SUM($X$1:X80),"")</f>
        <v/>
      </c>
      <c r="AK80" s="64" t="str">
        <f ca="1">IF($R80=1,SUM($Y$1:Y80),"")</f>
        <v/>
      </c>
      <c r="AL80" s="64" t="str">
        <f ca="1">IF($R80=1,SUM($Z$1:Z80),"")</f>
        <v/>
      </c>
      <c r="AM80" s="64" t="str">
        <f ca="1">IF($R80=1,SUM($AA$1:AA80),"")</f>
        <v/>
      </c>
      <c r="AN80" s="64" t="str">
        <f ca="1">IF($R80=1,SUM($AB$1:AB80),"")</f>
        <v/>
      </c>
      <c r="AO80" s="64" t="str">
        <f ca="1">IF($R80=1,SUM($AC$1:AC80),"")</f>
        <v/>
      </c>
      <c r="AQ80" s="69" t="str">
        <f t="shared" si="21"/>
        <v>14:35</v>
      </c>
    </row>
    <row r="81" spans="6:43" x14ac:dyDescent="0.3">
      <c r="F81" s="64">
        <f t="shared" si="22"/>
        <v>14</v>
      </c>
      <c r="G81" s="66">
        <f t="shared" si="16"/>
        <v>40</v>
      </c>
      <c r="H81" s="67">
        <f t="shared" si="17"/>
        <v>0.61111111111111105</v>
      </c>
      <c r="K81" s="65" t="str">
        <f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/>
      </c>
      <c r="L81" s="65" t="e">
        <f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#N/A</v>
      </c>
      <c r="M81" s="65">
        <f t="shared" si="15"/>
        <v>0</v>
      </c>
      <c r="O81" s="64">
        <f t="shared" si="18"/>
        <v>1</v>
      </c>
      <c r="R81" s="64">
        <f t="shared" ca="1" si="19"/>
        <v>1.0619999999999932</v>
      </c>
      <c r="S81" s="64" t="str">
        <f>IF(O81=1,"",RTD("cqg.rtd",,"StudyData", "(Vol("&amp;$E$13&amp;")when  (LocalYear("&amp;$E$13&amp;")="&amp;$D$2&amp;"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/>
      </c>
      <c r="T81" s="64" t="str">
        <f>IF(O81=1,"",RTD("cqg.rtd",,"StudyData", "(Vol("&amp;$E$14&amp;")when  (LocalYear("&amp;$E$14&amp;")="&amp;$D$3&amp;"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/>
      </c>
      <c r="U81" s="64" t="str">
        <f>IF(O81=1,"",RTD("cqg.rtd",,"StudyData", "(Vol("&amp;$E$15&amp;")when  (LocalYear("&amp;$E$15&amp;")="&amp;$D$4&amp;"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/>
      </c>
      <c r="V81" s="64" t="str">
        <f>IF(O81=1,"",RTD("cqg.rtd",,"StudyData", "(Vol("&amp;$E$16&amp;")when  (LocalYear("&amp;$E$16&amp;")="&amp;$D$5&amp;"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/>
      </c>
      <c r="W81" s="64" t="str">
        <f>IF(O81=1,"",RTD("cqg.rtd",,"StudyData", "(Vol("&amp;$E$17&amp;")when  (LocalYear("&amp;$E$17&amp;")="&amp;$D$6&amp;"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/>
      </c>
      <c r="X81" s="64" t="str">
        <f>IF(O81=1,"",RTD("cqg.rtd",,"StudyData", "(Vol("&amp;$E$18&amp;")when  (LocalYear("&amp;$E$18&amp;")="&amp;$D$7&amp;"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/>
      </c>
      <c r="Y81" s="64" t="str">
        <f>IF(O81=1,"",RTD("cqg.rtd",,"StudyData", "(Vol("&amp;$E$19&amp;")when  (LocalYear("&amp;$E$19&amp;")="&amp;$D$8&amp;"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/>
      </c>
      <c r="Z81" s="64" t="str">
        <f>IF(O81=1,"",RTD("cqg.rtd",,"StudyData", "(Vol("&amp;$E$20&amp;")when  (LocalYear("&amp;$E$20&amp;")="&amp;$D$9&amp;"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/>
      </c>
      <c r="AA81" s="64" t="str">
        <f>IF(O81=1,"",RTD("cqg.rtd",,"StudyData", "(Vol("&amp;$E$21&amp;")when  (LocalYear("&amp;$E$21&amp;")="&amp;$D$10&amp;"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/>
      </c>
      <c r="AB81" s="64" t="str">
        <f>IF(O81=1,"",RTD("cqg.rtd",,"StudyData", "(Vol("&amp;$E$21&amp;")when  (LocalYear("&amp;$E$21&amp;")="&amp;$D$11&amp;"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/>
      </c>
      <c r="AC81" s="65" t="str">
        <f t="shared" si="20"/>
        <v/>
      </c>
      <c r="AE81" s="64" t="str">
        <f ca="1">IF($R81=1,SUM($S$1:S81),"")</f>
        <v/>
      </c>
      <c r="AF81" s="64" t="str">
        <f ca="1">IF($R81=1,SUM($T$1:T81),"")</f>
        <v/>
      </c>
      <c r="AG81" s="64" t="str">
        <f ca="1">IF($R81=1,SUM($U$1:U81),"")</f>
        <v/>
      </c>
      <c r="AH81" s="64" t="str">
        <f ca="1">IF($R81=1,SUM($V$1:V81),"")</f>
        <v/>
      </c>
      <c r="AI81" s="64" t="str">
        <f ca="1">IF($R81=1,SUM($W$1:W81),"")</f>
        <v/>
      </c>
      <c r="AJ81" s="64" t="str">
        <f ca="1">IF($R81=1,SUM($X$1:X81),"")</f>
        <v/>
      </c>
      <c r="AK81" s="64" t="str">
        <f ca="1">IF($R81=1,SUM($Y$1:Y81),"")</f>
        <v/>
      </c>
      <c r="AL81" s="64" t="str">
        <f ca="1">IF($R81=1,SUM($Z$1:Z81),"")</f>
        <v/>
      </c>
      <c r="AM81" s="64" t="str">
        <f ca="1">IF($R81=1,SUM($AA$1:AA81),"")</f>
        <v/>
      </c>
      <c r="AN81" s="64" t="str">
        <f ca="1">IF($R81=1,SUM($AB$1:AB81),"")</f>
        <v/>
      </c>
      <c r="AO81" s="64" t="str">
        <f ca="1">IF($R81=1,SUM($AC$1:AC81),"")</f>
        <v/>
      </c>
      <c r="AQ81" s="69" t="str">
        <f t="shared" si="21"/>
        <v>14:40</v>
      </c>
    </row>
    <row r="82" spans="6:43" x14ac:dyDescent="0.3">
      <c r="F82" s="64">
        <f>IF(G81=55,F81+1,F81)</f>
        <v>14</v>
      </c>
      <c r="G82" s="66">
        <f>IF(G81=55,0&amp;0,IF(G81=0&amp;0,G81+0&amp;5,G81+5))</f>
        <v>45</v>
      </c>
      <c r="H82" s="67">
        <f>_xlfn.NUMBERVALUE(F82&amp;":"&amp;G82)</f>
        <v>0.61458333333333337</v>
      </c>
      <c r="K82" s="65" t="str">
        <f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/>
      </c>
      <c r="L82" s="65" t="e">
        <f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#N/A</v>
      </c>
      <c r="M82" s="65"/>
      <c r="O82" s="64">
        <f t="shared" si="18"/>
        <v>1</v>
      </c>
      <c r="R82" s="64">
        <f t="shared" ca="1" si="19"/>
        <v>1.0629999999999931</v>
      </c>
      <c r="S82" s="64" t="str">
        <f>IF(O82=1,"",RTD("cqg.rtd",,"StudyData", "(Vol("&amp;$E$13&amp;")when  (LocalYear("&amp;$E$13&amp;")="&amp;$D$2&amp;"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/>
      </c>
      <c r="T82" s="64" t="str">
        <f>IF(O82=1,"",RTD("cqg.rtd",,"StudyData", "(Vol("&amp;$E$14&amp;")when  (LocalYear("&amp;$E$14&amp;")="&amp;$D$3&amp;"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/>
      </c>
      <c r="U82" s="64" t="str">
        <f>IF(O82=1,"",RTD("cqg.rtd",,"StudyData", "(Vol("&amp;$E$15&amp;")when  (LocalYear("&amp;$E$15&amp;")="&amp;$D$4&amp;"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/>
      </c>
      <c r="V82" s="64" t="str">
        <f>IF(O82=1,"",RTD("cqg.rtd",,"StudyData", "(Vol("&amp;$E$16&amp;")when  (LocalYear("&amp;$E$16&amp;")="&amp;$D$5&amp;"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/>
      </c>
      <c r="W82" s="64" t="str">
        <f>IF(O82=1,"",RTD("cqg.rtd",,"StudyData", "(Vol("&amp;$E$17&amp;")when  (LocalYear("&amp;$E$17&amp;")="&amp;$D$6&amp;"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/>
      </c>
      <c r="X82" s="64" t="str">
        <f>IF(O82=1,"",RTD("cqg.rtd",,"StudyData", "(Vol("&amp;$E$18&amp;")when  (LocalYear("&amp;$E$18&amp;")="&amp;$D$7&amp;"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/>
      </c>
      <c r="Y82" s="64" t="str">
        <f>IF(O82=1,"",RTD("cqg.rtd",,"StudyData", "(Vol("&amp;$E$19&amp;")when  (LocalYear("&amp;$E$19&amp;")="&amp;$D$8&amp;"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/>
      </c>
      <c r="Z82" s="64" t="str">
        <f>IF(O82=1,"",RTD("cqg.rtd",,"StudyData", "(Vol("&amp;$E$20&amp;")when  (LocalYear("&amp;$E$20&amp;")="&amp;$D$9&amp;"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/>
      </c>
      <c r="AA82" s="64" t="str">
        <f>IF(O82=1,"",RTD("cqg.rtd",,"StudyData", "(Vol("&amp;$E$21&amp;")when  (LocalYear("&amp;$E$21&amp;")="&amp;$D$10&amp;"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/>
      </c>
      <c r="AB82" s="64" t="str">
        <f>IF(O82=1,"",RTD("cqg.rtd",,"StudyData", "(Vol("&amp;$E$21&amp;")when  (LocalYear("&amp;$E$21&amp;")="&amp;$D$11&amp;"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/>
      </c>
      <c r="AC82" s="65" t="str">
        <f t="shared" si="20"/>
        <v/>
      </c>
      <c r="AE82" s="64" t="str">
        <f ca="1">IF($R82=1,SUM($S$1:S82),"")</f>
        <v/>
      </c>
      <c r="AF82" s="64" t="str">
        <f ca="1">IF($R82=1,SUM($T$1:T82),"")</f>
        <v/>
      </c>
      <c r="AG82" s="64" t="str">
        <f ca="1">IF($R82=1,SUM($U$1:U82),"")</f>
        <v/>
      </c>
      <c r="AH82" s="64" t="str">
        <f ca="1">IF($R82=1,SUM($V$1:V82),"")</f>
        <v/>
      </c>
      <c r="AI82" s="64" t="str">
        <f ca="1">IF($R82=1,SUM($W$1:W82),"")</f>
        <v/>
      </c>
      <c r="AJ82" s="64" t="str">
        <f ca="1">IF($R82=1,SUM($X$1:X82),"")</f>
        <v/>
      </c>
      <c r="AK82" s="64" t="str">
        <f ca="1">IF($R82=1,SUM($Y$1:Y82),"")</f>
        <v/>
      </c>
      <c r="AL82" s="64" t="str">
        <f ca="1">IF($R82=1,SUM($Z$1:Z82),"")</f>
        <v/>
      </c>
      <c r="AM82" s="64" t="str">
        <f ca="1">IF($R82=1,SUM($AA$1:AA82),"")</f>
        <v/>
      </c>
      <c r="AN82" s="64" t="str">
        <f ca="1">IF($R82=1,SUM($AB$1:AB82),"")</f>
        <v/>
      </c>
      <c r="AO82" s="64" t="str">
        <f ca="1">IF($R82=1,SUM($AC$1:AC82),"")</f>
        <v/>
      </c>
      <c r="AQ82" s="69" t="str">
        <f t="shared" si="21"/>
        <v>14:45</v>
      </c>
    </row>
    <row r="83" spans="6:43" x14ac:dyDescent="0.3">
      <c r="F83" s="64">
        <f>IF(G82=55,F82+1,F82)</f>
        <v>14</v>
      </c>
      <c r="G83" s="66">
        <f>IF(G82=55,0&amp;0,IF(G82=0&amp;0,G82+0&amp;5,G82+5))</f>
        <v>50</v>
      </c>
      <c r="H83" s="67">
        <f>_xlfn.NUMBERVALUE(F83&amp;":"&amp;G83)</f>
        <v>0.61805555555555558</v>
      </c>
      <c r="K83" s="65" t="str">
        <f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/>
      </c>
      <c r="L83" s="65" t="e">
        <f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#N/A</v>
      </c>
      <c r="M83" s="65"/>
      <c r="O83" s="64">
        <f t="shared" si="18"/>
        <v>1</v>
      </c>
      <c r="R83" s="64">
        <f t="shared" ca="1" si="19"/>
        <v>1.063999999999993</v>
      </c>
      <c r="S83" s="64" t="str">
        <f>IF(O83=1,"",RTD("cqg.rtd",,"StudyData", "(Vol("&amp;$E$13&amp;")when  (LocalYear("&amp;$E$13&amp;")="&amp;$D$2&amp;"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/>
      </c>
      <c r="T83" s="64" t="str">
        <f>IF(O83=1,"",RTD("cqg.rtd",,"StudyData", "(Vol("&amp;$E$14&amp;")when  (LocalYear("&amp;$E$14&amp;")="&amp;$D$3&amp;"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/>
      </c>
      <c r="U83" s="64" t="str">
        <f>IF(O83=1,"",RTD("cqg.rtd",,"StudyData", "(Vol("&amp;$E$15&amp;")when  (LocalYear("&amp;$E$15&amp;")="&amp;$D$4&amp;"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/>
      </c>
      <c r="V83" s="64" t="str">
        <f>IF(O83=1,"",RTD("cqg.rtd",,"StudyData", "(Vol("&amp;$E$16&amp;")when  (LocalYear("&amp;$E$16&amp;")="&amp;$D$5&amp;"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/>
      </c>
      <c r="W83" s="64" t="str">
        <f>IF(O83=1,"",RTD("cqg.rtd",,"StudyData", "(Vol("&amp;$E$17&amp;")when  (LocalYear("&amp;$E$17&amp;")="&amp;$D$6&amp;"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/>
      </c>
      <c r="X83" s="64" t="str">
        <f>IF(O83=1,"",RTD("cqg.rtd",,"StudyData", "(Vol("&amp;$E$18&amp;")when  (LocalYear("&amp;$E$18&amp;")="&amp;$D$7&amp;"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/>
      </c>
      <c r="Y83" s="64" t="str">
        <f>IF(O83=1,"",RTD("cqg.rtd",,"StudyData", "(Vol("&amp;$E$19&amp;")when  (LocalYear("&amp;$E$19&amp;")="&amp;$D$8&amp;"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/>
      </c>
      <c r="Z83" s="64" t="str">
        <f>IF(O83=1,"",RTD("cqg.rtd",,"StudyData", "(Vol("&amp;$E$20&amp;")when  (LocalYear("&amp;$E$20&amp;")="&amp;$D$9&amp;"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/>
      </c>
      <c r="AA83" s="64" t="str">
        <f>IF(O83=1,"",RTD("cqg.rtd",,"StudyData", "(Vol("&amp;$E$21&amp;")when  (LocalYear("&amp;$E$21&amp;")="&amp;$D$10&amp;"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/>
      </c>
      <c r="AB83" s="64" t="str">
        <f>IF(O83=1,"",RTD("cqg.rtd",,"StudyData", "(Vol("&amp;$E$21&amp;")when  (LocalYear("&amp;$E$21&amp;")="&amp;$D$11&amp;"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/>
      </c>
      <c r="AC83" s="65" t="str">
        <f t="shared" si="20"/>
        <v/>
      </c>
      <c r="AE83" s="64" t="str">
        <f ca="1">IF($R83=1,SUM($S$1:S83),"")</f>
        <v/>
      </c>
      <c r="AF83" s="64" t="str">
        <f ca="1">IF($R83=1,SUM($T$1:T83),"")</f>
        <v/>
      </c>
      <c r="AG83" s="64" t="str">
        <f ca="1">IF($R83=1,SUM($U$1:U83),"")</f>
        <v/>
      </c>
      <c r="AH83" s="64" t="str">
        <f ca="1">IF($R83=1,SUM($V$1:V83),"")</f>
        <v/>
      </c>
      <c r="AI83" s="64" t="str">
        <f ca="1">IF($R83=1,SUM($W$1:W83),"")</f>
        <v/>
      </c>
      <c r="AJ83" s="64" t="str">
        <f ca="1">IF($R83=1,SUM($X$1:X83),"")</f>
        <v/>
      </c>
      <c r="AK83" s="64" t="str">
        <f ca="1">IF($R83=1,SUM($Y$1:Y83),"")</f>
        <v/>
      </c>
      <c r="AL83" s="64" t="str">
        <f ca="1">IF($R83=1,SUM($Z$1:Z83),"")</f>
        <v/>
      </c>
      <c r="AM83" s="64" t="str">
        <f ca="1">IF($R83=1,SUM($AA$1:AA83),"")</f>
        <v/>
      </c>
      <c r="AN83" s="64" t="str">
        <f ca="1">IF($R83=1,SUM($AB$1:AB83),"")</f>
        <v/>
      </c>
      <c r="AO83" s="64" t="str">
        <f ca="1">IF($R83=1,SUM($AC$1:AC83),"")</f>
        <v/>
      </c>
      <c r="AQ83" s="69" t="str">
        <f t="shared" si="21"/>
        <v>14:50</v>
      </c>
    </row>
    <row r="84" spans="6:43" x14ac:dyDescent="0.3">
      <c r="F84" s="64">
        <f t="shared" ref="F84:F147" si="23">IF(G83=55,F83+1,F83)</f>
        <v>14</v>
      </c>
      <c r="G84" s="66">
        <f t="shared" ref="G84:G147" si="24">IF(G83=55,0&amp;0,IF(G83=0&amp;0,G83+0&amp;5,G83+5))</f>
        <v>55</v>
      </c>
      <c r="H84" s="67">
        <f t="shared" ref="H84:H147" si="25">_xlfn.NUMBERVALUE(F84&amp;":"&amp;G84)</f>
        <v>0.62152777777777779</v>
      </c>
      <c r="K84" s="65" t="str">
        <f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/>
      </c>
      <c r="L84" s="65" t="e">
        <f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#N/A</v>
      </c>
      <c r="M84" s="65"/>
      <c r="O84" s="64">
        <f t="shared" si="18"/>
        <v>1</v>
      </c>
      <c r="R84" s="64">
        <f t="shared" ca="1" si="19"/>
        <v>1.0649999999999928</v>
      </c>
      <c r="S84" s="64" t="str">
        <f>IF(O84=1,"",RTD("cqg.rtd",,"StudyData", "(Vol("&amp;$E$13&amp;")when  (LocalYear("&amp;$E$13&amp;")="&amp;$D$2&amp;"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/>
      </c>
      <c r="T84" s="64" t="str">
        <f>IF(O84=1,"",RTD("cqg.rtd",,"StudyData", "(Vol("&amp;$E$14&amp;")when  (LocalYear("&amp;$E$14&amp;")="&amp;$D$3&amp;"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/>
      </c>
      <c r="U84" s="64" t="str">
        <f>IF(O84=1,"",RTD("cqg.rtd",,"StudyData", "(Vol("&amp;$E$15&amp;")when  (LocalYear("&amp;$E$15&amp;")="&amp;$D$4&amp;"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/>
      </c>
      <c r="V84" s="64" t="str">
        <f>IF(O84=1,"",RTD("cqg.rtd",,"StudyData", "(Vol("&amp;$E$16&amp;")when  (LocalYear("&amp;$E$16&amp;")="&amp;$D$5&amp;"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/>
      </c>
      <c r="W84" s="64" t="str">
        <f>IF(O84=1,"",RTD("cqg.rtd",,"StudyData", "(Vol("&amp;$E$17&amp;")when  (LocalYear("&amp;$E$17&amp;")="&amp;$D$6&amp;"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/>
      </c>
      <c r="X84" s="64" t="str">
        <f>IF(O84=1,"",RTD("cqg.rtd",,"StudyData", "(Vol("&amp;$E$18&amp;")when  (LocalYear("&amp;$E$18&amp;")="&amp;$D$7&amp;"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/>
      </c>
      <c r="Y84" s="64" t="str">
        <f>IF(O84=1,"",RTD("cqg.rtd",,"StudyData", "(Vol("&amp;$E$19&amp;")when  (LocalYear("&amp;$E$19&amp;")="&amp;$D$8&amp;"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/>
      </c>
      <c r="Z84" s="64" t="str">
        <f>IF(O84=1,"",RTD("cqg.rtd",,"StudyData", "(Vol("&amp;$E$20&amp;")when  (LocalYear("&amp;$E$20&amp;")="&amp;$D$9&amp;"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/>
      </c>
      <c r="AA84" s="64" t="str">
        <f>IF(O84=1,"",RTD("cqg.rtd",,"StudyData", "(Vol("&amp;$E$21&amp;")when  (LocalYear("&amp;$E$21&amp;")="&amp;$D$10&amp;"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/>
      </c>
      <c r="AB84" s="64" t="str">
        <f>IF(O84=1,"",RTD("cqg.rtd",,"StudyData", "(Vol("&amp;$E$21&amp;")when  (LocalYear("&amp;$E$21&amp;")="&amp;$D$11&amp;"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/>
      </c>
      <c r="AC84" s="65" t="str">
        <f t="shared" si="20"/>
        <v/>
      </c>
      <c r="AE84" s="64" t="str">
        <f ca="1">IF($R84=1,SUM($S$1:S84),"")</f>
        <v/>
      </c>
      <c r="AF84" s="64" t="str">
        <f ca="1">IF($R84=1,SUM($T$1:T84),"")</f>
        <v/>
      </c>
      <c r="AG84" s="64" t="str">
        <f ca="1">IF($R84=1,SUM($U$1:U84),"")</f>
        <v/>
      </c>
      <c r="AH84" s="64" t="str">
        <f ca="1">IF($R84=1,SUM($V$1:V84),"")</f>
        <v/>
      </c>
      <c r="AI84" s="64" t="str">
        <f ca="1">IF($R84=1,SUM($W$1:W84),"")</f>
        <v/>
      </c>
      <c r="AJ84" s="64" t="str">
        <f ca="1">IF($R84=1,SUM($X$1:X84),"")</f>
        <v/>
      </c>
      <c r="AK84" s="64" t="str">
        <f ca="1">IF($R84=1,SUM($Y$1:Y84),"")</f>
        <v/>
      </c>
      <c r="AL84" s="64" t="str">
        <f ca="1">IF($R84=1,SUM($Z$1:Z84),"")</f>
        <v/>
      </c>
      <c r="AM84" s="64" t="str">
        <f ca="1">IF($R84=1,SUM($AA$1:AA84),"")</f>
        <v/>
      </c>
      <c r="AN84" s="64" t="str">
        <f ca="1">IF($R84=1,SUM($AB$1:AB84),"")</f>
        <v/>
      </c>
      <c r="AO84" s="64" t="str">
        <f ca="1">IF($R84=1,SUM($AC$1:AC84),"")</f>
        <v/>
      </c>
      <c r="AQ84" s="69" t="str">
        <f t="shared" si="21"/>
        <v>14:55</v>
      </c>
    </row>
    <row r="85" spans="6:43" x14ac:dyDescent="0.3">
      <c r="F85" s="64">
        <f t="shared" si="23"/>
        <v>15</v>
      </c>
      <c r="G85" s="66" t="str">
        <f t="shared" si="24"/>
        <v>00</v>
      </c>
      <c r="H85" s="67">
        <f t="shared" si="25"/>
        <v>0.625</v>
      </c>
      <c r="K85" s="65" t="str">
        <f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/>
      </c>
      <c r="L85" s="65" t="e">
        <f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#N/A</v>
      </c>
      <c r="M85" s="65"/>
      <c r="O85" s="64">
        <f t="shared" si="18"/>
        <v>1</v>
      </c>
      <c r="R85" s="64">
        <f t="shared" ca="1" si="19"/>
        <v>1.0659999999999927</v>
      </c>
      <c r="S85" s="64" t="str">
        <f>IF(O85=1,"",RTD("cqg.rtd",,"StudyData", "(Vol("&amp;$E$13&amp;")when  (LocalYear("&amp;$E$13&amp;")="&amp;$D$2&amp;"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/>
      </c>
      <c r="T85" s="64" t="str">
        <f>IF(O85=1,"",RTD("cqg.rtd",,"StudyData", "(Vol("&amp;$E$14&amp;")when  (LocalYear("&amp;$E$14&amp;")="&amp;$D$3&amp;"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/>
      </c>
      <c r="U85" s="64" t="str">
        <f>IF(O85=1,"",RTD("cqg.rtd",,"StudyData", "(Vol("&amp;$E$15&amp;")when  (LocalYear("&amp;$E$15&amp;")="&amp;$D$4&amp;"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/>
      </c>
      <c r="V85" s="64" t="str">
        <f>IF(O85=1,"",RTD("cqg.rtd",,"StudyData", "(Vol("&amp;$E$16&amp;")when  (LocalYear("&amp;$E$16&amp;")="&amp;$D$5&amp;"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/>
      </c>
      <c r="W85" s="64" t="str">
        <f>IF(O85=1,"",RTD("cqg.rtd",,"StudyData", "(Vol("&amp;$E$17&amp;")when  (LocalYear("&amp;$E$17&amp;")="&amp;$D$6&amp;"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/>
      </c>
      <c r="X85" s="64" t="str">
        <f>IF(O85=1,"",RTD("cqg.rtd",,"StudyData", "(Vol("&amp;$E$18&amp;")when  (LocalYear("&amp;$E$18&amp;")="&amp;$D$7&amp;"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/>
      </c>
      <c r="Y85" s="64" t="str">
        <f>IF(O85=1,"",RTD("cqg.rtd",,"StudyData", "(Vol("&amp;$E$19&amp;")when  (LocalYear("&amp;$E$19&amp;")="&amp;$D$8&amp;"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/>
      </c>
      <c r="Z85" s="64" t="str">
        <f>IF(O85=1,"",RTD("cqg.rtd",,"StudyData", "(Vol("&amp;$E$20&amp;")when  (LocalYear("&amp;$E$20&amp;")="&amp;$D$9&amp;"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/>
      </c>
      <c r="AA85" s="64" t="str">
        <f>IF(O85=1,"",RTD("cqg.rtd",,"StudyData", "(Vol("&amp;$E$21&amp;")when  (LocalYear("&amp;$E$21&amp;")="&amp;$D$10&amp;"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/>
      </c>
      <c r="AB85" s="64" t="str">
        <f>IF(O85=1,"",RTD("cqg.rtd",,"StudyData", "(Vol("&amp;$E$21&amp;")when  (LocalYear("&amp;$E$21&amp;")="&amp;$D$11&amp;"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/>
      </c>
      <c r="AC85" s="65" t="str">
        <f t="shared" si="20"/>
        <v/>
      </c>
      <c r="AE85" s="64" t="str">
        <f ca="1">IF($R85=1,SUM($S$1:S85),"")</f>
        <v/>
      </c>
      <c r="AF85" s="64" t="str">
        <f ca="1">IF($R85=1,SUM($T$1:T85),"")</f>
        <v/>
      </c>
      <c r="AG85" s="64" t="str">
        <f ca="1">IF($R85=1,SUM($U$1:U85),"")</f>
        <v/>
      </c>
      <c r="AH85" s="64" t="str">
        <f ca="1">IF($R85=1,SUM($V$1:V85),"")</f>
        <v/>
      </c>
      <c r="AI85" s="64" t="str">
        <f ca="1">IF($R85=1,SUM($W$1:W85),"")</f>
        <v/>
      </c>
      <c r="AJ85" s="64" t="str">
        <f ca="1">IF($R85=1,SUM($X$1:X85),"")</f>
        <v/>
      </c>
      <c r="AK85" s="64" t="str">
        <f ca="1">IF($R85=1,SUM($Y$1:Y85),"")</f>
        <v/>
      </c>
      <c r="AL85" s="64" t="str">
        <f ca="1">IF($R85=1,SUM($Z$1:Z85),"")</f>
        <v/>
      </c>
      <c r="AM85" s="64" t="str">
        <f ca="1">IF($R85=1,SUM($AA$1:AA85),"")</f>
        <v/>
      </c>
      <c r="AN85" s="64" t="str">
        <f ca="1">IF($R85=1,SUM($AB$1:AB85),"")</f>
        <v/>
      </c>
      <c r="AO85" s="64" t="str">
        <f ca="1">IF($R85=1,SUM($AC$1:AC85),"")</f>
        <v/>
      </c>
      <c r="AQ85" s="69" t="str">
        <f t="shared" si="21"/>
        <v>15:00</v>
      </c>
    </row>
    <row r="86" spans="6:43" x14ac:dyDescent="0.3">
      <c r="F86" s="64">
        <f t="shared" si="23"/>
        <v>15</v>
      </c>
      <c r="G86" s="66" t="str">
        <f t="shared" si="24"/>
        <v>05</v>
      </c>
      <c r="H86" s="67">
        <f t="shared" si="25"/>
        <v>0.62847222222222221</v>
      </c>
      <c r="K86" s="65" t="str">
        <f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/>
      </c>
      <c r="L86" s="65" t="e">
        <f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#N/A</v>
      </c>
      <c r="M86" s="65"/>
      <c r="O86" s="64">
        <f t="shared" si="18"/>
        <v>1</v>
      </c>
      <c r="R86" s="64">
        <f t="shared" ca="1" si="19"/>
        <v>1.0669999999999926</v>
      </c>
      <c r="S86" s="64" t="str">
        <f>IF(O86=1,"",RTD("cqg.rtd",,"StudyData", "(Vol("&amp;$E$13&amp;")when  (LocalYear("&amp;$E$13&amp;")="&amp;$D$2&amp;"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/>
      </c>
      <c r="T86" s="64" t="str">
        <f>IF(O86=1,"",RTD("cqg.rtd",,"StudyData", "(Vol("&amp;$E$14&amp;")when  (LocalYear("&amp;$E$14&amp;")="&amp;$D$3&amp;"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/>
      </c>
      <c r="U86" s="64" t="str">
        <f>IF(O86=1,"",RTD("cqg.rtd",,"StudyData", "(Vol("&amp;$E$15&amp;")when  (LocalYear("&amp;$E$15&amp;")="&amp;$D$4&amp;"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/>
      </c>
      <c r="V86" s="64" t="str">
        <f>IF(O86=1,"",RTD("cqg.rtd",,"StudyData", "(Vol("&amp;$E$16&amp;")when  (LocalYear("&amp;$E$16&amp;")="&amp;$D$5&amp;"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/>
      </c>
      <c r="W86" s="64" t="str">
        <f>IF(O86=1,"",RTD("cqg.rtd",,"StudyData", "(Vol("&amp;$E$17&amp;")when  (LocalYear("&amp;$E$17&amp;")="&amp;$D$6&amp;"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/>
      </c>
      <c r="X86" s="64" t="str">
        <f>IF(O86=1,"",RTD("cqg.rtd",,"StudyData", "(Vol("&amp;$E$18&amp;")when  (LocalYear("&amp;$E$18&amp;")="&amp;$D$7&amp;"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/>
      </c>
      <c r="Y86" s="64" t="str">
        <f>IF(O86=1,"",RTD("cqg.rtd",,"StudyData", "(Vol("&amp;$E$19&amp;")when  (LocalYear("&amp;$E$19&amp;")="&amp;$D$8&amp;"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/>
      </c>
      <c r="Z86" s="64" t="str">
        <f>IF(O86=1,"",RTD("cqg.rtd",,"StudyData", "(Vol("&amp;$E$20&amp;")when  (LocalYear("&amp;$E$20&amp;")="&amp;$D$9&amp;"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/>
      </c>
      <c r="AA86" s="64" t="str">
        <f>IF(O86=1,"",RTD("cqg.rtd",,"StudyData", "(Vol("&amp;$E$21&amp;")when  (LocalYear("&amp;$E$21&amp;")="&amp;$D$10&amp;"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/>
      </c>
      <c r="AB86" s="64" t="str">
        <f>IF(O86=1,"",RTD("cqg.rtd",,"StudyData", "(Vol("&amp;$E$21&amp;")when  (LocalYear("&amp;$E$21&amp;")="&amp;$D$11&amp;"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/>
      </c>
      <c r="AC86" s="65" t="str">
        <f t="shared" si="20"/>
        <v/>
      </c>
      <c r="AE86" s="64" t="str">
        <f ca="1">IF($R86=1,SUM($S$1:S86),"")</f>
        <v/>
      </c>
      <c r="AF86" s="64" t="str">
        <f ca="1">IF($R86=1,SUM($T$1:T86),"")</f>
        <v/>
      </c>
      <c r="AG86" s="64" t="str">
        <f ca="1">IF($R86=1,SUM($U$1:U86),"")</f>
        <v/>
      </c>
      <c r="AH86" s="64" t="str">
        <f ca="1">IF($R86=1,SUM($V$1:V86),"")</f>
        <v/>
      </c>
      <c r="AI86" s="64" t="str">
        <f ca="1">IF($R86=1,SUM($W$1:W86),"")</f>
        <v/>
      </c>
      <c r="AJ86" s="64" t="str">
        <f ca="1">IF($R86=1,SUM($X$1:X86),"")</f>
        <v/>
      </c>
      <c r="AK86" s="64" t="str">
        <f ca="1">IF($R86=1,SUM($Y$1:Y86),"")</f>
        <v/>
      </c>
      <c r="AL86" s="64" t="str">
        <f ca="1">IF($R86=1,SUM($Z$1:Z86),"")</f>
        <v/>
      </c>
      <c r="AM86" s="64" t="str">
        <f ca="1">IF($R86=1,SUM($AA$1:AA86),"")</f>
        <v/>
      </c>
      <c r="AN86" s="64" t="str">
        <f ca="1">IF($R86=1,SUM($AB$1:AB86),"")</f>
        <v/>
      </c>
      <c r="AO86" s="64" t="str">
        <f ca="1">IF($R86=1,SUM($AC$1:AC86),"")</f>
        <v/>
      </c>
      <c r="AQ86" s="69" t="str">
        <f t="shared" si="21"/>
        <v>15:05</v>
      </c>
    </row>
    <row r="87" spans="6:43" x14ac:dyDescent="0.3">
      <c r="F87" s="64">
        <f t="shared" si="23"/>
        <v>15</v>
      </c>
      <c r="G87" s="66">
        <f t="shared" si="24"/>
        <v>10</v>
      </c>
      <c r="H87" s="67">
        <f t="shared" si="25"/>
        <v>0.63194444444444442</v>
      </c>
      <c r="K87" s="65" t="str">
        <f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/>
      </c>
      <c r="L87" s="65" t="e">
        <f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#N/A</v>
      </c>
      <c r="M87" s="65"/>
      <c r="O87" s="64">
        <f t="shared" si="18"/>
        <v>1</v>
      </c>
      <c r="R87" s="64">
        <f t="shared" ca="1" si="19"/>
        <v>1.0679999999999925</v>
      </c>
      <c r="S87" s="64" t="str">
        <f>IF(O87=1,"",RTD("cqg.rtd",,"StudyData", "(Vol("&amp;$E$13&amp;")when  (LocalYear("&amp;$E$13&amp;")="&amp;$D$2&amp;"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/>
      </c>
      <c r="T87" s="64" t="str">
        <f>IF(O87=1,"",RTD("cqg.rtd",,"StudyData", "(Vol("&amp;$E$14&amp;")when  (LocalYear("&amp;$E$14&amp;")="&amp;$D$3&amp;"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/>
      </c>
      <c r="U87" s="64" t="str">
        <f>IF(O87=1,"",RTD("cqg.rtd",,"StudyData", "(Vol("&amp;$E$15&amp;")when  (LocalYear("&amp;$E$15&amp;")="&amp;$D$4&amp;"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/>
      </c>
      <c r="V87" s="64" t="str">
        <f>IF(O87=1,"",RTD("cqg.rtd",,"StudyData", "(Vol("&amp;$E$16&amp;")when  (LocalYear("&amp;$E$16&amp;")="&amp;$D$5&amp;"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/>
      </c>
      <c r="W87" s="64" t="str">
        <f>IF(O87=1,"",RTD("cqg.rtd",,"StudyData", "(Vol("&amp;$E$17&amp;")when  (LocalYear("&amp;$E$17&amp;")="&amp;$D$6&amp;"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/>
      </c>
      <c r="X87" s="64" t="str">
        <f>IF(O87=1,"",RTD("cqg.rtd",,"StudyData", "(Vol("&amp;$E$18&amp;")when  (LocalYear("&amp;$E$18&amp;")="&amp;$D$7&amp;"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/>
      </c>
      <c r="Y87" s="64" t="str">
        <f>IF(O87=1,"",RTD("cqg.rtd",,"StudyData", "(Vol("&amp;$E$19&amp;")when  (LocalYear("&amp;$E$19&amp;")="&amp;$D$8&amp;"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/>
      </c>
      <c r="Z87" s="64" t="str">
        <f>IF(O87=1,"",RTD("cqg.rtd",,"StudyData", "(Vol("&amp;$E$20&amp;")when  (LocalYear("&amp;$E$20&amp;")="&amp;$D$9&amp;"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/>
      </c>
      <c r="AA87" s="64" t="str">
        <f>IF(O87=1,"",RTD("cqg.rtd",,"StudyData", "(Vol("&amp;$E$21&amp;")when  (LocalYear("&amp;$E$21&amp;")="&amp;$D$10&amp;"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/>
      </c>
      <c r="AB87" s="64" t="str">
        <f>IF(O87=1,"",RTD("cqg.rtd",,"StudyData", "(Vol("&amp;$E$21&amp;")when  (LocalYear("&amp;$E$21&amp;")="&amp;$D$11&amp;"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/>
      </c>
      <c r="AC87" s="65" t="str">
        <f t="shared" si="20"/>
        <v/>
      </c>
      <c r="AE87" s="64" t="str">
        <f ca="1">IF($R87=1,SUM($S$1:S87),"")</f>
        <v/>
      </c>
      <c r="AF87" s="64" t="str">
        <f ca="1">IF($R87=1,SUM($T$1:T87),"")</f>
        <v/>
      </c>
      <c r="AG87" s="64" t="str">
        <f ca="1">IF($R87=1,SUM($U$1:U87),"")</f>
        <v/>
      </c>
      <c r="AH87" s="64" t="str">
        <f ca="1">IF($R87=1,SUM($V$1:V87),"")</f>
        <v/>
      </c>
      <c r="AI87" s="64" t="str">
        <f ca="1">IF($R87=1,SUM($W$1:W87),"")</f>
        <v/>
      </c>
      <c r="AJ87" s="64" t="str">
        <f ca="1">IF($R87=1,SUM($X$1:X87),"")</f>
        <v/>
      </c>
      <c r="AK87" s="64" t="str">
        <f ca="1">IF($R87=1,SUM($Y$1:Y87),"")</f>
        <v/>
      </c>
      <c r="AL87" s="64" t="str">
        <f ca="1">IF($R87=1,SUM($Z$1:Z87),"")</f>
        <v/>
      </c>
      <c r="AM87" s="64" t="str">
        <f ca="1">IF($R87=1,SUM($AA$1:AA87),"")</f>
        <v/>
      </c>
      <c r="AN87" s="64" t="str">
        <f ca="1">IF($R87=1,SUM($AB$1:AB87),"")</f>
        <v/>
      </c>
      <c r="AO87" s="64" t="str">
        <f ca="1">IF($R87=1,SUM($AC$1:AC87),"")</f>
        <v/>
      </c>
      <c r="AQ87" s="69" t="str">
        <f t="shared" si="21"/>
        <v>15:10</v>
      </c>
    </row>
    <row r="88" spans="6:43" x14ac:dyDescent="0.3">
      <c r="F88" s="64">
        <f t="shared" si="23"/>
        <v>15</v>
      </c>
      <c r="G88" s="66">
        <f t="shared" si="24"/>
        <v>15</v>
      </c>
      <c r="H88" s="67">
        <f t="shared" si="25"/>
        <v>0.63541666666666663</v>
      </c>
      <c r="K88" s="65" t="str">
        <f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/>
      </c>
      <c r="L88" s="65" t="e">
        <f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#N/A</v>
      </c>
      <c r="M88" s="65"/>
      <c r="O88" s="64">
        <f t="shared" si="18"/>
        <v>1</v>
      </c>
      <c r="R88" s="64">
        <f t="shared" ca="1" si="19"/>
        <v>1.0689999999999924</v>
      </c>
      <c r="S88" s="64" t="str">
        <f>IF(O88=1,"",RTD("cqg.rtd",,"StudyData", "(Vol("&amp;$E$13&amp;")when  (LocalYear("&amp;$E$13&amp;")="&amp;$D$2&amp;"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/>
      </c>
      <c r="T88" s="64" t="str">
        <f>IF(O88=1,"",RTD("cqg.rtd",,"StudyData", "(Vol("&amp;$E$14&amp;")when  (LocalYear("&amp;$E$14&amp;")="&amp;$D$3&amp;"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/>
      </c>
      <c r="U88" s="64" t="str">
        <f>IF(O88=1,"",RTD("cqg.rtd",,"StudyData", "(Vol("&amp;$E$15&amp;")when  (LocalYear("&amp;$E$15&amp;")="&amp;$D$4&amp;"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/>
      </c>
      <c r="V88" s="64" t="str">
        <f>IF(O88=1,"",RTD("cqg.rtd",,"StudyData", "(Vol("&amp;$E$16&amp;")when  (LocalYear("&amp;$E$16&amp;")="&amp;$D$5&amp;"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/>
      </c>
      <c r="W88" s="64" t="str">
        <f>IF(O88=1,"",RTD("cqg.rtd",,"StudyData", "(Vol("&amp;$E$17&amp;")when  (LocalYear("&amp;$E$17&amp;")="&amp;$D$6&amp;"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/>
      </c>
      <c r="X88" s="64" t="str">
        <f>IF(O88=1,"",RTD("cqg.rtd",,"StudyData", "(Vol("&amp;$E$18&amp;")when  (LocalYear("&amp;$E$18&amp;")="&amp;$D$7&amp;"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/>
      </c>
      <c r="Y88" s="64" t="str">
        <f>IF(O88=1,"",RTD("cqg.rtd",,"StudyData", "(Vol("&amp;$E$19&amp;")when  (LocalYear("&amp;$E$19&amp;")="&amp;$D$8&amp;"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/>
      </c>
      <c r="Z88" s="64" t="str">
        <f>IF(O88=1,"",RTD("cqg.rtd",,"StudyData", "(Vol("&amp;$E$20&amp;")when  (LocalYear("&amp;$E$20&amp;")="&amp;$D$9&amp;"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/>
      </c>
      <c r="AA88" s="64" t="str">
        <f>IF(O88=1,"",RTD("cqg.rtd",,"StudyData", "(Vol("&amp;$E$21&amp;")when  (LocalYear("&amp;$E$21&amp;")="&amp;$D$10&amp;"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/>
      </c>
      <c r="AB88" s="64" t="str">
        <f>IF(O88=1,"",RTD("cqg.rtd",,"StudyData", "(Vol("&amp;$E$21&amp;")when  (LocalYear("&amp;$E$21&amp;")="&amp;$D$11&amp;"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/>
      </c>
      <c r="AC88" s="65" t="str">
        <f t="shared" si="20"/>
        <v/>
      </c>
      <c r="AE88" s="64" t="str">
        <f ca="1">IF($R88=1,SUM($S$1:S88),"")</f>
        <v/>
      </c>
      <c r="AF88" s="64" t="str">
        <f ca="1">IF($R88=1,SUM($T$1:T88),"")</f>
        <v/>
      </c>
      <c r="AG88" s="64" t="str">
        <f ca="1">IF($R88=1,SUM($U$1:U88),"")</f>
        <v/>
      </c>
      <c r="AH88" s="64" t="str">
        <f ca="1">IF($R88=1,SUM($V$1:V88),"")</f>
        <v/>
      </c>
      <c r="AI88" s="64" t="str">
        <f ca="1">IF($R88=1,SUM($W$1:W88),"")</f>
        <v/>
      </c>
      <c r="AJ88" s="64" t="str">
        <f ca="1">IF($R88=1,SUM($X$1:X88),"")</f>
        <v/>
      </c>
      <c r="AK88" s="64" t="str">
        <f ca="1">IF($R88=1,SUM($Y$1:Y88),"")</f>
        <v/>
      </c>
      <c r="AL88" s="64" t="str">
        <f ca="1">IF($R88=1,SUM($Z$1:Z88),"")</f>
        <v/>
      </c>
      <c r="AM88" s="64" t="str">
        <f ca="1">IF($R88=1,SUM($AA$1:AA88),"")</f>
        <v/>
      </c>
      <c r="AN88" s="64" t="str">
        <f ca="1">IF($R88=1,SUM($AB$1:AB88),"")</f>
        <v/>
      </c>
      <c r="AO88" s="64" t="str">
        <f ca="1">IF($R88=1,SUM($AC$1:AC88),"")</f>
        <v/>
      </c>
      <c r="AQ88" s="69" t="str">
        <f t="shared" si="21"/>
        <v>15:15</v>
      </c>
    </row>
    <row r="89" spans="6:43" x14ac:dyDescent="0.3">
      <c r="F89" s="64">
        <f t="shared" si="23"/>
        <v>15</v>
      </c>
      <c r="G89" s="66">
        <f t="shared" si="24"/>
        <v>20</v>
      </c>
      <c r="H89" s="67">
        <f t="shared" si="25"/>
        <v>0.63888888888888895</v>
      </c>
      <c r="K89" s="65" t="str">
        <f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/>
      </c>
      <c r="L89" s="65" t="e">
        <f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#N/A</v>
      </c>
      <c r="M89" s="65"/>
      <c r="O89" s="64">
        <f t="shared" si="18"/>
        <v>1</v>
      </c>
      <c r="R89" s="64">
        <f t="shared" ca="1" si="19"/>
        <v>1.0699999999999923</v>
      </c>
      <c r="S89" s="64" t="str">
        <f>IF(O89=1,"",RTD("cqg.rtd",,"StudyData", "(Vol("&amp;$E$13&amp;")when  (LocalYear("&amp;$E$13&amp;")="&amp;$D$2&amp;"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/>
      </c>
      <c r="T89" s="64" t="str">
        <f>IF(O89=1,"",RTD("cqg.rtd",,"StudyData", "(Vol("&amp;$E$14&amp;")when  (LocalYear("&amp;$E$14&amp;")="&amp;$D$3&amp;"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/>
      </c>
      <c r="U89" s="64" t="str">
        <f>IF(O89=1,"",RTD("cqg.rtd",,"StudyData", "(Vol("&amp;$E$15&amp;")when  (LocalYear("&amp;$E$15&amp;")="&amp;$D$4&amp;"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/>
      </c>
      <c r="V89" s="64" t="str">
        <f>IF(O89=1,"",RTD("cqg.rtd",,"StudyData", "(Vol("&amp;$E$16&amp;")when  (LocalYear("&amp;$E$16&amp;")="&amp;$D$5&amp;"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/>
      </c>
      <c r="W89" s="64" t="str">
        <f>IF(O89=1,"",RTD("cqg.rtd",,"StudyData", "(Vol("&amp;$E$17&amp;")when  (LocalYear("&amp;$E$17&amp;")="&amp;$D$6&amp;"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/>
      </c>
      <c r="X89" s="64" t="str">
        <f>IF(O89=1,"",RTD("cqg.rtd",,"StudyData", "(Vol("&amp;$E$18&amp;")when  (LocalYear("&amp;$E$18&amp;")="&amp;$D$7&amp;"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/>
      </c>
      <c r="Y89" s="64" t="str">
        <f>IF(O89=1,"",RTD("cqg.rtd",,"StudyData", "(Vol("&amp;$E$19&amp;")when  (LocalYear("&amp;$E$19&amp;")="&amp;$D$8&amp;"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/>
      </c>
      <c r="Z89" s="64" t="str">
        <f>IF(O89=1,"",RTD("cqg.rtd",,"StudyData", "(Vol("&amp;$E$20&amp;")when  (LocalYear("&amp;$E$20&amp;")="&amp;$D$9&amp;"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/>
      </c>
      <c r="AA89" s="64" t="str">
        <f>IF(O89=1,"",RTD("cqg.rtd",,"StudyData", "(Vol("&amp;$E$21&amp;")when  (LocalYear("&amp;$E$21&amp;")="&amp;$D$10&amp;"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/>
      </c>
      <c r="AB89" s="64" t="str">
        <f>IF(O89=1,"",RTD("cqg.rtd",,"StudyData", "(Vol("&amp;$E$21&amp;")when  (LocalYear("&amp;$E$21&amp;")="&amp;$D$11&amp;"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/>
      </c>
      <c r="AC89" s="65" t="str">
        <f t="shared" si="20"/>
        <v/>
      </c>
      <c r="AE89" s="64" t="str">
        <f ca="1">IF($R89=1,SUM($S$1:S89),"")</f>
        <v/>
      </c>
      <c r="AF89" s="64" t="str">
        <f ca="1">IF($R89=1,SUM($T$1:T89),"")</f>
        <v/>
      </c>
      <c r="AG89" s="64" t="str">
        <f ca="1">IF($R89=1,SUM($U$1:U89),"")</f>
        <v/>
      </c>
      <c r="AH89" s="64" t="str">
        <f ca="1">IF($R89=1,SUM($V$1:V89),"")</f>
        <v/>
      </c>
      <c r="AI89" s="64" t="str">
        <f ca="1">IF($R89=1,SUM($W$1:W89),"")</f>
        <v/>
      </c>
      <c r="AJ89" s="64" t="str">
        <f ca="1">IF($R89=1,SUM($X$1:X89),"")</f>
        <v/>
      </c>
      <c r="AK89" s="64" t="str">
        <f ca="1">IF($R89=1,SUM($Y$1:Y89),"")</f>
        <v/>
      </c>
      <c r="AL89" s="64" t="str">
        <f ca="1">IF($R89=1,SUM($Z$1:Z89),"")</f>
        <v/>
      </c>
      <c r="AM89" s="64" t="str">
        <f ca="1">IF($R89=1,SUM($AA$1:AA89),"")</f>
        <v/>
      </c>
      <c r="AN89" s="64" t="str">
        <f ca="1">IF($R89=1,SUM($AB$1:AB89),"")</f>
        <v/>
      </c>
      <c r="AO89" s="64" t="str">
        <f ca="1">IF($R89=1,SUM($AC$1:AC89),"")</f>
        <v/>
      </c>
      <c r="AQ89" s="69" t="str">
        <f t="shared" si="21"/>
        <v>15:20</v>
      </c>
    </row>
    <row r="90" spans="6:43" x14ac:dyDescent="0.3">
      <c r="F90" s="64">
        <f t="shared" si="23"/>
        <v>15</v>
      </c>
      <c r="G90" s="66">
        <f t="shared" si="24"/>
        <v>25</v>
      </c>
      <c r="H90" s="67">
        <f t="shared" si="25"/>
        <v>0.64236111111111105</v>
      </c>
      <c r="K90" s="65" t="str">
        <f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/>
      </c>
      <c r="L90" s="65" t="e">
        <f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#N/A</v>
      </c>
      <c r="M90" s="65"/>
      <c r="O90" s="64">
        <f t="shared" si="18"/>
        <v>1</v>
      </c>
      <c r="R90" s="64">
        <f t="shared" ca="1" si="19"/>
        <v>1.0709999999999922</v>
      </c>
      <c r="S90" s="64" t="str">
        <f>IF(O90=1,"",RTD("cqg.rtd",,"StudyData", "(Vol("&amp;$E$13&amp;")when  (LocalYear("&amp;$E$13&amp;")="&amp;$D$2&amp;"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/>
      </c>
      <c r="T90" s="64" t="str">
        <f>IF(O90=1,"",RTD("cqg.rtd",,"StudyData", "(Vol("&amp;$E$14&amp;")when  (LocalYear("&amp;$E$14&amp;")="&amp;$D$3&amp;"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/>
      </c>
      <c r="U90" s="64" t="str">
        <f>IF(O90=1,"",RTD("cqg.rtd",,"StudyData", "(Vol("&amp;$E$15&amp;")when  (LocalYear("&amp;$E$15&amp;")="&amp;$D$4&amp;"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/>
      </c>
      <c r="V90" s="64" t="str">
        <f>IF(O90=1,"",RTD("cqg.rtd",,"StudyData", "(Vol("&amp;$E$16&amp;")when  (LocalYear("&amp;$E$16&amp;")="&amp;$D$5&amp;"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/>
      </c>
      <c r="W90" s="64" t="str">
        <f>IF(O90=1,"",RTD("cqg.rtd",,"StudyData", "(Vol("&amp;$E$17&amp;")when  (LocalYear("&amp;$E$17&amp;")="&amp;$D$6&amp;"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/>
      </c>
      <c r="X90" s="64" t="str">
        <f>IF(O90=1,"",RTD("cqg.rtd",,"StudyData", "(Vol("&amp;$E$18&amp;")when  (LocalYear("&amp;$E$18&amp;")="&amp;$D$7&amp;"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/>
      </c>
      <c r="Y90" s="64" t="str">
        <f>IF(O90=1,"",RTD("cqg.rtd",,"StudyData", "(Vol("&amp;$E$19&amp;")when  (LocalYear("&amp;$E$19&amp;")="&amp;$D$8&amp;"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/>
      </c>
      <c r="Z90" s="64" t="str">
        <f>IF(O90=1,"",RTD("cqg.rtd",,"StudyData", "(Vol("&amp;$E$20&amp;")when  (LocalYear("&amp;$E$20&amp;")="&amp;$D$9&amp;"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/>
      </c>
      <c r="AA90" s="64" t="str">
        <f>IF(O90=1,"",RTD("cqg.rtd",,"StudyData", "(Vol("&amp;$E$21&amp;")when  (LocalYear("&amp;$E$21&amp;")="&amp;$D$10&amp;"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/>
      </c>
      <c r="AB90" s="64" t="str">
        <f>IF(O90=1,"",RTD("cqg.rtd",,"StudyData", "(Vol("&amp;$E$21&amp;")when  (LocalYear("&amp;$E$21&amp;")="&amp;$D$11&amp;"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/>
      </c>
      <c r="AC90" s="65" t="str">
        <f t="shared" si="20"/>
        <v/>
      </c>
      <c r="AE90" s="64" t="str">
        <f ca="1">IF($R90=1,SUM($S$1:S90),"")</f>
        <v/>
      </c>
      <c r="AF90" s="64" t="str">
        <f ca="1">IF($R90=1,SUM($T$1:T90),"")</f>
        <v/>
      </c>
      <c r="AG90" s="64" t="str">
        <f ca="1">IF($R90=1,SUM($U$1:U90),"")</f>
        <v/>
      </c>
      <c r="AH90" s="64" t="str">
        <f ca="1">IF($R90=1,SUM($V$1:V90),"")</f>
        <v/>
      </c>
      <c r="AI90" s="64" t="str">
        <f ca="1">IF($R90=1,SUM($W$1:W90),"")</f>
        <v/>
      </c>
      <c r="AJ90" s="64" t="str">
        <f ca="1">IF($R90=1,SUM($X$1:X90),"")</f>
        <v/>
      </c>
      <c r="AK90" s="64" t="str">
        <f ca="1">IF($R90=1,SUM($Y$1:Y90),"")</f>
        <v/>
      </c>
      <c r="AL90" s="64" t="str">
        <f ca="1">IF($R90=1,SUM($Z$1:Z90),"")</f>
        <v/>
      </c>
      <c r="AM90" s="64" t="str">
        <f ca="1">IF($R90=1,SUM($AA$1:AA90),"")</f>
        <v/>
      </c>
      <c r="AN90" s="64" t="str">
        <f ca="1">IF($R90=1,SUM($AB$1:AB90),"")</f>
        <v/>
      </c>
      <c r="AO90" s="64" t="str">
        <f ca="1">IF($R90=1,SUM($AC$1:AC90),"")</f>
        <v/>
      </c>
      <c r="AQ90" s="69" t="str">
        <f t="shared" si="21"/>
        <v>15:25</v>
      </c>
    </row>
    <row r="91" spans="6:43" x14ac:dyDescent="0.3">
      <c r="F91" s="64">
        <f t="shared" si="23"/>
        <v>15</v>
      </c>
      <c r="G91" s="66">
        <f t="shared" si="24"/>
        <v>30</v>
      </c>
      <c r="H91" s="67">
        <f t="shared" si="25"/>
        <v>0.64583333333333337</v>
      </c>
      <c r="K91" s="65" t="str">
        <f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/>
      </c>
      <c r="L91" s="65" t="e">
        <f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#N/A</v>
      </c>
      <c r="M91" s="65"/>
      <c r="O91" s="64">
        <f t="shared" si="18"/>
        <v>1</v>
      </c>
      <c r="R91" s="64">
        <f t="shared" ca="1" si="19"/>
        <v>1.0719999999999921</v>
      </c>
      <c r="S91" s="64" t="str">
        <f>IF(O91=1,"",RTD("cqg.rtd",,"StudyData", "(Vol("&amp;$E$13&amp;")when  (LocalYear("&amp;$E$13&amp;")="&amp;$D$2&amp;"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/>
      </c>
      <c r="T91" s="64" t="str">
        <f>IF(O91=1,"",RTD("cqg.rtd",,"StudyData", "(Vol("&amp;$E$14&amp;")when  (LocalYear("&amp;$E$14&amp;")="&amp;$D$3&amp;"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/>
      </c>
      <c r="U91" s="64" t="str">
        <f>IF(O91=1,"",RTD("cqg.rtd",,"StudyData", "(Vol("&amp;$E$15&amp;")when  (LocalYear("&amp;$E$15&amp;")="&amp;$D$4&amp;"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/>
      </c>
      <c r="V91" s="64" t="str">
        <f>IF(O91=1,"",RTD("cqg.rtd",,"StudyData", "(Vol("&amp;$E$16&amp;")when  (LocalYear("&amp;$E$16&amp;")="&amp;$D$5&amp;"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/>
      </c>
      <c r="W91" s="64" t="str">
        <f>IF(O91=1,"",RTD("cqg.rtd",,"StudyData", "(Vol("&amp;$E$17&amp;")when  (LocalYear("&amp;$E$17&amp;")="&amp;$D$6&amp;"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/>
      </c>
      <c r="X91" s="64" t="str">
        <f>IF(O91=1,"",RTD("cqg.rtd",,"StudyData", "(Vol("&amp;$E$18&amp;")when  (LocalYear("&amp;$E$18&amp;")="&amp;$D$7&amp;"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/>
      </c>
      <c r="Y91" s="64" t="str">
        <f>IF(O91=1,"",RTD("cqg.rtd",,"StudyData", "(Vol("&amp;$E$19&amp;")when  (LocalYear("&amp;$E$19&amp;")="&amp;$D$8&amp;"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/>
      </c>
      <c r="Z91" s="64" t="str">
        <f>IF(O91=1,"",RTD("cqg.rtd",,"StudyData", "(Vol("&amp;$E$20&amp;")when  (LocalYear("&amp;$E$20&amp;")="&amp;$D$9&amp;"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/>
      </c>
      <c r="AA91" s="64" t="str">
        <f>IF(O91=1,"",RTD("cqg.rtd",,"StudyData", "(Vol("&amp;$E$21&amp;")when  (LocalYear("&amp;$E$21&amp;")="&amp;$D$10&amp;"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/>
      </c>
      <c r="AB91" s="64" t="str">
        <f>IF(O91=1,"",RTD("cqg.rtd",,"StudyData", "(Vol("&amp;$E$21&amp;")when  (LocalYear("&amp;$E$21&amp;")="&amp;$D$11&amp;"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/>
      </c>
      <c r="AC91" s="65" t="str">
        <f t="shared" si="20"/>
        <v/>
      </c>
      <c r="AE91" s="64" t="str">
        <f ca="1">IF($R91=1,SUM($S$1:S91),"")</f>
        <v/>
      </c>
      <c r="AF91" s="64" t="str">
        <f ca="1">IF($R91=1,SUM($T$1:T91),"")</f>
        <v/>
      </c>
      <c r="AG91" s="64" t="str">
        <f ca="1">IF($R91=1,SUM($U$1:U91),"")</f>
        <v/>
      </c>
      <c r="AH91" s="64" t="str">
        <f ca="1">IF($R91=1,SUM($V$1:V91),"")</f>
        <v/>
      </c>
      <c r="AI91" s="64" t="str">
        <f ca="1">IF($R91=1,SUM($W$1:W91),"")</f>
        <v/>
      </c>
      <c r="AJ91" s="64" t="str">
        <f ca="1">IF($R91=1,SUM($X$1:X91),"")</f>
        <v/>
      </c>
      <c r="AK91" s="64" t="str">
        <f ca="1">IF($R91=1,SUM($Y$1:Y91),"")</f>
        <v/>
      </c>
      <c r="AL91" s="64" t="str">
        <f ca="1">IF($R91=1,SUM($Z$1:Z91),"")</f>
        <v/>
      </c>
      <c r="AM91" s="64" t="str">
        <f ca="1">IF($R91=1,SUM($AA$1:AA91),"")</f>
        <v/>
      </c>
      <c r="AN91" s="64" t="str">
        <f ca="1">IF($R91=1,SUM($AB$1:AB91),"")</f>
        <v/>
      </c>
      <c r="AO91" s="64" t="str">
        <f ca="1">IF($R91=1,SUM($AC$1:AC91),"")</f>
        <v/>
      </c>
      <c r="AQ91" s="69" t="str">
        <f t="shared" si="21"/>
        <v>15:30</v>
      </c>
    </row>
    <row r="92" spans="6:43" x14ac:dyDescent="0.3">
      <c r="F92" s="64">
        <f t="shared" si="23"/>
        <v>15</v>
      </c>
      <c r="G92" s="66">
        <f t="shared" si="24"/>
        <v>35</v>
      </c>
      <c r="H92" s="67">
        <f t="shared" si="25"/>
        <v>0.64930555555555558</v>
      </c>
      <c r="K92" s="65" t="str">
        <f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/>
      </c>
      <c r="L92" s="65" t="e">
        <f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#N/A</v>
      </c>
      <c r="M92" s="65"/>
      <c r="O92" s="64">
        <f t="shared" si="18"/>
        <v>1</v>
      </c>
      <c r="R92" s="64">
        <f t="shared" ca="1" si="19"/>
        <v>1.072999999999992</v>
      </c>
      <c r="S92" s="64" t="str">
        <f>IF(O92=1,"",RTD("cqg.rtd",,"StudyData", "(Vol("&amp;$E$13&amp;")when  (LocalYear("&amp;$E$13&amp;")="&amp;$D$2&amp;"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/>
      </c>
      <c r="T92" s="64" t="str">
        <f>IF(O92=1,"",RTD("cqg.rtd",,"StudyData", "(Vol("&amp;$E$14&amp;")when  (LocalYear("&amp;$E$14&amp;")="&amp;$D$3&amp;"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/>
      </c>
      <c r="U92" s="64" t="str">
        <f>IF(O92=1,"",RTD("cqg.rtd",,"StudyData", "(Vol("&amp;$E$15&amp;")when  (LocalYear("&amp;$E$15&amp;")="&amp;$D$4&amp;"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/>
      </c>
      <c r="V92" s="64" t="str">
        <f>IF(O92=1,"",RTD("cqg.rtd",,"StudyData", "(Vol("&amp;$E$16&amp;")when  (LocalYear("&amp;$E$16&amp;")="&amp;$D$5&amp;"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/>
      </c>
      <c r="W92" s="64" t="str">
        <f>IF(O92=1,"",RTD("cqg.rtd",,"StudyData", "(Vol("&amp;$E$17&amp;")when  (LocalYear("&amp;$E$17&amp;")="&amp;$D$6&amp;"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/>
      </c>
      <c r="X92" s="64" t="str">
        <f>IF(O92=1,"",RTD("cqg.rtd",,"StudyData", "(Vol("&amp;$E$18&amp;")when  (LocalYear("&amp;$E$18&amp;")="&amp;$D$7&amp;"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/>
      </c>
      <c r="Y92" s="64" t="str">
        <f>IF(O92=1,"",RTD("cqg.rtd",,"StudyData", "(Vol("&amp;$E$19&amp;")when  (LocalYear("&amp;$E$19&amp;")="&amp;$D$8&amp;"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/>
      </c>
      <c r="Z92" s="64" t="str">
        <f>IF(O92=1,"",RTD("cqg.rtd",,"StudyData", "(Vol("&amp;$E$20&amp;")when  (LocalYear("&amp;$E$20&amp;")="&amp;$D$9&amp;"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/>
      </c>
      <c r="AA92" s="64" t="str">
        <f>IF(O92=1,"",RTD("cqg.rtd",,"StudyData", "(Vol("&amp;$E$21&amp;")when  (LocalYear("&amp;$E$21&amp;")="&amp;$D$10&amp;"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/>
      </c>
      <c r="AB92" s="64" t="str">
        <f>IF(O92=1,"",RTD("cqg.rtd",,"StudyData", "(Vol("&amp;$E$21&amp;")when  (LocalYear("&amp;$E$21&amp;")="&amp;$D$11&amp;"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/>
      </c>
      <c r="AC92" s="65" t="str">
        <f t="shared" si="20"/>
        <v/>
      </c>
      <c r="AE92" s="64" t="str">
        <f ca="1">IF($R92=1,SUM($S$1:S92),"")</f>
        <v/>
      </c>
      <c r="AF92" s="64" t="str">
        <f ca="1">IF($R92=1,SUM($T$1:T92),"")</f>
        <v/>
      </c>
      <c r="AG92" s="64" t="str">
        <f ca="1">IF($R92=1,SUM($U$1:U92),"")</f>
        <v/>
      </c>
      <c r="AH92" s="64" t="str">
        <f ca="1">IF($R92=1,SUM($V$1:V92),"")</f>
        <v/>
      </c>
      <c r="AI92" s="64" t="str">
        <f ca="1">IF($R92=1,SUM($W$1:W92),"")</f>
        <v/>
      </c>
      <c r="AJ92" s="64" t="str">
        <f ca="1">IF($R92=1,SUM($X$1:X92),"")</f>
        <v/>
      </c>
      <c r="AK92" s="64" t="str">
        <f ca="1">IF($R92=1,SUM($Y$1:Y92),"")</f>
        <v/>
      </c>
      <c r="AL92" s="64" t="str">
        <f ca="1">IF($R92=1,SUM($Z$1:Z92),"")</f>
        <v/>
      </c>
      <c r="AM92" s="64" t="str">
        <f ca="1">IF($R92=1,SUM($AA$1:AA92),"")</f>
        <v/>
      </c>
      <c r="AN92" s="64" t="str">
        <f ca="1">IF($R92=1,SUM($AB$1:AB92),"")</f>
        <v/>
      </c>
      <c r="AO92" s="64" t="str">
        <f ca="1">IF($R92=1,SUM($AC$1:AC92),"")</f>
        <v/>
      </c>
      <c r="AQ92" s="69" t="str">
        <f t="shared" si="21"/>
        <v>15:35</v>
      </c>
    </row>
    <row r="93" spans="6:43" x14ac:dyDescent="0.3">
      <c r="F93" s="64">
        <f t="shared" si="23"/>
        <v>15</v>
      </c>
      <c r="G93" s="66">
        <f t="shared" si="24"/>
        <v>40</v>
      </c>
      <c r="H93" s="67">
        <f t="shared" si="25"/>
        <v>0.65277777777777779</v>
      </c>
      <c r="K93" s="65" t="str">
        <f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/>
      </c>
      <c r="L93" s="65" t="e">
        <f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#N/A</v>
      </c>
      <c r="M93" s="65"/>
      <c r="O93" s="64">
        <f t="shared" si="18"/>
        <v>1</v>
      </c>
      <c r="R93" s="64">
        <f t="shared" ca="1" si="19"/>
        <v>1.0739999999999919</v>
      </c>
      <c r="S93" s="64" t="str">
        <f>IF(O93=1,"",RTD("cqg.rtd",,"StudyData", "(Vol("&amp;$E$13&amp;")when  (LocalYear("&amp;$E$13&amp;")="&amp;$D$2&amp;"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/>
      </c>
      <c r="T93" s="64" t="str">
        <f>IF(O93=1,"",RTD("cqg.rtd",,"StudyData", "(Vol("&amp;$E$14&amp;")when  (LocalYear("&amp;$E$14&amp;")="&amp;$D$3&amp;"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/>
      </c>
      <c r="U93" s="64" t="str">
        <f>IF(O93=1,"",RTD("cqg.rtd",,"StudyData", "(Vol("&amp;$E$15&amp;")when  (LocalYear("&amp;$E$15&amp;")="&amp;$D$4&amp;"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/>
      </c>
      <c r="V93" s="64" t="str">
        <f>IF(O93=1,"",RTD("cqg.rtd",,"StudyData", "(Vol("&amp;$E$16&amp;")when  (LocalYear("&amp;$E$16&amp;")="&amp;$D$5&amp;"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/>
      </c>
      <c r="W93" s="64" t="str">
        <f>IF(O93=1,"",RTD("cqg.rtd",,"StudyData", "(Vol("&amp;$E$17&amp;")when  (LocalYear("&amp;$E$17&amp;")="&amp;$D$6&amp;"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/>
      </c>
      <c r="X93" s="64" t="str">
        <f>IF(O93=1,"",RTD("cqg.rtd",,"StudyData", "(Vol("&amp;$E$18&amp;")when  (LocalYear("&amp;$E$18&amp;")="&amp;$D$7&amp;"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/>
      </c>
      <c r="Y93" s="64" t="str">
        <f>IF(O93=1,"",RTD("cqg.rtd",,"StudyData", "(Vol("&amp;$E$19&amp;")when  (LocalYear("&amp;$E$19&amp;")="&amp;$D$8&amp;"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/>
      </c>
      <c r="Z93" s="64" t="str">
        <f>IF(O93=1,"",RTD("cqg.rtd",,"StudyData", "(Vol("&amp;$E$20&amp;")when  (LocalYear("&amp;$E$20&amp;")="&amp;$D$9&amp;"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/>
      </c>
      <c r="AA93" s="64" t="str">
        <f>IF(O93=1,"",RTD("cqg.rtd",,"StudyData", "(Vol("&amp;$E$21&amp;")when  (LocalYear("&amp;$E$21&amp;")="&amp;$D$10&amp;"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/>
      </c>
      <c r="AB93" s="64" t="str">
        <f>IF(O93=1,"",RTD("cqg.rtd",,"StudyData", "(Vol("&amp;$E$21&amp;")when  (LocalYear("&amp;$E$21&amp;")="&amp;$D$11&amp;"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/>
      </c>
      <c r="AC93" s="65" t="str">
        <f t="shared" si="20"/>
        <v/>
      </c>
      <c r="AE93" s="64" t="str">
        <f ca="1">IF($R93=1,SUM($S$1:S93),"")</f>
        <v/>
      </c>
      <c r="AF93" s="64" t="str">
        <f ca="1">IF($R93=1,SUM($T$1:T93),"")</f>
        <v/>
      </c>
      <c r="AG93" s="64" t="str">
        <f ca="1">IF($R93=1,SUM($U$1:U93),"")</f>
        <v/>
      </c>
      <c r="AH93" s="64" t="str">
        <f ca="1">IF($R93=1,SUM($V$1:V93),"")</f>
        <v/>
      </c>
      <c r="AI93" s="64" t="str">
        <f ca="1">IF($R93=1,SUM($W$1:W93),"")</f>
        <v/>
      </c>
      <c r="AJ93" s="64" t="str">
        <f ca="1">IF($R93=1,SUM($X$1:X93),"")</f>
        <v/>
      </c>
      <c r="AK93" s="64" t="str">
        <f ca="1">IF($R93=1,SUM($Y$1:Y93),"")</f>
        <v/>
      </c>
      <c r="AL93" s="64" t="str">
        <f ca="1">IF($R93=1,SUM($Z$1:Z93),"")</f>
        <v/>
      </c>
      <c r="AM93" s="64" t="str">
        <f ca="1">IF($R93=1,SUM($AA$1:AA93),"")</f>
        <v/>
      </c>
      <c r="AN93" s="64" t="str">
        <f ca="1">IF($R93=1,SUM($AB$1:AB93),"")</f>
        <v/>
      </c>
      <c r="AO93" s="64" t="str">
        <f ca="1">IF($R93=1,SUM($AC$1:AC93),"")</f>
        <v/>
      </c>
      <c r="AQ93" s="69" t="str">
        <f t="shared" si="21"/>
        <v>15:40</v>
      </c>
    </row>
    <row r="94" spans="6:43" x14ac:dyDescent="0.3">
      <c r="F94" s="64">
        <f t="shared" si="23"/>
        <v>15</v>
      </c>
      <c r="G94" s="66">
        <f t="shared" si="24"/>
        <v>45</v>
      </c>
      <c r="H94" s="67">
        <f t="shared" si="25"/>
        <v>0.65625</v>
      </c>
      <c r="K94" s="65" t="str">
        <f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65" t="e">
        <f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65"/>
      <c r="O94" s="64">
        <f t="shared" si="18"/>
        <v>1</v>
      </c>
      <c r="R94" s="64">
        <f t="shared" ca="1" si="19"/>
        <v>1.0749999999999917</v>
      </c>
      <c r="S94" s="64" t="str">
        <f>IF(O94=1,"",RTD("cqg.rtd",,"StudyData", "(Vol("&amp;$E$13&amp;")when  (LocalYear("&amp;$E$13&amp;")="&amp;$D$2&amp;"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/>
      </c>
      <c r="T94" s="64" t="str">
        <f>IF(O94=1,"",RTD("cqg.rtd",,"StudyData", "(Vol("&amp;$E$14&amp;")when  (LocalYear("&amp;$E$14&amp;")="&amp;$D$3&amp;"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/>
      </c>
      <c r="U94" s="64" t="str">
        <f>IF(O94=1,"",RTD("cqg.rtd",,"StudyData", "(Vol("&amp;$E$15&amp;")when  (LocalYear("&amp;$E$15&amp;")="&amp;$D$4&amp;"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/>
      </c>
      <c r="V94" s="64" t="str">
        <f>IF(O94=1,"",RTD("cqg.rtd",,"StudyData", "(Vol("&amp;$E$16&amp;")when  (LocalYear("&amp;$E$16&amp;")="&amp;$D$5&amp;"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/>
      </c>
      <c r="W94" s="64" t="str">
        <f>IF(O94=1,"",RTD("cqg.rtd",,"StudyData", "(Vol("&amp;$E$17&amp;")when  (LocalYear("&amp;$E$17&amp;")="&amp;$D$6&amp;"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/>
      </c>
      <c r="X94" s="64" t="str">
        <f>IF(O94=1,"",RTD("cqg.rtd",,"StudyData", "(Vol("&amp;$E$18&amp;")when  (LocalYear("&amp;$E$18&amp;")="&amp;$D$7&amp;"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/>
      </c>
      <c r="Y94" s="64" t="str">
        <f>IF(O94=1,"",RTD("cqg.rtd",,"StudyData", "(Vol("&amp;$E$19&amp;")when  (LocalYear("&amp;$E$19&amp;")="&amp;$D$8&amp;"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/>
      </c>
      <c r="Z94" s="64" t="str">
        <f>IF(O94=1,"",RTD("cqg.rtd",,"StudyData", "(Vol("&amp;$E$20&amp;")when  (LocalYear("&amp;$E$20&amp;")="&amp;$D$9&amp;"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/>
      </c>
      <c r="AA94" s="64" t="str">
        <f>IF(O94=1,"",RTD("cqg.rtd",,"StudyData", "(Vol("&amp;$E$21&amp;")when  (LocalYear("&amp;$E$21&amp;")="&amp;$D$10&amp;"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/>
      </c>
      <c r="AB94" s="64" t="str">
        <f>IF(O94=1,"",RTD("cqg.rtd",,"StudyData", "(Vol("&amp;$E$21&amp;")when  (LocalYear("&amp;$E$21&amp;")="&amp;$D$11&amp;"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/>
      </c>
      <c r="AC94" s="65" t="str">
        <f t="shared" si="20"/>
        <v/>
      </c>
      <c r="AE94" s="64" t="str">
        <f ca="1">IF($R94=1,SUM($S$1:S94),"")</f>
        <v/>
      </c>
      <c r="AF94" s="64" t="str">
        <f ca="1">IF($R94=1,SUM($T$1:T94),"")</f>
        <v/>
      </c>
      <c r="AG94" s="64" t="str">
        <f ca="1">IF($R94=1,SUM($U$1:U94),"")</f>
        <v/>
      </c>
      <c r="AH94" s="64" t="str">
        <f ca="1">IF($R94=1,SUM($V$1:V94),"")</f>
        <v/>
      </c>
      <c r="AI94" s="64" t="str">
        <f ca="1">IF($R94=1,SUM($W$1:W94),"")</f>
        <v/>
      </c>
      <c r="AJ94" s="64" t="str">
        <f ca="1">IF($R94=1,SUM($X$1:X94),"")</f>
        <v/>
      </c>
      <c r="AK94" s="64" t="str">
        <f ca="1">IF($R94=1,SUM($Y$1:Y94),"")</f>
        <v/>
      </c>
      <c r="AL94" s="64" t="str">
        <f ca="1">IF($R94=1,SUM($Z$1:Z94),"")</f>
        <v/>
      </c>
      <c r="AM94" s="64" t="str">
        <f ca="1">IF($R94=1,SUM($AA$1:AA94),"")</f>
        <v/>
      </c>
      <c r="AN94" s="64" t="str">
        <f ca="1">IF($R94=1,SUM($AB$1:AB94),"")</f>
        <v/>
      </c>
      <c r="AO94" s="64" t="str">
        <f ca="1">IF($R94=1,SUM($AC$1:AC94),"")</f>
        <v/>
      </c>
      <c r="AQ94" s="69" t="str">
        <f t="shared" si="21"/>
        <v>15:45</v>
      </c>
    </row>
    <row r="95" spans="6:43" x14ac:dyDescent="0.3">
      <c r="F95" s="64">
        <f t="shared" si="23"/>
        <v>15</v>
      </c>
      <c r="G95" s="66">
        <f t="shared" si="24"/>
        <v>50</v>
      </c>
      <c r="H95" s="67">
        <f t="shared" si="25"/>
        <v>0.65972222222222221</v>
      </c>
      <c r="K95" s="65" t="str">
        <f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65" t="e">
        <f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65"/>
      <c r="O95" s="64">
        <f t="shared" si="18"/>
        <v>1</v>
      </c>
      <c r="R95" s="64">
        <f t="shared" ca="1" si="19"/>
        <v>1.0759999999999916</v>
      </c>
      <c r="S95" s="64" t="str">
        <f>IF(O95=1,"",RTD("cqg.rtd",,"StudyData", "(Vol("&amp;$E$13&amp;")when  (LocalYear("&amp;$E$13&amp;")="&amp;$D$2&amp;"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/>
      </c>
      <c r="T95" s="64" t="str">
        <f>IF(O95=1,"",RTD("cqg.rtd",,"StudyData", "(Vol("&amp;$E$14&amp;")when  (LocalYear("&amp;$E$14&amp;")="&amp;$D$3&amp;"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/>
      </c>
      <c r="U95" s="64" t="str">
        <f>IF(O95=1,"",RTD("cqg.rtd",,"StudyData", "(Vol("&amp;$E$15&amp;")when  (LocalYear("&amp;$E$15&amp;")="&amp;$D$4&amp;"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/>
      </c>
      <c r="V95" s="64" t="str">
        <f>IF(O95=1,"",RTD("cqg.rtd",,"StudyData", "(Vol("&amp;$E$16&amp;")when  (LocalYear("&amp;$E$16&amp;")="&amp;$D$5&amp;"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/>
      </c>
      <c r="W95" s="64" t="str">
        <f>IF(O95=1,"",RTD("cqg.rtd",,"StudyData", "(Vol("&amp;$E$17&amp;")when  (LocalYear("&amp;$E$17&amp;")="&amp;$D$6&amp;"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/>
      </c>
      <c r="X95" s="64" t="str">
        <f>IF(O95=1,"",RTD("cqg.rtd",,"StudyData", "(Vol("&amp;$E$18&amp;")when  (LocalYear("&amp;$E$18&amp;")="&amp;$D$7&amp;"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/>
      </c>
      <c r="Y95" s="64" t="str">
        <f>IF(O95=1,"",RTD("cqg.rtd",,"StudyData", "(Vol("&amp;$E$19&amp;")when  (LocalYear("&amp;$E$19&amp;")="&amp;$D$8&amp;"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/>
      </c>
      <c r="Z95" s="64" t="str">
        <f>IF(O95=1,"",RTD("cqg.rtd",,"StudyData", "(Vol("&amp;$E$20&amp;")when  (LocalYear("&amp;$E$20&amp;")="&amp;$D$9&amp;"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/>
      </c>
      <c r="AA95" s="64" t="str">
        <f>IF(O95=1,"",RTD("cqg.rtd",,"StudyData", "(Vol("&amp;$E$21&amp;")when  (LocalYear("&amp;$E$21&amp;")="&amp;$D$10&amp;"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/>
      </c>
      <c r="AB95" s="64" t="str">
        <f>IF(O95=1,"",RTD("cqg.rtd",,"StudyData", "(Vol("&amp;$E$21&amp;")when  (LocalYear("&amp;$E$21&amp;")="&amp;$D$11&amp;"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/>
      </c>
      <c r="AC95" s="65" t="str">
        <f t="shared" si="20"/>
        <v/>
      </c>
      <c r="AE95" s="64" t="str">
        <f ca="1">IF($R95=1,SUM($S$1:S95),"")</f>
        <v/>
      </c>
      <c r="AF95" s="64" t="str">
        <f ca="1">IF($R95=1,SUM($T$1:T95),"")</f>
        <v/>
      </c>
      <c r="AG95" s="64" t="str">
        <f ca="1">IF($R95=1,SUM($U$1:U95),"")</f>
        <v/>
      </c>
      <c r="AH95" s="64" t="str">
        <f ca="1">IF($R95=1,SUM($V$1:V95),"")</f>
        <v/>
      </c>
      <c r="AI95" s="64" t="str">
        <f ca="1">IF($R95=1,SUM($W$1:W95),"")</f>
        <v/>
      </c>
      <c r="AJ95" s="64" t="str">
        <f ca="1">IF($R95=1,SUM($X$1:X95),"")</f>
        <v/>
      </c>
      <c r="AK95" s="64" t="str">
        <f ca="1">IF($R95=1,SUM($Y$1:Y95),"")</f>
        <v/>
      </c>
      <c r="AL95" s="64" t="str">
        <f ca="1">IF($R95=1,SUM($Z$1:Z95),"")</f>
        <v/>
      </c>
      <c r="AM95" s="64" t="str">
        <f ca="1">IF($R95=1,SUM($AA$1:AA95),"")</f>
        <v/>
      </c>
      <c r="AN95" s="64" t="str">
        <f ca="1">IF($R95=1,SUM($AB$1:AB95),"")</f>
        <v/>
      </c>
      <c r="AO95" s="64" t="str">
        <f ca="1">IF($R95=1,SUM($AC$1:AC95),"")</f>
        <v/>
      </c>
      <c r="AQ95" s="69" t="str">
        <f t="shared" si="21"/>
        <v>15:50</v>
      </c>
    </row>
    <row r="96" spans="6:43" x14ac:dyDescent="0.3">
      <c r="F96" s="64">
        <f t="shared" si="23"/>
        <v>15</v>
      </c>
      <c r="G96" s="66">
        <f t="shared" si="24"/>
        <v>55</v>
      </c>
      <c r="H96" s="67">
        <f t="shared" si="25"/>
        <v>0.66319444444444442</v>
      </c>
      <c r="K96" s="65" t="str">
        <f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65" t="e">
        <f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65"/>
      <c r="O96" s="64">
        <f t="shared" si="18"/>
        <v>1</v>
      </c>
      <c r="R96" s="64">
        <f t="shared" ca="1" si="19"/>
        <v>1.0769999999999915</v>
      </c>
      <c r="S96" s="64" t="str">
        <f>IF(O96=1,"",RTD("cqg.rtd",,"StudyData", "(Vol("&amp;$E$13&amp;")when  (LocalYear("&amp;$E$13&amp;")="&amp;$D$2&amp;"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/>
      </c>
      <c r="T96" s="64" t="str">
        <f>IF(O96=1,"",RTD("cqg.rtd",,"StudyData", "(Vol("&amp;$E$14&amp;")when  (LocalYear("&amp;$E$14&amp;")="&amp;$D$3&amp;"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/>
      </c>
      <c r="U96" s="64" t="str">
        <f>IF(O96=1,"",RTD("cqg.rtd",,"StudyData", "(Vol("&amp;$E$15&amp;")when  (LocalYear("&amp;$E$15&amp;")="&amp;$D$4&amp;"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/>
      </c>
      <c r="V96" s="64" t="str">
        <f>IF(O96=1,"",RTD("cqg.rtd",,"StudyData", "(Vol("&amp;$E$16&amp;")when  (LocalYear("&amp;$E$16&amp;")="&amp;$D$5&amp;"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/>
      </c>
      <c r="W96" s="64" t="str">
        <f>IF(O96=1,"",RTD("cqg.rtd",,"StudyData", "(Vol("&amp;$E$17&amp;")when  (LocalYear("&amp;$E$17&amp;")="&amp;$D$6&amp;"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/>
      </c>
      <c r="X96" s="64" t="str">
        <f>IF(O96=1,"",RTD("cqg.rtd",,"StudyData", "(Vol("&amp;$E$18&amp;")when  (LocalYear("&amp;$E$18&amp;")="&amp;$D$7&amp;"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/>
      </c>
      <c r="Y96" s="64" t="str">
        <f>IF(O96=1,"",RTD("cqg.rtd",,"StudyData", "(Vol("&amp;$E$19&amp;")when  (LocalYear("&amp;$E$19&amp;")="&amp;$D$8&amp;"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/>
      </c>
      <c r="Z96" s="64" t="str">
        <f>IF(O96=1,"",RTD("cqg.rtd",,"StudyData", "(Vol("&amp;$E$20&amp;")when  (LocalYear("&amp;$E$20&amp;")="&amp;$D$9&amp;"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/>
      </c>
      <c r="AA96" s="64" t="str">
        <f>IF(O96=1,"",RTD("cqg.rtd",,"StudyData", "(Vol("&amp;$E$21&amp;")when  (LocalYear("&amp;$E$21&amp;")="&amp;$D$10&amp;"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/>
      </c>
      <c r="AB96" s="64" t="str">
        <f>IF(O96=1,"",RTD("cqg.rtd",,"StudyData", "(Vol("&amp;$E$21&amp;")when  (LocalYear("&amp;$E$21&amp;")="&amp;$D$11&amp;"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/>
      </c>
      <c r="AC96" s="65" t="str">
        <f t="shared" si="20"/>
        <v/>
      </c>
      <c r="AE96" s="64" t="str">
        <f ca="1">IF($R96=1,SUM($S$1:S96),"")</f>
        <v/>
      </c>
      <c r="AF96" s="64" t="str">
        <f ca="1">IF($R96=1,SUM($T$1:T96),"")</f>
        <v/>
      </c>
      <c r="AG96" s="64" t="str">
        <f ca="1">IF($R96=1,SUM($U$1:U96),"")</f>
        <v/>
      </c>
      <c r="AH96" s="64" t="str">
        <f ca="1">IF($R96=1,SUM($V$1:V96),"")</f>
        <v/>
      </c>
      <c r="AI96" s="64" t="str">
        <f ca="1">IF($R96=1,SUM($W$1:W96),"")</f>
        <v/>
      </c>
      <c r="AJ96" s="64" t="str">
        <f ca="1">IF($R96=1,SUM($X$1:X96),"")</f>
        <v/>
      </c>
      <c r="AK96" s="64" t="str">
        <f ca="1">IF($R96=1,SUM($Y$1:Y96),"")</f>
        <v/>
      </c>
      <c r="AL96" s="64" t="str">
        <f ca="1">IF($R96=1,SUM($Z$1:Z96),"")</f>
        <v/>
      </c>
      <c r="AM96" s="64" t="str">
        <f ca="1">IF($R96=1,SUM($AA$1:AA96),"")</f>
        <v/>
      </c>
      <c r="AN96" s="64" t="str">
        <f ca="1">IF($R96=1,SUM($AB$1:AB96),"")</f>
        <v/>
      </c>
      <c r="AO96" s="64" t="str">
        <f ca="1">IF($R96=1,SUM($AC$1:AC96),"")</f>
        <v/>
      </c>
      <c r="AQ96" s="69" t="str">
        <f t="shared" si="21"/>
        <v>15:55</v>
      </c>
    </row>
    <row r="97" spans="6:43" x14ac:dyDescent="0.3">
      <c r="F97" s="64">
        <f t="shared" si="23"/>
        <v>16</v>
      </c>
      <c r="G97" s="66" t="str">
        <f t="shared" si="24"/>
        <v>00</v>
      </c>
      <c r="H97" s="67">
        <f t="shared" si="25"/>
        <v>0.66666666666666663</v>
      </c>
      <c r="K97" s="65" t="str">
        <f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65" t="e">
        <f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65"/>
      <c r="O97" s="64">
        <f t="shared" si="18"/>
        <v>1</v>
      </c>
      <c r="R97" s="64">
        <f t="shared" ca="1" si="19"/>
        <v>1.0779999999999914</v>
      </c>
      <c r="S97" s="64" t="str">
        <f>IF(O97=1,"",RTD("cqg.rtd",,"StudyData", "(Vol("&amp;$E$13&amp;")when  (LocalYear("&amp;$E$13&amp;")="&amp;$D$2&amp;"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/>
      </c>
      <c r="T97" s="64" t="str">
        <f>IF(O97=1,"",RTD("cqg.rtd",,"StudyData", "(Vol("&amp;$E$14&amp;")when  (LocalYear("&amp;$E$14&amp;")="&amp;$D$3&amp;"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/>
      </c>
      <c r="U97" s="64" t="str">
        <f>IF(O97=1,"",RTD("cqg.rtd",,"StudyData", "(Vol("&amp;$E$15&amp;")when  (LocalYear("&amp;$E$15&amp;")="&amp;$D$4&amp;"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/>
      </c>
      <c r="V97" s="64" t="str">
        <f>IF(O97=1,"",RTD("cqg.rtd",,"StudyData", "(Vol("&amp;$E$16&amp;")when  (LocalYear("&amp;$E$16&amp;")="&amp;$D$5&amp;"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/>
      </c>
      <c r="W97" s="64" t="str">
        <f>IF(O97=1,"",RTD("cqg.rtd",,"StudyData", "(Vol("&amp;$E$17&amp;")when  (LocalYear("&amp;$E$17&amp;")="&amp;$D$6&amp;"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/>
      </c>
      <c r="X97" s="64" t="str">
        <f>IF(O97=1,"",RTD("cqg.rtd",,"StudyData", "(Vol("&amp;$E$18&amp;")when  (LocalYear("&amp;$E$18&amp;")="&amp;$D$7&amp;"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/>
      </c>
      <c r="Y97" s="64" t="str">
        <f>IF(O97=1,"",RTD("cqg.rtd",,"StudyData", "(Vol("&amp;$E$19&amp;")when  (LocalYear("&amp;$E$19&amp;")="&amp;$D$8&amp;"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/>
      </c>
      <c r="Z97" s="64" t="str">
        <f>IF(O97=1,"",RTD("cqg.rtd",,"StudyData", "(Vol("&amp;$E$20&amp;")when  (LocalYear("&amp;$E$20&amp;")="&amp;$D$9&amp;"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/>
      </c>
      <c r="AA97" s="64" t="str">
        <f>IF(O97=1,"",RTD("cqg.rtd",,"StudyData", "(Vol("&amp;$E$21&amp;")when  (LocalYear("&amp;$E$21&amp;")="&amp;$D$10&amp;"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/>
      </c>
      <c r="AB97" s="64" t="str">
        <f>IF(O97=1,"",RTD("cqg.rtd",,"StudyData", "(Vol("&amp;$E$21&amp;")when  (LocalYear("&amp;$E$21&amp;")="&amp;$D$11&amp;"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/>
      </c>
      <c r="AC97" s="65" t="str">
        <f t="shared" si="20"/>
        <v/>
      </c>
      <c r="AE97" s="64" t="str">
        <f ca="1">IF($R97=1,SUM($S$1:S97),"")</f>
        <v/>
      </c>
      <c r="AF97" s="64" t="str">
        <f ca="1">IF($R97=1,SUM($T$1:T97),"")</f>
        <v/>
      </c>
      <c r="AG97" s="64" t="str">
        <f ca="1">IF($R97=1,SUM($U$1:U97),"")</f>
        <v/>
      </c>
      <c r="AH97" s="64" t="str">
        <f ca="1">IF($R97=1,SUM($V$1:V97),"")</f>
        <v/>
      </c>
      <c r="AI97" s="64" t="str">
        <f ca="1">IF($R97=1,SUM($W$1:W97),"")</f>
        <v/>
      </c>
      <c r="AJ97" s="64" t="str">
        <f ca="1">IF($R97=1,SUM($X$1:X97),"")</f>
        <v/>
      </c>
      <c r="AK97" s="64" t="str">
        <f ca="1">IF($R97=1,SUM($Y$1:Y97),"")</f>
        <v/>
      </c>
      <c r="AL97" s="64" t="str">
        <f ca="1">IF($R97=1,SUM($Z$1:Z97),"")</f>
        <v/>
      </c>
      <c r="AM97" s="64" t="str">
        <f ca="1">IF($R97=1,SUM($AA$1:AA97),"")</f>
        <v/>
      </c>
      <c r="AN97" s="64" t="str">
        <f ca="1">IF($R97=1,SUM($AB$1:AB97),"")</f>
        <v/>
      </c>
      <c r="AO97" s="64" t="str">
        <f ca="1">IF($R97=1,SUM($AC$1:AC97),"")</f>
        <v/>
      </c>
      <c r="AQ97" s="69" t="str">
        <f t="shared" si="21"/>
        <v>16:00</v>
      </c>
    </row>
    <row r="98" spans="6:43" x14ac:dyDescent="0.3">
      <c r="F98" s="64">
        <f t="shared" si="23"/>
        <v>16</v>
      </c>
      <c r="G98" s="66" t="str">
        <f t="shared" si="24"/>
        <v>05</v>
      </c>
      <c r="H98" s="67">
        <f t="shared" si="25"/>
        <v>0.67013888888888884</v>
      </c>
      <c r="K98" s="65" t="str">
        <f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65" t="e">
        <f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65"/>
      <c r="O98" s="64">
        <f t="shared" si="18"/>
        <v>1</v>
      </c>
      <c r="R98" s="64">
        <f t="shared" ca="1" si="19"/>
        <v>1.0789999999999913</v>
      </c>
      <c r="S98" s="64" t="str">
        <f>IF(O98=1,"",RTD("cqg.rtd",,"StudyData", "(Vol("&amp;$E$13&amp;")when  (LocalYear("&amp;$E$13&amp;")="&amp;$D$2&amp;"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/>
      </c>
      <c r="T98" s="64" t="str">
        <f>IF(O98=1,"",RTD("cqg.rtd",,"StudyData", "(Vol("&amp;$E$14&amp;")when  (LocalYear("&amp;$E$14&amp;")="&amp;$D$3&amp;"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/>
      </c>
      <c r="U98" s="64" t="str">
        <f>IF(O98=1,"",RTD("cqg.rtd",,"StudyData", "(Vol("&amp;$E$15&amp;")when  (LocalYear("&amp;$E$15&amp;")="&amp;$D$4&amp;"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/>
      </c>
      <c r="V98" s="64" t="str">
        <f>IF(O98=1,"",RTD("cqg.rtd",,"StudyData", "(Vol("&amp;$E$16&amp;")when  (LocalYear("&amp;$E$16&amp;")="&amp;$D$5&amp;"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/>
      </c>
      <c r="W98" s="64" t="str">
        <f>IF(O98=1,"",RTD("cqg.rtd",,"StudyData", "(Vol("&amp;$E$17&amp;")when  (LocalYear("&amp;$E$17&amp;")="&amp;$D$6&amp;"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/>
      </c>
      <c r="X98" s="64" t="str">
        <f>IF(O98=1,"",RTD("cqg.rtd",,"StudyData", "(Vol("&amp;$E$18&amp;")when  (LocalYear("&amp;$E$18&amp;")="&amp;$D$7&amp;"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/>
      </c>
      <c r="Y98" s="64" t="str">
        <f>IF(O98=1,"",RTD("cqg.rtd",,"StudyData", "(Vol("&amp;$E$19&amp;")when  (LocalYear("&amp;$E$19&amp;")="&amp;$D$8&amp;"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/>
      </c>
      <c r="Z98" s="64" t="str">
        <f>IF(O98=1,"",RTD("cqg.rtd",,"StudyData", "(Vol("&amp;$E$20&amp;")when  (LocalYear("&amp;$E$20&amp;")="&amp;$D$9&amp;"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/>
      </c>
      <c r="AA98" s="64" t="str">
        <f>IF(O98=1,"",RTD("cqg.rtd",,"StudyData", "(Vol("&amp;$E$21&amp;")when  (LocalYear("&amp;$E$21&amp;")="&amp;$D$10&amp;"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/>
      </c>
      <c r="AB98" s="64" t="str">
        <f>IF(O98=1,"",RTD("cqg.rtd",,"StudyData", "(Vol("&amp;$E$21&amp;")when  (LocalYear("&amp;$E$21&amp;")="&amp;$D$11&amp;"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/>
      </c>
      <c r="AC98" s="65" t="str">
        <f t="shared" si="20"/>
        <v/>
      </c>
      <c r="AE98" s="64" t="str">
        <f ca="1">IF($R98=1,SUM($S$1:S98),"")</f>
        <v/>
      </c>
      <c r="AF98" s="64" t="str">
        <f ca="1">IF($R98=1,SUM($T$1:T98),"")</f>
        <v/>
      </c>
      <c r="AG98" s="64" t="str">
        <f ca="1">IF($R98=1,SUM($U$1:U98),"")</f>
        <v/>
      </c>
      <c r="AH98" s="64" t="str">
        <f ca="1">IF($R98=1,SUM($V$1:V98),"")</f>
        <v/>
      </c>
      <c r="AI98" s="64" t="str">
        <f ca="1">IF($R98=1,SUM($W$1:W98),"")</f>
        <v/>
      </c>
      <c r="AJ98" s="64" t="str">
        <f ca="1">IF($R98=1,SUM($X$1:X98),"")</f>
        <v/>
      </c>
      <c r="AK98" s="64" t="str">
        <f ca="1">IF($R98=1,SUM($Y$1:Y98),"")</f>
        <v/>
      </c>
      <c r="AL98" s="64" t="str">
        <f ca="1">IF($R98=1,SUM($Z$1:Z98),"")</f>
        <v/>
      </c>
      <c r="AM98" s="64" t="str">
        <f ca="1">IF($R98=1,SUM($AA$1:AA98),"")</f>
        <v/>
      </c>
      <c r="AN98" s="64" t="str">
        <f ca="1">IF($R98=1,SUM($AB$1:AB98),"")</f>
        <v/>
      </c>
      <c r="AO98" s="64" t="str">
        <f ca="1">IF($R98=1,SUM($AC$1:AC98),"")</f>
        <v/>
      </c>
      <c r="AQ98" s="69" t="str">
        <f t="shared" si="21"/>
        <v>16:05</v>
      </c>
    </row>
    <row r="99" spans="6:43" x14ac:dyDescent="0.3">
      <c r="F99" s="64">
        <f t="shared" si="23"/>
        <v>16</v>
      </c>
      <c r="G99" s="66">
        <f t="shared" si="24"/>
        <v>10</v>
      </c>
      <c r="H99" s="67">
        <f t="shared" si="25"/>
        <v>0.67361111111111116</v>
      </c>
      <c r="K99" s="65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65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65"/>
      <c r="O99" s="64">
        <f t="shared" si="18"/>
        <v>1</v>
      </c>
      <c r="R99" s="64">
        <f t="shared" ca="1" si="19"/>
        <v>1.0799999999999912</v>
      </c>
      <c r="S99" s="64" t="str">
        <f>IF(O99=1,"",RTD("cqg.rtd",,"StudyData", "(Vol("&amp;$E$13&amp;")when  (LocalYear("&amp;$E$13&amp;")="&amp;$D$2&amp;"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64" t="str">
        <f>IF(O99=1,"",RTD("cqg.rtd",,"StudyData", "(Vol("&amp;$E$14&amp;")when  (LocalYear("&amp;$E$14&amp;")="&amp;$D$3&amp;"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64" t="str">
        <f>IF(O99=1,"",RTD("cqg.rtd",,"StudyData", "(Vol("&amp;$E$15&amp;")when  (LocalYear("&amp;$E$15&amp;")="&amp;$D$4&amp;"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64" t="str">
        <f>IF(O99=1,"",RTD("cqg.rtd",,"StudyData", "(Vol("&amp;$E$16&amp;")when  (LocalYear("&amp;$E$16&amp;")="&amp;$D$5&amp;"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64" t="str">
        <f>IF(O99=1,"",RTD("cqg.rtd",,"StudyData", "(Vol("&amp;$E$17&amp;")when  (LocalYear("&amp;$E$17&amp;")="&amp;$D$6&amp;"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64" t="str">
        <f>IF(O99=1,"",RTD("cqg.rtd",,"StudyData", "(Vol("&amp;$E$18&amp;")when  (LocalYear("&amp;$E$18&amp;")="&amp;$D$7&amp;"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64" t="str">
        <f>IF(O99=1,"",RTD("cqg.rtd",,"StudyData", "(Vol("&amp;$E$19&amp;")when  (LocalYear("&amp;$E$19&amp;")="&amp;$D$8&amp;"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64" t="str">
        <f>IF(O99=1,"",RTD("cqg.rtd",,"StudyData", "(Vol("&amp;$E$20&amp;")when  (LocalYear("&amp;$E$20&amp;")="&amp;$D$9&amp;"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64" t="str">
        <f>IF(O99=1,"",RTD("cqg.rtd",,"StudyData", "(Vol("&amp;$E$21&amp;")when  (LocalYear("&amp;$E$21&amp;")="&amp;$D$10&amp;"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64" t="str">
        <f>IF(O99=1,"",RTD("cqg.rtd",,"StudyData", "(Vol("&amp;$E$21&amp;")when  (LocalYear("&amp;$E$21&amp;")="&amp;$D$11&amp;"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65" t="str">
        <f t="shared" si="20"/>
        <v/>
      </c>
      <c r="AE99" s="64" t="str">
        <f ca="1">IF($R99=1,SUM($S$1:S99),"")</f>
        <v/>
      </c>
      <c r="AF99" s="64" t="str">
        <f ca="1">IF($R99=1,SUM($T$1:T99),"")</f>
        <v/>
      </c>
      <c r="AG99" s="64" t="str">
        <f ca="1">IF($R99=1,SUM($U$1:U99),"")</f>
        <v/>
      </c>
      <c r="AH99" s="64" t="str">
        <f ca="1">IF($R99=1,SUM($V$1:V99),"")</f>
        <v/>
      </c>
      <c r="AI99" s="64" t="str">
        <f ca="1">IF($R99=1,SUM($W$1:W99),"")</f>
        <v/>
      </c>
      <c r="AJ99" s="64" t="str">
        <f ca="1">IF($R99=1,SUM($X$1:X99),"")</f>
        <v/>
      </c>
      <c r="AK99" s="64" t="str">
        <f ca="1">IF($R99=1,SUM($Y$1:Y99),"")</f>
        <v/>
      </c>
      <c r="AL99" s="64" t="str">
        <f ca="1">IF($R99=1,SUM($Z$1:Z99),"")</f>
        <v/>
      </c>
      <c r="AM99" s="64" t="str">
        <f ca="1">IF($R99=1,SUM($AA$1:AA99),"")</f>
        <v/>
      </c>
      <c r="AN99" s="64" t="str">
        <f ca="1">IF($R99=1,SUM($AB$1:AB99),"")</f>
        <v/>
      </c>
      <c r="AO99" s="64" t="str">
        <f ca="1">IF($R99=1,SUM($AC$1:AC99),"")</f>
        <v/>
      </c>
      <c r="AQ99" s="69" t="str">
        <f t="shared" si="21"/>
        <v>16:10</v>
      </c>
    </row>
    <row r="100" spans="6:43" x14ac:dyDescent="0.3">
      <c r="F100" s="64">
        <f t="shared" si="23"/>
        <v>16</v>
      </c>
      <c r="G100" s="66">
        <f t="shared" si="24"/>
        <v>15</v>
      </c>
      <c r="H100" s="67">
        <f t="shared" si="25"/>
        <v>0.67708333333333337</v>
      </c>
      <c r="K100" s="65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65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65"/>
      <c r="O100" s="64">
        <f t="shared" si="18"/>
        <v>1</v>
      </c>
      <c r="R100" s="64">
        <f t="shared" ca="1" si="19"/>
        <v>1.0809999999999911</v>
      </c>
      <c r="S100" s="64" t="str">
        <f>IF(O100=1,"",RTD("cqg.rtd",,"StudyData", "(Vol("&amp;$E$13&amp;")when  (LocalYear("&amp;$E$13&amp;")="&amp;$D$2&amp;"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64" t="str">
        <f>IF(O100=1,"",RTD("cqg.rtd",,"StudyData", "(Vol("&amp;$E$14&amp;")when  (LocalYear("&amp;$E$14&amp;")="&amp;$D$3&amp;"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64" t="str">
        <f>IF(O100=1,"",RTD("cqg.rtd",,"StudyData", "(Vol("&amp;$E$15&amp;")when  (LocalYear("&amp;$E$15&amp;")="&amp;$D$4&amp;"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64" t="str">
        <f>IF(O100=1,"",RTD("cqg.rtd",,"StudyData", "(Vol("&amp;$E$16&amp;")when  (LocalYear("&amp;$E$16&amp;")="&amp;$D$5&amp;"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64" t="str">
        <f>IF(O100=1,"",RTD("cqg.rtd",,"StudyData", "(Vol("&amp;$E$17&amp;")when  (LocalYear("&amp;$E$17&amp;")="&amp;$D$6&amp;"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64" t="str">
        <f>IF(O100=1,"",RTD("cqg.rtd",,"StudyData", "(Vol("&amp;$E$18&amp;")when  (LocalYear("&amp;$E$18&amp;")="&amp;$D$7&amp;"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64" t="str">
        <f>IF(O100=1,"",RTD("cqg.rtd",,"StudyData", "(Vol("&amp;$E$19&amp;")when  (LocalYear("&amp;$E$19&amp;")="&amp;$D$8&amp;"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64" t="str">
        <f>IF(O100=1,"",RTD("cqg.rtd",,"StudyData", "(Vol("&amp;$E$20&amp;")when  (LocalYear("&amp;$E$20&amp;")="&amp;$D$9&amp;"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64" t="str">
        <f>IF(O100=1,"",RTD("cqg.rtd",,"StudyData", "(Vol("&amp;$E$21&amp;")when  (LocalYear("&amp;$E$21&amp;")="&amp;$D$10&amp;"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64" t="str">
        <f>IF(O100=1,"",RTD("cqg.rtd",,"StudyData", "(Vol("&amp;$E$21&amp;")when  (LocalYear("&amp;$E$21&amp;")="&amp;$D$11&amp;"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65" t="str">
        <f t="shared" si="20"/>
        <v/>
      </c>
      <c r="AE100" s="64" t="str">
        <f ca="1">IF($R100=1,SUM($S$1:S100),"")</f>
        <v/>
      </c>
      <c r="AF100" s="64" t="str">
        <f ca="1">IF($R100=1,SUM($T$1:T100),"")</f>
        <v/>
      </c>
      <c r="AG100" s="64" t="str">
        <f ca="1">IF($R100=1,SUM($U$1:U100),"")</f>
        <v/>
      </c>
      <c r="AH100" s="64" t="str">
        <f ca="1">IF($R100=1,SUM($V$1:V100),"")</f>
        <v/>
      </c>
      <c r="AI100" s="64" t="str">
        <f ca="1">IF($R100=1,SUM($W$1:W100),"")</f>
        <v/>
      </c>
      <c r="AJ100" s="64" t="str">
        <f ca="1">IF($R100=1,SUM($X$1:X100),"")</f>
        <v/>
      </c>
      <c r="AK100" s="64" t="str">
        <f ca="1">IF($R100=1,SUM($Y$1:Y100),"")</f>
        <v/>
      </c>
      <c r="AL100" s="64" t="str">
        <f ca="1">IF($R100=1,SUM($Z$1:Z100),"")</f>
        <v/>
      </c>
      <c r="AM100" s="64" t="str">
        <f ca="1">IF($R100=1,SUM($AA$1:AA100),"")</f>
        <v/>
      </c>
      <c r="AN100" s="64" t="str">
        <f ca="1">IF($R100=1,SUM($AB$1:AB100),"")</f>
        <v/>
      </c>
      <c r="AO100" s="64" t="str">
        <f ca="1">IF($R100=1,SUM($AC$1:AC100),"")</f>
        <v/>
      </c>
      <c r="AQ100" s="69" t="str">
        <f t="shared" si="21"/>
        <v>16:15</v>
      </c>
    </row>
    <row r="101" spans="6:43" x14ac:dyDescent="0.3">
      <c r="F101" s="64">
        <f t="shared" si="23"/>
        <v>16</v>
      </c>
      <c r="G101" s="66">
        <f t="shared" si="24"/>
        <v>20</v>
      </c>
      <c r="H101" s="67">
        <f t="shared" si="25"/>
        <v>0.68055555555555547</v>
      </c>
      <c r="K101" s="65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65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65"/>
      <c r="O101" s="64">
        <f t="shared" si="18"/>
        <v>1</v>
      </c>
      <c r="R101" s="64">
        <f t="shared" ca="1" si="19"/>
        <v>1.081999999999991</v>
      </c>
      <c r="S101" s="64" t="str">
        <f>IF(O101=1,"",RTD("cqg.rtd",,"StudyData", "(Vol("&amp;$E$13&amp;")when  (LocalYear("&amp;$E$13&amp;")="&amp;$D$2&amp;"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64" t="str">
        <f>IF(O101=1,"",RTD("cqg.rtd",,"StudyData", "(Vol("&amp;$E$14&amp;")when  (LocalYear("&amp;$E$14&amp;")="&amp;$D$3&amp;"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64" t="str">
        <f>IF(O101=1,"",RTD("cqg.rtd",,"StudyData", "(Vol("&amp;$E$15&amp;")when  (LocalYear("&amp;$E$15&amp;")="&amp;$D$4&amp;"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64" t="str">
        <f>IF(O101=1,"",RTD("cqg.rtd",,"StudyData", "(Vol("&amp;$E$16&amp;")when  (LocalYear("&amp;$E$16&amp;")="&amp;$D$5&amp;"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64" t="str">
        <f>IF(O101=1,"",RTD("cqg.rtd",,"StudyData", "(Vol("&amp;$E$17&amp;")when  (LocalYear("&amp;$E$17&amp;")="&amp;$D$6&amp;"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64" t="str">
        <f>IF(O101=1,"",RTD("cqg.rtd",,"StudyData", "(Vol("&amp;$E$18&amp;")when  (LocalYear("&amp;$E$18&amp;")="&amp;$D$7&amp;"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64" t="str">
        <f>IF(O101=1,"",RTD("cqg.rtd",,"StudyData", "(Vol("&amp;$E$19&amp;")when  (LocalYear("&amp;$E$19&amp;")="&amp;$D$8&amp;"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64" t="str">
        <f>IF(O101=1,"",RTD("cqg.rtd",,"StudyData", "(Vol("&amp;$E$20&amp;")when  (LocalYear("&amp;$E$20&amp;")="&amp;$D$9&amp;"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64" t="str">
        <f>IF(O101=1,"",RTD("cqg.rtd",,"StudyData", "(Vol("&amp;$E$21&amp;")when  (LocalYear("&amp;$E$21&amp;")="&amp;$D$10&amp;"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64" t="str">
        <f>IF(O101=1,"",RTD("cqg.rtd",,"StudyData", "(Vol("&amp;$E$21&amp;")when  (LocalYear("&amp;$E$21&amp;")="&amp;$D$11&amp;"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65" t="str">
        <f t="shared" si="20"/>
        <v/>
      </c>
      <c r="AE101" s="64" t="str">
        <f ca="1">IF($R101=1,SUM($S$1:S101),"")</f>
        <v/>
      </c>
      <c r="AF101" s="64" t="str">
        <f ca="1">IF($R101=1,SUM($T$1:T101),"")</f>
        <v/>
      </c>
      <c r="AG101" s="64" t="str">
        <f ca="1">IF($R101=1,SUM($U$1:U101),"")</f>
        <v/>
      </c>
      <c r="AH101" s="64" t="str">
        <f ca="1">IF($R101=1,SUM($V$1:V101),"")</f>
        <v/>
      </c>
      <c r="AI101" s="64" t="str">
        <f ca="1">IF($R101=1,SUM($W$1:W101),"")</f>
        <v/>
      </c>
      <c r="AJ101" s="64" t="str">
        <f ca="1">IF($R101=1,SUM($X$1:X101),"")</f>
        <v/>
      </c>
      <c r="AK101" s="64" t="str">
        <f ca="1">IF($R101=1,SUM($Y$1:Y101),"")</f>
        <v/>
      </c>
      <c r="AL101" s="64" t="str">
        <f ca="1">IF($R101=1,SUM($Z$1:Z101),"")</f>
        <v/>
      </c>
      <c r="AM101" s="64" t="str">
        <f ca="1">IF($R101=1,SUM($AA$1:AA101),"")</f>
        <v/>
      </c>
      <c r="AN101" s="64" t="str">
        <f ca="1">IF($R101=1,SUM($AB$1:AB101),"")</f>
        <v/>
      </c>
      <c r="AO101" s="64" t="str">
        <f ca="1">IF($R101=1,SUM($AC$1:AC101),"")</f>
        <v/>
      </c>
      <c r="AQ101" s="69" t="str">
        <f t="shared" si="21"/>
        <v>16:20</v>
      </c>
    </row>
    <row r="102" spans="6:43" x14ac:dyDescent="0.3">
      <c r="F102" s="64">
        <f t="shared" si="23"/>
        <v>16</v>
      </c>
      <c r="G102" s="66">
        <f t="shared" si="24"/>
        <v>25</v>
      </c>
      <c r="H102" s="67">
        <f t="shared" si="25"/>
        <v>0.68402777777777779</v>
      </c>
      <c r="K102" s="65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65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64">
        <f t="shared" si="18"/>
        <v>1</v>
      </c>
      <c r="R102" s="64">
        <f t="shared" ca="1" si="19"/>
        <v>1.0829999999999909</v>
      </c>
      <c r="S102" s="64" t="str">
        <f>IF(O102=1,"",RTD("cqg.rtd",,"StudyData", "(Vol("&amp;$E$13&amp;")when  (LocalYear("&amp;$E$13&amp;")="&amp;$D$2&amp;"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64" t="str">
        <f>IF(O102=1,"",RTD("cqg.rtd",,"StudyData", "(Vol("&amp;$E$14&amp;")when  (LocalYear("&amp;$E$14&amp;")="&amp;$D$3&amp;"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64" t="str">
        <f>IF(O102=1,"",RTD("cqg.rtd",,"StudyData", "(Vol("&amp;$E$15&amp;")when  (LocalYear("&amp;$E$15&amp;")="&amp;$D$4&amp;"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64" t="str">
        <f>IF(O102=1,"",RTD("cqg.rtd",,"StudyData", "(Vol("&amp;$E$16&amp;")when  (LocalYear("&amp;$E$16&amp;")="&amp;$D$5&amp;"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64" t="str">
        <f>IF(O102=1,"",RTD("cqg.rtd",,"StudyData", "(Vol("&amp;$E$17&amp;")when  (LocalYear("&amp;$E$17&amp;")="&amp;$D$6&amp;"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64" t="str">
        <f>IF(O102=1,"",RTD("cqg.rtd",,"StudyData", "(Vol("&amp;$E$18&amp;")when  (LocalYear("&amp;$E$18&amp;")="&amp;$D$7&amp;"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64" t="str">
        <f>IF(O102=1,"",RTD("cqg.rtd",,"StudyData", "(Vol("&amp;$E$19&amp;")when  (LocalYear("&amp;$E$19&amp;")="&amp;$D$8&amp;"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64" t="str">
        <f>IF(O102=1,"",RTD("cqg.rtd",,"StudyData", "(Vol("&amp;$E$20&amp;")when  (LocalYear("&amp;$E$20&amp;")="&amp;$D$9&amp;"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64" t="str">
        <f>IF(O102=1,"",RTD("cqg.rtd",,"StudyData", "(Vol("&amp;$E$21&amp;")when  (LocalYear("&amp;$E$21&amp;")="&amp;$D$10&amp;"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64" t="str">
        <f>IF(O102=1,"",RTD("cqg.rtd",,"StudyData", "(Vol("&amp;$E$21&amp;")when  (LocalYear("&amp;$E$21&amp;")="&amp;$D$11&amp;"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65" t="str">
        <f t="shared" si="20"/>
        <v/>
      </c>
      <c r="AE102" s="64" t="str">
        <f ca="1">IF($R102=1,SUM($S$1:S102),"")</f>
        <v/>
      </c>
      <c r="AF102" s="64" t="str">
        <f ca="1">IF($R102=1,SUM($T$1:T102),"")</f>
        <v/>
      </c>
      <c r="AG102" s="64" t="str">
        <f ca="1">IF($R102=1,SUM($U$1:U102),"")</f>
        <v/>
      </c>
      <c r="AH102" s="64" t="str">
        <f ca="1">IF($R102=1,SUM($V$1:V102),"")</f>
        <v/>
      </c>
      <c r="AI102" s="64" t="str">
        <f ca="1">IF($R102=1,SUM($W$1:W102),"")</f>
        <v/>
      </c>
      <c r="AJ102" s="64" t="str">
        <f ca="1">IF($R102=1,SUM($X$1:X102),"")</f>
        <v/>
      </c>
      <c r="AK102" s="64" t="str">
        <f ca="1">IF($R102=1,SUM($Y$1:Y102),"")</f>
        <v/>
      </c>
      <c r="AL102" s="64" t="str">
        <f ca="1">IF($R102=1,SUM($Z$1:Z102),"")</f>
        <v/>
      </c>
      <c r="AM102" s="64" t="str">
        <f ca="1">IF($R102=1,SUM($AA$1:AA102),"")</f>
        <v/>
      </c>
      <c r="AN102" s="64" t="str">
        <f ca="1">IF($R102=1,SUM($AB$1:AB102),"")</f>
        <v/>
      </c>
      <c r="AO102" s="64" t="str">
        <f ca="1">IF($R102=1,SUM($AC$1:AC102),"")</f>
        <v/>
      </c>
      <c r="AQ102" s="69" t="str">
        <f t="shared" si="21"/>
        <v>16:25</v>
      </c>
    </row>
    <row r="103" spans="6:43" x14ac:dyDescent="0.3">
      <c r="F103" s="64">
        <f t="shared" si="23"/>
        <v>16</v>
      </c>
      <c r="G103" s="66">
        <f t="shared" si="24"/>
        <v>30</v>
      </c>
      <c r="H103" s="67">
        <f t="shared" si="25"/>
        <v>0.6875</v>
      </c>
      <c r="K103" s="65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65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64">
        <f t="shared" si="18"/>
        <v>1</v>
      </c>
      <c r="R103" s="64">
        <f t="shared" ca="1" si="19"/>
        <v>1.0839999999999907</v>
      </c>
      <c r="S103" s="64" t="str">
        <f>IF(O103=1,"",RTD("cqg.rtd",,"StudyData", "(Vol("&amp;$E$13&amp;")when  (LocalYear("&amp;$E$13&amp;")="&amp;$D$2&amp;"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64" t="str">
        <f>IF(O103=1,"",RTD("cqg.rtd",,"StudyData", "(Vol("&amp;$E$14&amp;")when  (LocalYear("&amp;$E$14&amp;")="&amp;$D$3&amp;"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64" t="str">
        <f>IF(O103=1,"",RTD("cqg.rtd",,"StudyData", "(Vol("&amp;$E$15&amp;")when  (LocalYear("&amp;$E$15&amp;")="&amp;$D$4&amp;"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64" t="str">
        <f>IF(O103=1,"",RTD("cqg.rtd",,"StudyData", "(Vol("&amp;$E$16&amp;")when  (LocalYear("&amp;$E$16&amp;")="&amp;$D$5&amp;"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64" t="str">
        <f>IF(O103=1,"",RTD("cqg.rtd",,"StudyData", "(Vol("&amp;$E$17&amp;")when  (LocalYear("&amp;$E$17&amp;")="&amp;$D$6&amp;"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64" t="str">
        <f>IF(O103=1,"",RTD("cqg.rtd",,"StudyData", "(Vol("&amp;$E$18&amp;")when  (LocalYear("&amp;$E$18&amp;")="&amp;$D$7&amp;"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64" t="str">
        <f>IF(O103=1,"",RTD("cqg.rtd",,"StudyData", "(Vol("&amp;$E$19&amp;")when  (LocalYear("&amp;$E$19&amp;")="&amp;$D$8&amp;"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64" t="str">
        <f>IF(O103=1,"",RTD("cqg.rtd",,"StudyData", "(Vol("&amp;$E$20&amp;")when  (LocalYear("&amp;$E$20&amp;")="&amp;$D$9&amp;"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64" t="str">
        <f>IF(O103=1,"",RTD("cqg.rtd",,"StudyData", "(Vol("&amp;$E$21&amp;")when  (LocalYear("&amp;$E$21&amp;")="&amp;$D$10&amp;"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64" t="str">
        <f>IF(O103=1,"",RTD("cqg.rtd",,"StudyData", "(Vol("&amp;$E$21&amp;")when  (LocalYear("&amp;$E$21&amp;")="&amp;$D$11&amp;"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65" t="str">
        <f t="shared" si="20"/>
        <v/>
      </c>
      <c r="AE103" s="64" t="str">
        <f ca="1">IF($R103=1,SUM($S$1:S103),"")</f>
        <v/>
      </c>
      <c r="AF103" s="64" t="str">
        <f ca="1">IF($R103=1,SUM($T$1:T103),"")</f>
        <v/>
      </c>
      <c r="AG103" s="64" t="str">
        <f ca="1">IF($R103=1,SUM($U$1:U103),"")</f>
        <v/>
      </c>
      <c r="AH103" s="64" t="str">
        <f ca="1">IF($R103=1,SUM($V$1:V103),"")</f>
        <v/>
      </c>
      <c r="AI103" s="64" t="str">
        <f ca="1">IF($R103=1,SUM($W$1:W103),"")</f>
        <v/>
      </c>
      <c r="AJ103" s="64" t="str">
        <f ca="1">IF($R103=1,SUM($X$1:X103),"")</f>
        <v/>
      </c>
      <c r="AK103" s="64" t="str">
        <f ca="1">IF($R103=1,SUM($Y$1:Y103),"")</f>
        <v/>
      </c>
      <c r="AL103" s="64" t="str">
        <f ca="1">IF($R103=1,SUM($Z$1:Z103),"")</f>
        <v/>
      </c>
      <c r="AM103" s="64" t="str">
        <f ca="1">IF($R103=1,SUM($AA$1:AA103),"")</f>
        <v/>
      </c>
      <c r="AN103" s="64" t="str">
        <f ca="1">IF($R103=1,SUM($AB$1:AB103),"")</f>
        <v/>
      </c>
      <c r="AO103" s="64" t="str">
        <f ca="1">IF($R103=1,SUM($AC$1:AC103),"")</f>
        <v/>
      </c>
      <c r="AQ103" s="69" t="str">
        <f t="shared" si="21"/>
        <v>16:30</v>
      </c>
    </row>
    <row r="104" spans="6:43" x14ac:dyDescent="0.3">
      <c r="F104" s="64">
        <f t="shared" si="23"/>
        <v>16</v>
      </c>
      <c r="G104" s="66">
        <f t="shared" si="24"/>
        <v>35</v>
      </c>
      <c r="H104" s="67">
        <f t="shared" si="25"/>
        <v>0.69097222222222221</v>
      </c>
      <c r="K104" s="65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65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64">
        <f t="shared" si="18"/>
        <v>1</v>
      </c>
      <c r="R104" s="64">
        <f t="shared" ca="1" si="19"/>
        <v>1.0849999999999906</v>
      </c>
      <c r="S104" s="64" t="str">
        <f>IF(O104=1,"",RTD("cqg.rtd",,"StudyData", "(Vol("&amp;$E$13&amp;")when  (LocalYear("&amp;$E$13&amp;")="&amp;$D$2&amp;"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64" t="str">
        <f>IF(O104=1,"",RTD("cqg.rtd",,"StudyData", "(Vol("&amp;$E$14&amp;")when  (LocalYear("&amp;$E$14&amp;")="&amp;$D$3&amp;"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64" t="str">
        <f>IF(O104=1,"",RTD("cqg.rtd",,"StudyData", "(Vol("&amp;$E$15&amp;")when  (LocalYear("&amp;$E$15&amp;")="&amp;$D$4&amp;"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64" t="str">
        <f>IF(O104=1,"",RTD("cqg.rtd",,"StudyData", "(Vol("&amp;$E$16&amp;")when  (LocalYear("&amp;$E$16&amp;")="&amp;$D$5&amp;"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64" t="str">
        <f>IF(O104=1,"",RTD("cqg.rtd",,"StudyData", "(Vol("&amp;$E$17&amp;")when  (LocalYear("&amp;$E$17&amp;")="&amp;$D$6&amp;"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64" t="str">
        <f>IF(O104=1,"",RTD("cqg.rtd",,"StudyData", "(Vol("&amp;$E$18&amp;")when  (LocalYear("&amp;$E$18&amp;")="&amp;$D$7&amp;"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64" t="str">
        <f>IF(O104=1,"",RTD("cqg.rtd",,"StudyData", "(Vol("&amp;$E$19&amp;")when  (LocalYear("&amp;$E$19&amp;")="&amp;$D$8&amp;"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64" t="str">
        <f>IF(O104=1,"",RTD("cqg.rtd",,"StudyData", "(Vol("&amp;$E$20&amp;")when  (LocalYear("&amp;$E$20&amp;")="&amp;$D$9&amp;"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64" t="str">
        <f>IF(O104=1,"",RTD("cqg.rtd",,"StudyData", "(Vol("&amp;$E$21&amp;")when  (LocalYear("&amp;$E$21&amp;")="&amp;$D$10&amp;"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64" t="str">
        <f>IF(O104=1,"",RTD("cqg.rtd",,"StudyData", "(Vol("&amp;$E$21&amp;")when  (LocalYear("&amp;$E$21&amp;")="&amp;$D$11&amp;"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65" t="str">
        <f t="shared" si="20"/>
        <v/>
      </c>
      <c r="AE104" s="64" t="str">
        <f ca="1">IF($R104=1,SUM($S$1:S104),"")</f>
        <v/>
      </c>
      <c r="AF104" s="64" t="str">
        <f ca="1">IF($R104=1,SUM($T$1:T104),"")</f>
        <v/>
      </c>
      <c r="AG104" s="64" t="str">
        <f ca="1">IF($R104=1,SUM($U$1:U104),"")</f>
        <v/>
      </c>
      <c r="AH104" s="64" t="str">
        <f ca="1">IF($R104=1,SUM($V$1:V104),"")</f>
        <v/>
      </c>
      <c r="AI104" s="64" t="str">
        <f ca="1">IF($R104=1,SUM($W$1:W104),"")</f>
        <v/>
      </c>
      <c r="AJ104" s="64" t="str">
        <f ca="1">IF($R104=1,SUM($X$1:X104),"")</f>
        <v/>
      </c>
      <c r="AK104" s="64" t="str">
        <f ca="1">IF($R104=1,SUM($Y$1:Y104),"")</f>
        <v/>
      </c>
      <c r="AL104" s="64" t="str">
        <f ca="1">IF($R104=1,SUM($Z$1:Z104),"")</f>
        <v/>
      </c>
      <c r="AM104" s="64" t="str">
        <f ca="1">IF($R104=1,SUM($AA$1:AA104),"")</f>
        <v/>
      </c>
      <c r="AN104" s="64" t="str">
        <f ca="1">IF($R104=1,SUM($AB$1:AB104),"")</f>
        <v/>
      </c>
      <c r="AO104" s="64" t="str">
        <f ca="1">IF($R104=1,SUM($AC$1:AC104),"")</f>
        <v/>
      </c>
      <c r="AQ104" s="69" t="str">
        <f t="shared" si="21"/>
        <v>16:35</v>
      </c>
    </row>
    <row r="105" spans="6:43" x14ac:dyDescent="0.3">
      <c r="F105" s="64">
        <f t="shared" si="23"/>
        <v>16</v>
      </c>
      <c r="G105" s="66">
        <f t="shared" si="24"/>
        <v>40</v>
      </c>
      <c r="H105" s="67">
        <f t="shared" si="25"/>
        <v>0.69444444444444453</v>
      </c>
      <c r="K105" s="65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65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64">
        <f t="shared" si="18"/>
        <v>1</v>
      </c>
      <c r="R105" s="64">
        <f t="shared" ca="1" si="19"/>
        <v>1.0859999999999905</v>
      </c>
      <c r="S105" s="64" t="str">
        <f>IF(O105=1,"",RTD("cqg.rtd",,"StudyData", "(Vol("&amp;$E$13&amp;")when  (LocalYear("&amp;$E$13&amp;")="&amp;$D$2&amp;"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64" t="str">
        <f>IF(O105=1,"",RTD("cqg.rtd",,"StudyData", "(Vol("&amp;$E$14&amp;")when  (LocalYear("&amp;$E$14&amp;")="&amp;$D$3&amp;"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64" t="str">
        <f>IF(O105=1,"",RTD("cqg.rtd",,"StudyData", "(Vol("&amp;$E$15&amp;")when  (LocalYear("&amp;$E$15&amp;")="&amp;$D$4&amp;"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64" t="str">
        <f>IF(O105=1,"",RTD("cqg.rtd",,"StudyData", "(Vol("&amp;$E$16&amp;")when  (LocalYear("&amp;$E$16&amp;")="&amp;$D$5&amp;"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64" t="str">
        <f>IF(O105=1,"",RTD("cqg.rtd",,"StudyData", "(Vol("&amp;$E$17&amp;")when  (LocalYear("&amp;$E$17&amp;")="&amp;$D$6&amp;"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64" t="str">
        <f>IF(O105=1,"",RTD("cqg.rtd",,"StudyData", "(Vol("&amp;$E$18&amp;")when  (LocalYear("&amp;$E$18&amp;")="&amp;$D$7&amp;"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64" t="str">
        <f>IF(O105=1,"",RTD("cqg.rtd",,"StudyData", "(Vol("&amp;$E$19&amp;")when  (LocalYear("&amp;$E$19&amp;")="&amp;$D$8&amp;"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64" t="str">
        <f>IF(O105=1,"",RTD("cqg.rtd",,"StudyData", "(Vol("&amp;$E$20&amp;")when  (LocalYear("&amp;$E$20&amp;")="&amp;$D$9&amp;"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64" t="str">
        <f>IF(O105=1,"",RTD("cqg.rtd",,"StudyData", "(Vol("&amp;$E$21&amp;")when  (LocalYear("&amp;$E$21&amp;")="&amp;$D$10&amp;"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64" t="str">
        <f>IF(O105=1,"",RTD("cqg.rtd",,"StudyData", "(Vol("&amp;$E$21&amp;")when  (LocalYear("&amp;$E$21&amp;")="&amp;$D$11&amp;"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65" t="str">
        <f t="shared" si="20"/>
        <v/>
      </c>
      <c r="AE105" s="64" t="str">
        <f ca="1">IF($R105=1,SUM($S$1:S105),"")</f>
        <v/>
      </c>
      <c r="AF105" s="64" t="str">
        <f ca="1">IF($R105=1,SUM($T$1:T105),"")</f>
        <v/>
      </c>
      <c r="AG105" s="64" t="str">
        <f ca="1">IF($R105=1,SUM($U$1:U105),"")</f>
        <v/>
      </c>
      <c r="AH105" s="64" t="str">
        <f ca="1">IF($R105=1,SUM($V$1:V105),"")</f>
        <v/>
      </c>
      <c r="AI105" s="64" t="str">
        <f ca="1">IF($R105=1,SUM($W$1:W105),"")</f>
        <v/>
      </c>
      <c r="AJ105" s="64" t="str">
        <f ca="1">IF($R105=1,SUM($X$1:X105),"")</f>
        <v/>
      </c>
      <c r="AK105" s="64" t="str">
        <f ca="1">IF($R105=1,SUM($Y$1:Y105),"")</f>
        <v/>
      </c>
      <c r="AL105" s="64" t="str">
        <f ca="1">IF($R105=1,SUM($Z$1:Z105),"")</f>
        <v/>
      </c>
      <c r="AM105" s="64" t="str">
        <f ca="1">IF($R105=1,SUM($AA$1:AA105),"")</f>
        <v/>
      </c>
      <c r="AN105" s="64" t="str">
        <f ca="1">IF($R105=1,SUM($AB$1:AB105),"")</f>
        <v/>
      </c>
      <c r="AO105" s="64" t="str">
        <f ca="1">IF($R105=1,SUM($AC$1:AC105),"")</f>
        <v/>
      </c>
      <c r="AQ105" s="69" t="str">
        <f t="shared" si="21"/>
        <v>16:40</v>
      </c>
    </row>
    <row r="106" spans="6:43" x14ac:dyDescent="0.3">
      <c r="F106" s="64">
        <f t="shared" si="23"/>
        <v>16</v>
      </c>
      <c r="G106" s="66">
        <f t="shared" si="24"/>
        <v>45</v>
      </c>
      <c r="H106" s="67">
        <f t="shared" si="25"/>
        <v>0.69791666666666663</v>
      </c>
      <c r="K106" s="65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65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64">
        <f t="shared" si="18"/>
        <v>1</v>
      </c>
      <c r="R106" s="64">
        <f t="shared" ca="1" si="19"/>
        <v>1.0869999999999904</v>
      </c>
      <c r="S106" s="64" t="str">
        <f>IF(O106=1,"",RTD("cqg.rtd",,"StudyData", "(Vol("&amp;$E$13&amp;")when  (LocalYear("&amp;$E$13&amp;")="&amp;$D$2&amp;"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64" t="str">
        <f>IF(O106=1,"",RTD("cqg.rtd",,"StudyData", "(Vol("&amp;$E$14&amp;")when  (LocalYear("&amp;$E$14&amp;")="&amp;$D$3&amp;"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64" t="str">
        <f>IF(O106=1,"",RTD("cqg.rtd",,"StudyData", "(Vol("&amp;$E$15&amp;")when  (LocalYear("&amp;$E$15&amp;")="&amp;$D$4&amp;"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64" t="str">
        <f>IF(O106=1,"",RTD("cqg.rtd",,"StudyData", "(Vol("&amp;$E$16&amp;")when  (LocalYear("&amp;$E$16&amp;")="&amp;$D$5&amp;"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64" t="str">
        <f>IF(O106=1,"",RTD("cqg.rtd",,"StudyData", "(Vol("&amp;$E$17&amp;")when  (LocalYear("&amp;$E$17&amp;")="&amp;$D$6&amp;"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64" t="str">
        <f>IF(O106=1,"",RTD("cqg.rtd",,"StudyData", "(Vol("&amp;$E$18&amp;")when  (LocalYear("&amp;$E$18&amp;")="&amp;$D$7&amp;"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64" t="str">
        <f>IF(O106=1,"",RTD("cqg.rtd",,"StudyData", "(Vol("&amp;$E$19&amp;")when  (LocalYear("&amp;$E$19&amp;")="&amp;$D$8&amp;"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64" t="str">
        <f>IF(O106=1,"",RTD("cqg.rtd",,"StudyData", "(Vol("&amp;$E$20&amp;")when  (LocalYear("&amp;$E$20&amp;")="&amp;$D$9&amp;"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64" t="str">
        <f>IF(O106=1,"",RTD("cqg.rtd",,"StudyData", "(Vol("&amp;$E$21&amp;")when  (LocalYear("&amp;$E$21&amp;")="&amp;$D$10&amp;"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64" t="str">
        <f>IF(O106=1,"",RTD("cqg.rtd",,"StudyData", "(Vol("&amp;$E$21&amp;")when  (LocalYear("&amp;$E$21&amp;")="&amp;$D$11&amp;"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65" t="str">
        <f t="shared" si="20"/>
        <v/>
      </c>
      <c r="AE106" s="64" t="str">
        <f ca="1">IF($R106=1,SUM($S$1:S106),"")</f>
        <v/>
      </c>
      <c r="AF106" s="64" t="str">
        <f ca="1">IF($R106=1,SUM($T$1:T106),"")</f>
        <v/>
      </c>
      <c r="AG106" s="64" t="str">
        <f ca="1">IF($R106=1,SUM($U$1:U106),"")</f>
        <v/>
      </c>
      <c r="AH106" s="64" t="str">
        <f ca="1">IF($R106=1,SUM($V$1:V106),"")</f>
        <v/>
      </c>
      <c r="AI106" s="64" t="str">
        <f ca="1">IF($R106=1,SUM($W$1:W106),"")</f>
        <v/>
      </c>
      <c r="AJ106" s="64" t="str">
        <f ca="1">IF($R106=1,SUM($X$1:X106),"")</f>
        <v/>
      </c>
      <c r="AK106" s="64" t="str">
        <f ca="1">IF($R106=1,SUM($Y$1:Y106),"")</f>
        <v/>
      </c>
      <c r="AL106" s="64" t="str">
        <f ca="1">IF($R106=1,SUM($Z$1:Z106),"")</f>
        <v/>
      </c>
      <c r="AM106" s="64" t="str">
        <f ca="1">IF($R106=1,SUM($AA$1:AA106),"")</f>
        <v/>
      </c>
      <c r="AN106" s="64" t="str">
        <f ca="1">IF($R106=1,SUM($AB$1:AB106),"")</f>
        <v/>
      </c>
      <c r="AO106" s="64" t="str">
        <f ca="1">IF($R106=1,SUM($AC$1:AC106),"")</f>
        <v/>
      </c>
      <c r="AQ106" s="69" t="str">
        <f t="shared" si="21"/>
        <v>16:45</v>
      </c>
    </row>
    <row r="107" spans="6:43" x14ac:dyDescent="0.3">
      <c r="F107" s="64">
        <f t="shared" si="23"/>
        <v>16</v>
      </c>
      <c r="G107" s="66">
        <f t="shared" si="24"/>
        <v>50</v>
      </c>
      <c r="H107" s="67">
        <f t="shared" si="25"/>
        <v>0.70138888888888884</v>
      </c>
      <c r="K107" s="65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65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64">
        <f t="shared" si="18"/>
        <v>1</v>
      </c>
      <c r="R107" s="64">
        <f t="shared" ca="1" si="19"/>
        <v>1.0879999999999903</v>
      </c>
      <c r="S107" s="64" t="str">
        <f>IF(O107=1,"",RTD("cqg.rtd",,"StudyData", "(Vol("&amp;$E$13&amp;")when  (LocalYear("&amp;$E$13&amp;")="&amp;$D$2&amp;"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64" t="str">
        <f>IF(O107=1,"",RTD("cqg.rtd",,"StudyData", "(Vol("&amp;$E$14&amp;")when  (LocalYear("&amp;$E$14&amp;")="&amp;$D$3&amp;"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64" t="str">
        <f>IF(O107=1,"",RTD("cqg.rtd",,"StudyData", "(Vol("&amp;$E$15&amp;")when  (LocalYear("&amp;$E$15&amp;")="&amp;$D$4&amp;"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64" t="str">
        <f>IF(O107=1,"",RTD("cqg.rtd",,"StudyData", "(Vol("&amp;$E$16&amp;")when  (LocalYear("&amp;$E$16&amp;")="&amp;$D$5&amp;"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64" t="str">
        <f>IF(O107=1,"",RTD("cqg.rtd",,"StudyData", "(Vol("&amp;$E$17&amp;")when  (LocalYear("&amp;$E$17&amp;")="&amp;$D$6&amp;"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64" t="str">
        <f>IF(O107=1,"",RTD("cqg.rtd",,"StudyData", "(Vol("&amp;$E$18&amp;")when  (LocalYear("&amp;$E$18&amp;")="&amp;$D$7&amp;"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64" t="str">
        <f>IF(O107=1,"",RTD("cqg.rtd",,"StudyData", "(Vol("&amp;$E$19&amp;")when  (LocalYear("&amp;$E$19&amp;")="&amp;$D$8&amp;"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64" t="str">
        <f>IF(O107=1,"",RTD("cqg.rtd",,"StudyData", "(Vol("&amp;$E$20&amp;")when  (LocalYear("&amp;$E$20&amp;")="&amp;$D$9&amp;"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64" t="str">
        <f>IF(O107=1,"",RTD("cqg.rtd",,"StudyData", "(Vol("&amp;$E$21&amp;")when  (LocalYear("&amp;$E$21&amp;")="&amp;$D$10&amp;"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64" t="str">
        <f>IF(O107=1,"",RTD("cqg.rtd",,"StudyData", "(Vol("&amp;$E$21&amp;")when  (LocalYear("&amp;$E$21&amp;")="&amp;$D$11&amp;"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65" t="str">
        <f t="shared" si="20"/>
        <v/>
      </c>
      <c r="AE107" s="64" t="str">
        <f ca="1">IF($R107=1,SUM($S$1:S107),"")</f>
        <v/>
      </c>
      <c r="AF107" s="64" t="str">
        <f ca="1">IF($R107=1,SUM($T$1:T107),"")</f>
        <v/>
      </c>
      <c r="AG107" s="64" t="str">
        <f ca="1">IF($R107=1,SUM($U$1:U107),"")</f>
        <v/>
      </c>
      <c r="AH107" s="64" t="str">
        <f ca="1">IF($R107=1,SUM($V$1:V107),"")</f>
        <v/>
      </c>
      <c r="AI107" s="64" t="str">
        <f ca="1">IF($R107=1,SUM($W$1:W107),"")</f>
        <v/>
      </c>
      <c r="AJ107" s="64" t="str">
        <f ca="1">IF($R107=1,SUM($X$1:X107),"")</f>
        <v/>
      </c>
      <c r="AK107" s="64" t="str">
        <f ca="1">IF($R107=1,SUM($Y$1:Y107),"")</f>
        <v/>
      </c>
      <c r="AL107" s="64" t="str">
        <f ca="1">IF($R107=1,SUM($Z$1:Z107),"")</f>
        <v/>
      </c>
      <c r="AM107" s="64" t="str">
        <f ca="1">IF($R107=1,SUM($AA$1:AA107),"")</f>
        <v/>
      </c>
      <c r="AN107" s="64" t="str">
        <f ca="1">IF($R107=1,SUM($AB$1:AB107),"")</f>
        <v/>
      </c>
      <c r="AO107" s="64" t="str">
        <f ca="1">IF($R107=1,SUM($AC$1:AC107),"")</f>
        <v/>
      </c>
      <c r="AQ107" s="69" t="str">
        <f t="shared" si="21"/>
        <v>16:50</v>
      </c>
    </row>
    <row r="108" spans="6:43" x14ac:dyDescent="0.3">
      <c r="F108" s="64">
        <f t="shared" si="23"/>
        <v>16</v>
      </c>
      <c r="G108" s="66">
        <f t="shared" si="24"/>
        <v>55</v>
      </c>
      <c r="H108" s="67">
        <f t="shared" si="25"/>
        <v>0.70486111111111116</v>
      </c>
      <c r="K108" s="65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65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64">
        <f t="shared" si="18"/>
        <v>1</v>
      </c>
      <c r="R108" s="64">
        <f t="shared" ca="1" si="19"/>
        <v>1.0889999999999902</v>
      </c>
      <c r="S108" s="64" t="str">
        <f>IF(O108=1,"",RTD("cqg.rtd",,"StudyData", "(Vol("&amp;$E$13&amp;")when  (LocalYear("&amp;$E$13&amp;")="&amp;$D$2&amp;"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64" t="str">
        <f>IF(O108=1,"",RTD("cqg.rtd",,"StudyData", "(Vol("&amp;$E$14&amp;")when  (LocalYear("&amp;$E$14&amp;")="&amp;$D$3&amp;"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64" t="str">
        <f>IF(O108=1,"",RTD("cqg.rtd",,"StudyData", "(Vol("&amp;$E$15&amp;")when  (LocalYear("&amp;$E$15&amp;")="&amp;$D$4&amp;"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64" t="str">
        <f>IF(O108=1,"",RTD("cqg.rtd",,"StudyData", "(Vol("&amp;$E$16&amp;")when  (LocalYear("&amp;$E$16&amp;")="&amp;$D$5&amp;"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64" t="str">
        <f>IF(O108=1,"",RTD("cqg.rtd",,"StudyData", "(Vol("&amp;$E$17&amp;")when  (LocalYear("&amp;$E$17&amp;")="&amp;$D$6&amp;"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64" t="str">
        <f>IF(O108=1,"",RTD("cqg.rtd",,"StudyData", "(Vol("&amp;$E$18&amp;")when  (LocalYear("&amp;$E$18&amp;")="&amp;$D$7&amp;"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64" t="str">
        <f>IF(O108=1,"",RTD("cqg.rtd",,"StudyData", "(Vol("&amp;$E$19&amp;")when  (LocalYear("&amp;$E$19&amp;")="&amp;$D$8&amp;"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64" t="str">
        <f>IF(O108=1,"",RTD("cqg.rtd",,"StudyData", "(Vol("&amp;$E$20&amp;")when  (LocalYear("&amp;$E$20&amp;")="&amp;$D$9&amp;"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64" t="str">
        <f>IF(O108=1,"",RTD("cqg.rtd",,"StudyData", "(Vol("&amp;$E$21&amp;")when  (LocalYear("&amp;$E$21&amp;")="&amp;$D$10&amp;"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64" t="str">
        <f>IF(O108=1,"",RTD("cqg.rtd",,"StudyData", "(Vol("&amp;$E$21&amp;")when  (LocalYear("&amp;$E$21&amp;")="&amp;$D$11&amp;"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65" t="str">
        <f t="shared" si="20"/>
        <v/>
      </c>
      <c r="AE108" s="64" t="str">
        <f ca="1">IF($R108=1,SUM($S$1:S108),"")</f>
        <v/>
      </c>
      <c r="AF108" s="64" t="str">
        <f ca="1">IF($R108=1,SUM($T$1:T108),"")</f>
        <v/>
      </c>
      <c r="AG108" s="64" t="str">
        <f ca="1">IF($R108=1,SUM($U$1:U108),"")</f>
        <v/>
      </c>
      <c r="AH108" s="64" t="str">
        <f ca="1">IF($R108=1,SUM($V$1:V108),"")</f>
        <v/>
      </c>
      <c r="AI108" s="64" t="str">
        <f ca="1">IF($R108=1,SUM($W$1:W108),"")</f>
        <v/>
      </c>
      <c r="AJ108" s="64" t="str">
        <f ca="1">IF($R108=1,SUM($X$1:X108),"")</f>
        <v/>
      </c>
      <c r="AK108" s="64" t="str">
        <f ca="1">IF($R108=1,SUM($Y$1:Y108),"")</f>
        <v/>
      </c>
      <c r="AL108" s="64" t="str">
        <f ca="1">IF($R108=1,SUM($Z$1:Z108),"")</f>
        <v/>
      </c>
      <c r="AM108" s="64" t="str">
        <f ca="1">IF($R108=1,SUM($AA$1:AA108),"")</f>
        <v/>
      </c>
      <c r="AN108" s="64" t="str">
        <f ca="1">IF($R108=1,SUM($AB$1:AB108),"")</f>
        <v/>
      </c>
      <c r="AO108" s="64" t="str">
        <f ca="1">IF($R108=1,SUM($AC$1:AC108),"")</f>
        <v/>
      </c>
      <c r="AQ108" s="69" t="str">
        <f t="shared" si="21"/>
        <v>16:55</v>
      </c>
    </row>
    <row r="109" spans="6:43" x14ac:dyDescent="0.3">
      <c r="F109" s="64">
        <f t="shared" si="23"/>
        <v>17</v>
      </c>
      <c r="G109" s="66" t="str">
        <f t="shared" si="24"/>
        <v>00</v>
      </c>
      <c r="H109" s="67">
        <f t="shared" si="25"/>
        <v>0.70833333333333337</v>
      </c>
      <c r="K109" s="65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65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64">
        <f t="shared" si="18"/>
        <v>1</v>
      </c>
      <c r="R109" s="64">
        <f t="shared" ca="1" si="19"/>
        <v>1.0899999999999901</v>
      </c>
      <c r="S109" s="64" t="str">
        <f>IF(O109=1,"",RTD("cqg.rtd",,"StudyData", "(Vol("&amp;$E$13&amp;")when  (LocalYear("&amp;$E$13&amp;")="&amp;$D$2&amp;"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64" t="str">
        <f>IF(O109=1,"",RTD("cqg.rtd",,"StudyData", "(Vol("&amp;$E$14&amp;")when  (LocalYear("&amp;$E$14&amp;")="&amp;$D$3&amp;"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64" t="str">
        <f>IF(O109=1,"",RTD("cqg.rtd",,"StudyData", "(Vol("&amp;$E$15&amp;")when  (LocalYear("&amp;$E$15&amp;")="&amp;$D$4&amp;"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64" t="str">
        <f>IF(O109=1,"",RTD("cqg.rtd",,"StudyData", "(Vol("&amp;$E$16&amp;")when  (LocalYear("&amp;$E$16&amp;")="&amp;$D$5&amp;"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64" t="str">
        <f>IF(O109=1,"",RTD("cqg.rtd",,"StudyData", "(Vol("&amp;$E$17&amp;")when  (LocalYear("&amp;$E$17&amp;")="&amp;$D$6&amp;"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64" t="str">
        <f>IF(O109=1,"",RTD("cqg.rtd",,"StudyData", "(Vol("&amp;$E$18&amp;")when  (LocalYear("&amp;$E$18&amp;")="&amp;$D$7&amp;"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64" t="str">
        <f>IF(O109=1,"",RTD("cqg.rtd",,"StudyData", "(Vol("&amp;$E$19&amp;")when  (LocalYear("&amp;$E$19&amp;")="&amp;$D$8&amp;"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64" t="str">
        <f>IF(O109=1,"",RTD("cqg.rtd",,"StudyData", "(Vol("&amp;$E$20&amp;")when  (LocalYear("&amp;$E$20&amp;")="&amp;$D$9&amp;"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64" t="str">
        <f>IF(O109=1,"",RTD("cqg.rtd",,"StudyData", "(Vol("&amp;$E$21&amp;")when  (LocalYear("&amp;$E$21&amp;")="&amp;$D$10&amp;"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64" t="str">
        <f>IF(O109=1,"",RTD("cqg.rtd",,"StudyData", "(Vol("&amp;$E$21&amp;")when  (LocalYear("&amp;$E$21&amp;")="&amp;$D$11&amp;"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65" t="str">
        <f t="shared" si="20"/>
        <v/>
      </c>
      <c r="AE109" s="64" t="str">
        <f ca="1">IF($R109=1,SUM($S$1:S109),"")</f>
        <v/>
      </c>
      <c r="AF109" s="64" t="str">
        <f ca="1">IF($R109=1,SUM($T$1:T109),"")</f>
        <v/>
      </c>
      <c r="AG109" s="64" t="str">
        <f ca="1">IF($R109=1,SUM($U$1:U109),"")</f>
        <v/>
      </c>
      <c r="AH109" s="64" t="str">
        <f ca="1">IF($R109=1,SUM($V$1:V109),"")</f>
        <v/>
      </c>
      <c r="AI109" s="64" t="str">
        <f ca="1">IF($R109=1,SUM($W$1:W109),"")</f>
        <v/>
      </c>
      <c r="AJ109" s="64" t="str">
        <f ca="1">IF($R109=1,SUM($X$1:X109),"")</f>
        <v/>
      </c>
      <c r="AK109" s="64" t="str">
        <f ca="1">IF($R109=1,SUM($Y$1:Y109),"")</f>
        <v/>
      </c>
      <c r="AL109" s="64" t="str">
        <f ca="1">IF($R109=1,SUM($Z$1:Z109),"")</f>
        <v/>
      </c>
      <c r="AM109" s="64" t="str">
        <f ca="1">IF($R109=1,SUM($AA$1:AA109),"")</f>
        <v/>
      </c>
      <c r="AN109" s="64" t="str">
        <f ca="1">IF($R109=1,SUM($AB$1:AB109),"")</f>
        <v/>
      </c>
      <c r="AO109" s="64" t="str">
        <f ca="1">IF($R109=1,SUM($AC$1:AC109),"")</f>
        <v/>
      </c>
      <c r="AQ109" s="69" t="str">
        <f t="shared" si="21"/>
        <v>17:00</v>
      </c>
    </row>
    <row r="110" spans="6:43" x14ac:dyDescent="0.3">
      <c r="F110" s="64">
        <f t="shared" si="23"/>
        <v>17</v>
      </c>
      <c r="G110" s="66" t="str">
        <f t="shared" si="24"/>
        <v>05</v>
      </c>
      <c r="H110" s="67">
        <f t="shared" si="25"/>
        <v>0.71180555555555547</v>
      </c>
      <c r="K110" s="65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65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64">
        <f t="shared" si="18"/>
        <v>1</v>
      </c>
      <c r="R110" s="64">
        <f t="shared" ca="1" si="19"/>
        <v>1.09099999999999</v>
      </c>
      <c r="S110" s="64" t="str">
        <f>IF(O110=1,"",RTD("cqg.rtd",,"StudyData", "(Vol("&amp;$E$13&amp;")when  (LocalYear("&amp;$E$13&amp;")="&amp;$D$2&amp;"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64" t="str">
        <f>IF(O110=1,"",RTD("cqg.rtd",,"StudyData", "(Vol("&amp;$E$14&amp;")when  (LocalYear("&amp;$E$14&amp;")="&amp;$D$3&amp;"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64" t="str">
        <f>IF(O110=1,"",RTD("cqg.rtd",,"StudyData", "(Vol("&amp;$E$15&amp;")when  (LocalYear("&amp;$E$15&amp;")="&amp;$D$4&amp;"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64" t="str">
        <f>IF(O110=1,"",RTD("cqg.rtd",,"StudyData", "(Vol("&amp;$E$16&amp;")when  (LocalYear("&amp;$E$16&amp;")="&amp;$D$5&amp;"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64" t="str">
        <f>IF(O110=1,"",RTD("cqg.rtd",,"StudyData", "(Vol("&amp;$E$17&amp;")when  (LocalYear("&amp;$E$17&amp;")="&amp;$D$6&amp;"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64" t="str">
        <f>IF(O110=1,"",RTD("cqg.rtd",,"StudyData", "(Vol("&amp;$E$18&amp;")when  (LocalYear("&amp;$E$18&amp;")="&amp;$D$7&amp;"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64" t="str">
        <f>IF(O110=1,"",RTD("cqg.rtd",,"StudyData", "(Vol("&amp;$E$19&amp;")when  (LocalYear("&amp;$E$19&amp;")="&amp;$D$8&amp;"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64" t="str">
        <f>IF(O110=1,"",RTD("cqg.rtd",,"StudyData", "(Vol("&amp;$E$20&amp;")when  (LocalYear("&amp;$E$20&amp;")="&amp;$D$9&amp;"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64" t="str">
        <f>IF(O110=1,"",RTD("cqg.rtd",,"StudyData", "(Vol("&amp;$E$21&amp;")when  (LocalYear("&amp;$E$21&amp;")="&amp;$D$10&amp;"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64" t="str">
        <f>IF(O110=1,"",RTD("cqg.rtd",,"StudyData", "(Vol("&amp;$E$21&amp;")when  (LocalYear("&amp;$E$21&amp;")="&amp;$D$11&amp;"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65" t="str">
        <f t="shared" si="20"/>
        <v/>
      </c>
      <c r="AE110" s="64" t="str">
        <f ca="1">IF($R110=1,SUM($S$1:S110),"")</f>
        <v/>
      </c>
      <c r="AF110" s="64" t="str">
        <f ca="1">IF($R110=1,SUM($T$1:T110),"")</f>
        <v/>
      </c>
      <c r="AG110" s="64" t="str">
        <f ca="1">IF($R110=1,SUM($U$1:U110),"")</f>
        <v/>
      </c>
      <c r="AH110" s="64" t="str">
        <f ca="1">IF($R110=1,SUM($V$1:V110),"")</f>
        <v/>
      </c>
      <c r="AI110" s="64" t="str">
        <f ca="1">IF($R110=1,SUM($W$1:W110),"")</f>
        <v/>
      </c>
      <c r="AJ110" s="64" t="str">
        <f ca="1">IF($R110=1,SUM($X$1:X110),"")</f>
        <v/>
      </c>
      <c r="AK110" s="64" t="str">
        <f ca="1">IF($R110=1,SUM($Y$1:Y110),"")</f>
        <v/>
      </c>
      <c r="AL110" s="64" t="str">
        <f ca="1">IF($R110=1,SUM($Z$1:Z110),"")</f>
        <v/>
      </c>
      <c r="AM110" s="64" t="str">
        <f ca="1">IF($R110=1,SUM($AA$1:AA110),"")</f>
        <v/>
      </c>
      <c r="AN110" s="64" t="str">
        <f ca="1">IF($R110=1,SUM($AB$1:AB110),"")</f>
        <v/>
      </c>
      <c r="AO110" s="64" t="str">
        <f ca="1">IF($R110=1,SUM($AC$1:AC110),"")</f>
        <v/>
      </c>
      <c r="AQ110" s="69" t="str">
        <f t="shared" si="21"/>
        <v>17:05</v>
      </c>
    </row>
    <row r="111" spans="6:43" x14ac:dyDescent="0.3">
      <c r="F111" s="64">
        <f t="shared" si="23"/>
        <v>17</v>
      </c>
      <c r="G111" s="66">
        <f t="shared" si="24"/>
        <v>10</v>
      </c>
      <c r="H111" s="67">
        <f t="shared" si="25"/>
        <v>0.71527777777777779</v>
      </c>
      <c r="K111" s="65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65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64">
        <f t="shared" si="18"/>
        <v>1</v>
      </c>
      <c r="R111" s="64">
        <f t="shared" ca="1" si="19"/>
        <v>1.0919999999999899</v>
      </c>
      <c r="S111" s="64" t="str">
        <f>IF(O111=1,"",RTD("cqg.rtd",,"StudyData", "(Vol("&amp;$E$13&amp;")when  (LocalYear("&amp;$E$13&amp;")="&amp;$D$2&amp;"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64" t="str">
        <f>IF(O111=1,"",RTD("cqg.rtd",,"StudyData", "(Vol("&amp;$E$14&amp;")when  (LocalYear("&amp;$E$14&amp;")="&amp;$D$3&amp;"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64" t="str">
        <f>IF(O111=1,"",RTD("cqg.rtd",,"StudyData", "(Vol("&amp;$E$15&amp;")when  (LocalYear("&amp;$E$15&amp;")="&amp;$D$4&amp;"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64" t="str">
        <f>IF(O111=1,"",RTD("cqg.rtd",,"StudyData", "(Vol("&amp;$E$16&amp;")when  (LocalYear("&amp;$E$16&amp;")="&amp;$D$5&amp;"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64" t="str">
        <f>IF(O111=1,"",RTD("cqg.rtd",,"StudyData", "(Vol("&amp;$E$17&amp;")when  (LocalYear("&amp;$E$17&amp;")="&amp;$D$6&amp;"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64" t="str">
        <f>IF(O111=1,"",RTD("cqg.rtd",,"StudyData", "(Vol("&amp;$E$18&amp;")when  (LocalYear("&amp;$E$18&amp;")="&amp;$D$7&amp;"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64" t="str">
        <f>IF(O111=1,"",RTD("cqg.rtd",,"StudyData", "(Vol("&amp;$E$19&amp;")when  (LocalYear("&amp;$E$19&amp;")="&amp;$D$8&amp;"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64" t="str">
        <f>IF(O111=1,"",RTD("cqg.rtd",,"StudyData", "(Vol("&amp;$E$20&amp;")when  (LocalYear("&amp;$E$20&amp;")="&amp;$D$9&amp;"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64" t="str">
        <f>IF(O111=1,"",RTD("cqg.rtd",,"StudyData", "(Vol("&amp;$E$21&amp;")when  (LocalYear("&amp;$E$21&amp;")="&amp;$D$10&amp;"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64" t="str">
        <f>IF(O111=1,"",RTD("cqg.rtd",,"StudyData", "(Vol("&amp;$E$21&amp;")when  (LocalYear("&amp;$E$21&amp;")="&amp;$D$11&amp;"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65" t="str">
        <f t="shared" si="20"/>
        <v/>
      </c>
      <c r="AE111" s="64" t="str">
        <f ca="1">IF($R111=1,SUM($S$1:S111),"")</f>
        <v/>
      </c>
      <c r="AF111" s="64" t="str">
        <f ca="1">IF($R111=1,SUM($T$1:T111),"")</f>
        <v/>
      </c>
      <c r="AG111" s="64" t="str">
        <f ca="1">IF($R111=1,SUM($U$1:U111),"")</f>
        <v/>
      </c>
      <c r="AH111" s="64" t="str">
        <f ca="1">IF($R111=1,SUM($V$1:V111),"")</f>
        <v/>
      </c>
      <c r="AI111" s="64" t="str">
        <f ca="1">IF($R111=1,SUM($W$1:W111),"")</f>
        <v/>
      </c>
      <c r="AJ111" s="64" t="str">
        <f ca="1">IF($R111=1,SUM($X$1:X111),"")</f>
        <v/>
      </c>
      <c r="AK111" s="64" t="str">
        <f ca="1">IF($R111=1,SUM($Y$1:Y111),"")</f>
        <v/>
      </c>
      <c r="AL111" s="64" t="str">
        <f ca="1">IF($R111=1,SUM($Z$1:Z111),"")</f>
        <v/>
      </c>
      <c r="AM111" s="64" t="str">
        <f ca="1">IF($R111=1,SUM($AA$1:AA111),"")</f>
        <v/>
      </c>
      <c r="AN111" s="64" t="str">
        <f ca="1">IF($R111=1,SUM($AB$1:AB111),"")</f>
        <v/>
      </c>
      <c r="AO111" s="64" t="str">
        <f ca="1">IF($R111=1,SUM($AC$1:AC111),"")</f>
        <v/>
      </c>
      <c r="AQ111" s="69" t="str">
        <f t="shared" si="21"/>
        <v>17:10</v>
      </c>
    </row>
    <row r="112" spans="6:43" x14ac:dyDescent="0.3">
      <c r="F112" s="64">
        <f t="shared" si="23"/>
        <v>17</v>
      </c>
      <c r="G112" s="66">
        <f t="shared" si="24"/>
        <v>15</v>
      </c>
      <c r="H112" s="67">
        <f t="shared" si="25"/>
        <v>0.71875</v>
      </c>
      <c r="K112" s="65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65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64">
        <f t="shared" si="18"/>
        <v>1</v>
      </c>
      <c r="R112" s="64">
        <f t="shared" ca="1" si="19"/>
        <v>1.0929999999999898</v>
      </c>
      <c r="S112" s="64" t="str">
        <f>IF(O112=1,"",RTD("cqg.rtd",,"StudyData", "(Vol("&amp;$E$13&amp;")when  (LocalYear("&amp;$E$13&amp;")="&amp;$D$2&amp;"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64" t="str">
        <f>IF(O112=1,"",RTD("cqg.rtd",,"StudyData", "(Vol("&amp;$E$14&amp;")when  (LocalYear("&amp;$E$14&amp;")="&amp;$D$3&amp;"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64" t="str">
        <f>IF(O112=1,"",RTD("cqg.rtd",,"StudyData", "(Vol("&amp;$E$15&amp;")when  (LocalYear("&amp;$E$15&amp;")="&amp;$D$4&amp;"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64" t="str">
        <f>IF(O112=1,"",RTD("cqg.rtd",,"StudyData", "(Vol("&amp;$E$16&amp;")when  (LocalYear("&amp;$E$16&amp;")="&amp;$D$5&amp;"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64" t="str">
        <f>IF(O112=1,"",RTD("cqg.rtd",,"StudyData", "(Vol("&amp;$E$17&amp;")when  (LocalYear("&amp;$E$17&amp;")="&amp;$D$6&amp;"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64" t="str">
        <f>IF(O112=1,"",RTD("cqg.rtd",,"StudyData", "(Vol("&amp;$E$18&amp;")when  (LocalYear("&amp;$E$18&amp;")="&amp;$D$7&amp;"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64" t="str">
        <f>IF(O112=1,"",RTD("cqg.rtd",,"StudyData", "(Vol("&amp;$E$19&amp;")when  (LocalYear("&amp;$E$19&amp;")="&amp;$D$8&amp;"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64" t="str">
        <f>IF(O112=1,"",RTD("cqg.rtd",,"StudyData", "(Vol("&amp;$E$20&amp;")when  (LocalYear("&amp;$E$20&amp;")="&amp;$D$9&amp;"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64" t="str">
        <f>IF(O112=1,"",RTD("cqg.rtd",,"StudyData", "(Vol("&amp;$E$21&amp;")when  (LocalYear("&amp;$E$21&amp;")="&amp;$D$10&amp;"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64" t="str">
        <f>IF(O112=1,"",RTD("cqg.rtd",,"StudyData", "(Vol("&amp;$E$21&amp;")when  (LocalYear("&amp;$E$21&amp;")="&amp;$D$11&amp;"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65" t="str">
        <f t="shared" si="20"/>
        <v/>
      </c>
      <c r="AE112" s="64" t="str">
        <f ca="1">IF($R112=1,SUM($S$1:S112),"")</f>
        <v/>
      </c>
      <c r="AF112" s="64" t="str">
        <f ca="1">IF($R112=1,SUM($T$1:T112),"")</f>
        <v/>
      </c>
      <c r="AG112" s="64" t="str">
        <f ca="1">IF($R112=1,SUM($U$1:U112),"")</f>
        <v/>
      </c>
      <c r="AH112" s="64" t="str">
        <f ca="1">IF($R112=1,SUM($V$1:V112),"")</f>
        <v/>
      </c>
      <c r="AI112" s="64" t="str">
        <f ca="1">IF($R112=1,SUM($W$1:W112),"")</f>
        <v/>
      </c>
      <c r="AJ112" s="64" t="str">
        <f ca="1">IF($R112=1,SUM($X$1:X112),"")</f>
        <v/>
      </c>
      <c r="AK112" s="64" t="str">
        <f ca="1">IF($R112=1,SUM($Y$1:Y112),"")</f>
        <v/>
      </c>
      <c r="AL112" s="64" t="str">
        <f ca="1">IF($R112=1,SUM($Z$1:Z112),"")</f>
        <v/>
      </c>
      <c r="AM112" s="64" t="str">
        <f ca="1">IF($R112=1,SUM($AA$1:AA112),"")</f>
        <v/>
      </c>
      <c r="AN112" s="64" t="str">
        <f ca="1">IF($R112=1,SUM($AB$1:AB112),"")</f>
        <v/>
      </c>
      <c r="AO112" s="64" t="str">
        <f ca="1">IF($R112=1,SUM($AC$1:AC112),"")</f>
        <v/>
      </c>
      <c r="AQ112" s="69" t="str">
        <f t="shared" si="21"/>
        <v>17:15</v>
      </c>
    </row>
    <row r="113" spans="6:43" x14ac:dyDescent="0.3">
      <c r="F113" s="64">
        <f t="shared" si="23"/>
        <v>17</v>
      </c>
      <c r="G113" s="66">
        <f t="shared" si="24"/>
        <v>20</v>
      </c>
      <c r="H113" s="67">
        <f t="shared" si="25"/>
        <v>0.72222222222222221</v>
      </c>
      <c r="K113" s="65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65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64">
        <f t="shared" si="18"/>
        <v>1</v>
      </c>
      <c r="R113" s="64">
        <f t="shared" ca="1" si="19"/>
        <v>1.0939999999999896</v>
      </c>
      <c r="S113" s="64" t="str">
        <f>IF(O113=1,"",RTD("cqg.rtd",,"StudyData", "(Vol("&amp;$E$13&amp;")when  (LocalYear("&amp;$E$13&amp;")="&amp;$D$2&amp;"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64" t="str">
        <f>IF(O113=1,"",RTD("cqg.rtd",,"StudyData", "(Vol("&amp;$E$14&amp;")when  (LocalYear("&amp;$E$14&amp;")="&amp;$D$3&amp;"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64" t="str">
        <f>IF(O113=1,"",RTD("cqg.rtd",,"StudyData", "(Vol("&amp;$E$15&amp;")when  (LocalYear("&amp;$E$15&amp;")="&amp;$D$4&amp;"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64" t="str">
        <f>IF(O113=1,"",RTD("cqg.rtd",,"StudyData", "(Vol("&amp;$E$16&amp;")when  (LocalYear("&amp;$E$16&amp;")="&amp;$D$5&amp;"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64" t="str">
        <f>IF(O113=1,"",RTD("cqg.rtd",,"StudyData", "(Vol("&amp;$E$17&amp;")when  (LocalYear("&amp;$E$17&amp;")="&amp;$D$6&amp;"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64" t="str">
        <f>IF(O113=1,"",RTD("cqg.rtd",,"StudyData", "(Vol("&amp;$E$18&amp;")when  (LocalYear("&amp;$E$18&amp;")="&amp;$D$7&amp;"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64" t="str">
        <f>IF(O113=1,"",RTD("cqg.rtd",,"StudyData", "(Vol("&amp;$E$19&amp;")when  (LocalYear("&amp;$E$19&amp;")="&amp;$D$8&amp;"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64" t="str">
        <f>IF(O113=1,"",RTD("cqg.rtd",,"StudyData", "(Vol("&amp;$E$20&amp;")when  (LocalYear("&amp;$E$20&amp;")="&amp;$D$9&amp;"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64" t="str">
        <f>IF(O113=1,"",RTD("cqg.rtd",,"StudyData", "(Vol("&amp;$E$21&amp;")when  (LocalYear("&amp;$E$21&amp;")="&amp;$D$10&amp;"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64" t="str">
        <f>IF(O113=1,"",RTD("cqg.rtd",,"StudyData", "(Vol("&amp;$E$21&amp;")when  (LocalYear("&amp;$E$21&amp;")="&amp;$D$11&amp;"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65" t="str">
        <f t="shared" si="20"/>
        <v/>
      </c>
      <c r="AE113" s="64" t="str">
        <f ca="1">IF($R113=1,SUM($S$1:S113),"")</f>
        <v/>
      </c>
      <c r="AF113" s="64" t="str">
        <f ca="1">IF($R113=1,SUM($T$1:T113),"")</f>
        <v/>
      </c>
      <c r="AG113" s="64" t="str">
        <f ca="1">IF($R113=1,SUM($U$1:U113),"")</f>
        <v/>
      </c>
      <c r="AH113" s="64" t="str">
        <f ca="1">IF($R113=1,SUM($V$1:V113),"")</f>
        <v/>
      </c>
      <c r="AI113" s="64" t="str">
        <f ca="1">IF($R113=1,SUM($W$1:W113),"")</f>
        <v/>
      </c>
      <c r="AJ113" s="64" t="str">
        <f ca="1">IF($R113=1,SUM($X$1:X113),"")</f>
        <v/>
      </c>
      <c r="AK113" s="64" t="str">
        <f ca="1">IF($R113=1,SUM($Y$1:Y113),"")</f>
        <v/>
      </c>
      <c r="AL113" s="64" t="str">
        <f ca="1">IF($R113=1,SUM($Z$1:Z113),"")</f>
        <v/>
      </c>
      <c r="AM113" s="64" t="str">
        <f ca="1">IF($R113=1,SUM($AA$1:AA113),"")</f>
        <v/>
      </c>
      <c r="AN113" s="64" t="str">
        <f ca="1">IF($R113=1,SUM($AB$1:AB113),"")</f>
        <v/>
      </c>
      <c r="AO113" s="64" t="str">
        <f ca="1">IF($R113=1,SUM($AC$1:AC113),"")</f>
        <v/>
      </c>
      <c r="AQ113" s="69" t="str">
        <f t="shared" si="21"/>
        <v>17:20</v>
      </c>
    </row>
    <row r="114" spans="6:43" x14ac:dyDescent="0.3">
      <c r="F114" s="64">
        <f t="shared" si="23"/>
        <v>17</v>
      </c>
      <c r="G114" s="66">
        <f t="shared" si="24"/>
        <v>25</v>
      </c>
      <c r="H114" s="67">
        <f t="shared" si="25"/>
        <v>0.72569444444444453</v>
      </c>
      <c r="K114" s="65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65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64">
        <f t="shared" si="18"/>
        <v>1</v>
      </c>
      <c r="R114" s="64">
        <f t="shared" ca="1" si="19"/>
        <v>1.0949999999999895</v>
      </c>
      <c r="S114" s="64" t="str">
        <f>IF(O114=1,"",RTD("cqg.rtd",,"StudyData", "(Vol("&amp;$E$13&amp;")when  (LocalYear("&amp;$E$13&amp;")="&amp;$D$2&amp;"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64" t="str">
        <f>IF(O114=1,"",RTD("cqg.rtd",,"StudyData", "(Vol("&amp;$E$14&amp;")when  (LocalYear("&amp;$E$14&amp;")="&amp;$D$3&amp;"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64" t="str">
        <f>IF(O114=1,"",RTD("cqg.rtd",,"StudyData", "(Vol("&amp;$E$15&amp;")when  (LocalYear("&amp;$E$15&amp;")="&amp;$D$4&amp;"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64" t="str">
        <f>IF(O114=1,"",RTD("cqg.rtd",,"StudyData", "(Vol("&amp;$E$16&amp;")when  (LocalYear("&amp;$E$16&amp;")="&amp;$D$5&amp;"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64" t="str">
        <f>IF(O114=1,"",RTD("cqg.rtd",,"StudyData", "(Vol("&amp;$E$17&amp;")when  (LocalYear("&amp;$E$17&amp;")="&amp;$D$6&amp;"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64" t="str">
        <f>IF(O114=1,"",RTD("cqg.rtd",,"StudyData", "(Vol("&amp;$E$18&amp;")when  (LocalYear("&amp;$E$18&amp;")="&amp;$D$7&amp;"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64" t="str">
        <f>IF(O114=1,"",RTD("cqg.rtd",,"StudyData", "(Vol("&amp;$E$19&amp;")when  (LocalYear("&amp;$E$19&amp;")="&amp;$D$8&amp;"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64" t="str">
        <f>IF(O114=1,"",RTD("cqg.rtd",,"StudyData", "(Vol("&amp;$E$20&amp;")when  (LocalYear("&amp;$E$20&amp;")="&amp;$D$9&amp;"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64" t="str">
        <f>IF(O114=1,"",RTD("cqg.rtd",,"StudyData", "(Vol("&amp;$E$21&amp;")when  (LocalYear("&amp;$E$21&amp;")="&amp;$D$10&amp;"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64" t="str">
        <f>IF(O114=1,"",RTD("cqg.rtd",,"StudyData", "(Vol("&amp;$E$21&amp;")when  (LocalYear("&amp;$E$21&amp;")="&amp;$D$11&amp;"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65" t="str">
        <f t="shared" si="20"/>
        <v/>
      </c>
      <c r="AE114" s="64" t="str">
        <f ca="1">IF($R114=1,SUM($S$1:S114),"")</f>
        <v/>
      </c>
      <c r="AF114" s="64" t="str">
        <f ca="1">IF($R114=1,SUM($T$1:T114),"")</f>
        <v/>
      </c>
      <c r="AG114" s="64" t="str">
        <f ca="1">IF($R114=1,SUM($U$1:U114),"")</f>
        <v/>
      </c>
      <c r="AH114" s="64" t="str">
        <f ca="1">IF($R114=1,SUM($V$1:V114),"")</f>
        <v/>
      </c>
      <c r="AI114" s="64" t="str">
        <f ca="1">IF($R114=1,SUM($W$1:W114),"")</f>
        <v/>
      </c>
      <c r="AJ114" s="64" t="str">
        <f ca="1">IF($R114=1,SUM($X$1:X114),"")</f>
        <v/>
      </c>
      <c r="AK114" s="64" t="str">
        <f ca="1">IF($R114=1,SUM($Y$1:Y114),"")</f>
        <v/>
      </c>
      <c r="AL114" s="64" t="str">
        <f ca="1">IF($R114=1,SUM($Z$1:Z114),"")</f>
        <v/>
      </c>
      <c r="AM114" s="64" t="str">
        <f ca="1">IF($R114=1,SUM($AA$1:AA114),"")</f>
        <v/>
      </c>
      <c r="AN114" s="64" t="str">
        <f ca="1">IF($R114=1,SUM($AB$1:AB114),"")</f>
        <v/>
      </c>
      <c r="AO114" s="64" t="str">
        <f ca="1">IF($R114=1,SUM($AC$1:AC114),"")</f>
        <v/>
      </c>
      <c r="AQ114" s="69" t="str">
        <f t="shared" si="21"/>
        <v>17:25</v>
      </c>
    </row>
    <row r="115" spans="6:43" x14ac:dyDescent="0.3">
      <c r="F115" s="64">
        <f t="shared" si="23"/>
        <v>17</v>
      </c>
      <c r="G115" s="66">
        <f t="shared" si="24"/>
        <v>30</v>
      </c>
      <c r="H115" s="67">
        <f t="shared" si="25"/>
        <v>0.72916666666666663</v>
      </c>
      <c r="K115" s="65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65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64">
        <f t="shared" si="18"/>
        <v>1</v>
      </c>
      <c r="R115" s="64">
        <f t="shared" ca="1" si="19"/>
        <v>1.0959999999999894</v>
      </c>
      <c r="S115" s="64" t="str">
        <f>IF(O115=1,"",RTD("cqg.rtd",,"StudyData", "(Vol("&amp;$E$13&amp;")when  (LocalYear("&amp;$E$13&amp;")="&amp;$D$2&amp;"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64" t="str">
        <f>IF(O115=1,"",RTD("cqg.rtd",,"StudyData", "(Vol("&amp;$E$14&amp;")when  (LocalYear("&amp;$E$14&amp;")="&amp;$D$3&amp;"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64" t="str">
        <f>IF(O115=1,"",RTD("cqg.rtd",,"StudyData", "(Vol("&amp;$E$15&amp;")when  (LocalYear("&amp;$E$15&amp;")="&amp;$D$4&amp;"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64" t="str">
        <f>IF(O115=1,"",RTD("cqg.rtd",,"StudyData", "(Vol("&amp;$E$16&amp;")when  (LocalYear("&amp;$E$16&amp;")="&amp;$D$5&amp;"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64" t="str">
        <f>IF(O115=1,"",RTD("cqg.rtd",,"StudyData", "(Vol("&amp;$E$17&amp;")when  (LocalYear("&amp;$E$17&amp;")="&amp;$D$6&amp;"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64" t="str">
        <f>IF(O115=1,"",RTD("cqg.rtd",,"StudyData", "(Vol("&amp;$E$18&amp;")when  (LocalYear("&amp;$E$18&amp;")="&amp;$D$7&amp;"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64" t="str">
        <f>IF(O115=1,"",RTD("cqg.rtd",,"StudyData", "(Vol("&amp;$E$19&amp;")when  (LocalYear("&amp;$E$19&amp;")="&amp;$D$8&amp;"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64" t="str">
        <f>IF(O115=1,"",RTD("cqg.rtd",,"StudyData", "(Vol("&amp;$E$20&amp;")when  (LocalYear("&amp;$E$20&amp;")="&amp;$D$9&amp;"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64" t="str">
        <f>IF(O115=1,"",RTD("cqg.rtd",,"StudyData", "(Vol("&amp;$E$21&amp;")when  (LocalYear("&amp;$E$21&amp;")="&amp;$D$10&amp;"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64" t="str">
        <f>IF(O115=1,"",RTD("cqg.rtd",,"StudyData", "(Vol("&amp;$E$21&amp;")when  (LocalYear("&amp;$E$21&amp;")="&amp;$D$11&amp;"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65" t="str">
        <f t="shared" si="20"/>
        <v/>
      </c>
      <c r="AE115" s="64" t="str">
        <f ca="1">IF($R115=1,SUM($S$1:S115),"")</f>
        <v/>
      </c>
      <c r="AF115" s="64" t="str">
        <f ca="1">IF($R115=1,SUM($T$1:T115),"")</f>
        <v/>
      </c>
      <c r="AG115" s="64" t="str">
        <f ca="1">IF($R115=1,SUM($U$1:U115),"")</f>
        <v/>
      </c>
      <c r="AH115" s="64" t="str">
        <f ca="1">IF($R115=1,SUM($V$1:V115),"")</f>
        <v/>
      </c>
      <c r="AI115" s="64" t="str">
        <f ca="1">IF($R115=1,SUM($W$1:W115),"")</f>
        <v/>
      </c>
      <c r="AJ115" s="64" t="str">
        <f ca="1">IF($R115=1,SUM($X$1:X115),"")</f>
        <v/>
      </c>
      <c r="AK115" s="64" t="str">
        <f ca="1">IF($R115=1,SUM($Y$1:Y115),"")</f>
        <v/>
      </c>
      <c r="AL115" s="64" t="str">
        <f ca="1">IF($R115=1,SUM($Z$1:Z115),"")</f>
        <v/>
      </c>
      <c r="AM115" s="64" t="str">
        <f ca="1">IF($R115=1,SUM($AA$1:AA115),"")</f>
        <v/>
      </c>
      <c r="AN115" s="64" t="str">
        <f ca="1">IF($R115=1,SUM($AB$1:AB115),"")</f>
        <v/>
      </c>
      <c r="AO115" s="64" t="str">
        <f ca="1">IF($R115=1,SUM($AC$1:AC115),"")</f>
        <v/>
      </c>
      <c r="AQ115" s="69" t="str">
        <f t="shared" si="21"/>
        <v>17:30</v>
      </c>
    </row>
    <row r="116" spans="6:43" x14ac:dyDescent="0.3">
      <c r="F116" s="64">
        <f t="shared" si="23"/>
        <v>17</v>
      </c>
      <c r="G116" s="66">
        <f t="shared" si="24"/>
        <v>35</v>
      </c>
      <c r="H116" s="67">
        <f t="shared" si="25"/>
        <v>0.73263888888888884</v>
      </c>
      <c r="K116" s="65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65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64">
        <f t="shared" si="18"/>
        <v>1</v>
      </c>
      <c r="R116" s="64">
        <f t="shared" ca="1" si="19"/>
        <v>1.0969999999999893</v>
      </c>
      <c r="S116" s="64" t="str">
        <f>IF(O116=1,"",RTD("cqg.rtd",,"StudyData", "(Vol("&amp;$E$13&amp;")when  (LocalYear("&amp;$E$13&amp;")="&amp;$D$2&amp;"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64" t="str">
        <f>IF(O116=1,"",RTD("cqg.rtd",,"StudyData", "(Vol("&amp;$E$14&amp;")when  (LocalYear("&amp;$E$14&amp;")="&amp;$D$3&amp;"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64" t="str">
        <f>IF(O116=1,"",RTD("cqg.rtd",,"StudyData", "(Vol("&amp;$E$15&amp;")when  (LocalYear("&amp;$E$15&amp;")="&amp;$D$4&amp;"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64" t="str">
        <f>IF(O116=1,"",RTD("cqg.rtd",,"StudyData", "(Vol("&amp;$E$16&amp;")when  (LocalYear("&amp;$E$16&amp;")="&amp;$D$5&amp;"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64" t="str">
        <f>IF(O116=1,"",RTD("cqg.rtd",,"StudyData", "(Vol("&amp;$E$17&amp;")when  (LocalYear("&amp;$E$17&amp;")="&amp;$D$6&amp;"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64" t="str">
        <f>IF(O116=1,"",RTD("cqg.rtd",,"StudyData", "(Vol("&amp;$E$18&amp;")when  (LocalYear("&amp;$E$18&amp;")="&amp;$D$7&amp;"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64" t="str">
        <f>IF(O116=1,"",RTD("cqg.rtd",,"StudyData", "(Vol("&amp;$E$19&amp;")when  (LocalYear("&amp;$E$19&amp;")="&amp;$D$8&amp;"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64" t="str">
        <f>IF(O116=1,"",RTD("cqg.rtd",,"StudyData", "(Vol("&amp;$E$20&amp;")when  (LocalYear("&amp;$E$20&amp;")="&amp;$D$9&amp;"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64" t="str">
        <f>IF(O116=1,"",RTD("cqg.rtd",,"StudyData", "(Vol("&amp;$E$21&amp;")when  (LocalYear("&amp;$E$21&amp;")="&amp;$D$10&amp;"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64" t="str">
        <f>IF(O116=1,"",RTD("cqg.rtd",,"StudyData", "(Vol("&amp;$E$21&amp;")when  (LocalYear("&amp;$E$21&amp;")="&amp;$D$11&amp;"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65" t="str">
        <f t="shared" si="20"/>
        <v/>
      </c>
      <c r="AE116" s="64" t="str">
        <f ca="1">IF($R116=1,SUM($S$1:S116),"")</f>
        <v/>
      </c>
      <c r="AF116" s="64" t="str">
        <f ca="1">IF($R116=1,SUM($T$1:T116),"")</f>
        <v/>
      </c>
      <c r="AG116" s="64" t="str">
        <f ca="1">IF($R116=1,SUM($U$1:U116),"")</f>
        <v/>
      </c>
      <c r="AH116" s="64" t="str">
        <f ca="1">IF($R116=1,SUM($V$1:V116),"")</f>
        <v/>
      </c>
      <c r="AI116" s="64" t="str">
        <f ca="1">IF($R116=1,SUM($W$1:W116),"")</f>
        <v/>
      </c>
      <c r="AJ116" s="64" t="str">
        <f ca="1">IF($R116=1,SUM($X$1:X116),"")</f>
        <v/>
      </c>
      <c r="AK116" s="64" t="str">
        <f ca="1">IF($R116=1,SUM($Y$1:Y116),"")</f>
        <v/>
      </c>
      <c r="AL116" s="64" t="str">
        <f ca="1">IF($R116=1,SUM($Z$1:Z116),"")</f>
        <v/>
      </c>
      <c r="AM116" s="64" t="str">
        <f ca="1">IF($R116=1,SUM($AA$1:AA116),"")</f>
        <v/>
      </c>
      <c r="AN116" s="64" t="str">
        <f ca="1">IF($R116=1,SUM($AB$1:AB116),"")</f>
        <v/>
      </c>
      <c r="AO116" s="64" t="str">
        <f ca="1">IF($R116=1,SUM($AC$1:AC116),"")</f>
        <v/>
      </c>
      <c r="AQ116" s="69" t="str">
        <f t="shared" si="21"/>
        <v>17:35</v>
      </c>
    </row>
    <row r="117" spans="6:43" x14ac:dyDescent="0.3">
      <c r="F117" s="64">
        <f t="shared" si="23"/>
        <v>17</v>
      </c>
      <c r="G117" s="66">
        <f t="shared" si="24"/>
        <v>40</v>
      </c>
      <c r="H117" s="67">
        <f t="shared" si="25"/>
        <v>0.73611111111111116</v>
      </c>
      <c r="K117" s="65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65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64">
        <f t="shared" si="18"/>
        <v>1</v>
      </c>
      <c r="R117" s="64">
        <f t="shared" ca="1" si="19"/>
        <v>1.0979999999999892</v>
      </c>
      <c r="S117" s="64" t="str">
        <f>IF(O117=1,"",RTD("cqg.rtd",,"StudyData", "(Vol("&amp;$E$13&amp;")when  (LocalYear("&amp;$E$13&amp;")="&amp;$D$2&amp;"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64" t="str">
        <f>IF(O117=1,"",RTD("cqg.rtd",,"StudyData", "(Vol("&amp;$E$14&amp;")when  (LocalYear("&amp;$E$14&amp;")="&amp;$D$3&amp;"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64" t="str">
        <f>IF(O117=1,"",RTD("cqg.rtd",,"StudyData", "(Vol("&amp;$E$15&amp;")when  (LocalYear("&amp;$E$15&amp;")="&amp;$D$4&amp;"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64" t="str">
        <f>IF(O117=1,"",RTD("cqg.rtd",,"StudyData", "(Vol("&amp;$E$16&amp;")when  (LocalYear("&amp;$E$16&amp;")="&amp;$D$5&amp;"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64" t="str">
        <f>IF(O117=1,"",RTD("cqg.rtd",,"StudyData", "(Vol("&amp;$E$17&amp;")when  (LocalYear("&amp;$E$17&amp;")="&amp;$D$6&amp;"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64" t="str">
        <f>IF(O117=1,"",RTD("cqg.rtd",,"StudyData", "(Vol("&amp;$E$18&amp;")when  (LocalYear("&amp;$E$18&amp;")="&amp;$D$7&amp;"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64" t="str">
        <f>IF(O117=1,"",RTD("cqg.rtd",,"StudyData", "(Vol("&amp;$E$19&amp;")when  (LocalYear("&amp;$E$19&amp;")="&amp;$D$8&amp;"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64" t="str">
        <f>IF(O117=1,"",RTD("cqg.rtd",,"StudyData", "(Vol("&amp;$E$20&amp;")when  (LocalYear("&amp;$E$20&amp;")="&amp;$D$9&amp;"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64" t="str">
        <f>IF(O117=1,"",RTD("cqg.rtd",,"StudyData", "(Vol("&amp;$E$21&amp;")when  (LocalYear("&amp;$E$21&amp;")="&amp;$D$10&amp;"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64" t="str">
        <f>IF(O117=1,"",RTD("cqg.rtd",,"StudyData", "(Vol("&amp;$E$21&amp;")when  (LocalYear("&amp;$E$21&amp;")="&amp;$D$11&amp;"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65" t="str">
        <f t="shared" si="20"/>
        <v/>
      </c>
      <c r="AE117" s="64" t="str">
        <f ca="1">IF($R117=1,SUM($S$1:S117),"")</f>
        <v/>
      </c>
      <c r="AF117" s="64" t="str">
        <f ca="1">IF($R117=1,SUM($T$1:T117),"")</f>
        <v/>
      </c>
      <c r="AG117" s="64" t="str">
        <f ca="1">IF($R117=1,SUM($U$1:U117),"")</f>
        <v/>
      </c>
      <c r="AH117" s="64" t="str">
        <f ca="1">IF($R117=1,SUM($V$1:V117),"")</f>
        <v/>
      </c>
      <c r="AI117" s="64" t="str">
        <f ca="1">IF($R117=1,SUM($W$1:W117),"")</f>
        <v/>
      </c>
      <c r="AJ117" s="64" t="str">
        <f ca="1">IF($R117=1,SUM($X$1:X117),"")</f>
        <v/>
      </c>
      <c r="AK117" s="64" t="str">
        <f ca="1">IF($R117=1,SUM($Y$1:Y117),"")</f>
        <v/>
      </c>
      <c r="AL117" s="64" t="str">
        <f ca="1">IF($R117=1,SUM($Z$1:Z117),"")</f>
        <v/>
      </c>
      <c r="AM117" s="64" t="str">
        <f ca="1">IF($R117=1,SUM($AA$1:AA117),"")</f>
        <v/>
      </c>
      <c r="AN117" s="64" t="str">
        <f ca="1">IF($R117=1,SUM($AB$1:AB117),"")</f>
        <v/>
      </c>
      <c r="AO117" s="64" t="str">
        <f ca="1">IF($R117=1,SUM($AC$1:AC117),"")</f>
        <v/>
      </c>
      <c r="AQ117" s="69" t="str">
        <f t="shared" si="21"/>
        <v>17:40</v>
      </c>
    </row>
    <row r="118" spans="6:43" x14ac:dyDescent="0.3">
      <c r="F118" s="64">
        <f t="shared" si="23"/>
        <v>17</v>
      </c>
      <c r="G118" s="66">
        <f t="shared" si="24"/>
        <v>45</v>
      </c>
      <c r="H118" s="67">
        <f t="shared" si="25"/>
        <v>0.73958333333333337</v>
      </c>
      <c r="K118" s="65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65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64">
        <f t="shared" si="18"/>
        <v>1</v>
      </c>
      <c r="R118" s="64">
        <f t="shared" ca="1" si="19"/>
        <v>1.0989999999999891</v>
      </c>
      <c r="S118" s="64" t="str">
        <f>IF(O118=1,"",RTD("cqg.rtd",,"StudyData", "(Vol("&amp;$E$13&amp;")when  (LocalYear("&amp;$E$13&amp;")="&amp;$D$2&amp;"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64" t="str">
        <f>IF(O118=1,"",RTD("cqg.rtd",,"StudyData", "(Vol("&amp;$E$14&amp;")when  (LocalYear("&amp;$E$14&amp;")="&amp;$D$3&amp;"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64" t="str">
        <f>IF(O118=1,"",RTD("cqg.rtd",,"StudyData", "(Vol("&amp;$E$15&amp;")when  (LocalYear("&amp;$E$15&amp;")="&amp;$D$4&amp;"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64" t="str">
        <f>IF(O118=1,"",RTD("cqg.rtd",,"StudyData", "(Vol("&amp;$E$16&amp;")when  (LocalYear("&amp;$E$16&amp;")="&amp;$D$5&amp;"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64" t="str">
        <f>IF(O118=1,"",RTD("cqg.rtd",,"StudyData", "(Vol("&amp;$E$17&amp;")when  (LocalYear("&amp;$E$17&amp;")="&amp;$D$6&amp;"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64" t="str">
        <f>IF(O118=1,"",RTD("cqg.rtd",,"StudyData", "(Vol("&amp;$E$18&amp;")when  (LocalYear("&amp;$E$18&amp;")="&amp;$D$7&amp;"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64" t="str">
        <f>IF(O118=1,"",RTD("cqg.rtd",,"StudyData", "(Vol("&amp;$E$19&amp;")when  (LocalYear("&amp;$E$19&amp;")="&amp;$D$8&amp;"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64" t="str">
        <f>IF(O118=1,"",RTD("cqg.rtd",,"StudyData", "(Vol("&amp;$E$20&amp;")when  (LocalYear("&amp;$E$20&amp;")="&amp;$D$9&amp;"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64" t="str">
        <f>IF(O118=1,"",RTD("cqg.rtd",,"StudyData", "(Vol("&amp;$E$21&amp;")when  (LocalYear("&amp;$E$21&amp;")="&amp;$D$10&amp;"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64" t="str">
        <f>IF(O118=1,"",RTD("cqg.rtd",,"StudyData", "(Vol("&amp;$E$21&amp;")when  (LocalYear("&amp;$E$21&amp;")="&amp;$D$11&amp;"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65" t="str">
        <f t="shared" si="20"/>
        <v/>
      </c>
      <c r="AE118" s="64" t="str">
        <f ca="1">IF($R118=1,SUM($S$1:S118),"")</f>
        <v/>
      </c>
      <c r="AF118" s="64" t="str">
        <f ca="1">IF($R118=1,SUM($T$1:T118),"")</f>
        <v/>
      </c>
      <c r="AG118" s="64" t="str">
        <f ca="1">IF($R118=1,SUM($U$1:U118),"")</f>
        <v/>
      </c>
      <c r="AH118" s="64" t="str">
        <f ca="1">IF($R118=1,SUM($V$1:V118),"")</f>
        <v/>
      </c>
      <c r="AI118" s="64" t="str">
        <f ca="1">IF($R118=1,SUM($W$1:W118),"")</f>
        <v/>
      </c>
      <c r="AJ118" s="64" t="str">
        <f ca="1">IF($R118=1,SUM($X$1:X118),"")</f>
        <v/>
      </c>
      <c r="AK118" s="64" t="str">
        <f ca="1">IF($R118=1,SUM($Y$1:Y118),"")</f>
        <v/>
      </c>
      <c r="AL118" s="64" t="str">
        <f ca="1">IF($R118=1,SUM($Z$1:Z118),"")</f>
        <v/>
      </c>
      <c r="AM118" s="64" t="str">
        <f ca="1">IF($R118=1,SUM($AA$1:AA118),"")</f>
        <v/>
      </c>
      <c r="AN118" s="64" t="str">
        <f ca="1">IF($R118=1,SUM($AB$1:AB118),"")</f>
        <v/>
      </c>
      <c r="AO118" s="64" t="str">
        <f ca="1">IF($R118=1,SUM($AC$1:AC118),"")</f>
        <v/>
      </c>
      <c r="AQ118" s="69" t="str">
        <f t="shared" si="21"/>
        <v>17:45</v>
      </c>
    </row>
    <row r="119" spans="6:43" x14ac:dyDescent="0.3">
      <c r="F119" s="64">
        <f t="shared" si="23"/>
        <v>17</v>
      </c>
      <c r="G119" s="66">
        <f t="shared" si="24"/>
        <v>50</v>
      </c>
      <c r="H119" s="67">
        <f t="shared" si="25"/>
        <v>0.74305555555555547</v>
      </c>
      <c r="K119" s="65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65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64">
        <f t="shared" si="18"/>
        <v>1</v>
      </c>
      <c r="R119" s="64">
        <f t="shared" ca="1" si="19"/>
        <v>1.099999999999989</v>
      </c>
      <c r="S119" s="64" t="str">
        <f>IF(O119=1,"",RTD("cqg.rtd",,"StudyData", "(Vol("&amp;$E$13&amp;")when  (LocalYear("&amp;$E$13&amp;")="&amp;$D$2&amp;"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64" t="str">
        <f>IF(O119=1,"",RTD("cqg.rtd",,"StudyData", "(Vol("&amp;$E$14&amp;")when  (LocalYear("&amp;$E$14&amp;")="&amp;$D$3&amp;"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64" t="str">
        <f>IF(O119=1,"",RTD("cqg.rtd",,"StudyData", "(Vol("&amp;$E$15&amp;")when  (LocalYear("&amp;$E$15&amp;")="&amp;$D$4&amp;"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64" t="str">
        <f>IF(O119=1,"",RTD("cqg.rtd",,"StudyData", "(Vol("&amp;$E$16&amp;")when  (LocalYear("&amp;$E$16&amp;")="&amp;$D$5&amp;"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64" t="str">
        <f>IF(O119=1,"",RTD("cqg.rtd",,"StudyData", "(Vol("&amp;$E$17&amp;")when  (LocalYear("&amp;$E$17&amp;")="&amp;$D$6&amp;"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64" t="str">
        <f>IF(O119=1,"",RTD("cqg.rtd",,"StudyData", "(Vol("&amp;$E$18&amp;")when  (LocalYear("&amp;$E$18&amp;")="&amp;$D$7&amp;"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64" t="str">
        <f>IF(O119=1,"",RTD("cqg.rtd",,"StudyData", "(Vol("&amp;$E$19&amp;")when  (LocalYear("&amp;$E$19&amp;")="&amp;$D$8&amp;"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64" t="str">
        <f>IF(O119=1,"",RTD("cqg.rtd",,"StudyData", "(Vol("&amp;$E$20&amp;")when  (LocalYear("&amp;$E$20&amp;")="&amp;$D$9&amp;"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64" t="str">
        <f>IF(O119=1,"",RTD("cqg.rtd",,"StudyData", "(Vol("&amp;$E$21&amp;")when  (LocalYear("&amp;$E$21&amp;")="&amp;$D$10&amp;"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64" t="str">
        <f>IF(O119=1,"",RTD("cqg.rtd",,"StudyData", "(Vol("&amp;$E$21&amp;")when  (LocalYear("&amp;$E$21&amp;")="&amp;$D$11&amp;"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65" t="str">
        <f t="shared" si="20"/>
        <v/>
      </c>
      <c r="AE119" s="64" t="str">
        <f ca="1">IF($R119=1,SUM($S$1:S119),"")</f>
        <v/>
      </c>
      <c r="AF119" s="64" t="str">
        <f ca="1">IF($R119=1,SUM($T$1:T119),"")</f>
        <v/>
      </c>
      <c r="AG119" s="64" t="str">
        <f ca="1">IF($R119=1,SUM($U$1:U119),"")</f>
        <v/>
      </c>
      <c r="AH119" s="64" t="str">
        <f ca="1">IF($R119=1,SUM($V$1:V119),"")</f>
        <v/>
      </c>
      <c r="AI119" s="64" t="str">
        <f ca="1">IF($R119=1,SUM($W$1:W119),"")</f>
        <v/>
      </c>
      <c r="AJ119" s="64" t="str">
        <f ca="1">IF($R119=1,SUM($X$1:X119),"")</f>
        <v/>
      </c>
      <c r="AK119" s="64" t="str">
        <f ca="1">IF($R119=1,SUM($Y$1:Y119),"")</f>
        <v/>
      </c>
      <c r="AL119" s="64" t="str">
        <f ca="1">IF($R119=1,SUM($Z$1:Z119),"")</f>
        <v/>
      </c>
      <c r="AM119" s="64" t="str">
        <f ca="1">IF($R119=1,SUM($AA$1:AA119),"")</f>
        <v/>
      </c>
      <c r="AN119" s="64" t="str">
        <f ca="1">IF($R119=1,SUM($AB$1:AB119),"")</f>
        <v/>
      </c>
      <c r="AO119" s="64" t="str">
        <f ca="1">IF($R119=1,SUM($AC$1:AC119),"")</f>
        <v/>
      </c>
      <c r="AQ119" s="69" t="str">
        <f t="shared" si="21"/>
        <v>17:50</v>
      </c>
    </row>
    <row r="120" spans="6:43" x14ac:dyDescent="0.3">
      <c r="F120" s="64">
        <f t="shared" si="23"/>
        <v>17</v>
      </c>
      <c r="G120" s="66">
        <f t="shared" si="24"/>
        <v>55</v>
      </c>
      <c r="H120" s="67">
        <f t="shared" si="25"/>
        <v>0.74652777777777779</v>
      </c>
      <c r="K120" s="65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65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64">
        <f t="shared" si="18"/>
        <v>1</v>
      </c>
      <c r="R120" s="64">
        <f t="shared" ca="1" si="19"/>
        <v>1.1009999999999889</v>
      </c>
      <c r="S120" s="64" t="str">
        <f>IF(O120=1,"",RTD("cqg.rtd",,"StudyData", "(Vol("&amp;$E$13&amp;")when  (LocalYear("&amp;$E$13&amp;")="&amp;$D$2&amp;"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64" t="str">
        <f>IF(O120=1,"",RTD("cqg.rtd",,"StudyData", "(Vol("&amp;$E$14&amp;")when  (LocalYear("&amp;$E$14&amp;")="&amp;$D$3&amp;"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64" t="str">
        <f>IF(O120=1,"",RTD("cqg.rtd",,"StudyData", "(Vol("&amp;$E$15&amp;")when  (LocalYear("&amp;$E$15&amp;")="&amp;$D$4&amp;"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64" t="str">
        <f>IF(O120=1,"",RTD("cqg.rtd",,"StudyData", "(Vol("&amp;$E$16&amp;")when  (LocalYear("&amp;$E$16&amp;")="&amp;$D$5&amp;"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64" t="str">
        <f>IF(O120=1,"",RTD("cqg.rtd",,"StudyData", "(Vol("&amp;$E$17&amp;")when  (LocalYear("&amp;$E$17&amp;")="&amp;$D$6&amp;"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64" t="str">
        <f>IF(O120=1,"",RTD("cqg.rtd",,"StudyData", "(Vol("&amp;$E$18&amp;")when  (LocalYear("&amp;$E$18&amp;")="&amp;$D$7&amp;"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64" t="str">
        <f>IF(O120=1,"",RTD("cqg.rtd",,"StudyData", "(Vol("&amp;$E$19&amp;")when  (LocalYear("&amp;$E$19&amp;")="&amp;$D$8&amp;"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64" t="str">
        <f>IF(O120=1,"",RTD("cqg.rtd",,"StudyData", "(Vol("&amp;$E$20&amp;")when  (LocalYear("&amp;$E$20&amp;")="&amp;$D$9&amp;"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64" t="str">
        <f>IF(O120=1,"",RTD("cqg.rtd",,"StudyData", "(Vol("&amp;$E$21&amp;")when  (LocalYear("&amp;$E$21&amp;")="&amp;$D$10&amp;"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64" t="str">
        <f>IF(O120=1,"",RTD("cqg.rtd",,"StudyData", "(Vol("&amp;$E$21&amp;")when  (LocalYear("&amp;$E$21&amp;")="&amp;$D$11&amp;"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65" t="str">
        <f t="shared" si="20"/>
        <v/>
      </c>
      <c r="AE120" s="64" t="str">
        <f ca="1">IF($R120=1,SUM($S$1:S120),"")</f>
        <v/>
      </c>
      <c r="AF120" s="64" t="str">
        <f ca="1">IF($R120=1,SUM($T$1:T120),"")</f>
        <v/>
      </c>
      <c r="AG120" s="64" t="str">
        <f ca="1">IF($R120=1,SUM($U$1:U120),"")</f>
        <v/>
      </c>
      <c r="AH120" s="64" t="str">
        <f ca="1">IF($R120=1,SUM($V$1:V120),"")</f>
        <v/>
      </c>
      <c r="AI120" s="64" t="str">
        <f ca="1">IF($R120=1,SUM($W$1:W120),"")</f>
        <v/>
      </c>
      <c r="AJ120" s="64" t="str">
        <f ca="1">IF($R120=1,SUM($X$1:X120),"")</f>
        <v/>
      </c>
      <c r="AK120" s="64" t="str">
        <f ca="1">IF($R120=1,SUM($Y$1:Y120),"")</f>
        <v/>
      </c>
      <c r="AL120" s="64" t="str">
        <f ca="1">IF($R120=1,SUM($Z$1:Z120),"")</f>
        <v/>
      </c>
      <c r="AM120" s="64" t="str">
        <f ca="1">IF($R120=1,SUM($AA$1:AA120),"")</f>
        <v/>
      </c>
      <c r="AN120" s="64" t="str">
        <f ca="1">IF($R120=1,SUM($AB$1:AB120),"")</f>
        <v/>
      </c>
      <c r="AO120" s="64" t="str">
        <f ca="1">IF($R120=1,SUM($AC$1:AC120),"")</f>
        <v/>
      </c>
      <c r="AQ120" s="69" t="str">
        <f t="shared" si="21"/>
        <v>17:55</v>
      </c>
    </row>
    <row r="121" spans="6:43" x14ac:dyDescent="0.3">
      <c r="F121" s="64">
        <f t="shared" si="23"/>
        <v>18</v>
      </c>
      <c r="G121" s="66" t="str">
        <f t="shared" si="24"/>
        <v>00</v>
      </c>
      <c r="H121" s="67">
        <f t="shared" si="25"/>
        <v>0.75</v>
      </c>
      <c r="K121" s="65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65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64">
        <f t="shared" si="18"/>
        <v>1</v>
      </c>
      <c r="R121" s="64">
        <f t="shared" ca="1" si="19"/>
        <v>1.1019999999999888</v>
      </c>
      <c r="S121" s="64" t="str">
        <f>IF(O121=1,"",RTD("cqg.rtd",,"StudyData", "(Vol("&amp;$E$13&amp;")when  (LocalYear("&amp;$E$13&amp;")="&amp;$D$2&amp;"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64" t="str">
        <f>IF(O121=1,"",RTD("cqg.rtd",,"StudyData", "(Vol("&amp;$E$14&amp;")when  (LocalYear("&amp;$E$14&amp;")="&amp;$D$3&amp;"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64" t="str">
        <f>IF(O121=1,"",RTD("cqg.rtd",,"StudyData", "(Vol("&amp;$E$15&amp;")when  (LocalYear("&amp;$E$15&amp;")="&amp;$D$4&amp;"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64" t="str">
        <f>IF(O121=1,"",RTD("cqg.rtd",,"StudyData", "(Vol("&amp;$E$16&amp;")when  (LocalYear("&amp;$E$16&amp;")="&amp;$D$5&amp;"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64" t="str">
        <f>IF(O121=1,"",RTD("cqg.rtd",,"StudyData", "(Vol("&amp;$E$17&amp;")when  (LocalYear("&amp;$E$17&amp;")="&amp;$D$6&amp;"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64" t="str">
        <f>IF(O121=1,"",RTD("cqg.rtd",,"StudyData", "(Vol("&amp;$E$18&amp;")when  (LocalYear("&amp;$E$18&amp;")="&amp;$D$7&amp;"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64" t="str">
        <f>IF(O121=1,"",RTD("cqg.rtd",,"StudyData", "(Vol("&amp;$E$19&amp;")when  (LocalYear("&amp;$E$19&amp;")="&amp;$D$8&amp;"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64" t="str">
        <f>IF(O121=1,"",RTD("cqg.rtd",,"StudyData", "(Vol("&amp;$E$20&amp;")when  (LocalYear("&amp;$E$20&amp;")="&amp;$D$9&amp;"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64" t="str">
        <f>IF(O121=1,"",RTD("cqg.rtd",,"StudyData", "(Vol("&amp;$E$21&amp;")when  (LocalYear("&amp;$E$21&amp;")="&amp;$D$10&amp;"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64" t="str">
        <f>IF(O121=1,"",RTD("cqg.rtd",,"StudyData", "(Vol("&amp;$E$21&amp;")when  (LocalYear("&amp;$E$21&amp;")="&amp;$D$11&amp;"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65" t="str">
        <f t="shared" si="20"/>
        <v/>
      </c>
      <c r="AE121" s="64" t="str">
        <f ca="1">IF($R121=1,SUM($S$1:S121),"")</f>
        <v/>
      </c>
      <c r="AF121" s="64" t="str">
        <f ca="1">IF($R121=1,SUM($T$1:T121),"")</f>
        <v/>
      </c>
      <c r="AG121" s="64" t="str">
        <f ca="1">IF($R121=1,SUM($U$1:U121),"")</f>
        <v/>
      </c>
      <c r="AH121" s="64" t="str">
        <f ca="1">IF($R121=1,SUM($V$1:V121),"")</f>
        <v/>
      </c>
      <c r="AI121" s="64" t="str">
        <f ca="1">IF($R121=1,SUM($W$1:W121),"")</f>
        <v/>
      </c>
      <c r="AJ121" s="64" t="str">
        <f ca="1">IF($R121=1,SUM($X$1:X121),"")</f>
        <v/>
      </c>
      <c r="AK121" s="64" t="str">
        <f ca="1">IF($R121=1,SUM($Y$1:Y121),"")</f>
        <v/>
      </c>
      <c r="AL121" s="64" t="str">
        <f ca="1">IF($R121=1,SUM($Z$1:Z121),"")</f>
        <v/>
      </c>
      <c r="AM121" s="64" t="str">
        <f ca="1">IF($R121=1,SUM($AA$1:AA121),"")</f>
        <v/>
      </c>
      <c r="AN121" s="64" t="str">
        <f ca="1">IF($R121=1,SUM($AB$1:AB121),"")</f>
        <v/>
      </c>
      <c r="AO121" s="64" t="str">
        <f ca="1">IF($R121=1,SUM($AC$1:AC121),"")</f>
        <v/>
      </c>
      <c r="AQ121" s="69" t="str">
        <f t="shared" si="21"/>
        <v>18:00</v>
      </c>
    </row>
    <row r="122" spans="6:43" x14ac:dyDescent="0.3">
      <c r="F122" s="64">
        <f t="shared" si="23"/>
        <v>18</v>
      </c>
      <c r="G122" s="66" t="str">
        <f t="shared" si="24"/>
        <v>05</v>
      </c>
      <c r="H122" s="67">
        <f t="shared" si="25"/>
        <v>0.75347222222222221</v>
      </c>
      <c r="K122" s="65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65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64">
        <f t="shared" si="18"/>
        <v>1</v>
      </c>
      <c r="R122" s="64">
        <f t="shared" ca="1" si="19"/>
        <v>1.1029999999999887</v>
      </c>
      <c r="S122" s="64" t="str">
        <f>IF(O122=1,"",RTD("cqg.rtd",,"StudyData", "(Vol("&amp;$E$13&amp;")when  (LocalYear("&amp;$E$13&amp;")="&amp;$D$2&amp;"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64" t="str">
        <f>IF(O122=1,"",RTD("cqg.rtd",,"StudyData", "(Vol("&amp;$E$14&amp;")when  (LocalYear("&amp;$E$14&amp;")="&amp;$D$3&amp;"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64" t="str">
        <f>IF(O122=1,"",RTD("cqg.rtd",,"StudyData", "(Vol("&amp;$E$15&amp;")when  (LocalYear("&amp;$E$15&amp;")="&amp;$D$4&amp;"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64" t="str">
        <f>IF(O122=1,"",RTD("cqg.rtd",,"StudyData", "(Vol("&amp;$E$16&amp;")when  (LocalYear("&amp;$E$16&amp;")="&amp;$D$5&amp;"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64" t="str">
        <f>IF(O122=1,"",RTD("cqg.rtd",,"StudyData", "(Vol("&amp;$E$17&amp;")when  (LocalYear("&amp;$E$17&amp;")="&amp;$D$6&amp;"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64" t="str">
        <f>IF(O122=1,"",RTD("cqg.rtd",,"StudyData", "(Vol("&amp;$E$18&amp;")when  (LocalYear("&amp;$E$18&amp;")="&amp;$D$7&amp;"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64" t="str">
        <f>IF(O122=1,"",RTD("cqg.rtd",,"StudyData", "(Vol("&amp;$E$19&amp;")when  (LocalYear("&amp;$E$19&amp;")="&amp;$D$8&amp;"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64" t="str">
        <f>IF(O122=1,"",RTD("cqg.rtd",,"StudyData", "(Vol("&amp;$E$20&amp;")when  (LocalYear("&amp;$E$20&amp;")="&amp;$D$9&amp;"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64" t="str">
        <f>IF(O122=1,"",RTD("cqg.rtd",,"StudyData", "(Vol("&amp;$E$21&amp;")when  (LocalYear("&amp;$E$21&amp;")="&amp;$D$10&amp;"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64" t="str">
        <f>IF(O122=1,"",RTD("cqg.rtd",,"StudyData", "(Vol("&amp;$E$21&amp;")when  (LocalYear("&amp;$E$21&amp;")="&amp;$D$11&amp;"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65" t="str">
        <f t="shared" si="20"/>
        <v/>
      </c>
      <c r="AE122" s="64" t="str">
        <f ca="1">IF($R122=1,SUM($S$1:S122),"")</f>
        <v/>
      </c>
      <c r="AF122" s="64" t="str">
        <f ca="1">IF($R122=1,SUM($T$1:T122),"")</f>
        <v/>
      </c>
      <c r="AG122" s="64" t="str">
        <f ca="1">IF($R122=1,SUM($U$1:U122),"")</f>
        <v/>
      </c>
      <c r="AH122" s="64" t="str">
        <f ca="1">IF($R122=1,SUM($V$1:V122),"")</f>
        <v/>
      </c>
      <c r="AI122" s="64" t="str">
        <f ca="1">IF($R122=1,SUM($W$1:W122),"")</f>
        <v/>
      </c>
      <c r="AJ122" s="64" t="str">
        <f ca="1">IF($R122=1,SUM($X$1:X122),"")</f>
        <v/>
      </c>
      <c r="AK122" s="64" t="str">
        <f ca="1">IF($R122=1,SUM($Y$1:Y122),"")</f>
        <v/>
      </c>
      <c r="AL122" s="64" t="str">
        <f ca="1">IF($R122=1,SUM($Z$1:Z122),"")</f>
        <v/>
      </c>
      <c r="AM122" s="64" t="str">
        <f ca="1">IF($R122=1,SUM($AA$1:AA122),"")</f>
        <v/>
      </c>
      <c r="AN122" s="64" t="str">
        <f ca="1">IF($R122=1,SUM($AB$1:AB122),"")</f>
        <v/>
      </c>
      <c r="AO122" s="64" t="str">
        <f ca="1">IF($R122=1,SUM($AC$1:AC122),"")</f>
        <v/>
      </c>
      <c r="AQ122" s="69" t="str">
        <f t="shared" si="21"/>
        <v>18:05</v>
      </c>
    </row>
    <row r="123" spans="6:43" x14ac:dyDescent="0.3">
      <c r="F123" s="64">
        <f t="shared" si="23"/>
        <v>18</v>
      </c>
      <c r="G123" s="66">
        <f t="shared" si="24"/>
        <v>10</v>
      </c>
      <c r="H123" s="67">
        <f t="shared" si="25"/>
        <v>0.75694444444444453</v>
      </c>
      <c r="K123" s="65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65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64">
        <f t="shared" si="18"/>
        <v>1</v>
      </c>
      <c r="R123" s="64">
        <f t="shared" ca="1" si="19"/>
        <v>1.1039999999999885</v>
      </c>
      <c r="S123" s="64" t="str">
        <f>IF(O123=1,"",RTD("cqg.rtd",,"StudyData", "(Vol("&amp;$E$13&amp;")when  (LocalYear("&amp;$E$13&amp;")="&amp;$D$2&amp;"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64" t="str">
        <f>IF(O123=1,"",RTD("cqg.rtd",,"StudyData", "(Vol("&amp;$E$14&amp;")when  (LocalYear("&amp;$E$14&amp;")="&amp;$D$3&amp;"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64" t="str">
        <f>IF(O123=1,"",RTD("cqg.rtd",,"StudyData", "(Vol("&amp;$E$15&amp;")when  (LocalYear("&amp;$E$15&amp;")="&amp;$D$4&amp;"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64" t="str">
        <f>IF(O123=1,"",RTD("cqg.rtd",,"StudyData", "(Vol("&amp;$E$16&amp;")when  (LocalYear("&amp;$E$16&amp;")="&amp;$D$5&amp;"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64" t="str">
        <f>IF(O123=1,"",RTD("cqg.rtd",,"StudyData", "(Vol("&amp;$E$17&amp;")when  (LocalYear("&amp;$E$17&amp;")="&amp;$D$6&amp;"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64" t="str">
        <f>IF(O123=1,"",RTD("cqg.rtd",,"StudyData", "(Vol("&amp;$E$18&amp;")when  (LocalYear("&amp;$E$18&amp;")="&amp;$D$7&amp;"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64" t="str">
        <f>IF(O123=1,"",RTD("cqg.rtd",,"StudyData", "(Vol("&amp;$E$19&amp;")when  (LocalYear("&amp;$E$19&amp;")="&amp;$D$8&amp;"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64" t="str">
        <f>IF(O123=1,"",RTD("cqg.rtd",,"StudyData", "(Vol("&amp;$E$20&amp;")when  (LocalYear("&amp;$E$20&amp;")="&amp;$D$9&amp;"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64" t="str">
        <f>IF(O123=1,"",RTD("cqg.rtd",,"StudyData", "(Vol("&amp;$E$21&amp;")when  (LocalYear("&amp;$E$21&amp;")="&amp;$D$10&amp;"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64" t="str">
        <f>IF(O123=1,"",RTD("cqg.rtd",,"StudyData", "(Vol("&amp;$E$21&amp;")when  (LocalYear("&amp;$E$21&amp;")="&amp;$D$11&amp;"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65" t="str">
        <f t="shared" si="20"/>
        <v/>
      </c>
      <c r="AE123" s="64" t="str">
        <f ca="1">IF($R123=1,SUM($S$1:S123),"")</f>
        <v/>
      </c>
      <c r="AF123" s="64" t="str">
        <f ca="1">IF($R123=1,SUM($T$1:T123),"")</f>
        <v/>
      </c>
      <c r="AG123" s="64" t="str">
        <f ca="1">IF($R123=1,SUM($U$1:U123),"")</f>
        <v/>
      </c>
      <c r="AH123" s="64" t="str">
        <f ca="1">IF($R123=1,SUM($V$1:V123),"")</f>
        <v/>
      </c>
      <c r="AI123" s="64" t="str">
        <f ca="1">IF($R123=1,SUM($W$1:W123),"")</f>
        <v/>
      </c>
      <c r="AJ123" s="64" t="str">
        <f ca="1">IF($R123=1,SUM($X$1:X123),"")</f>
        <v/>
      </c>
      <c r="AK123" s="64" t="str">
        <f ca="1">IF($R123=1,SUM($Y$1:Y123),"")</f>
        <v/>
      </c>
      <c r="AL123" s="64" t="str">
        <f ca="1">IF($R123=1,SUM($Z$1:Z123),"")</f>
        <v/>
      </c>
      <c r="AM123" s="64" t="str">
        <f ca="1">IF($R123=1,SUM($AA$1:AA123),"")</f>
        <v/>
      </c>
      <c r="AN123" s="64" t="str">
        <f ca="1">IF($R123=1,SUM($AB$1:AB123),"")</f>
        <v/>
      </c>
      <c r="AO123" s="64" t="str">
        <f ca="1">IF($R123=1,SUM($AC$1:AC123),"")</f>
        <v/>
      </c>
      <c r="AQ123" s="69" t="str">
        <f t="shared" si="21"/>
        <v>18:10</v>
      </c>
    </row>
    <row r="124" spans="6:43" x14ac:dyDescent="0.3">
      <c r="F124" s="64">
        <f t="shared" si="23"/>
        <v>18</v>
      </c>
      <c r="G124" s="66">
        <f t="shared" si="24"/>
        <v>15</v>
      </c>
      <c r="H124" s="67">
        <f t="shared" si="25"/>
        <v>0.76041666666666663</v>
      </c>
      <c r="K124" s="65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65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64">
        <f t="shared" si="18"/>
        <v>1</v>
      </c>
      <c r="R124" s="64">
        <f t="shared" ca="1" si="19"/>
        <v>1.1049999999999884</v>
      </c>
      <c r="S124" s="64" t="str">
        <f>IF(O124=1,"",RTD("cqg.rtd",,"StudyData", "(Vol("&amp;$E$13&amp;")when  (LocalYear("&amp;$E$13&amp;")="&amp;$D$2&amp;"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64" t="str">
        <f>IF(O124=1,"",RTD("cqg.rtd",,"StudyData", "(Vol("&amp;$E$14&amp;")when  (LocalYear("&amp;$E$14&amp;")="&amp;$D$3&amp;"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64" t="str">
        <f>IF(O124=1,"",RTD("cqg.rtd",,"StudyData", "(Vol("&amp;$E$15&amp;")when  (LocalYear("&amp;$E$15&amp;")="&amp;$D$4&amp;"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64" t="str">
        <f>IF(O124=1,"",RTD("cqg.rtd",,"StudyData", "(Vol("&amp;$E$16&amp;")when  (LocalYear("&amp;$E$16&amp;")="&amp;$D$5&amp;"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64" t="str">
        <f>IF(O124=1,"",RTD("cqg.rtd",,"StudyData", "(Vol("&amp;$E$17&amp;")when  (LocalYear("&amp;$E$17&amp;")="&amp;$D$6&amp;"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64" t="str">
        <f>IF(O124=1,"",RTD("cqg.rtd",,"StudyData", "(Vol("&amp;$E$18&amp;")when  (LocalYear("&amp;$E$18&amp;")="&amp;$D$7&amp;"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64" t="str">
        <f>IF(O124=1,"",RTD("cqg.rtd",,"StudyData", "(Vol("&amp;$E$19&amp;")when  (LocalYear("&amp;$E$19&amp;")="&amp;$D$8&amp;"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64" t="str">
        <f>IF(O124=1,"",RTD("cqg.rtd",,"StudyData", "(Vol("&amp;$E$20&amp;")when  (LocalYear("&amp;$E$20&amp;")="&amp;$D$9&amp;"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64" t="str">
        <f>IF(O124=1,"",RTD("cqg.rtd",,"StudyData", "(Vol("&amp;$E$21&amp;")when  (LocalYear("&amp;$E$21&amp;")="&amp;$D$10&amp;"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64" t="str">
        <f>IF(O124=1,"",RTD("cqg.rtd",,"StudyData", "(Vol("&amp;$E$21&amp;")when  (LocalYear("&amp;$E$21&amp;")="&amp;$D$11&amp;"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65" t="str">
        <f t="shared" si="20"/>
        <v/>
      </c>
      <c r="AE124" s="64" t="str">
        <f ca="1">IF($R124=1,SUM($S$1:S124),"")</f>
        <v/>
      </c>
      <c r="AF124" s="64" t="str">
        <f ca="1">IF($R124=1,SUM($T$1:T124),"")</f>
        <v/>
      </c>
      <c r="AG124" s="64" t="str">
        <f ca="1">IF($R124=1,SUM($U$1:U124),"")</f>
        <v/>
      </c>
      <c r="AH124" s="64" t="str">
        <f ca="1">IF($R124=1,SUM($V$1:V124),"")</f>
        <v/>
      </c>
      <c r="AI124" s="64" t="str">
        <f ca="1">IF($R124=1,SUM($W$1:W124),"")</f>
        <v/>
      </c>
      <c r="AJ124" s="64" t="str">
        <f ca="1">IF($R124=1,SUM($X$1:X124),"")</f>
        <v/>
      </c>
      <c r="AK124" s="64" t="str">
        <f ca="1">IF($R124=1,SUM($Y$1:Y124),"")</f>
        <v/>
      </c>
      <c r="AL124" s="64" t="str">
        <f ca="1">IF($R124=1,SUM($Z$1:Z124),"")</f>
        <v/>
      </c>
      <c r="AM124" s="64" t="str">
        <f ca="1">IF($R124=1,SUM($AA$1:AA124),"")</f>
        <v/>
      </c>
      <c r="AN124" s="64" t="str">
        <f ca="1">IF($R124=1,SUM($AB$1:AB124),"")</f>
        <v/>
      </c>
      <c r="AO124" s="64" t="str">
        <f ca="1">IF($R124=1,SUM($AC$1:AC124),"")</f>
        <v/>
      </c>
      <c r="AQ124" s="69" t="str">
        <f t="shared" si="21"/>
        <v>18:15</v>
      </c>
    </row>
    <row r="125" spans="6:43" x14ac:dyDescent="0.3">
      <c r="F125" s="64">
        <f t="shared" si="23"/>
        <v>18</v>
      </c>
      <c r="G125" s="66">
        <f t="shared" si="24"/>
        <v>20</v>
      </c>
      <c r="H125" s="67">
        <f t="shared" si="25"/>
        <v>0.76388888888888884</v>
      </c>
      <c r="K125" s="65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65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64">
        <f t="shared" si="18"/>
        <v>1</v>
      </c>
      <c r="R125" s="64">
        <f t="shared" ca="1" si="19"/>
        <v>1.1059999999999883</v>
      </c>
      <c r="S125" s="64" t="str">
        <f>IF(O125=1,"",RTD("cqg.rtd",,"StudyData", "(Vol("&amp;$E$13&amp;")when  (LocalYear("&amp;$E$13&amp;")="&amp;$D$2&amp;"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64" t="str">
        <f>IF(O125=1,"",RTD("cqg.rtd",,"StudyData", "(Vol("&amp;$E$14&amp;")when  (LocalYear("&amp;$E$14&amp;")="&amp;$D$3&amp;"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64" t="str">
        <f>IF(O125=1,"",RTD("cqg.rtd",,"StudyData", "(Vol("&amp;$E$15&amp;")when  (LocalYear("&amp;$E$15&amp;")="&amp;$D$4&amp;"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64" t="str">
        <f>IF(O125=1,"",RTD("cqg.rtd",,"StudyData", "(Vol("&amp;$E$16&amp;")when  (LocalYear("&amp;$E$16&amp;")="&amp;$D$5&amp;"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64" t="str">
        <f>IF(O125=1,"",RTD("cqg.rtd",,"StudyData", "(Vol("&amp;$E$17&amp;")when  (LocalYear("&amp;$E$17&amp;")="&amp;$D$6&amp;"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64" t="str">
        <f>IF(O125=1,"",RTD("cqg.rtd",,"StudyData", "(Vol("&amp;$E$18&amp;")when  (LocalYear("&amp;$E$18&amp;")="&amp;$D$7&amp;"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64" t="str">
        <f>IF(O125=1,"",RTD("cqg.rtd",,"StudyData", "(Vol("&amp;$E$19&amp;")when  (LocalYear("&amp;$E$19&amp;")="&amp;$D$8&amp;"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64" t="str">
        <f>IF(O125=1,"",RTD("cqg.rtd",,"StudyData", "(Vol("&amp;$E$20&amp;")when  (LocalYear("&amp;$E$20&amp;")="&amp;$D$9&amp;"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64" t="str">
        <f>IF(O125=1,"",RTD("cqg.rtd",,"StudyData", "(Vol("&amp;$E$21&amp;")when  (LocalYear("&amp;$E$21&amp;")="&amp;$D$10&amp;"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64" t="str">
        <f>IF(O125=1,"",RTD("cqg.rtd",,"StudyData", "(Vol("&amp;$E$21&amp;")when  (LocalYear("&amp;$E$21&amp;")="&amp;$D$11&amp;"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65" t="str">
        <f t="shared" si="20"/>
        <v/>
      </c>
      <c r="AE125" s="64" t="str">
        <f ca="1">IF($R125=1,SUM($S$1:S125),"")</f>
        <v/>
      </c>
      <c r="AF125" s="64" t="str">
        <f ca="1">IF($R125=1,SUM($T$1:T125),"")</f>
        <v/>
      </c>
      <c r="AG125" s="64" t="str">
        <f ca="1">IF($R125=1,SUM($U$1:U125),"")</f>
        <v/>
      </c>
      <c r="AH125" s="64" t="str">
        <f ca="1">IF($R125=1,SUM($V$1:V125),"")</f>
        <v/>
      </c>
      <c r="AI125" s="64" t="str">
        <f ca="1">IF($R125=1,SUM($W$1:W125),"")</f>
        <v/>
      </c>
      <c r="AJ125" s="64" t="str">
        <f ca="1">IF($R125=1,SUM($X$1:X125),"")</f>
        <v/>
      </c>
      <c r="AK125" s="64" t="str">
        <f ca="1">IF($R125=1,SUM($Y$1:Y125),"")</f>
        <v/>
      </c>
      <c r="AL125" s="64" t="str">
        <f ca="1">IF($R125=1,SUM($Z$1:Z125),"")</f>
        <v/>
      </c>
      <c r="AM125" s="64" t="str">
        <f ca="1">IF($R125=1,SUM($AA$1:AA125),"")</f>
        <v/>
      </c>
      <c r="AN125" s="64" t="str">
        <f ca="1">IF($R125=1,SUM($AB$1:AB125),"")</f>
        <v/>
      </c>
      <c r="AO125" s="64" t="str">
        <f ca="1">IF($R125=1,SUM($AC$1:AC125),"")</f>
        <v/>
      </c>
      <c r="AQ125" s="69" t="str">
        <f t="shared" si="21"/>
        <v>18:20</v>
      </c>
    </row>
    <row r="126" spans="6:43" x14ac:dyDescent="0.3">
      <c r="F126" s="64">
        <f t="shared" si="23"/>
        <v>18</v>
      </c>
      <c r="G126" s="66">
        <f t="shared" si="24"/>
        <v>25</v>
      </c>
      <c r="H126" s="67">
        <f t="shared" si="25"/>
        <v>0.76736111111111116</v>
      </c>
      <c r="K126" s="65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65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64">
        <f t="shared" si="18"/>
        <v>1</v>
      </c>
      <c r="R126" s="64">
        <f t="shared" ca="1" si="19"/>
        <v>1.1069999999999882</v>
      </c>
      <c r="S126" s="64" t="str">
        <f>IF(O126=1,"",RTD("cqg.rtd",,"StudyData", "(Vol("&amp;$E$13&amp;")when  (LocalYear("&amp;$E$13&amp;")="&amp;$D$2&amp;"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64" t="str">
        <f>IF(O126=1,"",RTD("cqg.rtd",,"StudyData", "(Vol("&amp;$E$14&amp;")when  (LocalYear("&amp;$E$14&amp;")="&amp;$D$3&amp;"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64" t="str">
        <f>IF(O126=1,"",RTD("cqg.rtd",,"StudyData", "(Vol("&amp;$E$15&amp;")when  (LocalYear("&amp;$E$15&amp;")="&amp;$D$4&amp;"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64" t="str">
        <f>IF(O126=1,"",RTD("cqg.rtd",,"StudyData", "(Vol("&amp;$E$16&amp;")when  (LocalYear("&amp;$E$16&amp;")="&amp;$D$5&amp;"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64" t="str">
        <f>IF(O126=1,"",RTD("cqg.rtd",,"StudyData", "(Vol("&amp;$E$17&amp;")when  (LocalYear("&amp;$E$17&amp;")="&amp;$D$6&amp;"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64" t="str">
        <f>IF(O126=1,"",RTD("cqg.rtd",,"StudyData", "(Vol("&amp;$E$18&amp;")when  (LocalYear("&amp;$E$18&amp;")="&amp;$D$7&amp;"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64" t="str">
        <f>IF(O126=1,"",RTD("cqg.rtd",,"StudyData", "(Vol("&amp;$E$19&amp;")when  (LocalYear("&amp;$E$19&amp;")="&amp;$D$8&amp;"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64" t="str">
        <f>IF(O126=1,"",RTD("cqg.rtd",,"StudyData", "(Vol("&amp;$E$20&amp;")when  (LocalYear("&amp;$E$20&amp;")="&amp;$D$9&amp;"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64" t="str">
        <f>IF(O126=1,"",RTD("cqg.rtd",,"StudyData", "(Vol("&amp;$E$21&amp;")when  (LocalYear("&amp;$E$21&amp;")="&amp;$D$10&amp;"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64" t="str">
        <f>IF(O126=1,"",RTD("cqg.rtd",,"StudyData", "(Vol("&amp;$E$21&amp;")when  (LocalYear("&amp;$E$21&amp;")="&amp;$D$11&amp;"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65" t="str">
        <f t="shared" si="20"/>
        <v/>
      </c>
      <c r="AE126" s="64" t="str">
        <f ca="1">IF($R126=1,SUM($S$1:S126),"")</f>
        <v/>
      </c>
      <c r="AF126" s="64" t="str">
        <f ca="1">IF($R126=1,SUM($T$1:T126),"")</f>
        <v/>
      </c>
      <c r="AG126" s="64" t="str">
        <f ca="1">IF($R126=1,SUM($U$1:U126),"")</f>
        <v/>
      </c>
      <c r="AH126" s="64" t="str">
        <f ca="1">IF($R126=1,SUM($V$1:V126),"")</f>
        <v/>
      </c>
      <c r="AI126" s="64" t="str">
        <f ca="1">IF($R126=1,SUM($W$1:W126),"")</f>
        <v/>
      </c>
      <c r="AJ126" s="64" t="str">
        <f ca="1">IF($R126=1,SUM($X$1:X126),"")</f>
        <v/>
      </c>
      <c r="AK126" s="64" t="str">
        <f ca="1">IF($R126=1,SUM($Y$1:Y126),"")</f>
        <v/>
      </c>
      <c r="AL126" s="64" t="str">
        <f ca="1">IF($R126=1,SUM($Z$1:Z126),"")</f>
        <v/>
      </c>
      <c r="AM126" s="64" t="str">
        <f ca="1">IF($R126=1,SUM($AA$1:AA126),"")</f>
        <v/>
      </c>
      <c r="AN126" s="64" t="str">
        <f ca="1">IF($R126=1,SUM($AB$1:AB126),"")</f>
        <v/>
      </c>
      <c r="AO126" s="64" t="str">
        <f ca="1">IF($R126=1,SUM($AC$1:AC126),"")</f>
        <v/>
      </c>
      <c r="AQ126" s="69" t="str">
        <f t="shared" si="21"/>
        <v>18:25</v>
      </c>
    </row>
    <row r="127" spans="6:43" x14ac:dyDescent="0.3">
      <c r="F127" s="64">
        <f t="shared" si="23"/>
        <v>18</v>
      </c>
      <c r="G127" s="66">
        <f t="shared" si="24"/>
        <v>30</v>
      </c>
      <c r="H127" s="67">
        <f t="shared" si="25"/>
        <v>0.77083333333333337</v>
      </c>
      <c r="K127" s="65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65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64">
        <f t="shared" si="18"/>
        <v>1</v>
      </c>
      <c r="R127" s="64">
        <f t="shared" ca="1" si="19"/>
        <v>1.1079999999999881</v>
      </c>
      <c r="S127" s="64" t="str">
        <f>IF(O127=1,"",RTD("cqg.rtd",,"StudyData", "(Vol("&amp;$E$13&amp;")when  (LocalYear("&amp;$E$13&amp;")="&amp;$D$2&amp;"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64" t="str">
        <f>IF(O127=1,"",RTD("cqg.rtd",,"StudyData", "(Vol("&amp;$E$14&amp;")when  (LocalYear("&amp;$E$14&amp;")="&amp;$D$3&amp;"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64" t="str">
        <f>IF(O127=1,"",RTD("cqg.rtd",,"StudyData", "(Vol("&amp;$E$15&amp;")when  (LocalYear("&amp;$E$15&amp;")="&amp;$D$4&amp;"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64" t="str">
        <f>IF(O127=1,"",RTD("cqg.rtd",,"StudyData", "(Vol("&amp;$E$16&amp;")when  (LocalYear("&amp;$E$16&amp;")="&amp;$D$5&amp;"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64" t="str">
        <f>IF(O127=1,"",RTD("cqg.rtd",,"StudyData", "(Vol("&amp;$E$17&amp;")when  (LocalYear("&amp;$E$17&amp;")="&amp;$D$6&amp;"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64" t="str">
        <f>IF(O127=1,"",RTD("cqg.rtd",,"StudyData", "(Vol("&amp;$E$18&amp;")when  (LocalYear("&amp;$E$18&amp;")="&amp;$D$7&amp;"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64" t="str">
        <f>IF(O127=1,"",RTD("cqg.rtd",,"StudyData", "(Vol("&amp;$E$19&amp;")when  (LocalYear("&amp;$E$19&amp;")="&amp;$D$8&amp;"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64" t="str">
        <f>IF(O127=1,"",RTD("cqg.rtd",,"StudyData", "(Vol("&amp;$E$20&amp;")when  (LocalYear("&amp;$E$20&amp;")="&amp;$D$9&amp;"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64" t="str">
        <f>IF(O127=1,"",RTD("cqg.rtd",,"StudyData", "(Vol("&amp;$E$21&amp;")when  (LocalYear("&amp;$E$21&amp;")="&amp;$D$10&amp;"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64" t="str">
        <f>IF(O127=1,"",RTD("cqg.rtd",,"StudyData", "(Vol("&amp;$E$21&amp;")when  (LocalYear("&amp;$E$21&amp;")="&amp;$D$11&amp;"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65" t="str">
        <f t="shared" si="20"/>
        <v/>
      </c>
      <c r="AE127" s="64" t="str">
        <f ca="1">IF($R127=1,SUM($S$1:S127),"")</f>
        <v/>
      </c>
      <c r="AF127" s="64" t="str">
        <f ca="1">IF($R127=1,SUM($T$1:T127),"")</f>
        <v/>
      </c>
      <c r="AG127" s="64" t="str">
        <f ca="1">IF($R127=1,SUM($U$1:U127),"")</f>
        <v/>
      </c>
      <c r="AH127" s="64" t="str">
        <f ca="1">IF($R127=1,SUM($V$1:V127),"")</f>
        <v/>
      </c>
      <c r="AI127" s="64" t="str">
        <f ca="1">IF($R127=1,SUM($W$1:W127),"")</f>
        <v/>
      </c>
      <c r="AJ127" s="64" t="str">
        <f ca="1">IF($R127=1,SUM($X$1:X127),"")</f>
        <v/>
      </c>
      <c r="AK127" s="64" t="str">
        <f ca="1">IF($R127=1,SUM($Y$1:Y127),"")</f>
        <v/>
      </c>
      <c r="AL127" s="64" t="str">
        <f ca="1">IF($R127=1,SUM($Z$1:Z127),"")</f>
        <v/>
      </c>
      <c r="AM127" s="64" t="str">
        <f ca="1">IF($R127=1,SUM($AA$1:AA127),"")</f>
        <v/>
      </c>
      <c r="AN127" s="64" t="str">
        <f ca="1">IF($R127=1,SUM($AB$1:AB127),"")</f>
        <v/>
      </c>
      <c r="AO127" s="64" t="str">
        <f ca="1">IF($R127=1,SUM($AC$1:AC127),"")</f>
        <v/>
      </c>
      <c r="AQ127" s="69" t="str">
        <f t="shared" si="21"/>
        <v>18:30</v>
      </c>
    </row>
    <row r="128" spans="6:43" x14ac:dyDescent="0.3">
      <c r="F128" s="64">
        <f t="shared" si="23"/>
        <v>18</v>
      </c>
      <c r="G128" s="66">
        <f t="shared" si="24"/>
        <v>35</v>
      </c>
      <c r="H128" s="67">
        <f t="shared" si="25"/>
        <v>0.77430555555555547</v>
      </c>
      <c r="K128" s="65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65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64">
        <f t="shared" si="18"/>
        <v>1</v>
      </c>
      <c r="R128" s="64">
        <f t="shared" ca="1" si="19"/>
        <v>1.108999999999988</v>
      </c>
      <c r="S128" s="64" t="str">
        <f>IF(O128=1,"",RTD("cqg.rtd",,"StudyData", "(Vol("&amp;$E$13&amp;")when  (LocalYear("&amp;$E$13&amp;")="&amp;$D$2&amp;"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64" t="str">
        <f>IF(O128=1,"",RTD("cqg.rtd",,"StudyData", "(Vol("&amp;$E$14&amp;")when  (LocalYear("&amp;$E$14&amp;")="&amp;$D$3&amp;"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64" t="str">
        <f>IF(O128=1,"",RTD("cqg.rtd",,"StudyData", "(Vol("&amp;$E$15&amp;")when  (LocalYear("&amp;$E$15&amp;")="&amp;$D$4&amp;"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64" t="str">
        <f>IF(O128=1,"",RTD("cqg.rtd",,"StudyData", "(Vol("&amp;$E$16&amp;")when  (LocalYear("&amp;$E$16&amp;")="&amp;$D$5&amp;"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64" t="str">
        <f>IF(O128=1,"",RTD("cqg.rtd",,"StudyData", "(Vol("&amp;$E$17&amp;")when  (LocalYear("&amp;$E$17&amp;")="&amp;$D$6&amp;"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64" t="str">
        <f>IF(O128=1,"",RTD("cqg.rtd",,"StudyData", "(Vol("&amp;$E$18&amp;")when  (LocalYear("&amp;$E$18&amp;")="&amp;$D$7&amp;"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64" t="str">
        <f>IF(O128=1,"",RTD("cqg.rtd",,"StudyData", "(Vol("&amp;$E$19&amp;")when  (LocalYear("&amp;$E$19&amp;")="&amp;$D$8&amp;"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64" t="str">
        <f>IF(O128=1,"",RTD("cqg.rtd",,"StudyData", "(Vol("&amp;$E$20&amp;")when  (LocalYear("&amp;$E$20&amp;")="&amp;$D$9&amp;"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64" t="str">
        <f>IF(O128=1,"",RTD("cqg.rtd",,"StudyData", "(Vol("&amp;$E$21&amp;")when  (LocalYear("&amp;$E$21&amp;")="&amp;$D$10&amp;"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64" t="str">
        <f>IF(O128=1,"",RTD("cqg.rtd",,"StudyData", "(Vol("&amp;$E$21&amp;")when  (LocalYear("&amp;$E$21&amp;")="&amp;$D$11&amp;"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65" t="str">
        <f t="shared" si="20"/>
        <v/>
      </c>
      <c r="AE128" s="64" t="str">
        <f ca="1">IF($R128=1,SUM($S$1:S128),"")</f>
        <v/>
      </c>
      <c r="AF128" s="64" t="str">
        <f ca="1">IF($R128=1,SUM($T$1:T128),"")</f>
        <v/>
      </c>
      <c r="AG128" s="64" t="str">
        <f ca="1">IF($R128=1,SUM($U$1:U128),"")</f>
        <v/>
      </c>
      <c r="AH128" s="64" t="str">
        <f ca="1">IF($R128=1,SUM($V$1:V128),"")</f>
        <v/>
      </c>
      <c r="AI128" s="64" t="str">
        <f ca="1">IF($R128=1,SUM($W$1:W128),"")</f>
        <v/>
      </c>
      <c r="AJ128" s="64" t="str">
        <f ca="1">IF($R128=1,SUM($X$1:X128),"")</f>
        <v/>
      </c>
      <c r="AK128" s="64" t="str">
        <f ca="1">IF($R128=1,SUM($Y$1:Y128),"")</f>
        <v/>
      </c>
      <c r="AL128" s="64" t="str">
        <f ca="1">IF($R128=1,SUM($Z$1:Z128),"")</f>
        <v/>
      </c>
      <c r="AM128" s="64" t="str">
        <f ca="1">IF($R128=1,SUM($AA$1:AA128),"")</f>
        <v/>
      </c>
      <c r="AN128" s="64" t="str">
        <f ca="1">IF($R128=1,SUM($AB$1:AB128),"")</f>
        <v/>
      </c>
      <c r="AO128" s="64" t="str">
        <f ca="1">IF($R128=1,SUM($AC$1:AC128),"")</f>
        <v/>
      </c>
      <c r="AQ128" s="69" t="str">
        <f t="shared" si="21"/>
        <v>18:35</v>
      </c>
    </row>
    <row r="129" spans="6:43" x14ac:dyDescent="0.3">
      <c r="F129" s="64">
        <f t="shared" si="23"/>
        <v>18</v>
      </c>
      <c r="G129" s="66">
        <f t="shared" si="24"/>
        <v>40</v>
      </c>
      <c r="H129" s="67">
        <f t="shared" si="25"/>
        <v>0.77777777777777779</v>
      </c>
      <c r="K129" s="65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65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64">
        <f t="shared" si="18"/>
        <v>1</v>
      </c>
      <c r="R129" s="64">
        <f t="shared" ca="1" si="19"/>
        <v>1.1099999999999879</v>
      </c>
      <c r="S129" s="64" t="str">
        <f>IF(O129=1,"",RTD("cqg.rtd",,"StudyData", "(Vol("&amp;$E$13&amp;")when  (LocalYear("&amp;$E$13&amp;")="&amp;$D$2&amp;"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64" t="str">
        <f>IF(O129=1,"",RTD("cqg.rtd",,"StudyData", "(Vol("&amp;$E$14&amp;")when  (LocalYear("&amp;$E$14&amp;")="&amp;$D$3&amp;"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64" t="str">
        <f>IF(O129=1,"",RTD("cqg.rtd",,"StudyData", "(Vol("&amp;$E$15&amp;")when  (LocalYear("&amp;$E$15&amp;")="&amp;$D$4&amp;"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64" t="str">
        <f>IF(O129=1,"",RTD("cqg.rtd",,"StudyData", "(Vol("&amp;$E$16&amp;")when  (LocalYear("&amp;$E$16&amp;")="&amp;$D$5&amp;"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64" t="str">
        <f>IF(O129=1,"",RTD("cqg.rtd",,"StudyData", "(Vol("&amp;$E$17&amp;")when  (LocalYear("&amp;$E$17&amp;")="&amp;$D$6&amp;"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64" t="str">
        <f>IF(O129=1,"",RTD("cqg.rtd",,"StudyData", "(Vol("&amp;$E$18&amp;")when  (LocalYear("&amp;$E$18&amp;")="&amp;$D$7&amp;"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64" t="str">
        <f>IF(O129=1,"",RTD("cqg.rtd",,"StudyData", "(Vol("&amp;$E$19&amp;")when  (LocalYear("&amp;$E$19&amp;")="&amp;$D$8&amp;"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64" t="str">
        <f>IF(O129=1,"",RTD("cqg.rtd",,"StudyData", "(Vol("&amp;$E$20&amp;")when  (LocalYear("&amp;$E$20&amp;")="&amp;$D$9&amp;"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64" t="str">
        <f>IF(O129=1,"",RTD("cqg.rtd",,"StudyData", "(Vol("&amp;$E$21&amp;")when  (LocalYear("&amp;$E$21&amp;")="&amp;$D$10&amp;"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64" t="str">
        <f>IF(O129=1,"",RTD("cqg.rtd",,"StudyData", "(Vol("&amp;$E$21&amp;")when  (LocalYear("&amp;$E$21&amp;")="&amp;$D$11&amp;"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65" t="str">
        <f t="shared" si="20"/>
        <v/>
      </c>
      <c r="AE129" s="64" t="str">
        <f ca="1">IF($R129=1,SUM($S$1:S129),"")</f>
        <v/>
      </c>
      <c r="AF129" s="64" t="str">
        <f ca="1">IF($R129=1,SUM($T$1:T129),"")</f>
        <v/>
      </c>
      <c r="AG129" s="64" t="str">
        <f ca="1">IF($R129=1,SUM($U$1:U129),"")</f>
        <v/>
      </c>
      <c r="AH129" s="64" t="str">
        <f ca="1">IF($R129=1,SUM($V$1:V129),"")</f>
        <v/>
      </c>
      <c r="AI129" s="64" t="str">
        <f ca="1">IF($R129=1,SUM($W$1:W129),"")</f>
        <v/>
      </c>
      <c r="AJ129" s="64" t="str">
        <f ca="1">IF($R129=1,SUM($X$1:X129),"")</f>
        <v/>
      </c>
      <c r="AK129" s="64" t="str">
        <f ca="1">IF($R129=1,SUM($Y$1:Y129),"")</f>
        <v/>
      </c>
      <c r="AL129" s="64" t="str">
        <f ca="1">IF($R129=1,SUM($Z$1:Z129),"")</f>
        <v/>
      </c>
      <c r="AM129" s="64" t="str">
        <f ca="1">IF($R129=1,SUM($AA$1:AA129),"")</f>
        <v/>
      </c>
      <c r="AN129" s="64" t="str">
        <f ca="1">IF($R129=1,SUM($AB$1:AB129),"")</f>
        <v/>
      </c>
      <c r="AO129" s="64" t="str">
        <f ca="1">IF($R129=1,SUM($AC$1:AC129),"")</f>
        <v/>
      </c>
      <c r="AQ129" s="69" t="str">
        <f t="shared" si="21"/>
        <v>18:40</v>
      </c>
    </row>
    <row r="130" spans="6:43" x14ac:dyDescent="0.3">
      <c r="F130" s="64">
        <f t="shared" si="23"/>
        <v>18</v>
      </c>
      <c r="G130" s="66">
        <f t="shared" si="24"/>
        <v>45</v>
      </c>
      <c r="H130" s="67">
        <f t="shared" si="25"/>
        <v>0.78125</v>
      </c>
      <c r="K130" s="65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65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64">
        <f t="shared" ref="O130:O193" si="26">IF(H130&gt;$I$3,1,0)</f>
        <v>1</v>
      </c>
      <c r="R130" s="64">
        <f t="shared" ref="R130:R193" ca="1" si="27">IF(AND(K131="",K130&lt;&gt;""),1,0.001+R129)</f>
        <v>1.1109999999999878</v>
      </c>
      <c r="S130" s="64" t="str">
        <f>IF(O130=1,"",RTD("cqg.rtd",,"StudyData", "(Vol("&amp;$E$13&amp;")when  (LocalYear("&amp;$E$13&amp;")="&amp;$D$2&amp;"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64" t="str">
        <f>IF(O130=1,"",RTD("cqg.rtd",,"StudyData", "(Vol("&amp;$E$14&amp;")when  (LocalYear("&amp;$E$14&amp;")="&amp;$D$3&amp;"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64" t="str">
        <f>IF(O130=1,"",RTD("cqg.rtd",,"StudyData", "(Vol("&amp;$E$15&amp;")when  (LocalYear("&amp;$E$15&amp;")="&amp;$D$4&amp;"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64" t="str">
        <f>IF(O130=1,"",RTD("cqg.rtd",,"StudyData", "(Vol("&amp;$E$16&amp;")when  (LocalYear("&amp;$E$16&amp;")="&amp;$D$5&amp;"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64" t="str">
        <f>IF(O130=1,"",RTD("cqg.rtd",,"StudyData", "(Vol("&amp;$E$17&amp;")when  (LocalYear("&amp;$E$17&amp;")="&amp;$D$6&amp;"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64" t="str">
        <f>IF(O130=1,"",RTD("cqg.rtd",,"StudyData", "(Vol("&amp;$E$18&amp;")when  (LocalYear("&amp;$E$18&amp;")="&amp;$D$7&amp;"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64" t="str">
        <f>IF(O130=1,"",RTD("cqg.rtd",,"StudyData", "(Vol("&amp;$E$19&amp;")when  (LocalYear("&amp;$E$19&amp;")="&amp;$D$8&amp;"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64" t="str">
        <f>IF(O130=1,"",RTD("cqg.rtd",,"StudyData", "(Vol("&amp;$E$20&amp;")when  (LocalYear("&amp;$E$20&amp;")="&amp;$D$9&amp;"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64" t="str">
        <f>IF(O130=1,"",RTD("cqg.rtd",,"StudyData", "(Vol("&amp;$E$21&amp;")when  (LocalYear("&amp;$E$21&amp;")="&amp;$D$10&amp;"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64" t="str">
        <f>IF(O130=1,"",RTD("cqg.rtd",,"StudyData", "(Vol("&amp;$E$21&amp;")when  (LocalYear("&amp;$E$21&amp;")="&amp;$D$11&amp;"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65" t="str">
        <f t="shared" ref="AC130:AC193" si="28">K130</f>
        <v/>
      </c>
      <c r="AE130" s="64" t="str">
        <f ca="1">IF($R130=1,SUM($S$1:S130),"")</f>
        <v/>
      </c>
      <c r="AF130" s="64" t="str">
        <f ca="1">IF($R130=1,SUM($T$1:T130),"")</f>
        <v/>
      </c>
      <c r="AG130" s="64" t="str">
        <f ca="1">IF($R130=1,SUM($U$1:U130),"")</f>
        <v/>
      </c>
      <c r="AH130" s="64" t="str">
        <f ca="1">IF($R130=1,SUM($V$1:V130),"")</f>
        <v/>
      </c>
      <c r="AI130" s="64" t="str">
        <f ca="1">IF($R130=1,SUM($W$1:W130),"")</f>
        <v/>
      </c>
      <c r="AJ130" s="64" t="str">
        <f ca="1">IF($R130=1,SUM($X$1:X130),"")</f>
        <v/>
      </c>
      <c r="AK130" s="64" t="str">
        <f ca="1">IF($R130=1,SUM($Y$1:Y130),"")</f>
        <v/>
      </c>
      <c r="AL130" s="64" t="str">
        <f ca="1">IF($R130=1,SUM($Z$1:Z130),"")</f>
        <v/>
      </c>
      <c r="AM130" s="64" t="str">
        <f ca="1">IF($R130=1,SUM($AA$1:AA130),"")</f>
        <v/>
      </c>
      <c r="AN130" s="64" t="str">
        <f ca="1">IF($R130=1,SUM($AB$1:AB130),"")</f>
        <v/>
      </c>
      <c r="AO130" s="64" t="str">
        <f ca="1">IF($R130=1,SUM($AC$1:AC130),"")</f>
        <v/>
      </c>
      <c r="AQ130" s="69" t="str">
        <f t="shared" ref="AQ130:AQ193" si="29">F130&amp;":"&amp;G130</f>
        <v>18:45</v>
      </c>
    </row>
    <row r="131" spans="6:43" x14ac:dyDescent="0.3">
      <c r="F131" s="64">
        <f t="shared" si="23"/>
        <v>18</v>
      </c>
      <c r="G131" s="66">
        <f t="shared" si="24"/>
        <v>50</v>
      </c>
      <c r="H131" s="67">
        <f t="shared" si="25"/>
        <v>0.78472222222222221</v>
      </c>
      <c r="K131" s="65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65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64">
        <f t="shared" si="26"/>
        <v>1</v>
      </c>
      <c r="R131" s="64">
        <f t="shared" ca="1" si="27"/>
        <v>1.1119999999999877</v>
      </c>
      <c r="S131" s="64" t="str">
        <f>IF(O131=1,"",RTD("cqg.rtd",,"StudyData", "(Vol("&amp;$E$13&amp;")when  (LocalYear("&amp;$E$13&amp;")="&amp;$D$2&amp;"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64" t="str">
        <f>IF(O131=1,"",RTD("cqg.rtd",,"StudyData", "(Vol("&amp;$E$14&amp;")when  (LocalYear("&amp;$E$14&amp;")="&amp;$D$3&amp;"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64" t="str">
        <f>IF(O131=1,"",RTD("cqg.rtd",,"StudyData", "(Vol("&amp;$E$15&amp;")when  (LocalYear("&amp;$E$15&amp;")="&amp;$D$4&amp;"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64" t="str">
        <f>IF(O131=1,"",RTD("cqg.rtd",,"StudyData", "(Vol("&amp;$E$16&amp;")when  (LocalYear("&amp;$E$16&amp;")="&amp;$D$5&amp;"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64" t="str">
        <f>IF(O131=1,"",RTD("cqg.rtd",,"StudyData", "(Vol("&amp;$E$17&amp;")when  (LocalYear("&amp;$E$17&amp;")="&amp;$D$6&amp;"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64" t="str">
        <f>IF(O131=1,"",RTD("cqg.rtd",,"StudyData", "(Vol("&amp;$E$18&amp;")when  (LocalYear("&amp;$E$18&amp;")="&amp;$D$7&amp;"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64" t="str">
        <f>IF(O131=1,"",RTD("cqg.rtd",,"StudyData", "(Vol("&amp;$E$19&amp;")when  (LocalYear("&amp;$E$19&amp;")="&amp;$D$8&amp;"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64" t="str">
        <f>IF(O131=1,"",RTD("cqg.rtd",,"StudyData", "(Vol("&amp;$E$20&amp;")when  (LocalYear("&amp;$E$20&amp;")="&amp;$D$9&amp;"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64" t="str">
        <f>IF(O131=1,"",RTD("cqg.rtd",,"StudyData", "(Vol("&amp;$E$21&amp;")when  (LocalYear("&amp;$E$21&amp;")="&amp;$D$10&amp;"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64" t="str">
        <f>IF(O131=1,"",RTD("cqg.rtd",,"StudyData", "(Vol("&amp;$E$21&amp;")when  (LocalYear("&amp;$E$21&amp;")="&amp;$D$11&amp;"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65" t="str">
        <f t="shared" si="28"/>
        <v/>
      </c>
      <c r="AE131" s="64" t="str">
        <f ca="1">IF($R131=1,SUM($S$1:S131),"")</f>
        <v/>
      </c>
      <c r="AF131" s="64" t="str">
        <f ca="1">IF($R131=1,SUM($T$1:T131),"")</f>
        <v/>
      </c>
      <c r="AG131" s="64" t="str">
        <f ca="1">IF($R131=1,SUM($U$1:U131),"")</f>
        <v/>
      </c>
      <c r="AH131" s="64" t="str">
        <f ca="1">IF($R131=1,SUM($V$1:V131),"")</f>
        <v/>
      </c>
      <c r="AI131" s="64" t="str">
        <f ca="1">IF($R131=1,SUM($W$1:W131),"")</f>
        <v/>
      </c>
      <c r="AJ131" s="64" t="str">
        <f ca="1">IF($R131=1,SUM($X$1:X131),"")</f>
        <v/>
      </c>
      <c r="AK131" s="64" t="str">
        <f ca="1">IF($R131=1,SUM($Y$1:Y131),"")</f>
        <v/>
      </c>
      <c r="AL131" s="64" t="str">
        <f ca="1">IF($R131=1,SUM($Z$1:Z131),"")</f>
        <v/>
      </c>
      <c r="AM131" s="64" t="str">
        <f ca="1">IF($R131=1,SUM($AA$1:AA131),"")</f>
        <v/>
      </c>
      <c r="AN131" s="64" t="str">
        <f ca="1">IF($R131=1,SUM($AB$1:AB131),"")</f>
        <v/>
      </c>
      <c r="AO131" s="64" t="str">
        <f ca="1">IF($R131=1,SUM($AC$1:AC131),"")</f>
        <v/>
      </c>
      <c r="AQ131" s="69" t="str">
        <f t="shared" si="29"/>
        <v>18:50</v>
      </c>
    </row>
    <row r="132" spans="6:43" x14ac:dyDescent="0.3">
      <c r="F132" s="64">
        <f t="shared" si="23"/>
        <v>18</v>
      </c>
      <c r="G132" s="66">
        <f t="shared" si="24"/>
        <v>55</v>
      </c>
      <c r="H132" s="67">
        <f t="shared" si="25"/>
        <v>0.78819444444444453</v>
      </c>
      <c r="K132" s="65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65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64">
        <f t="shared" si="26"/>
        <v>1</v>
      </c>
      <c r="R132" s="64">
        <f t="shared" ca="1" si="27"/>
        <v>1.1129999999999876</v>
      </c>
      <c r="S132" s="64" t="str">
        <f>IF(O132=1,"",RTD("cqg.rtd",,"StudyData", "(Vol("&amp;$E$13&amp;")when  (LocalYear("&amp;$E$13&amp;")="&amp;$D$2&amp;"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64" t="str">
        <f>IF(O132=1,"",RTD("cqg.rtd",,"StudyData", "(Vol("&amp;$E$14&amp;")when  (LocalYear("&amp;$E$14&amp;")="&amp;$D$3&amp;"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64" t="str">
        <f>IF(O132=1,"",RTD("cqg.rtd",,"StudyData", "(Vol("&amp;$E$15&amp;")when  (LocalYear("&amp;$E$15&amp;")="&amp;$D$4&amp;"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64" t="str">
        <f>IF(O132=1,"",RTD("cqg.rtd",,"StudyData", "(Vol("&amp;$E$16&amp;")when  (LocalYear("&amp;$E$16&amp;")="&amp;$D$5&amp;"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64" t="str">
        <f>IF(O132=1,"",RTD("cqg.rtd",,"StudyData", "(Vol("&amp;$E$17&amp;")when  (LocalYear("&amp;$E$17&amp;")="&amp;$D$6&amp;"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64" t="str">
        <f>IF(O132=1,"",RTD("cqg.rtd",,"StudyData", "(Vol("&amp;$E$18&amp;")when  (LocalYear("&amp;$E$18&amp;")="&amp;$D$7&amp;"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64" t="str">
        <f>IF(O132=1,"",RTD("cqg.rtd",,"StudyData", "(Vol("&amp;$E$19&amp;")when  (LocalYear("&amp;$E$19&amp;")="&amp;$D$8&amp;"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64" t="str">
        <f>IF(O132=1,"",RTD("cqg.rtd",,"StudyData", "(Vol("&amp;$E$20&amp;")when  (LocalYear("&amp;$E$20&amp;")="&amp;$D$9&amp;"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64" t="str">
        <f>IF(O132=1,"",RTD("cqg.rtd",,"StudyData", "(Vol("&amp;$E$21&amp;")when  (LocalYear("&amp;$E$21&amp;")="&amp;$D$10&amp;"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64" t="str">
        <f>IF(O132=1,"",RTD("cqg.rtd",,"StudyData", "(Vol("&amp;$E$21&amp;")when  (LocalYear("&amp;$E$21&amp;")="&amp;$D$11&amp;"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65" t="str">
        <f t="shared" si="28"/>
        <v/>
      </c>
      <c r="AE132" s="64" t="str">
        <f ca="1">IF($R132=1,SUM($S$1:S132),"")</f>
        <v/>
      </c>
      <c r="AF132" s="64" t="str">
        <f ca="1">IF($R132=1,SUM($T$1:T132),"")</f>
        <v/>
      </c>
      <c r="AG132" s="64" t="str">
        <f ca="1">IF($R132=1,SUM($U$1:U132),"")</f>
        <v/>
      </c>
      <c r="AH132" s="64" t="str">
        <f ca="1">IF($R132=1,SUM($V$1:V132),"")</f>
        <v/>
      </c>
      <c r="AI132" s="64" t="str">
        <f ca="1">IF($R132=1,SUM($W$1:W132),"")</f>
        <v/>
      </c>
      <c r="AJ132" s="64" t="str">
        <f ca="1">IF($R132=1,SUM($X$1:X132),"")</f>
        <v/>
      </c>
      <c r="AK132" s="64" t="str">
        <f ca="1">IF($R132=1,SUM($Y$1:Y132),"")</f>
        <v/>
      </c>
      <c r="AL132" s="64" t="str">
        <f ca="1">IF($R132=1,SUM($Z$1:Z132),"")</f>
        <v/>
      </c>
      <c r="AM132" s="64" t="str">
        <f ca="1">IF($R132=1,SUM($AA$1:AA132),"")</f>
        <v/>
      </c>
      <c r="AN132" s="64" t="str">
        <f ca="1">IF($R132=1,SUM($AB$1:AB132),"")</f>
        <v/>
      </c>
      <c r="AO132" s="64" t="str">
        <f ca="1">IF($R132=1,SUM($AC$1:AC132),"")</f>
        <v/>
      </c>
      <c r="AQ132" s="69" t="str">
        <f t="shared" si="29"/>
        <v>18:55</v>
      </c>
    </row>
    <row r="133" spans="6:43" x14ac:dyDescent="0.3">
      <c r="F133" s="64">
        <f t="shared" si="23"/>
        <v>19</v>
      </c>
      <c r="G133" s="66" t="str">
        <f t="shared" si="24"/>
        <v>00</v>
      </c>
      <c r="H133" s="67">
        <f t="shared" si="25"/>
        <v>0.79166666666666663</v>
      </c>
      <c r="K133" s="65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65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64">
        <f t="shared" si="26"/>
        <v>1</v>
      </c>
      <c r="R133" s="64">
        <f t="shared" ca="1" si="27"/>
        <v>1.1139999999999874</v>
      </c>
      <c r="S133" s="64" t="str">
        <f>IF(O133=1,"",RTD("cqg.rtd",,"StudyData", "(Vol("&amp;$E$13&amp;")when  (LocalYear("&amp;$E$13&amp;")="&amp;$D$2&amp;"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64" t="str">
        <f>IF(O133=1,"",RTD("cqg.rtd",,"StudyData", "(Vol("&amp;$E$14&amp;")when  (LocalYear("&amp;$E$14&amp;")="&amp;$D$3&amp;"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64" t="str">
        <f>IF(O133=1,"",RTD("cqg.rtd",,"StudyData", "(Vol("&amp;$E$15&amp;")when  (LocalYear("&amp;$E$15&amp;")="&amp;$D$4&amp;"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64" t="str">
        <f>IF(O133=1,"",RTD("cqg.rtd",,"StudyData", "(Vol("&amp;$E$16&amp;")when  (LocalYear("&amp;$E$16&amp;")="&amp;$D$5&amp;"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64" t="str">
        <f>IF(O133=1,"",RTD("cqg.rtd",,"StudyData", "(Vol("&amp;$E$17&amp;")when  (LocalYear("&amp;$E$17&amp;")="&amp;$D$6&amp;"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64" t="str">
        <f>IF(O133=1,"",RTD("cqg.rtd",,"StudyData", "(Vol("&amp;$E$18&amp;")when  (LocalYear("&amp;$E$18&amp;")="&amp;$D$7&amp;"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64" t="str">
        <f>IF(O133=1,"",RTD("cqg.rtd",,"StudyData", "(Vol("&amp;$E$19&amp;")when  (LocalYear("&amp;$E$19&amp;")="&amp;$D$8&amp;"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64" t="str">
        <f>IF(O133=1,"",RTD("cqg.rtd",,"StudyData", "(Vol("&amp;$E$20&amp;")when  (LocalYear("&amp;$E$20&amp;")="&amp;$D$9&amp;"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64" t="str">
        <f>IF(O133=1,"",RTD("cqg.rtd",,"StudyData", "(Vol("&amp;$E$21&amp;")when  (LocalYear("&amp;$E$21&amp;")="&amp;$D$10&amp;"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64" t="str">
        <f>IF(O133=1,"",RTD("cqg.rtd",,"StudyData", "(Vol("&amp;$E$21&amp;")when  (LocalYear("&amp;$E$21&amp;")="&amp;$D$11&amp;"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65" t="str">
        <f t="shared" si="28"/>
        <v/>
      </c>
      <c r="AE133" s="64" t="str">
        <f ca="1">IF($R133=1,SUM($S$1:S133),"")</f>
        <v/>
      </c>
      <c r="AF133" s="64" t="str">
        <f ca="1">IF($R133=1,SUM($T$1:T133),"")</f>
        <v/>
      </c>
      <c r="AG133" s="64" t="str">
        <f ca="1">IF($R133=1,SUM($U$1:U133),"")</f>
        <v/>
      </c>
      <c r="AH133" s="64" t="str">
        <f ca="1">IF($R133=1,SUM($V$1:V133),"")</f>
        <v/>
      </c>
      <c r="AI133" s="64" t="str">
        <f ca="1">IF($R133=1,SUM($W$1:W133),"")</f>
        <v/>
      </c>
      <c r="AJ133" s="64" t="str">
        <f ca="1">IF($R133=1,SUM($X$1:X133),"")</f>
        <v/>
      </c>
      <c r="AK133" s="64" t="str">
        <f ca="1">IF($R133=1,SUM($Y$1:Y133),"")</f>
        <v/>
      </c>
      <c r="AL133" s="64" t="str">
        <f ca="1">IF($R133=1,SUM($Z$1:Z133),"")</f>
        <v/>
      </c>
      <c r="AM133" s="64" t="str">
        <f ca="1">IF($R133=1,SUM($AA$1:AA133),"")</f>
        <v/>
      </c>
      <c r="AN133" s="64" t="str">
        <f ca="1">IF($R133=1,SUM($AB$1:AB133),"")</f>
        <v/>
      </c>
      <c r="AO133" s="64" t="str">
        <f ca="1">IF($R133=1,SUM($AC$1:AC133),"")</f>
        <v/>
      </c>
      <c r="AQ133" s="69" t="str">
        <f t="shared" si="29"/>
        <v>19:00</v>
      </c>
    </row>
    <row r="134" spans="6:43" x14ac:dyDescent="0.3">
      <c r="F134" s="64">
        <f t="shared" si="23"/>
        <v>19</v>
      </c>
      <c r="G134" s="66" t="str">
        <f t="shared" si="24"/>
        <v>05</v>
      </c>
      <c r="H134" s="67">
        <f t="shared" si="25"/>
        <v>0.79513888888888884</v>
      </c>
      <c r="K134" s="65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65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64">
        <f t="shared" si="26"/>
        <v>1</v>
      </c>
      <c r="R134" s="64">
        <f t="shared" ca="1" si="27"/>
        <v>1.1149999999999873</v>
      </c>
      <c r="S134" s="64" t="str">
        <f>IF(O134=1,"",RTD("cqg.rtd",,"StudyData", "(Vol("&amp;$E$13&amp;")when  (LocalYear("&amp;$E$13&amp;")="&amp;$D$2&amp;"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64" t="str">
        <f>IF(O134=1,"",RTD("cqg.rtd",,"StudyData", "(Vol("&amp;$E$14&amp;")when  (LocalYear("&amp;$E$14&amp;")="&amp;$D$3&amp;"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64" t="str">
        <f>IF(O134=1,"",RTD("cqg.rtd",,"StudyData", "(Vol("&amp;$E$15&amp;")when  (LocalYear("&amp;$E$15&amp;")="&amp;$D$4&amp;"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64" t="str">
        <f>IF(O134=1,"",RTD("cqg.rtd",,"StudyData", "(Vol("&amp;$E$16&amp;")when  (LocalYear("&amp;$E$16&amp;")="&amp;$D$5&amp;"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64" t="str">
        <f>IF(O134=1,"",RTD("cqg.rtd",,"StudyData", "(Vol("&amp;$E$17&amp;")when  (LocalYear("&amp;$E$17&amp;")="&amp;$D$6&amp;"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64" t="str">
        <f>IF(O134=1,"",RTD("cqg.rtd",,"StudyData", "(Vol("&amp;$E$18&amp;")when  (LocalYear("&amp;$E$18&amp;")="&amp;$D$7&amp;"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64" t="str">
        <f>IF(O134=1,"",RTD("cqg.rtd",,"StudyData", "(Vol("&amp;$E$19&amp;")when  (LocalYear("&amp;$E$19&amp;")="&amp;$D$8&amp;"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64" t="str">
        <f>IF(O134=1,"",RTD("cqg.rtd",,"StudyData", "(Vol("&amp;$E$20&amp;")when  (LocalYear("&amp;$E$20&amp;")="&amp;$D$9&amp;"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64" t="str">
        <f>IF(O134=1,"",RTD("cqg.rtd",,"StudyData", "(Vol("&amp;$E$21&amp;")when  (LocalYear("&amp;$E$21&amp;")="&amp;$D$10&amp;"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64" t="str">
        <f>IF(O134=1,"",RTD("cqg.rtd",,"StudyData", "(Vol("&amp;$E$21&amp;")when  (LocalYear("&amp;$E$21&amp;")="&amp;$D$11&amp;"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65" t="str">
        <f t="shared" si="28"/>
        <v/>
      </c>
      <c r="AE134" s="64" t="str">
        <f ca="1">IF($R134=1,SUM($S$1:S134),"")</f>
        <v/>
      </c>
      <c r="AF134" s="64" t="str">
        <f ca="1">IF($R134=1,SUM($T$1:T134),"")</f>
        <v/>
      </c>
      <c r="AG134" s="64" t="str">
        <f ca="1">IF($R134=1,SUM($U$1:U134),"")</f>
        <v/>
      </c>
      <c r="AH134" s="64" t="str">
        <f ca="1">IF($R134=1,SUM($V$1:V134),"")</f>
        <v/>
      </c>
      <c r="AI134" s="64" t="str">
        <f ca="1">IF($R134=1,SUM($W$1:W134),"")</f>
        <v/>
      </c>
      <c r="AJ134" s="64" t="str">
        <f ca="1">IF($R134=1,SUM($X$1:X134),"")</f>
        <v/>
      </c>
      <c r="AK134" s="64" t="str">
        <f ca="1">IF($R134=1,SUM($Y$1:Y134),"")</f>
        <v/>
      </c>
      <c r="AL134" s="64" t="str">
        <f ca="1">IF($R134=1,SUM($Z$1:Z134),"")</f>
        <v/>
      </c>
      <c r="AM134" s="64" t="str">
        <f ca="1">IF($R134=1,SUM($AA$1:AA134),"")</f>
        <v/>
      </c>
      <c r="AN134" s="64" t="str">
        <f ca="1">IF($R134=1,SUM($AB$1:AB134),"")</f>
        <v/>
      </c>
      <c r="AO134" s="64" t="str">
        <f ca="1">IF($R134=1,SUM($AC$1:AC134),"")</f>
        <v/>
      </c>
      <c r="AQ134" s="69" t="str">
        <f t="shared" si="29"/>
        <v>19:05</v>
      </c>
    </row>
    <row r="135" spans="6:43" x14ac:dyDescent="0.3">
      <c r="F135" s="64">
        <f t="shared" si="23"/>
        <v>19</v>
      </c>
      <c r="G135" s="66">
        <f t="shared" si="24"/>
        <v>10</v>
      </c>
      <c r="H135" s="67">
        <f t="shared" si="25"/>
        <v>0.79861111111111116</v>
      </c>
      <c r="K135" s="65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65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64">
        <f t="shared" si="26"/>
        <v>1</v>
      </c>
      <c r="R135" s="64">
        <f t="shared" ca="1" si="27"/>
        <v>1.1159999999999872</v>
      </c>
      <c r="S135" s="64" t="str">
        <f>IF(O135=1,"",RTD("cqg.rtd",,"StudyData", "(Vol("&amp;$E$13&amp;")when  (LocalYear("&amp;$E$13&amp;")="&amp;$D$2&amp;"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64" t="str">
        <f>IF(O135=1,"",RTD("cqg.rtd",,"StudyData", "(Vol("&amp;$E$14&amp;")when  (LocalYear("&amp;$E$14&amp;")="&amp;$D$3&amp;"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64" t="str">
        <f>IF(O135=1,"",RTD("cqg.rtd",,"StudyData", "(Vol("&amp;$E$15&amp;")when  (LocalYear("&amp;$E$15&amp;")="&amp;$D$4&amp;"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64" t="str">
        <f>IF(O135=1,"",RTD("cqg.rtd",,"StudyData", "(Vol("&amp;$E$16&amp;")when  (LocalYear("&amp;$E$16&amp;")="&amp;$D$5&amp;"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64" t="str">
        <f>IF(O135=1,"",RTD("cqg.rtd",,"StudyData", "(Vol("&amp;$E$17&amp;")when  (LocalYear("&amp;$E$17&amp;")="&amp;$D$6&amp;"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64" t="str">
        <f>IF(O135=1,"",RTD("cqg.rtd",,"StudyData", "(Vol("&amp;$E$18&amp;")when  (LocalYear("&amp;$E$18&amp;")="&amp;$D$7&amp;"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64" t="str">
        <f>IF(O135=1,"",RTD("cqg.rtd",,"StudyData", "(Vol("&amp;$E$19&amp;")when  (LocalYear("&amp;$E$19&amp;")="&amp;$D$8&amp;"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64" t="str">
        <f>IF(O135=1,"",RTD("cqg.rtd",,"StudyData", "(Vol("&amp;$E$20&amp;")when  (LocalYear("&amp;$E$20&amp;")="&amp;$D$9&amp;"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64" t="str">
        <f>IF(O135=1,"",RTD("cqg.rtd",,"StudyData", "(Vol("&amp;$E$21&amp;")when  (LocalYear("&amp;$E$21&amp;")="&amp;$D$10&amp;"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64" t="str">
        <f>IF(O135=1,"",RTD("cqg.rtd",,"StudyData", "(Vol("&amp;$E$21&amp;")when  (LocalYear("&amp;$E$21&amp;")="&amp;$D$11&amp;"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65" t="str">
        <f t="shared" si="28"/>
        <v/>
      </c>
      <c r="AE135" s="64" t="str">
        <f ca="1">IF($R135=1,SUM($S$1:S135),"")</f>
        <v/>
      </c>
      <c r="AF135" s="64" t="str">
        <f ca="1">IF($R135=1,SUM($T$1:T135),"")</f>
        <v/>
      </c>
      <c r="AG135" s="64" t="str">
        <f ca="1">IF($R135=1,SUM($U$1:U135),"")</f>
        <v/>
      </c>
      <c r="AH135" s="64" t="str">
        <f ca="1">IF($R135=1,SUM($V$1:V135),"")</f>
        <v/>
      </c>
      <c r="AI135" s="64" t="str">
        <f ca="1">IF($R135=1,SUM($W$1:W135),"")</f>
        <v/>
      </c>
      <c r="AJ135" s="64" t="str">
        <f ca="1">IF($R135=1,SUM($X$1:X135),"")</f>
        <v/>
      </c>
      <c r="AK135" s="64" t="str">
        <f ca="1">IF($R135=1,SUM($Y$1:Y135),"")</f>
        <v/>
      </c>
      <c r="AL135" s="64" t="str">
        <f ca="1">IF($R135=1,SUM($Z$1:Z135),"")</f>
        <v/>
      </c>
      <c r="AM135" s="64" t="str">
        <f ca="1">IF($R135=1,SUM($AA$1:AA135),"")</f>
        <v/>
      </c>
      <c r="AN135" s="64" t="str">
        <f ca="1">IF($R135=1,SUM($AB$1:AB135),"")</f>
        <v/>
      </c>
      <c r="AO135" s="64" t="str">
        <f ca="1">IF($R135=1,SUM($AC$1:AC135),"")</f>
        <v/>
      </c>
      <c r="AQ135" s="69" t="str">
        <f t="shared" si="29"/>
        <v>19:10</v>
      </c>
    </row>
    <row r="136" spans="6:43" x14ac:dyDescent="0.3">
      <c r="F136" s="64">
        <f t="shared" si="23"/>
        <v>19</v>
      </c>
      <c r="G136" s="66">
        <f t="shared" si="24"/>
        <v>15</v>
      </c>
      <c r="H136" s="67">
        <f t="shared" si="25"/>
        <v>0.80208333333333337</v>
      </c>
      <c r="K136" s="65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65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64">
        <f t="shared" si="26"/>
        <v>1</v>
      </c>
      <c r="R136" s="64">
        <f t="shared" ca="1" si="27"/>
        <v>1.1169999999999871</v>
      </c>
      <c r="S136" s="64" t="str">
        <f>IF(O136=1,"",RTD("cqg.rtd",,"StudyData", "(Vol("&amp;$E$13&amp;")when  (LocalYear("&amp;$E$13&amp;")="&amp;$D$2&amp;"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64" t="str">
        <f>IF(O136=1,"",RTD("cqg.rtd",,"StudyData", "(Vol("&amp;$E$14&amp;")when  (LocalYear("&amp;$E$14&amp;")="&amp;$D$3&amp;"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64" t="str">
        <f>IF(O136=1,"",RTD("cqg.rtd",,"StudyData", "(Vol("&amp;$E$15&amp;")when  (LocalYear("&amp;$E$15&amp;")="&amp;$D$4&amp;"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64" t="str">
        <f>IF(O136=1,"",RTD("cqg.rtd",,"StudyData", "(Vol("&amp;$E$16&amp;")when  (LocalYear("&amp;$E$16&amp;")="&amp;$D$5&amp;"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64" t="str">
        <f>IF(O136=1,"",RTD("cqg.rtd",,"StudyData", "(Vol("&amp;$E$17&amp;")when  (LocalYear("&amp;$E$17&amp;")="&amp;$D$6&amp;"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64" t="str">
        <f>IF(O136=1,"",RTD("cqg.rtd",,"StudyData", "(Vol("&amp;$E$18&amp;")when  (LocalYear("&amp;$E$18&amp;")="&amp;$D$7&amp;"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64" t="str">
        <f>IF(O136=1,"",RTD("cqg.rtd",,"StudyData", "(Vol("&amp;$E$19&amp;")when  (LocalYear("&amp;$E$19&amp;")="&amp;$D$8&amp;"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64" t="str">
        <f>IF(O136=1,"",RTD("cqg.rtd",,"StudyData", "(Vol("&amp;$E$20&amp;")when  (LocalYear("&amp;$E$20&amp;")="&amp;$D$9&amp;"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64" t="str">
        <f>IF(O136=1,"",RTD("cqg.rtd",,"StudyData", "(Vol("&amp;$E$21&amp;")when  (LocalYear("&amp;$E$21&amp;")="&amp;$D$10&amp;"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64" t="str">
        <f>IF(O136=1,"",RTD("cqg.rtd",,"StudyData", "(Vol("&amp;$E$21&amp;")when  (LocalYear("&amp;$E$21&amp;")="&amp;$D$11&amp;"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65" t="str">
        <f t="shared" si="28"/>
        <v/>
      </c>
      <c r="AE136" s="64" t="str">
        <f ca="1">IF($R136=1,SUM($S$1:S136),"")</f>
        <v/>
      </c>
      <c r="AF136" s="64" t="str">
        <f ca="1">IF($R136=1,SUM($T$1:T136),"")</f>
        <v/>
      </c>
      <c r="AG136" s="64" t="str">
        <f ca="1">IF($R136=1,SUM($U$1:U136),"")</f>
        <v/>
      </c>
      <c r="AH136" s="64" t="str">
        <f ca="1">IF($R136=1,SUM($V$1:V136),"")</f>
        <v/>
      </c>
      <c r="AI136" s="64" t="str">
        <f ca="1">IF($R136=1,SUM($W$1:W136),"")</f>
        <v/>
      </c>
      <c r="AJ136" s="64" t="str">
        <f ca="1">IF($R136=1,SUM($X$1:X136),"")</f>
        <v/>
      </c>
      <c r="AK136" s="64" t="str">
        <f ca="1">IF($R136=1,SUM($Y$1:Y136),"")</f>
        <v/>
      </c>
      <c r="AL136" s="64" t="str">
        <f ca="1">IF($R136=1,SUM($Z$1:Z136),"")</f>
        <v/>
      </c>
      <c r="AM136" s="64" t="str">
        <f ca="1">IF($R136=1,SUM($AA$1:AA136),"")</f>
        <v/>
      </c>
      <c r="AN136" s="64" t="str">
        <f ca="1">IF($R136=1,SUM($AB$1:AB136),"")</f>
        <v/>
      </c>
      <c r="AO136" s="64" t="str">
        <f ca="1">IF($R136=1,SUM($AC$1:AC136),"")</f>
        <v/>
      </c>
      <c r="AQ136" s="69" t="str">
        <f t="shared" si="29"/>
        <v>19:15</v>
      </c>
    </row>
    <row r="137" spans="6:43" x14ac:dyDescent="0.3">
      <c r="F137" s="64">
        <f t="shared" si="23"/>
        <v>19</v>
      </c>
      <c r="G137" s="66">
        <f t="shared" si="24"/>
        <v>20</v>
      </c>
      <c r="H137" s="67">
        <f t="shared" si="25"/>
        <v>0.80555555555555547</v>
      </c>
      <c r="K137" s="65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65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64">
        <f t="shared" si="26"/>
        <v>1</v>
      </c>
      <c r="R137" s="64">
        <f t="shared" ca="1" si="27"/>
        <v>1.117999999999987</v>
      </c>
      <c r="S137" s="64" t="str">
        <f>IF(O137=1,"",RTD("cqg.rtd",,"StudyData", "(Vol("&amp;$E$13&amp;")when  (LocalYear("&amp;$E$13&amp;")="&amp;$D$2&amp;"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64" t="str">
        <f>IF(O137=1,"",RTD("cqg.rtd",,"StudyData", "(Vol("&amp;$E$14&amp;")when  (LocalYear("&amp;$E$14&amp;")="&amp;$D$3&amp;"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64" t="str">
        <f>IF(O137=1,"",RTD("cqg.rtd",,"StudyData", "(Vol("&amp;$E$15&amp;")when  (LocalYear("&amp;$E$15&amp;")="&amp;$D$4&amp;"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64" t="str">
        <f>IF(O137=1,"",RTD("cqg.rtd",,"StudyData", "(Vol("&amp;$E$16&amp;")when  (LocalYear("&amp;$E$16&amp;")="&amp;$D$5&amp;"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64" t="str">
        <f>IF(O137=1,"",RTD("cqg.rtd",,"StudyData", "(Vol("&amp;$E$17&amp;")when  (LocalYear("&amp;$E$17&amp;")="&amp;$D$6&amp;"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64" t="str">
        <f>IF(O137=1,"",RTD("cqg.rtd",,"StudyData", "(Vol("&amp;$E$18&amp;")when  (LocalYear("&amp;$E$18&amp;")="&amp;$D$7&amp;"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64" t="str">
        <f>IF(O137=1,"",RTD("cqg.rtd",,"StudyData", "(Vol("&amp;$E$19&amp;")when  (LocalYear("&amp;$E$19&amp;")="&amp;$D$8&amp;"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64" t="str">
        <f>IF(O137=1,"",RTD("cqg.rtd",,"StudyData", "(Vol("&amp;$E$20&amp;")when  (LocalYear("&amp;$E$20&amp;")="&amp;$D$9&amp;"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64" t="str">
        <f>IF(O137=1,"",RTD("cqg.rtd",,"StudyData", "(Vol("&amp;$E$21&amp;")when  (LocalYear("&amp;$E$21&amp;")="&amp;$D$10&amp;"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64" t="str">
        <f>IF(O137=1,"",RTD("cqg.rtd",,"StudyData", "(Vol("&amp;$E$21&amp;")when  (LocalYear("&amp;$E$21&amp;")="&amp;$D$11&amp;"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65" t="str">
        <f t="shared" si="28"/>
        <v/>
      </c>
      <c r="AE137" s="64" t="str">
        <f ca="1">IF($R137=1,SUM($S$1:S137),"")</f>
        <v/>
      </c>
      <c r="AF137" s="64" t="str">
        <f ca="1">IF($R137=1,SUM($T$1:T137),"")</f>
        <v/>
      </c>
      <c r="AG137" s="64" t="str">
        <f ca="1">IF($R137=1,SUM($U$1:U137),"")</f>
        <v/>
      </c>
      <c r="AH137" s="64" t="str">
        <f ca="1">IF($R137=1,SUM($V$1:V137),"")</f>
        <v/>
      </c>
      <c r="AI137" s="64" t="str">
        <f ca="1">IF($R137=1,SUM($W$1:W137),"")</f>
        <v/>
      </c>
      <c r="AJ137" s="64" t="str">
        <f ca="1">IF($R137=1,SUM($X$1:X137),"")</f>
        <v/>
      </c>
      <c r="AK137" s="64" t="str">
        <f ca="1">IF($R137=1,SUM($Y$1:Y137),"")</f>
        <v/>
      </c>
      <c r="AL137" s="64" t="str">
        <f ca="1">IF($R137=1,SUM($Z$1:Z137),"")</f>
        <v/>
      </c>
      <c r="AM137" s="64" t="str">
        <f ca="1">IF($R137=1,SUM($AA$1:AA137),"")</f>
        <v/>
      </c>
      <c r="AN137" s="64" t="str">
        <f ca="1">IF($R137=1,SUM($AB$1:AB137),"")</f>
        <v/>
      </c>
      <c r="AO137" s="64" t="str">
        <f ca="1">IF($R137=1,SUM($AC$1:AC137),"")</f>
        <v/>
      </c>
      <c r="AQ137" s="69" t="str">
        <f t="shared" si="29"/>
        <v>19:20</v>
      </c>
    </row>
    <row r="138" spans="6:43" x14ac:dyDescent="0.3">
      <c r="F138" s="64">
        <f t="shared" si="23"/>
        <v>19</v>
      </c>
      <c r="G138" s="66">
        <f t="shared" si="24"/>
        <v>25</v>
      </c>
      <c r="H138" s="67">
        <f t="shared" si="25"/>
        <v>0.80902777777777779</v>
      </c>
      <c r="K138" s="65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65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64">
        <f t="shared" si="26"/>
        <v>1</v>
      </c>
      <c r="R138" s="64">
        <f t="shared" ca="1" si="27"/>
        <v>1.1189999999999869</v>
      </c>
      <c r="S138" s="64" t="str">
        <f>IF(O138=1,"",RTD("cqg.rtd",,"StudyData", "(Vol("&amp;$E$13&amp;")when  (LocalYear("&amp;$E$13&amp;")="&amp;$D$2&amp;"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64" t="str">
        <f>IF(O138=1,"",RTD("cqg.rtd",,"StudyData", "(Vol("&amp;$E$14&amp;")when  (LocalYear("&amp;$E$14&amp;")="&amp;$D$3&amp;"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64" t="str">
        <f>IF(O138=1,"",RTD("cqg.rtd",,"StudyData", "(Vol("&amp;$E$15&amp;")when  (LocalYear("&amp;$E$15&amp;")="&amp;$D$4&amp;"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64" t="str">
        <f>IF(O138=1,"",RTD("cqg.rtd",,"StudyData", "(Vol("&amp;$E$16&amp;")when  (LocalYear("&amp;$E$16&amp;")="&amp;$D$5&amp;"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64" t="str">
        <f>IF(O138=1,"",RTD("cqg.rtd",,"StudyData", "(Vol("&amp;$E$17&amp;")when  (LocalYear("&amp;$E$17&amp;")="&amp;$D$6&amp;"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64" t="str">
        <f>IF(O138=1,"",RTD("cqg.rtd",,"StudyData", "(Vol("&amp;$E$18&amp;")when  (LocalYear("&amp;$E$18&amp;")="&amp;$D$7&amp;"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64" t="str">
        <f>IF(O138=1,"",RTD("cqg.rtd",,"StudyData", "(Vol("&amp;$E$19&amp;")when  (LocalYear("&amp;$E$19&amp;")="&amp;$D$8&amp;"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64" t="str">
        <f>IF(O138=1,"",RTD("cqg.rtd",,"StudyData", "(Vol("&amp;$E$20&amp;")when  (LocalYear("&amp;$E$20&amp;")="&amp;$D$9&amp;"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64" t="str">
        <f>IF(O138=1,"",RTD("cqg.rtd",,"StudyData", "(Vol("&amp;$E$21&amp;")when  (LocalYear("&amp;$E$21&amp;")="&amp;$D$10&amp;"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64" t="str">
        <f>IF(O138=1,"",RTD("cqg.rtd",,"StudyData", "(Vol("&amp;$E$21&amp;")when  (LocalYear("&amp;$E$21&amp;")="&amp;$D$11&amp;"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65" t="str">
        <f t="shared" si="28"/>
        <v/>
      </c>
      <c r="AE138" s="64" t="str">
        <f ca="1">IF($R138=1,SUM($S$1:S138),"")</f>
        <v/>
      </c>
      <c r="AF138" s="64" t="str">
        <f ca="1">IF($R138=1,SUM($T$1:T138),"")</f>
        <v/>
      </c>
      <c r="AG138" s="64" t="str">
        <f ca="1">IF($R138=1,SUM($U$1:U138),"")</f>
        <v/>
      </c>
      <c r="AH138" s="64" t="str">
        <f ca="1">IF($R138=1,SUM($V$1:V138),"")</f>
        <v/>
      </c>
      <c r="AI138" s="64" t="str">
        <f ca="1">IF($R138=1,SUM($W$1:W138),"")</f>
        <v/>
      </c>
      <c r="AJ138" s="64" t="str">
        <f ca="1">IF($R138=1,SUM($X$1:X138),"")</f>
        <v/>
      </c>
      <c r="AK138" s="64" t="str">
        <f ca="1">IF($R138=1,SUM($Y$1:Y138),"")</f>
        <v/>
      </c>
      <c r="AL138" s="64" t="str">
        <f ca="1">IF($R138=1,SUM($Z$1:Z138),"")</f>
        <v/>
      </c>
      <c r="AM138" s="64" t="str">
        <f ca="1">IF($R138=1,SUM($AA$1:AA138),"")</f>
        <v/>
      </c>
      <c r="AN138" s="64" t="str">
        <f ca="1">IF($R138=1,SUM($AB$1:AB138),"")</f>
        <v/>
      </c>
      <c r="AO138" s="64" t="str">
        <f ca="1">IF($R138=1,SUM($AC$1:AC138),"")</f>
        <v/>
      </c>
      <c r="AQ138" s="69" t="str">
        <f t="shared" si="29"/>
        <v>19:25</v>
      </c>
    </row>
    <row r="139" spans="6:43" x14ac:dyDescent="0.3">
      <c r="F139" s="64">
        <f t="shared" si="23"/>
        <v>19</v>
      </c>
      <c r="G139" s="66">
        <f t="shared" si="24"/>
        <v>30</v>
      </c>
      <c r="H139" s="67">
        <f t="shared" si="25"/>
        <v>0.8125</v>
      </c>
      <c r="K139" s="65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65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64">
        <f t="shared" si="26"/>
        <v>1</v>
      </c>
      <c r="R139" s="64">
        <f t="shared" ca="1" si="27"/>
        <v>1.1199999999999868</v>
      </c>
      <c r="S139" s="64" t="str">
        <f>IF(O139=1,"",RTD("cqg.rtd",,"StudyData", "(Vol("&amp;$E$13&amp;")when  (LocalYear("&amp;$E$13&amp;")="&amp;$D$2&amp;"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64" t="str">
        <f>IF(O139=1,"",RTD("cqg.rtd",,"StudyData", "(Vol("&amp;$E$14&amp;")when  (LocalYear("&amp;$E$14&amp;")="&amp;$D$3&amp;"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64" t="str">
        <f>IF(O139=1,"",RTD("cqg.rtd",,"StudyData", "(Vol("&amp;$E$15&amp;")when  (LocalYear("&amp;$E$15&amp;")="&amp;$D$4&amp;"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64" t="str">
        <f>IF(O139=1,"",RTD("cqg.rtd",,"StudyData", "(Vol("&amp;$E$16&amp;")when  (LocalYear("&amp;$E$16&amp;")="&amp;$D$5&amp;"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64" t="str">
        <f>IF(O139=1,"",RTD("cqg.rtd",,"StudyData", "(Vol("&amp;$E$17&amp;")when  (LocalYear("&amp;$E$17&amp;")="&amp;$D$6&amp;"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64" t="str">
        <f>IF(O139=1,"",RTD("cqg.rtd",,"StudyData", "(Vol("&amp;$E$18&amp;")when  (LocalYear("&amp;$E$18&amp;")="&amp;$D$7&amp;"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64" t="str">
        <f>IF(O139=1,"",RTD("cqg.rtd",,"StudyData", "(Vol("&amp;$E$19&amp;")when  (LocalYear("&amp;$E$19&amp;")="&amp;$D$8&amp;"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64" t="str">
        <f>IF(O139=1,"",RTD("cqg.rtd",,"StudyData", "(Vol("&amp;$E$20&amp;")when  (LocalYear("&amp;$E$20&amp;")="&amp;$D$9&amp;"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64" t="str">
        <f>IF(O139=1,"",RTD("cqg.rtd",,"StudyData", "(Vol("&amp;$E$21&amp;")when  (LocalYear("&amp;$E$21&amp;")="&amp;$D$10&amp;"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64" t="str">
        <f>IF(O139=1,"",RTD("cqg.rtd",,"StudyData", "(Vol("&amp;$E$21&amp;")when  (LocalYear("&amp;$E$21&amp;")="&amp;$D$11&amp;"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65" t="str">
        <f t="shared" si="28"/>
        <v/>
      </c>
      <c r="AE139" s="64" t="str">
        <f ca="1">IF($R139=1,SUM($S$1:S139),"")</f>
        <v/>
      </c>
      <c r="AF139" s="64" t="str">
        <f ca="1">IF($R139=1,SUM($T$1:T139),"")</f>
        <v/>
      </c>
      <c r="AG139" s="64" t="str">
        <f ca="1">IF($R139=1,SUM($U$1:U139),"")</f>
        <v/>
      </c>
      <c r="AH139" s="64" t="str">
        <f ca="1">IF($R139=1,SUM($V$1:V139),"")</f>
        <v/>
      </c>
      <c r="AI139" s="64" t="str">
        <f ca="1">IF($R139=1,SUM($W$1:W139),"")</f>
        <v/>
      </c>
      <c r="AJ139" s="64" t="str">
        <f ca="1">IF($R139=1,SUM($X$1:X139),"")</f>
        <v/>
      </c>
      <c r="AK139" s="64" t="str">
        <f ca="1">IF($R139=1,SUM($Y$1:Y139),"")</f>
        <v/>
      </c>
      <c r="AL139" s="64" t="str">
        <f ca="1">IF($R139=1,SUM($Z$1:Z139),"")</f>
        <v/>
      </c>
      <c r="AM139" s="64" t="str">
        <f ca="1">IF($R139=1,SUM($AA$1:AA139),"")</f>
        <v/>
      </c>
      <c r="AN139" s="64" t="str">
        <f ca="1">IF($R139=1,SUM($AB$1:AB139),"")</f>
        <v/>
      </c>
      <c r="AO139" s="64" t="str">
        <f ca="1">IF($R139=1,SUM($AC$1:AC139),"")</f>
        <v/>
      </c>
      <c r="AQ139" s="69" t="str">
        <f t="shared" si="29"/>
        <v>19:30</v>
      </c>
    </row>
    <row r="140" spans="6:43" x14ac:dyDescent="0.3">
      <c r="F140" s="64">
        <f t="shared" si="23"/>
        <v>19</v>
      </c>
      <c r="G140" s="66">
        <f t="shared" si="24"/>
        <v>35</v>
      </c>
      <c r="H140" s="67">
        <f t="shared" si="25"/>
        <v>0.81597222222222221</v>
      </c>
      <c r="K140" s="65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65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64">
        <f t="shared" si="26"/>
        <v>1</v>
      </c>
      <c r="R140" s="64">
        <f t="shared" ca="1" si="27"/>
        <v>1.1209999999999867</v>
      </c>
      <c r="S140" s="64" t="str">
        <f>IF(O140=1,"",RTD("cqg.rtd",,"StudyData", "(Vol("&amp;$E$13&amp;")when  (LocalYear("&amp;$E$13&amp;")="&amp;$D$2&amp;"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64" t="str">
        <f>IF(O140=1,"",RTD("cqg.rtd",,"StudyData", "(Vol("&amp;$E$14&amp;")when  (LocalYear("&amp;$E$14&amp;")="&amp;$D$3&amp;"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64" t="str">
        <f>IF(O140=1,"",RTD("cqg.rtd",,"StudyData", "(Vol("&amp;$E$15&amp;")when  (LocalYear("&amp;$E$15&amp;")="&amp;$D$4&amp;"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64" t="str">
        <f>IF(O140=1,"",RTD("cqg.rtd",,"StudyData", "(Vol("&amp;$E$16&amp;")when  (LocalYear("&amp;$E$16&amp;")="&amp;$D$5&amp;"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64" t="str">
        <f>IF(O140=1,"",RTD("cqg.rtd",,"StudyData", "(Vol("&amp;$E$17&amp;")when  (LocalYear("&amp;$E$17&amp;")="&amp;$D$6&amp;"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64" t="str">
        <f>IF(O140=1,"",RTD("cqg.rtd",,"StudyData", "(Vol("&amp;$E$18&amp;")when  (LocalYear("&amp;$E$18&amp;")="&amp;$D$7&amp;"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64" t="str">
        <f>IF(O140=1,"",RTD("cqg.rtd",,"StudyData", "(Vol("&amp;$E$19&amp;")when  (LocalYear("&amp;$E$19&amp;")="&amp;$D$8&amp;"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64" t="str">
        <f>IF(O140=1,"",RTD("cqg.rtd",,"StudyData", "(Vol("&amp;$E$20&amp;")when  (LocalYear("&amp;$E$20&amp;")="&amp;$D$9&amp;"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64" t="str">
        <f>IF(O140=1,"",RTD("cqg.rtd",,"StudyData", "(Vol("&amp;$E$21&amp;")when  (LocalYear("&amp;$E$21&amp;")="&amp;$D$10&amp;"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64" t="str">
        <f>IF(O140=1,"",RTD("cqg.rtd",,"StudyData", "(Vol("&amp;$E$21&amp;")when  (LocalYear("&amp;$E$21&amp;")="&amp;$D$11&amp;"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65" t="str">
        <f t="shared" si="28"/>
        <v/>
      </c>
      <c r="AE140" s="64" t="str">
        <f ca="1">IF($R140=1,SUM($S$1:S140),"")</f>
        <v/>
      </c>
      <c r="AF140" s="64" t="str">
        <f ca="1">IF($R140=1,SUM($T$1:T140),"")</f>
        <v/>
      </c>
      <c r="AG140" s="64" t="str">
        <f ca="1">IF($R140=1,SUM($U$1:U140),"")</f>
        <v/>
      </c>
      <c r="AH140" s="64" t="str">
        <f ca="1">IF($R140=1,SUM($V$1:V140),"")</f>
        <v/>
      </c>
      <c r="AI140" s="64" t="str">
        <f ca="1">IF($R140=1,SUM($W$1:W140),"")</f>
        <v/>
      </c>
      <c r="AJ140" s="64" t="str">
        <f ca="1">IF($R140=1,SUM($X$1:X140),"")</f>
        <v/>
      </c>
      <c r="AK140" s="64" t="str">
        <f ca="1">IF($R140=1,SUM($Y$1:Y140),"")</f>
        <v/>
      </c>
      <c r="AL140" s="64" t="str">
        <f ca="1">IF($R140=1,SUM($Z$1:Z140),"")</f>
        <v/>
      </c>
      <c r="AM140" s="64" t="str">
        <f ca="1">IF($R140=1,SUM($AA$1:AA140),"")</f>
        <v/>
      </c>
      <c r="AN140" s="64" t="str">
        <f ca="1">IF($R140=1,SUM($AB$1:AB140),"")</f>
        <v/>
      </c>
      <c r="AO140" s="64" t="str">
        <f ca="1">IF($R140=1,SUM($AC$1:AC140),"")</f>
        <v/>
      </c>
      <c r="AQ140" s="69" t="str">
        <f t="shared" si="29"/>
        <v>19:35</v>
      </c>
    </row>
    <row r="141" spans="6:43" x14ac:dyDescent="0.3">
      <c r="F141" s="64">
        <f t="shared" si="23"/>
        <v>19</v>
      </c>
      <c r="G141" s="66">
        <f t="shared" si="24"/>
        <v>40</v>
      </c>
      <c r="H141" s="67">
        <f t="shared" si="25"/>
        <v>0.81944444444444453</v>
      </c>
      <c r="K141" s="65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65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64">
        <f t="shared" si="26"/>
        <v>1</v>
      </c>
      <c r="R141" s="64">
        <f t="shared" ca="1" si="27"/>
        <v>1.1219999999999866</v>
      </c>
      <c r="S141" s="64" t="str">
        <f>IF(O141=1,"",RTD("cqg.rtd",,"StudyData", "(Vol("&amp;$E$13&amp;")when  (LocalYear("&amp;$E$13&amp;")="&amp;$D$2&amp;"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64" t="str">
        <f>IF(O141=1,"",RTD("cqg.rtd",,"StudyData", "(Vol("&amp;$E$14&amp;")when  (LocalYear("&amp;$E$14&amp;")="&amp;$D$3&amp;"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64" t="str">
        <f>IF(O141=1,"",RTD("cqg.rtd",,"StudyData", "(Vol("&amp;$E$15&amp;")when  (LocalYear("&amp;$E$15&amp;")="&amp;$D$4&amp;"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64" t="str">
        <f>IF(O141=1,"",RTD("cqg.rtd",,"StudyData", "(Vol("&amp;$E$16&amp;")when  (LocalYear("&amp;$E$16&amp;")="&amp;$D$5&amp;"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64" t="str">
        <f>IF(O141=1,"",RTD("cqg.rtd",,"StudyData", "(Vol("&amp;$E$17&amp;")when  (LocalYear("&amp;$E$17&amp;")="&amp;$D$6&amp;"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64" t="str">
        <f>IF(O141=1,"",RTD("cqg.rtd",,"StudyData", "(Vol("&amp;$E$18&amp;")when  (LocalYear("&amp;$E$18&amp;")="&amp;$D$7&amp;"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64" t="str">
        <f>IF(O141=1,"",RTD("cqg.rtd",,"StudyData", "(Vol("&amp;$E$19&amp;")when  (LocalYear("&amp;$E$19&amp;")="&amp;$D$8&amp;"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64" t="str">
        <f>IF(O141=1,"",RTD("cqg.rtd",,"StudyData", "(Vol("&amp;$E$20&amp;")when  (LocalYear("&amp;$E$20&amp;")="&amp;$D$9&amp;"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64" t="str">
        <f>IF(O141=1,"",RTD("cqg.rtd",,"StudyData", "(Vol("&amp;$E$21&amp;")when  (LocalYear("&amp;$E$21&amp;")="&amp;$D$10&amp;"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64" t="str">
        <f>IF(O141=1,"",RTD("cqg.rtd",,"StudyData", "(Vol("&amp;$E$21&amp;")when  (LocalYear("&amp;$E$21&amp;")="&amp;$D$11&amp;"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65" t="str">
        <f t="shared" si="28"/>
        <v/>
      </c>
      <c r="AE141" s="64" t="str">
        <f ca="1">IF($R141=1,SUM($S$1:S141),"")</f>
        <v/>
      </c>
      <c r="AF141" s="64" t="str">
        <f ca="1">IF($R141=1,SUM($T$1:T141),"")</f>
        <v/>
      </c>
      <c r="AG141" s="64" t="str">
        <f ca="1">IF($R141=1,SUM($U$1:U141),"")</f>
        <v/>
      </c>
      <c r="AH141" s="64" t="str">
        <f ca="1">IF($R141=1,SUM($V$1:V141),"")</f>
        <v/>
      </c>
      <c r="AI141" s="64" t="str">
        <f ca="1">IF($R141=1,SUM($W$1:W141),"")</f>
        <v/>
      </c>
      <c r="AJ141" s="64" t="str">
        <f ca="1">IF($R141=1,SUM($X$1:X141),"")</f>
        <v/>
      </c>
      <c r="AK141" s="64" t="str">
        <f ca="1">IF($R141=1,SUM($Y$1:Y141),"")</f>
        <v/>
      </c>
      <c r="AL141" s="64" t="str">
        <f ca="1">IF($R141=1,SUM($Z$1:Z141),"")</f>
        <v/>
      </c>
      <c r="AM141" s="64" t="str">
        <f ca="1">IF($R141=1,SUM($AA$1:AA141),"")</f>
        <v/>
      </c>
      <c r="AN141" s="64" t="str">
        <f ca="1">IF($R141=1,SUM($AB$1:AB141),"")</f>
        <v/>
      </c>
      <c r="AO141" s="64" t="str">
        <f ca="1">IF($R141=1,SUM($AC$1:AC141),"")</f>
        <v/>
      </c>
      <c r="AQ141" s="69" t="str">
        <f t="shared" si="29"/>
        <v>19:40</v>
      </c>
    </row>
    <row r="142" spans="6:43" x14ac:dyDescent="0.3">
      <c r="F142" s="64">
        <f t="shared" si="23"/>
        <v>19</v>
      </c>
      <c r="G142" s="66">
        <f t="shared" si="24"/>
        <v>45</v>
      </c>
      <c r="H142" s="67">
        <f t="shared" si="25"/>
        <v>0.82291666666666663</v>
      </c>
      <c r="K142" s="65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65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64">
        <f t="shared" si="26"/>
        <v>1</v>
      </c>
      <c r="R142" s="64">
        <f t="shared" ca="1" si="27"/>
        <v>1.1229999999999865</v>
      </c>
      <c r="S142" s="64" t="str">
        <f>IF(O142=1,"",RTD("cqg.rtd",,"StudyData", "(Vol("&amp;$E$13&amp;")when  (LocalYear("&amp;$E$13&amp;")="&amp;$D$2&amp;"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64" t="str">
        <f>IF(O142=1,"",RTD("cqg.rtd",,"StudyData", "(Vol("&amp;$E$14&amp;")when  (LocalYear("&amp;$E$14&amp;")="&amp;$D$3&amp;"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64" t="str">
        <f>IF(O142=1,"",RTD("cqg.rtd",,"StudyData", "(Vol("&amp;$E$15&amp;")when  (LocalYear("&amp;$E$15&amp;")="&amp;$D$4&amp;"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64" t="str">
        <f>IF(O142=1,"",RTD("cqg.rtd",,"StudyData", "(Vol("&amp;$E$16&amp;")when  (LocalYear("&amp;$E$16&amp;")="&amp;$D$5&amp;"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64" t="str">
        <f>IF(O142=1,"",RTD("cqg.rtd",,"StudyData", "(Vol("&amp;$E$17&amp;")when  (LocalYear("&amp;$E$17&amp;")="&amp;$D$6&amp;"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64" t="str">
        <f>IF(O142=1,"",RTD("cqg.rtd",,"StudyData", "(Vol("&amp;$E$18&amp;")when  (LocalYear("&amp;$E$18&amp;")="&amp;$D$7&amp;"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64" t="str">
        <f>IF(O142=1,"",RTD("cqg.rtd",,"StudyData", "(Vol("&amp;$E$19&amp;")when  (LocalYear("&amp;$E$19&amp;")="&amp;$D$8&amp;"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64" t="str">
        <f>IF(O142=1,"",RTD("cqg.rtd",,"StudyData", "(Vol("&amp;$E$20&amp;")when  (LocalYear("&amp;$E$20&amp;")="&amp;$D$9&amp;"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64" t="str">
        <f>IF(O142=1,"",RTD("cqg.rtd",,"StudyData", "(Vol("&amp;$E$21&amp;")when  (LocalYear("&amp;$E$21&amp;")="&amp;$D$10&amp;"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64" t="str">
        <f>IF(O142=1,"",RTD("cqg.rtd",,"StudyData", "(Vol("&amp;$E$21&amp;")when  (LocalYear("&amp;$E$21&amp;")="&amp;$D$11&amp;"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65" t="str">
        <f t="shared" si="28"/>
        <v/>
      </c>
      <c r="AE142" s="64" t="str">
        <f ca="1">IF($R142=1,SUM($S$1:S142),"")</f>
        <v/>
      </c>
      <c r="AF142" s="64" t="str">
        <f ca="1">IF($R142=1,SUM($T$1:T142),"")</f>
        <v/>
      </c>
      <c r="AG142" s="64" t="str">
        <f ca="1">IF($R142=1,SUM($U$1:U142),"")</f>
        <v/>
      </c>
      <c r="AH142" s="64" t="str">
        <f ca="1">IF($R142=1,SUM($V$1:V142),"")</f>
        <v/>
      </c>
      <c r="AI142" s="64" t="str">
        <f ca="1">IF($R142=1,SUM($W$1:W142),"")</f>
        <v/>
      </c>
      <c r="AJ142" s="64" t="str">
        <f ca="1">IF($R142=1,SUM($X$1:X142),"")</f>
        <v/>
      </c>
      <c r="AK142" s="64" t="str">
        <f ca="1">IF($R142=1,SUM($Y$1:Y142),"")</f>
        <v/>
      </c>
      <c r="AL142" s="64" t="str">
        <f ca="1">IF($R142=1,SUM($Z$1:Z142),"")</f>
        <v/>
      </c>
      <c r="AM142" s="64" t="str">
        <f ca="1">IF($R142=1,SUM($AA$1:AA142),"")</f>
        <v/>
      </c>
      <c r="AN142" s="64" t="str">
        <f ca="1">IF($R142=1,SUM($AB$1:AB142),"")</f>
        <v/>
      </c>
      <c r="AO142" s="64" t="str">
        <f ca="1">IF($R142=1,SUM($AC$1:AC142),"")</f>
        <v/>
      </c>
      <c r="AQ142" s="69" t="str">
        <f t="shared" si="29"/>
        <v>19:45</v>
      </c>
    </row>
    <row r="143" spans="6:43" x14ac:dyDescent="0.3">
      <c r="F143" s="64">
        <f t="shared" si="23"/>
        <v>19</v>
      </c>
      <c r="G143" s="66">
        <f t="shared" si="24"/>
        <v>50</v>
      </c>
      <c r="H143" s="67">
        <f t="shared" si="25"/>
        <v>0.82638888888888884</v>
      </c>
      <c r="K143" s="65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65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64">
        <f t="shared" si="26"/>
        <v>1</v>
      </c>
      <c r="R143" s="64">
        <f t="shared" ca="1" si="27"/>
        <v>1.1239999999999863</v>
      </c>
      <c r="S143" s="64" t="str">
        <f>IF(O143=1,"",RTD("cqg.rtd",,"StudyData", "(Vol("&amp;$E$13&amp;")when  (LocalYear("&amp;$E$13&amp;")="&amp;$D$2&amp;"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64" t="str">
        <f>IF(O143=1,"",RTD("cqg.rtd",,"StudyData", "(Vol("&amp;$E$14&amp;")when  (LocalYear("&amp;$E$14&amp;")="&amp;$D$3&amp;"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64" t="str">
        <f>IF(O143=1,"",RTD("cqg.rtd",,"StudyData", "(Vol("&amp;$E$15&amp;")when  (LocalYear("&amp;$E$15&amp;")="&amp;$D$4&amp;"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64" t="str">
        <f>IF(O143=1,"",RTD("cqg.rtd",,"StudyData", "(Vol("&amp;$E$16&amp;")when  (LocalYear("&amp;$E$16&amp;")="&amp;$D$5&amp;"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64" t="str">
        <f>IF(O143=1,"",RTD("cqg.rtd",,"StudyData", "(Vol("&amp;$E$17&amp;")when  (LocalYear("&amp;$E$17&amp;")="&amp;$D$6&amp;"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64" t="str">
        <f>IF(O143=1,"",RTD("cqg.rtd",,"StudyData", "(Vol("&amp;$E$18&amp;")when  (LocalYear("&amp;$E$18&amp;")="&amp;$D$7&amp;"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64" t="str">
        <f>IF(O143=1,"",RTD("cqg.rtd",,"StudyData", "(Vol("&amp;$E$19&amp;")when  (LocalYear("&amp;$E$19&amp;")="&amp;$D$8&amp;"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64" t="str">
        <f>IF(O143=1,"",RTD("cqg.rtd",,"StudyData", "(Vol("&amp;$E$20&amp;")when  (LocalYear("&amp;$E$20&amp;")="&amp;$D$9&amp;"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64" t="str">
        <f>IF(O143=1,"",RTD("cqg.rtd",,"StudyData", "(Vol("&amp;$E$21&amp;")when  (LocalYear("&amp;$E$21&amp;")="&amp;$D$10&amp;"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64" t="str">
        <f>IF(O143=1,"",RTD("cqg.rtd",,"StudyData", "(Vol("&amp;$E$21&amp;")when  (LocalYear("&amp;$E$21&amp;")="&amp;$D$11&amp;"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65" t="str">
        <f t="shared" si="28"/>
        <v/>
      </c>
      <c r="AE143" s="64" t="str">
        <f ca="1">IF($R143=1,SUM($S$1:S143),"")</f>
        <v/>
      </c>
      <c r="AF143" s="64" t="str">
        <f ca="1">IF($R143=1,SUM($T$1:T143),"")</f>
        <v/>
      </c>
      <c r="AG143" s="64" t="str">
        <f ca="1">IF($R143=1,SUM($U$1:U143),"")</f>
        <v/>
      </c>
      <c r="AH143" s="64" t="str">
        <f ca="1">IF($R143=1,SUM($V$1:V143),"")</f>
        <v/>
      </c>
      <c r="AI143" s="64" t="str">
        <f ca="1">IF($R143=1,SUM($W$1:W143),"")</f>
        <v/>
      </c>
      <c r="AJ143" s="64" t="str">
        <f ca="1">IF($R143=1,SUM($X$1:X143),"")</f>
        <v/>
      </c>
      <c r="AK143" s="64" t="str">
        <f ca="1">IF($R143=1,SUM($Y$1:Y143),"")</f>
        <v/>
      </c>
      <c r="AL143" s="64" t="str">
        <f ca="1">IF($R143=1,SUM($Z$1:Z143),"")</f>
        <v/>
      </c>
      <c r="AM143" s="64" t="str">
        <f ca="1">IF($R143=1,SUM($AA$1:AA143),"")</f>
        <v/>
      </c>
      <c r="AN143" s="64" t="str">
        <f ca="1">IF($R143=1,SUM($AB$1:AB143),"")</f>
        <v/>
      </c>
      <c r="AO143" s="64" t="str">
        <f ca="1">IF($R143=1,SUM($AC$1:AC143),"")</f>
        <v/>
      </c>
      <c r="AQ143" s="69" t="str">
        <f t="shared" si="29"/>
        <v>19:50</v>
      </c>
    </row>
    <row r="144" spans="6:43" x14ac:dyDescent="0.3">
      <c r="F144" s="64">
        <f t="shared" si="23"/>
        <v>19</v>
      </c>
      <c r="G144" s="66">
        <f t="shared" si="24"/>
        <v>55</v>
      </c>
      <c r="H144" s="67">
        <f t="shared" si="25"/>
        <v>0.82986111111111116</v>
      </c>
      <c r="K144" s="65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65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64">
        <f t="shared" si="26"/>
        <v>1</v>
      </c>
      <c r="R144" s="64">
        <f t="shared" ca="1" si="27"/>
        <v>1.1249999999999862</v>
      </c>
      <c r="S144" s="64" t="str">
        <f>IF(O144=1,"",RTD("cqg.rtd",,"StudyData", "(Vol("&amp;$E$13&amp;")when  (LocalYear("&amp;$E$13&amp;")="&amp;$D$2&amp;"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64" t="str">
        <f>IF(O144=1,"",RTD("cqg.rtd",,"StudyData", "(Vol("&amp;$E$14&amp;")when  (LocalYear("&amp;$E$14&amp;")="&amp;$D$3&amp;"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64" t="str">
        <f>IF(O144=1,"",RTD("cqg.rtd",,"StudyData", "(Vol("&amp;$E$15&amp;")when  (LocalYear("&amp;$E$15&amp;")="&amp;$D$4&amp;"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64" t="str">
        <f>IF(O144=1,"",RTD("cqg.rtd",,"StudyData", "(Vol("&amp;$E$16&amp;")when  (LocalYear("&amp;$E$16&amp;")="&amp;$D$5&amp;"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64" t="str">
        <f>IF(O144=1,"",RTD("cqg.rtd",,"StudyData", "(Vol("&amp;$E$17&amp;")when  (LocalYear("&amp;$E$17&amp;")="&amp;$D$6&amp;"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64" t="str">
        <f>IF(O144=1,"",RTD("cqg.rtd",,"StudyData", "(Vol("&amp;$E$18&amp;")when  (LocalYear("&amp;$E$18&amp;")="&amp;$D$7&amp;"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64" t="str">
        <f>IF(O144=1,"",RTD("cqg.rtd",,"StudyData", "(Vol("&amp;$E$19&amp;")when  (LocalYear("&amp;$E$19&amp;")="&amp;$D$8&amp;"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64" t="str">
        <f>IF(O144=1,"",RTD("cqg.rtd",,"StudyData", "(Vol("&amp;$E$20&amp;")when  (LocalYear("&amp;$E$20&amp;")="&amp;$D$9&amp;"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64" t="str">
        <f>IF(O144=1,"",RTD("cqg.rtd",,"StudyData", "(Vol("&amp;$E$21&amp;")when  (LocalYear("&amp;$E$21&amp;")="&amp;$D$10&amp;"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64" t="str">
        <f>IF(O144=1,"",RTD("cqg.rtd",,"StudyData", "(Vol("&amp;$E$21&amp;")when  (LocalYear("&amp;$E$21&amp;")="&amp;$D$11&amp;"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65" t="str">
        <f t="shared" si="28"/>
        <v/>
      </c>
      <c r="AE144" s="64" t="str">
        <f ca="1">IF($R144=1,SUM($S$1:S144),"")</f>
        <v/>
      </c>
      <c r="AF144" s="64" t="str">
        <f ca="1">IF($R144=1,SUM($T$1:T144),"")</f>
        <v/>
      </c>
      <c r="AG144" s="64" t="str">
        <f ca="1">IF($R144=1,SUM($U$1:U144),"")</f>
        <v/>
      </c>
      <c r="AH144" s="64" t="str">
        <f ca="1">IF($R144=1,SUM($V$1:V144),"")</f>
        <v/>
      </c>
      <c r="AI144" s="64" t="str">
        <f ca="1">IF($R144=1,SUM($W$1:W144),"")</f>
        <v/>
      </c>
      <c r="AJ144" s="64" t="str">
        <f ca="1">IF($R144=1,SUM($X$1:X144),"")</f>
        <v/>
      </c>
      <c r="AK144" s="64" t="str">
        <f ca="1">IF($R144=1,SUM($Y$1:Y144),"")</f>
        <v/>
      </c>
      <c r="AL144" s="64" t="str">
        <f ca="1">IF($R144=1,SUM($Z$1:Z144),"")</f>
        <v/>
      </c>
      <c r="AM144" s="64" t="str">
        <f ca="1">IF($R144=1,SUM($AA$1:AA144),"")</f>
        <v/>
      </c>
      <c r="AN144" s="64" t="str">
        <f ca="1">IF($R144=1,SUM($AB$1:AB144),"")</f>
        <v/>
      </c>
      <c r="AO144" s="64" t="str">
        <f ca="1">IF($R144=1,SUM($AC$1:AC144),"")</f>
        <v/>
      </c>
      <c r="AQ144" s="69" t="str">
        <f t="shared" si="29"/>
        <v>19:55</v>
      </c>
    </row>
    <row r="145" spans="6:43" x14ac:dyDescent="0.3">
      <c r="F145" s="64">
        <f t="shared" si="23"/>
        <v>20</v>
      </c>
      <c r="G145" s="66" t="str">
        <f t="shared" si="24"/>
        <v>00</v>
      </c>
      <c r="H145" s="67">
        <f t="shared" si="25"/>
        <v>0.83333333333333337</v>
      </c>
      <c r="K145" s="65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65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64">
        <f t="shared" si="26"/>
        <v>1</v>
      </c>
      <c r="R145" s="64">
        <f t="shared" ca="1" si="27"/>
        <v>1.1259999999999861</v>
      </c>
      <c r="S145" s="64" t="str">
        <f>IF(O145=1,"",RTD("cqg.rtd",,"StudyData", "(Vol("&amp;$E$13&amp;")when  (LocalYear("&amp;$E$13&amp;")="&amp;$D$2&amp;"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64" t="str">
        <f>IF(O145=1,"",RTD("cqg.rtd",,"StudyData", "(Vol("&amp;$E$14&amp;")when  (LocalYear("&amp;$E$14&amp;")="&amp;$D$3&amp;"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64" t="str">
        <f>IF(O145=1,"",RTD("cqg.rtd",,"StudyData", "(Vol("&amp;$E$15&amp;")when  (LocalYear("&amp;$E$15&amp;")="&amp;$D$4&amp;"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64" t="str">
        <f>IF(O145=1,"",RTD("cqg.rtd",,"StudyData", "(Vol("&amp;$E$16&amp;")when  (LocalYear("&amp;$E$16&amp;")="&amp;$D$5&amp;"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64" t="str">
        <f>IF(O145=1,"",RTD("cqg.rtd",,"StudyData", "(Vol("&amp;$E$17&amp;")when  (LocalYear("&amp;$E$17&amp;")="&amp;$D$6&amp;"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64" t="str">
        <f>IF(O145=1,"",RTD("cqg.rtd",,"StudyData", "(Vol("&amp;$E$18&amp;")when  (LocalYear("&amp;$E$18&amp;")="&amp;$D$7&amp;"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64" t="str">
        <f>IF(O145=1,"",RTD("cqg.rtd",,"StudyData", "(Vol("&amp;$E$19&amp;")when  (LocalYear("&amp;$E$19&amp;")="&amp;$D$8&amp;"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64" t="str">
        <f>IF(O145=1,"",RTD("cqg.rtd",,"StudyData", "(Vol("&amp;$E$20&amp;")when  (LocalYear("&amp;$E$20&amp;")="&amp;$D$9&amp;"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64" t="str">
        <f>IF(O145=1,"",RTD("cqg.rtd",,"StudyData", "(Vol("&amp;$E$21&amp;")when  (LocalYear("&amp;$E$21&amp;")="&amp;$D$10&amp;"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64" t="str">
        <f>IF(O145=1,"",RTD("cqg.rtd",,"StudyData", "(Vol("&amp;$E$21&amp;")when  (LocalYear("&amp;$E$21&amp;")="&amp;$D$11&amp;"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65" t="str">
        <f t="shared" si="28"/>
        <v/>
      </c>
      <c r="AE145" s="64" t="str">
        <f ca="1">IF($R145=1,SUM($S$1:S145),"")</f>
        <v/>
      </c>
      <c r="AF145" s="64" t="str">
        <f ca="1">IF($R145=1,SUM($T$1:T145),"")</f>
        <v/>
      </c>
      <c r="AG145" s="64" t="str">
        <f ca="1">IF($R145=1,SUM($U$1:U145),"")</f>
        <v/>
      </c>
      <c r="AH145" s="64" t="str">
        <f ca="1">IF($R145=1,SUM($V$1:V145),"")</f>
        <v/>
      </c>
      <c r="AI145" s="64" t="str">
        <f ca="1">IF($R145=1,SUM($W$1:W145),"")</f>
        <v/>
      </c>
      <c r="AJ145" s="64" t="str">
        <f ca="1">IF($R145=1,SUM($X$1:X145),"")</f>
        <v/>
      </c>
      <c r="AK145" s="64" t="str">
        <f ca="1">IF($R145=1,SUM($Y$1:Y145),"")</f>
        <v/>
      </c>
      <c r="AL145" s="64" t="str">
        <f ca="1">IF($R145=1,SUM($Z$1:Z145),"")</f>
        <v/>
      </c>
      <c r="AM145" s="64" t="str">
        <f ca="1">IF($R145=1,SUM($AA$1:AA145),"")</f>
        <v/>
      </c>
      <c r="AN145" s="64" t="str">
        <f ca="1">IF($R145=1,SUM($AB$1:AB145),"")</f>
        <v/>
      </c>
      <c r="AO145" s="64" t="str">
        <f ca="1">IF($R145=1,SUM($AC$1:AC145),"")</f>
        <v/>
      </c>
      <c r="AQ145" s="69" t="str">
        <f t="shared" si="29"/>
        <v>20:00</v>
      </c>
    </row>
    <row r="146" spans="6:43" x14ac:dyDescent="0.3">
      <c r="F146" s="64">
        <f t="shared" si="23"/>
        <v>20</v>
      </c>
      <c r="G146" s="66" t="str">
        <f t="shared" si="24"/>
        <v>05</v>
      </c>
      <c r="H146" s="67">
        <f t="shared" si="25"/>
        <v>0.83680555555555547</v>
      </c>
      <c r="K146" s="65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65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64">
        <f t="shared" si="26"/>
        <v>1</v>
      </c>
      <c r="R146" s="64">
        <f t="shared" ca="1" si="27"/>
        <v>1.126999999999986</v>
      </c>
      <c r="S146" s="64" t="str">
        <f>IF(O146=1,"",RTD("cqg.rtd",,"StudyData", "(Vol("&amp;$E$13&amp;")when  (LocalYear("&amp;$E$13&amp;")="&amp;$D$2&amp;"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64" t="str">
        <f>IF(O146=1,"",RTD("cqg.rtd",,"StudyData", "(Vol("&amp;$E$14&amp;")when  (LocalYear("&amp;$E$14&amp;")="&amp;$D$3&amp;"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64" t="str">
        <f>IF(O146=1,"",RTD("cqg.rtd",,"StudyData", "(Vol("&amp;$E$15&amp;")when  (LocalYear("&amp;$E$15&amp;")="&amp;$D$4&amp;"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64" t="str">
        <f>IF(O146=1,"",RTD("cqg.rtd",,"StudyData", "(Vol("&amp;$E$16&amp;")when  (LocalYear("&amp;$E$16&amp;")="&amp;$D$5&amp;"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64" t="str">
        <f>IF(O146=1,"",RTD("cqg.rtd",,"StudyData", "(Vol("&amp;$E$17&amp;")when  (LocalYear("&amp;$E$17&amp;")="&amp;$D$6&amp;"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64" t="str">
        <f>IF(O146=1,"",RTD("cqg.rtd",,"StudyData", "(Vol("&amp;$E$18&amp;")when  (LocalYear("&amp;$E$18&amp;")="&amp;$D$7&amp;"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64" t="str">
        <f>IF(O146=1,"",RTD("cqg.rtd",,"StudyData", "(Vol("&amp;$E$19&amp;")when  (LocalYear("&amp;$E$19&amp;")="&amp;$D$8&amp;"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64" t="str">
        <f>IF(O146=1,"",RTD("cqg.rtd",,"StudyData", "(Vol("&amp;$E$20&amp;")when  (LocalYear("&amp;$E$20&amp;")="&amp;$D$9&amp;"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64" t="str">
        <f>IF(O146=1,"",RTD("cqg.rtd",,"StudyData", "(Vol("&amp;$E$21&amp;")when  (LocalYear("&amp;$E$21&amp;")="&amp;$D$10&amp;"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64" t="str">
        <f>IF(O146=1,"",RTD("cqg.rtd",,"StudyData", "(Vol("&amp;$E$21&amp;")when  (LocalYear("&amp;$E$21&amp;")="&amp;$D$11&amp;"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65" t="str">
        <f t="shared" si="28"/>
        <v/>
      </c>
      <c r="AE146" s="64" t="str">
        <f ca="1">IF($R146=1,SUM($S$1:S146),"")</f>
        <v/>
      </c>
      <c r="AF146" s="64" t="str">
        <f ca="1">IF($R146=1,SUM($T$1:T146),"")</f>
        <v/>
      </c>
      <c r="AG146" s="64" t="str">
        <f ca="1">IF($R146=1,SUM($U$1:U146),"")</f>
        <v/>
      </c>
      <c r="AH146" s="64" t="str">
        <f ca="1">IF($R146=1,SUM($V$1:V146),"")</f>
        <v/>
      </c>
      <c r="AI146" s="64" t="str">
        <f ca="1">IF($R146=1,SUM($W$1:W146),"")</f>
        <v/>
      </c>
      <c r="AJ146" s="64" t="str">
        <f ca="1">IF($R146=1,SUM($X$1:X146),"")</f>
        <v/>
      </c>
      <c r="AK146" s="64" t="str">
        <f ca="1">IF($R146=1,SUM($Y$1:Y146),"")</f>
        <v/>
      </c>
      <c r="AL146" s="64" t="str">
        <f ca="1">IF($R146=1,SUM($Z$1:Z146),"")</f>
        <v/>
      </c>
      <c r="AM146" s="64" t="str">
        <f ca="1">IF($R146=1,SUM($AA$1:AA146),"")</f>
        <v/>
      </c>
      <c r="AN146" s="64" t="str">
        <f ca="1">IF($R146=1,SUM($AB$1:AB146),"")</f>
        <v/>
      </c>
      <c r="AO146" s="64" t="str">
        <f ca="1">IF($R146=1,SUM($AC$1:AC146),"")</f>
        <v/>
      </c>
      <c r="AQ146" s="69" t="str">
        <f t="shared" si="29"/>
        <v>20:05</v>
      </c>
    </row>
    <row r="147" spans="6:43" x14ac:dyDescent="0.3">
      <c r="F147" s="64">
        <f t="shared" si="23"/>
        <v>20</v>
      </c>
      <c r="G147" s="66">
        <f t="shared" si="24"/>
        <v>10</v>
      </c>
      <c r="H147" s="67">
        <f t="shared" si="25"/>
        <v>0.84027777777777779</v>
      </c>
      <c r="K147" s="65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65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64">
        <f t="shared" si="26"/>
        <v>1</v>
      </c>
      <c r="R147" s="64">
        <f t="shared" ca="1" si="27"/>
        <v>1.1279999999999859</v>
      </c>
      <c r="S147" s="64" t="str">
        <f>IF(O147=1,"",RTD("cqg.rtd",,"StudyData", "(Vol("&amp;$E$13&amp;")when  (LocalYear("&amp;$E$13&amp;")="&amp;$D$2&amp;"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64" t="str">
        <f>IF(O147=1,"",RTD("cqg.rtd",,"StudyData", "(Vol("&amp;$E$14&amp;")when  (LocalYear("&amp;$E$14&amp;")="&amp;$D$3&amp;"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64" t="str">
        <f>IF(O147=1,"",RTD("cqg.rtd",,"StudyData", "(Vol("&amp;$E$15&amp;")when  (LocalYear("&amp;$E$15&amp;")="&amp;$D$4&amp;"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64" t="str">
        <f>IF(O147=1,"",RTD("cqg.rtd",,"StudyData", "(Vol("&amp;$E$16&amp;")when  (LocalYear("&amp;$E$16&amp;")="&amp;$D$5&amp;"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64" t="str">
        <f>IF(O147=1,"",RTD("cqg.rtd",,"StudyData", "(Vol("&amp;$E$17&amp;")when  (LocalYear("&amp;$E$17&amp;")="&amp;$D$6&amp;"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64" t="str">
        <f>IF(O147=1,"",RTD("cqg.rtd",,"StudyData", "(Vol("&amp;$E$18&amp;")when  (LocalYear("&amp;$E$18&amp;")="&amp;$D$7&amp;"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64" t="str">
        <f>IF(O147=1,"",RTD("cqg.rtd",,"StudyData", "(Vol("&amp;$E$19&amp;")when  (LocalYear("&amp;$E$19&amp;")="&amp;$D$8&amp;"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64" t="str">
        <f>IF(O147=1,"",RTD("cqg.rtd",,"StudyData", "(Vol("&amp;$E$20&amp;")when  (LocalYear("&amp;$E$20&amp;")="&amp;$D$9&amp;"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64" t="str">
        <f>IF(O147=1,"",RTD("cqg.rtd",,"StudyData", "(Vol("&amp;$E$21&amp;")when  (LocalYear("&amp;$E$21&amp;")="&amp;$D$10&amp;"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64" t="str">
        <f>IF(O147=1,"",RTD("cqg.rtd",,"StudyData", "(Vol("&amp;$E$21&amp;")when  (LocalYear("&amp;$E$21&amp;")="&amp;$D$11&amp;"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65" t="str">
        <f t="shared" si="28"/>
        <v/>
      </c>
      <c r="AE147" s="64" t="str">
        <f ca="1">IF($R147=1,SUM($S$1:S147),"")</f>
        <v/>
      </c>
      <c r="AF147" s="64" t="str">
        <f ca="1">IF($R147=1,SUM($T$1:T147),"")</f>
        <v/>
      </c>
      <c r="AG147" s="64" t="str">
        <f ca="1">IF($R147=1,SUM($U$1:U147),"")</f>
        <v/>
      </c>
      <c r="AH147" s="64" t="str">
        <f ca="1">IF($R147=1,SUM($V$1:V147),"")</f>
        <v/>
      </c>
      <c r="AI147" s="64" t="str">
        <f ca="1">IF($R147=1,SUM($W$1:W147),"")</f>
        <v/>
      </c>
      <c r="AJ147" s="64" t="str">
        <f ca="1">IF($R147=1,SUM($X$1:X147),"")</f>
        <v/>
      </c>
      <c r="AK147" s="64" t="str">
        <f ca="1">IF($R147=1,SUM($Y$1:Y147),"")</f>
        <v/>
      </c>
      <c r="AL147" s="64" t="str">
        <f ca="1">IF($R147=1,SUM($Z$1:Z147),"")</f>
        <v/>
      </c>
      <c r="AM147" s="64" t="str">
        <f ca="1">IF($R147=1,SUM($AA$1:AA147),"")</f>
        <v/>
      </c>
      <c r="AN147" s="64" t="str">
        <f ca="1">IF($R147=1,SUM($AB$1:AB147),"")</f>
        <v/>
      </c>
      <c r="AO147" s="64" t="str">
        <f ca="1">IF($R147=1,SUM($AC$1:AC147),"")</f>
        <v/>
      </c>
      <c r="AQ147" s="69" t="str">
        <f t="shared" si="29"/>
        <v>20:10</v>
      </c>
    </row>
    <row r="148" spans="6:43" x14ac:dyDescent="0.3">
      <c r="F148" s="64">
        <f t="shared" ref="F148:F211" si="30">IF(G147=55,F147+1,F147)</f>
        <v>20</v>
      </c>
      <c r="G148" s="66">
        <f t="shared" ref="G148:G211" si="31">IF(G147=55,0&amp;0,IF(G147=0&amp;0,G147+0&amp;5,G147+5))</f>
        <v>15</v>
      </c>
      <c r="H148" s="67">
        <f t="shared" ref="H148:H211" si="32">_xlfn.NUMBERVALUE(F148&amp;":"&amp;G148)</f>
        <v>0.84375</v>
      </c>
      <c r="K148" s="65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65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64">
        <f t="shared" si="26"/>
        <v>1</v>
      </c>
      <c r="R148" s="64">
        <f t="shared" ca="1" si="27"/>
        <v>1.1289999999999858</v>
      </c>
      <c r="S148" s="64" t="str">
        <f>IF(O148=1,"",RTD("cqg.rtd",,"StudyData", "(Vol("&amp;$E$13&amp;")when  (LocalYear("&amp;$E$13&amp;")="&amp;$D$2&amp;"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64" t="str">
        <f>IF(O148=1,"",RTD("cqg.rtd",,"StudyData", "(Vol("&amp;$E$14&amp;")when  (LocalYear("&amp;$E$14&amp;")="&amp;$D$3&amp;"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64" t="str">
        <f>IF(O148=1,"",RTD("cqg.rtd",,"StudyData", "(Vol("&amp;$E$15&amp;")when  (LocalYear("&amp;$E$15&amp;")="&amp;$D$4&amp;"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64" t="str">
        <f>IF(O148=1,"",RTD("cqg.rtd",,"StudyData", "(Vol("&amp;$E$16&amp;")when  (LocalYear("&amp;$E$16&amp;")="&amp;$D$5&amp;"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64" t="str">
        <f>IF(O148=1,"",RTD("cqg.rtd",,"StudyData", "(Vol("&amp;$E$17&amp;")when  (LocalYear("&amp;$E$17&amp;")="&amp;$D$6&amp;"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64" t="str">
        <f>IF(O148=1,"",RTD("cqg.rtd",,"StudyData", "(Vol("&amp;$E$18&amp;")when  (LocalYear("&amp;$E$18&amp;")="&amp;$D$7&amp;"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64" t="str">
        <f>IF(O148=1,"",RTD("cqg.rtd",,"StudyData", "(Vol("&amp;$E$19&amp;")when  (LocalYear("&amp;$E$19&amp;")="&amp;$D$8&amp;"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64" t="str">
        <f>IF(O148=1,"",RTD("cqg.rtd",,"StudyData", "(Vol("&amp;$E$20&amp;")when  (LocalYear("&amp;$E$20&amp;")="&amp;$D$9&amp;"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64" t="str">
        <f>IF(O148=1,"",RTD("cqg.rtd",,"StudyData", "(Vol("&amp;$E$21&amp;")when  (LocalYear("&amp;$E$21&amp;")="&amp;$D$10&amp;"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64" t="str">
        <f>IF(O148=1,"",RTD("cqg.rtd",,"StudyData", "(Vol("&amp;$E$21&amp;")when  (LocalYear("&amp;$E$21&amp;")="&amp;$D$11&amp;"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65" t="str">
        <f t="shared" si="28"/>
        <v/>
      </c>
      <c r="AE148" s="64" t="str">
        <f ca="1">IF($R148=1,SUM($S$1:S148),"")</f>
        <v/>
      </c>
      <c r="AF148" s="64" t="str">
        <f ca="1">IF($R148=1,SUM($T$1:T148),"")</f>
        <v/>
      </c>
      <c r="AG148" s="64" t="str">
        <f ca="1">IF($R148=1,SUM($U$1:U148),"")</f>
        <v/>
      </c>
      <c r="AH148" s="64" t="str">
        <f ca="1">IF($R148=1,SUM($V$1:V148),"")</f>
        <v/>
      </c>
      <c r="AI148" s="64" t="str">
        <f ca="1">IF($R148=1,SUM($W$1:W148),"")</f>
        <v/>
      </c>
      <c r="AJ148" s="64" t="str">
        <f ca="1">IF($R148=1,SUM($X$1:X148),"")</f>
        <v/>
      </c>
      <c r="AK148" s="64" t="str">
        <f ca="1">IF($R148=1,SUM($Y$1:Y148),"")</f>
        <v/>
      </c>
      <c r="AL148" s="64" t="str">
        <f ca="1">IF($R148=1,SUM($Z$1:Z148),"")</f>
        <v/>
      </c>
      <c r="AM148" s="64" t="str">
        <f ca="1">IF($R148=1,SUM($AA$1:AA148),"")</f>
        <v/>
      </c>
      <c r="AN148" s="64" t="str">
        <f ca="1">IF($R148=1,SUM($AB$1:AB148),"")</f>
        <v/>
      </c>
      <c r="AO148" s="64" t="str">
        <f ca="1">IF($R148=1,SUM($AC$1:AC148),"")</f>
        <v/>
      </c>
      <c r="AQ148" s="69" t="str">
        <f t="shared" si="29"/>
        <v>20:15</v>
      </c>
    </row>
    <row r="149" spans="6:43" x14ac:dyDescent="0.3">
      <c r="F149" s="64">
        <f t="shared" si="30"/>
        <v>20</v>
      </c>
      <c r="G149" s="66">
        <f t="shared" si="31"/>
        <v>20</v>
      </c>
      <c r="H149" s="67">
        <f t="shared" si="32"/>
        <v>0.84722222222222221</v>
      </c>
      <c r="K149" s="65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65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64">
        <f t="shared" si="26"/>
        <v>1</v>
      </c>
      <c r="R149" s="64">
        <f t="shared" ca="1" si="27"/>
        <v>1.1299999999999857</v>
      </c>
      <c r="S149" s="64" t="str">
        <f>IF(O149=1,"",RTD("cqg.rtd",,"StudyData", "(Vol("&amp;$E$13&amp;")when  (LocalYear("&amp;$E$13&amp;")="&amp;$D$2&amp;"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64" t="str">
        <f>IF(O149=1,"",RTD("cqg.rtd",,"StudyData", "(Vol("&amp;$E$14&amp;")when  (LocalYear("&amp;$E$14&amp;")="&amp;$D$3&amp;"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64" t="str">
        <f>IF(O149=1,"",RTD("cqg.rtd",,"StudyData", "(Vol("&amp;$E$15&amp;")when  (LocalYear("&amp;$E$15&amp;")="&amp;$D$4&amp;"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64" t="str">
        <f>IF(O149=1,"",RTD("cqg.rtd",,"StudyData", "(Vol("&amp;$E$16&amp;")when  (LocalYear("&amp;$E$16&amp;")="&amp;$D$5&amp;"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64" t="str">
        <f>IF(O149=1,"",RTD("cqg.rtd",,"StudyData", "(Vol("&amp;$E$17&amp;")when  (LocalYear("&amp;$E$17&amp;")="&amp;$D$6&amp;"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64" t="str">
        <f>IF(O149=1,"",RTD("cqg.rtd",,"StudyData", "(Vol("&amp;$E$18&amp;")when  (LocalYear("&amp;$E$18&amp;")="&amp;$D$7&amp;"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64" t="str">
        <f>IF(O149=1,"",RTD("cqg.rtd",,"StudyData", "(Vol("&amp;$E$19&amp;")when  (LocalYear("&amp;$E$19&amp;")="&amp;$D$8&amp;"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64" t="str">
        <f>IF(O149=1,"",RTD("cqg.rtd",,"StudyData", "(Vol("&amp;$E$20&amp;")when  (LocalYear("&amp;$E$20&amp;")="&amp;$D$9&amp;"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64" t="str">
        <f>IF(O149=1,"",RTD("cqg.rtd",,"StudyData", "(Vol("&amp;$E$21&amp;")when  (LocalYear("&amp;$E$21&amp;")="&amp;$D$10&amp;"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64" t="str">
        <f>IF(O149=1,"",RTD("cqg.rtd",,"StudyData", "(Vol("&amp;$E$21&amp;")when  (LocalYear("&amp;$E$21&amp;")="&amp;$D$11&amp;"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65" t="str">
        <f t="shared" si="28"/>
        <v/>
      </c>
      <c r="AE149" s="64" t="str">
        <f ca="1">IF($R149=1,SUM($S$1:S149),"")</f>
        <v/>
      </c>
      <c r="AF149" s="64" t="str">
        <f ca="1">IF($R149=1,SUM($T$1:T149),"")</f>
        <v/>
      </c>
      <c r="AG149" s="64" t="str">
        <f ca="1">IF($R149=1,SUM($U$1:U149),"")</f>
        <v/>
      </c>
      <c r="AH149" s="64" t="str">
        <f ca="1">IF($R149=1,SUM($V$1:V149),"")</f>
        <v/>
      </c>
      <c r="AI149" s="64" t="str">
        <f ca="1">IF($R149=1,SUM($W$1:W149),"")</f>
        <v/>
      </c>
      <c r="AJ149" s="64" t="str">
        <f ca="1">IF($R149=1,SUM($X$1:X149),"")</f>
        <v/>
      </c>
      <c r="AK149" s="64" t="str">
        <f ca="1">IF($R149=1,SUM($Y$1:Y149),"")</f>
        <v/>
      </c>
      <c r="AL149" s="64" t="str">
        <f ca="1">IF($R149=1,SUM($Z$1:Z149),"")</f>
        <v/>
      </c>
      <c r="AM149" s="64" t="str">
        <f ca="1">IF($R149=1,SUM($AA$1:AA149),"")</f>
        <v/>
      </c>
      <c r="AN149" s="64" t="str">
        <f ca="1">IF($R149=1,SUM($AB$1:AB149),"")</f>
        <v/>
      </c>
      <c r="AO149" s="64" t="str">
        <f ca="1">IF($R149=1,SUM($AC$1:AC149),"")</f>
        <v/>
      </c>
      <c r="AQ149" s="69" t="str">
        <f t="shared" si="29"/>
        <v>20:20</v>
      </c>
    </row>
    <row r="150" spans="6:43" x14ac:dyDescent="0.3">
      <c r="F150" s="64">
        <f t="shared" si="30"/>
        <v>20</v>
      </c>
      <c r="G150" s="66">
        <f t="shared" si="31"/>
        <v>25</v>
      </c>
      <c r="H150" s="67">
        <f t="shared" si="32"/>
        <v>0.85069444444444453</v>
      </c>
      <c r="K150" s="65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65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64">
        <f t="shared" si="26"/>
        <v>1</v>
      </c>
      <c r="R150" s="64">
        <f t="shared" ca="1" si="27"/>
        <v>1.1309999999999856</v>
      </c>
      <c r="S150" s="64" t="str">
        <f>IF(O150=1,"",RTD("cqg.rtd",,"StudyData", "(Vol("&amp;$E$13&amp;")when  (LocalYear("&amp;$E$13&amp;")="&amp;$D$2&amp;"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64" t="str">
        <f>IF(O150=1,"",RTD("cqg.rtd",,"StudyData", "(Vol("&amp;$E$14&amp;")when  (LocalYear("&amp;$E$14&amp;")="&amp;$D$3&amp;"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64" t="str">
        <f>IF(O150=1,"",RTD("cqg.rtd",,"StudyData", "(Vol("&amp;$E$15&amp;")when  (LocalYear("&amp;$E$15&amp;")="&amp;$D$4&amp;"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64" t="str">
        <f>IF(O150=1,"",RTD("cqg.rtd",,"StudyData", "(Vol("&amp;$E$16&amp;")when  (LocalYear("&amp;$E$16&amp;")="&amp;$D$5&amp;"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64" t="str">
        <f>IF(O150=1,"",RTD("cqg.rtd",,"StudyData", "(Vol("&amp;$E$17&amp;")when  (LocalYear("&amp;$E$17&amp;")="&amp;$D$6&amp;"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64" t="str">
        <f>IF(O150=1,"",RTD("cqg.rtd",,"StudyData", "(Vol("&amp;$E$18&amp;")when  (LocalYear("&amp;$E$18&amp;")="&amp;$D$7&amp;"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64" t="str">
        <f>IF(O150=1,"",RTD("cqg.rtd",,"StudyData", "(Vol("&amp;$E$19&amp;")when  (LocalYear("&amp;$E$19&amp;")="&amp;$D$8&amp;"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64" t="str">
        <f>IF(O150=1,"",RTD("cqg.rtd",,"StudyData", "(Vol("&amp;$E$20&amp;")when  (LocalYear("&amp;$E$20&amp;")="&amp;$D$9&amp;"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64" t="str">
        <f>IF(O150=1,"",RTD("cqg.rtd",,"StudyData", "(Vol("&amp;$E$21&amp;")when  (LocalYear("&amp;$E$21&amp;")="&amp;$D$10&amp;"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64" t="str">
        <f>IF(O150=1,"",RTD("cqg.rtd",,"StudyData", "(Vol("&amp;$E$21&amp;")when  (LocalYear("&amp;$E$21&amp;")="&amp;$D$11&amp;"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65" t="str">
        <f t="shared" si="28"/>
        <v/>
      </c>
      <c r="AE150" s="64" t="str">
        <f ca="1">IF($R150=1,SUM($S$1:S150),"")</f>
        <v/>
      </c>
      <c r="AF150" s="64" t="str">
        <f ca="1">IF($R150=1,SUM($T$1:T150),"")</f>
        <v/>
      </c>
      <c r="AG150" s="64" t="str">
        <f ca="1">IF($R150=1,SUM($U$1:U150),"")</f>
        <v/>
      </c>
      <c r="AH150" s="64" t="str">
        <f ca="1">IF($R150=1,SUM($V$1:V150),"")</f>
        <v/>
      </c>
      <c r="AI150" s="64" t="str">
        <f ca="1">IF($R150=1,SUM($W$1:W150),"")</f>
        <v/>
      </c>
      <c r="AJ150" s="64" t="str">
        <f ca="1">IF($R150=1,SUM($X$1:X150),"")</f>
        <v/>
      </c>
      <c r="AK150" s="64" t="str">
        <f ca="1">IF($R150=1,SUM($Y$1:Y150),"")</f>
        <v/>
      </c>
      <c r="AL150" s="64" t="str">
        <f ca="1">IF($R150=1,SUM($Z$1:Z150),"")</f>
        <v/>
      </c>
      <c r="AM150" s="64" t="str">
        <f ca="1">IF($R150=1,SUM($AA$1:AA150),"")</f>
        <v/>
      </c>
      <c r="AN150" s="64" t="str">
        <f ca="1">IF($R150=1,SUM($AB$1:AB150),"")</f>
        <v/>
      </c>
      <c r="AO150" s="64" t="str">
        <f ca="1">IF($R150=1,SUM($AC$1:AC150),"")</f>
        <v/>
      </c>
      <c r="AQ150" s="69" t="str">
        <f t="shared" si="29"/>
        <v>20:25</v>
      </c>
    </row>
    <row r="151" spans="6:43" x14ac:dyDescent="0.3">
      <c r="F151" s="64">
        <f t="shared" si="30"/>
        <v>20</v>
      </c>
      <c r="G151" s="66">
        <f t="shared" si="31"/>
        <v>30</v>
      </c>
      <c r="H151" s="67">
        <f t="shared" si="32"/>
        <v>0.85416666666666663</v>
      </c>
      <c r="K151" s="65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65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64">
        <f t="shared" si="26"/>
        <v>1</v>
      </c>
      <c r="R151" s="64">
        <f t="shared" ca="1" si="27"/>
        <v>1.1319999999999855</v>
      </c>
      <c r="S151" s="64" t="str">
        <f>IF(O151=1,"",RTD("cqg.rtd",,"StudyData", "(Vol("&amp;$E$13&amp;")when  (LocalYear("&amp;$E$13&amp;")="&amp;$D$2&amp;"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64" t="str">
        <f>IF(O151=1,"",RTD("cqg.rtd",,"StudyData", "(Vol("&amp;$E$14&amp;")when  (LocalYear("&amp;$E$14&amp;")="&amp;$D$3&amp;"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64" t="str">
        <f>IF(O151=1,"",RTD("cqg.rtd",,"StudyData", "(Vol("&amp;$E$15&amp;")when  (LocalYear("&amp;$E$15&amp;")="&amp;$D$4&amp;"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64" t="str">
        <f>IF(O151=1,"",RTD("cqg.rtd",,"StudyData", "(Vol("&amp;$E$16&amp;")when  (LocalYear("&amp;$E$16&amp;")="&amp;$D$5&amp;"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64" t="str">
        <f>IF(O151=1,"",RTD("cqg.rtd",,"StudyData", "(Vol("&amp;$E$17&amp;")when  (LocalYear("&amp;$E$17&amp;")="&amp;$D$6&amp;"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64" t="str">
        <f>IF(O151=1,"",RTD("cqg.rtd",,"StudyData", "(Vol("&amp;$E$18&amp;")when  (LocalYear("&amp;$E$18&amp;")="&amp;$D$7&amp;"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64" t="str">
        <f>IF(O151=1,"",RTD("cqg.rtd",,"StudyData", "(Vol("&amp;$E$19&amp;")when  (LocalYear("&amp;$E$19&amp;")="&amp;$D$8&amp;"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64" t="str">
        <f>IF(O151=1,"",RTD("cqg.rtd",,"StudyData", "(Vol("&amp;$E$20&amp;")when  (LocalYear("&amp;$E$20&amp;")="&amp;$D$9&amp;"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64" t="str">
        <f>IF(O151=1,"",RTD("cqg.rtd",,"StudyData", "(Vol("&amp;$E$21&amp;")when  (LocalYear("&amp;$E$21&amp;")="&amp;$D$10&amp;"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64" t="str">
        <f>IF(O151=1,"",RTD("cqg.rtd",,"StudyData", "(Vol("&amp;$E$21&amp;")when  (LocalYear("&amp;$E$21&amp;")="&amp;$D$11&amp;"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65" t="str">
        <f t="shared" si="28"/>
        <v/>
      </c>
      <c r="AE151" s="64" t="str">
        <f ca="1">IF($R151=1,SUM($S$1:S151),"")</f>
        <v/>
      </c>
      <c r="AF151" s="64" t="str">
        <f ca="1">IF($R151=1,SUM($T$1:T151),"")</f>
        <v/>
      </c>
      <c r="AG151" s="64" t="str">
        <f ca="1">IF($R151=1,SUM($U$1:U151),"")</f>
        <v/>
      </c>
      <c r="AH151" s="64" t="str">
        <f ca="1">IF($R151=1,SUM($V$1:V151),"")</f>
        <v/>
      </c>
      <c r="AI151" s="64" t="str">
        <f ca="1">IF($R151=1,SUM($W$1:W151),"")</f>
        <v/>
      </c>
      <c r="AJ151" s="64" t="str">
        <f ca="1">IF($R151=1,SUM($X$1:X151),"")</f>
        <v/>
      </c>
      <c r="AK151" s="64" t="str">
        <f ca="1">IF($R151=1,SUM($Y$1:Y151),"")</f>
        <v/>
      </c>
      <c r="AL151" s="64" t="str">
        <f ca="1">IF($R151=1,SUM($Z$1:Z151),"")</f>
        <v/>
      </c>
      <c r="AM151" s="64" t="str">
        <f ca="1">IF($R151=1,SUM($AA$1:AA151),"")</f>
        <v/>
      </c>
      <c r="AN151" s="64" t="str">
        <f ca="1">IF($R151=1,SUM($AB$1:AB151),"")</f>
        <v/>
      </c>
      <c r="AO151" s="64" t="str">
        <f ca="1">IF($R151=1,SUM($AC$1:AC151),"")</f>
        <v/>
      </c>
      <c r="AQ151" s="69" t="str">
        <f t="shared" si="29"/>
        <v>20:30</v>
      </c>
    </row>
    <row r="152" spans="6:43" x14ac:dyDescent="0.3">
      <c r="F152" s="64">
        <f t="shared" si="30"/>
        <v>20</v>
      </c>
      <c r="G152" s="66">
        <f t="shared" si="31"/>
        <v>35</v>
      </c>
      <c r="H152" s="67">
        <f t="shared" si="32"/>
        <v>0.85763888888888884</v>
      </c>
      <c r="K152" s="65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65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64">
        <f t="shared" si="26"/>
        <v>1</v>
      </c>
      <c r="R152" s="64">
        <f t="shared" ca="1" si="27"/>
        <v>1.1329999999999854</v>
      </c>
      <c r="S152" s="64" t="str">
        <f>IF(O152=1,"",RTD("cqg.rtd",,"StudyData", "(Vol("&amp;$E$13&amp;")when  (LocalYear("&amp;$E$13&amp;")="&amp;$D$2&amp;"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64" t="str">
        <f>IF(O152=1,"",RTD("cqg.rtd",,"StudyData", "(Vol("&amp;$E$14&amp;")when  (LocalYear("&amp;$E$14&amp;")="&amp;$D$3&amp;"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64" t="str">
        <f>IF(O152=1,"",RTD("cqg.rtd",,"StudyData", "(Vol("&amp;$E$15&amp;")when  (LocalYear("&amp;$E$15&amp;")="&amp;$D$4&amp;"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64" t="str">
        <f>IF(O152=1,"",RTD("cqg.rtd",,"StudyData", "(Vol("&amp;$E$16&amp;")when  (LocalYear("&amp;$E$16&amp;")="&amp;$D$5&amp;"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64" t="str">
        <f>IF(O152=1,"",RTD("cqg.rtd",,"StudyData", "(Vol("&amp;$E$17&amp;")when  (LocalYear("&amp;$E$17&amp;")="&amp;$D$6&amp;"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64" t="str">
        <f>IF(O152=1,"",RTD("cqg.rtd",,"StudyData", "(Vol("&amp;$E$18&amp;")when  (LocalYear("&amp;$E$18&amp;")="&amp;$D$7&amp;"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64" t="str">
        <f>IF(O152=1,"",RTD("cqg.rtd",,"StudyData", "(Vol("&amp;$E$19&amp;")when  (LocalYear("&amp;$E$19&amp;")="&amp;$D$8&amp;"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64" t="str">
        <f>IF(O152=1,"",RTD("cqg.rtd",,"StudyData", "(Vol("&amp;$E$20&amp;")when  (LocalYear("&amp;$E$20&amp;")="&amp;$D$9&amp;"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64" t="str">
        <f>IF(O152=1,"",RTD("cqg.rtd",,"StudyData", "(Vol("&amp;$E$21&amp;")when  (LocalYear("&amp;$E$21&amp;")="&amp;$D$10&amp;"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64" t="str">
        <f>IF(O152=1,"",RTD("cqg.rtd",,"StudyData", "(Vol("&amp;$E$21&amp;")when  (LocalYear("&amp;$E$21&amp;")="&amp;$D$11&amp;"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65" t="str">
        <f t="shared" si="28"/>
        <v/>
      </c>
      <c r="AE152" s="64" t="str">
        <f ca="1">IF($R152=1,SUM($S$1:S152),"")</f>
        <v/>
      </c>
      <c r="AF152" s="64" t="str">
        <f ca="1">IF($R152=1,SUM($T$1:T152),"")</f>
        <v/>
      </c>
      <c r="AG152" s="64" t="str">
        <f ca="1">IF($R152=1,SUM($U$1:U152),"")</f>
        <v/>
      </c>
      <c r="AH152" s="64" t="str">
        <f ca="1">IF($R152=1,SUM($V$1:V152),"")</f>
        <v/>
      </c>
      <c r="AI152" s="64" t="str">
        <f ca="1">IF($R152=1,SUM($W$1:W152),"")</f>
        <v/>
      </c>
      <c r="AJ152" s="64" t="str">
        <f ca="1">IF($R152=1,SUM($X$1:X152),"")</f>
        <v/>
      </c>
      <c r="AK152" s="64" t="str">
        <f ca="1">IF($R152=1,SUM($Y$1:Y152),"")</f>
        <v/>
      </c>
      <c r="AL152" s="64" t="str">
        <f ca="1">IF($R152=1,SUM($Z$1:Z152),"")</f>
        <v/>
      </c>
      <c r="AM152" s="64" t="str">
        <f ca="1">IF($R152=1,SUM($AA$1:AA152),"")</f>
        <v/>
      </c>
      <c r="AN152" s="64" t="str">
        <f ca="1">IF($R152=1,SUM($AB$1:AB152),"")</f>
        <v/>
      </c>
      <c r="AO152" s="64" t="str">
        <f ca="1">IF($R152=1,SUM($AC$1:AC152),"")</f>
        <v/>
      </c>
      <c r="AQ152" s="69" t="str">
        <f t="shared" si="29"/>
        <v>20:35</v>
      </c>
    </row>
    <row r="153" spans="6:43" x14ac:dyDescent="0.3">
      <c r="F153" s="64">
        <f t="shared" si="30"/>
        <v>20</v>
      </c>
      <c r="G153" s="66">
        <f t="shared" si="31"/>
        <v>40</v>
      </c>
      <c r="H153" s="67">
        <f t="shared" si="32"/>
        <v>0.86111111111111116</v>
      </c>
      <c r="K153" s="65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65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64">
        <f t="shared" si="26"/>
        <v>1</v>
      </c>
      <c r="R153" s="64">
        <f t="shared" ca="1" si="27"/>
        <v>1.1339999999999852</v>
      </c>
      <c r="S153" s="64" t="str">
        <f>IF(O153=1,"",RTD("cqg.rtd",,"StudyData", "(Vol("&amp;$E$13&amp;")when  (LocalYear("&amp;$E$13&amp;")="&amp;$D$2&amp;"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64" t="str">
        <f>IF(O153=1,"",RTD("cqg.rtd",,"StudyData", "(Vol("&amp;$E$14&amp;")when  (LocalYear("&amp;$E$14&amp;")="&amp;$D$3&amp;"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64" t="str">
        <f>IF(O153=1,"",RTD("cqg.rtd",,"StudyData", "(Vol("&amp;$E$15&amp;")when  (LocalYear("&amp;$E$15&amp;")="&amp;$D$4&amp;"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64" t="str">
        <f>IF(O153=1,"",RTD("cqg.rtd",,"StudyData", "(Vol("&amp;$E$16&amp;")when  (LocalYear("&amp;$E$16&amp;")="&amp;$D$5&amp;"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64" t="str">
        <f>IF(O153=1,"",RTD("cqg.rtd",,"StudyData", "(Vol("&amp;$E$17&amp;")when  (LocalYear("&amp;$E$17&amp;")="&amp;$D$6&amp;"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64" t="str">
        <f>IF(O153=1,"",RTD("cqg.rtd",,"StudyData", "(Vol("&amp;$E$18&amp;")when  (LocalYear("&amp;$E$18&amp;")="&amp;$D$7&amp;"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64" t="str">
        <f>IF(O153=1,"",RTD("cqg.rtd",,"StudyData", "(Vol("&amp;$E$19&amp;")when  (LocalYear("&amp;$E$19&amp;")="&amp;$D$8&amp;"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64" t="str">
        <f>IF(O153=1,"",RTD("cqg.rtd",,"StudyData", "(Vol("&amp;$E$20&amp;")when  (LocalYear("&amp;$E$20&amp;")="&amp;$D$9&amp;"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64" t="str">
        <f>IF(O153=1,"",RTD("cqg.rtd",,"StudyData", "(Vol("&amp;$E$21&amp;")when  (LocalYear("&amp;$E$21&amp;")="&amp;$D$10&amp;"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64" t="str">
        <f>IF(O153=1,"",RTD("cqg.rtd",,"StudyData", "(Vol("&amp;$E$21&amp;")when  (LocalYear("&amp;$E$21&amp;")="&amp;$D$11&amp;"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65" t="str">
        <f t="shared" si="28"/>
        <v/>
      </c>
      <c r="AE153" s="64" t="str">
        <f ca="1">IF($R153=1,SUM($S$1:S153),"")</f>
        <v/>
      </c>
      <c r="AF153" s="64" t="str">
        <f ca="1">IF($R153=1,SUM($T$1:T153),"")</f>
        <v/>
      </c>
      <c r="AG153" s="64" t="str">
        <f ca="1">IF($R153=1,SUM($U$1:U153),"")</f>
        <v/>
      </c>
      <c r="AH153" s="64" t="str">
        <f ca="1">IF($R153=1,SUM($V$1:V153),"")</f>
        <v/>
      </c>
      <c r="AI153" s="64" t="str">
        <f ca="1">IF($R153=1,SUM($W$1:W153),"")</f>
        <v/>
      </c>
      <c r="AJ153" s="64" t="str">
        <f ca="1">IF($R153=1,SUM($X$1:X153),"")</f>
        <v/>
      </c>
      <c r="AK153" s="64" t="str">
        <f ca="1">IF($R153=1,SUM($Y$1:Y153),"")</f>
        <v/>
      </c>
      <c r="AL153" s="64" t="str">
        <f ca="1">IF($R153=1,SUM($Z$1:Z153),"")</f>
        <v/>
      </c>
      <c r="AM153" s="64" t="str">
        <f ca="1">IF($R153=1,SUM($AA$1:AA153),"")</f>
        <v/>
      </c>
      <c r="AN153" s="64" t="str">
        <f ca="1">IF($R153=1,SUM($AB$1:AB153),"")</f>
        <v/>
      </c>
      <c r="AO153" s="64" t="str">
        <f ca="1">IF($R153=1,SUM($AC$1:AC153),"")</f>
        <v/>
      </c>
      <c r="AQ153" s="69" t="str">
        <f t="shared" si="29"/>
        <v>20:40</v>
      </c>
    </row>
    <row r="154" spans="6:43" x14ac:dyDescent="0.3">
      <c r="F154" s="64">
        <f t="shared" si="30"/>
        <v>20</v>
      </c>
      <c r="G154" s="66">
        <f t="shared" si="31"/>
        <v>45</v>
      </c>
      <c r="H154" s="67">
        <f t="shared" si="32"/>
        <v>0.86458333333333337</v>
      </c>
      <c r="K154" s="65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65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64">
        <f t="shared" si="26"/>
        <v>1</v>
      </c>
      <c r="R154" s="64">
        <f t="shared" ca="1" si="27"/>
        <v>1.1349999999999851</v>
      </c>
      <c r="S154" s="64" t="str">
        <f>IF(O154=1,"",RTD("cqg.rtd",,"StudyData", "(Vol("&amp;$E$13&amp;")when  (LocalYear("&amp;$E$13&amp;")="&amp;$D$2&amp;"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64" t="str">
        <f>IF(O154=1,"",RTD("cqg.rtd",,"StudyData", "(Vol("&amp;$E$14&amp;")when  (LocalYear("&amp;$E$14&amp;")="&amp;$D$3&amp;"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64" t="str">
        <f>IF(O154=1,"",RTD("cqg.rtd",,"StudyData", "(Vol("&amp;$E$15&amp;")when  (LocalYear("&amp;$E$15&amp;")="&amp;$D$4&amp;"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64" t="str">
        <f>IF(O154=1,"",RTD("cqg.rtd",,"StudyData", "(Vol("&amp;$E$16&amp;")when  (LocalYear("&amp;$E$16&amp;")="&amp;$D$5&amp;"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64" t="str">
        <f>IF(O154=1,"",RTD("cqg.rtd",,"StudyData", "(Vol("&amp;$E$17&amp;")when  (LocalYear("&amp;$E$17&amp;")="&amp;$D$6&amp;"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64" t="str">
        <f>IF(O154=1,"",RTD("cqg.rtd",,"StudyData", "(Vol("&amp;$E$18&amp;")when  (LocalYear("&amp;$E$18&amp;")="&amp;$D$7&amp;"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64" t="str">
        <f>IF(O154=1,"",RTD("cqg.rtd",,"StudyData", "(Vol("&amp;$E$19&amp;")when  (LocalYear("&amp;$E$19&amp;")="&amp;$D$8&amp;"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64" t="str">
        <f>IF(O154=1,"",RTD("cqg.rtd",,"StudyData", "(Vol("&amp;$E$20&amp;")when  (LocalYear("&amp;$E$20&amp;")="&amp;$D$9&amp;"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64" t="str">
        <f>IF(O154=1,"",RTD("cqg.rtd",,"StudyData", "(Vol("&amp;$E$21&amp;")when  (LocalYear("&amp;$E$21&amp;")="&amp;$D$10&amp;"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64" t="str">
        <f>IF(O154=1,"",RTD("cqg.rtd",,"StudyData", "(Vol("&amp;$E$21&amp;")when  (LocalYear("&amp;$E$21&amp;")="&amp;$D$11&amp;"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65" t="str">
        <f t="shared" si="28"/>
        <v/>
      </c>
      <c r="AE154" s="64" t="str">
        <f ca="1">IF($R154=1,SUM($S$1:S154),"")</f>
        <v/>
      </c>
      <c r="AF154" s="64" t="str">
        <f ca="1">IF($R154=1,SUM($T$1:T154),"")</f>
        <v/>
      </c>
      <c r="AG154" s="64" t="str">
        <f ca="1">IF($R154=1,SUM($U$1:U154),"")</f>
        <v/>
      </c>
      <c r="AH154" s="64" t="str">
        <f ca="1">IF($R154=1,SUM($V$1:V154),"")</f>
        <v/>
      </c>
      <c r="AI154" s="64" t="str">
        <f ca="1">IF($R154=1,SUM($W$1:W154),"")</f>
        <v/>
      </c>
      <c r="AJ154" s="64" t="str">
        <f ca="1">IF($R154=1,SUM($X$1:X154),"")</f>
        <v/>
      </c>
      <c r="AK154" s="64" t="str">
        <f ca="1">IF($R154=1,SUM($Y$1:Y154),"")</f>
        <v/>
      </c>
      <c r="AL154" s="64" t="str">
        <f ca="1">IF($R154=1,SUM($Z$1:Z154),"")</f>
        <v/>
      </c>
      <c r="AM154" s="64" t="str">
        <f ca="1">IF($R154=1,SUM($AA$1:AA154),"")</f>
        <v/>
      </c>
      <c r="AN154" s="64" t="str">
        <f ca="1">IF($R154=1,SUM($AB$1:AB154),"")</f>
        <v/>
      </c>
      <c r="AO154" s="64" t="str">
        <f ca="1">IF($R154=1,SUM($AC$1:AC154),"")</f>
        <v/>
      </c>
      <c r="AQ154" s="69" t="str">
        <f t="shared" si="29"/>
        <v>20:45</v>
      </c>
    </row>
    <row r="155" spans="6:43" x14ac:dyDescent="0.3">
      <c r="F155" s="64">
        <f t="shared" si="30"/>
        <v>20</v>
      </c>
      <c r="G155" s="66">
        <f t="shared" si="31"/>
        <v>50</v>
      </c>
      <c r="H155" s="67">
        <f t="shared" si="32"/>
        <v>0.86805555555555547</v>
      </c>
      <c r="K155" s="65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65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64">
        <f t="shared" si="26"/>
        <v>1</v>
      </c>
      <c r="R155" s="64">
        <f t="shared" ca="1" si="27"/>
        <v>1.135999999999985</v>
      </c>
      <c r="S155" s="64" t="str">
        <f>IF(O155=1,"",RTD("cqg.rtd",,"StudyData", "(Vol("&amp;$E$13&amp;")when  (LocalYear("&amp;$E$13&amp;")="&amp;$D$2&amp;"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64" t="str">
        <f>IF(O155=1,"",RTD("cqg.rtd",,"StudyData", "(Vol("&amp;$E$14&amp;")when  (LocalYear("&amp;$E$14&amp;")="&amp;$D$3&amp;"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64" t="str">
        <f>IF(O155=1,"",RTD("cqg.rtd",,"StudyData", "(Vol("&amp;$E$15&amp;")when  (LocalYear("&amp;$E$15&amp;")="&amp;$D$4&amp;"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64" t="str">
        <f>IF(O155=1,"",RTD("cqg.rtd",,"StudyData", "(Vol("&amp;$E$16&amp;")when  (LocalYear("&amp;$E$16&amp;")="&amp;$D$5&amp;"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64" t="str">
        <f>IF(O155=1,"",RTD("cqg.rtd",,"StudyData", "(Vol("&amp;$E$17&amp;")when  (LocalYear("&amp;$E$17&amp;")="&amp;$D$6&amp;"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64" t="str">
        <f>IF(O155=1,"",RTD("cqg.rtd",,"StudyData", "(Vol("&amp;$E$18&amp;")when  (LocalYear("&amp;$E$18&amp;")="&amp;$D$7&amp;"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64" t="str">
        <f>IF(O155=1,"",RTD("cqg.rtd",,"StudyData", "(Vol("&amp;$E$19&amp;")when  (LocalYear("&amp;$E$19&amp;")="&amp;$D$8&amp;"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64" t="str">
        <f>IF(O155=1,"",RTD("cqg.rtd",,"StudyData", "(Vol("&amp;$E$20&amp;")when  (LocalYear("&amp;$E$20&amp;")="&amp;$D$9&amp;"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64" t="str">
        <f>IF(O155=1,"",RTD("cqg.rtd",,"StudyData", "(Vol("&amp;$E$21&amp;")when  (LocalYear("&amp;$E$21&amp;")="&amp;$D$10&amp;"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64" t="str">
        <f>IF(O155=1,"",RTD("cqg.rtd",,"StudyData", "(Vol("&amp;$E$21&amp;")when  (LocalYear("&amp;$E$21&amp;")="&amp;$D$11&amp;"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65" t="str">
        <f t="shared" si="28"/>
        <v/>
      </c>
      <c r="AE155" s="64" t="str">
        <f ca="1">IF($R155=1,SUM($S$1:S155),"")</f>
        <v/>
      </c>
      <c r="AF155" s="64" t="str">
        <f ca="1">IF($R155=1,SUM($T$1:T155),"")</f>
        <v/>
      </c>
      <c r="AG155" s="64" t="str">
        <f ca="1">IF($R155=1,SUM($U$1:U155),"")</f>
        <v/>
      </c>
      <c r="AH155" s="64" t="str">
        <f ca="1">IF($R155=1,SUM($V$1:V155),"")</f>
        <v/>
      </c>
      <c r="AI155" s="64" t="str">
        <f ca="1">IF($R155=1,SUM($W$1:W155),"")</f>
        <v/>
      </c>
      <c r="AJ155" s="64" t="str">
        <f ca="1">IF($R155=1,SUM($X$1:X155),"")</f>
        <v/>
      </c>
      <c r="AK155" s="64" t="str">
        <f ca="1">IF($R155=1,SUM($Y$1:Y155),"")</f>
        <v/>
      </c>
      <c r="AL155" s="64" t="str">
        <f ca="1">IF($R155=1,SUM($Z$1:Z155),"")</f>
        <v/>
      </c>
      <c r="AM155" s="64" t="str">
        <f ca="1">IF($R155=1,SUM($AA$1:AA155),"")</f>
        <v/>
      </c>
      <c r="AN155" s="64" t="str">
        <f ca="1">IF($R155=1,SUM($AB$1:AB155),"")</f>
        <v/>
      </c>
      <c r="AO155" s="64" t="str">
        <f ca="1">IF($R155=1,SUM($AC$1:AC155),"")</f>
        <v/>
      </c>
      <c r="AQ155" s="69" t="str">
        <f t="shared" si="29"/>
        <v>20:50</v>
      </c>
    </row>
    <row r="156" spans="6:43" x14ac:dyDescent="0.3">
      <c r="F156" s="64">
        <f t="shared" si="30"/>
        <v>20</v>
      </c>
      <c r="G156" s="66">
        <f t="shared" si="31"/>
        <v>55</v>
      </c>
      <c r="H156" s="67">
        <f t="shared" si="32"/>
        <v>0.87152777777777779</v>
      </c>
      <c r="K156" s="65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65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64">
        <f t="shared" si="26"/>
        <v>1</v>
      </c>
      <c r="R156" s="64">
        <f t="shared" ca="1" si="27"/>
        <v>1.1369999999999849</v>
      </c>
      <c r="S156" s="64" t="str">
        <f>IF(O156=1,"",RTD("cqg.rtd",,"StudyData", "(Vol("&amp;$E$13&amp;")when  (LocalYear("&amp;$E$13&amp;")="&amp;$D$2&amp;"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64" t="str">
        <f>IF(O156=1,"",RTD("cqg.rtd",,"StudyData", "(Vol("&amp;$E$14&amp;")when  (LocalYear("&amp;$E$14&amp;")="&amp;$D$3&amp;"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64" t="str">
        <f>IF(O156=1,"",RTD("cqg.rtd",,"StudyData", "(Vol("&amp;$E$15&amp;")when  (LocalYear("&amp;$E$15&amp;")="&amp;$D$4&amp;"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64" t="str">
        <f>IF(O156=1,"",RTD("cqg.rtd",,"StudyData", "(Vol("&amp;$E$16&amp;")when  (LocalYear("&amp;$E$16&amp;")="&amp;$D$5&amp;"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64" t="str">
        <f>IF(O156=1,"",RTD("cqg.rtd",,"StudyData", "(Vol("&amp;$E$17&amp;")when  (LocalYear("&amp;$E$17&amp;")="&amp;$D$6&amp;"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64" t="str">
        <f>IF(O156=1,"",RTD("cqg.rtd",,"StudyData", "(Vol("&amp;$E$18&amp;")when  (LocalYear("&amp;$E$18&amp;")="&amp;$D$7&amp;"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64" t="str">
        <f>IF(O156=1,"",RTD("cqg.rtd",,"StudyData", "(Vol("&amp;$E$19&amp;")when  (LocalYear("&amp;$E$19&amp;")="&amp;$D$8&amp;"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64" t="str">
        <f>IF(O156=1,"",RTD("cqg.rtd",,"StudyData", "(Vol("&amp;$E$20&amp;")when  (LocalYear("&amp;$E$20&amp;")="&amp;$D$9&amp;"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64" t="str">
        <f>IF(O156=1,"",RTD("cqg.rtd",,"StudyData", "(Vol("&amp;$E$21&amp;")when  (LocalYear("&amp;$E$21&amp;")="&amp;$D$10&amp;"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64" t="str">
        <f>IF(O156=1,"",RTD("cqg.rtd",,"StudyData", "(Vol("&amp;$E$21&amp;")when  (LocalYear("&amp;$E$21&amp;")="&amp;$D$11&amp;"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65" t="str">
        <f t="shared" si="28"/>
        <v/>
      </c>
      <c r="AE156" s="64" t="str">
        <f ca="1">IF($R156=1,SUM($S$1:S156),"")</f>
        <v/>
      </c>
      <c r="AF156" s="64" t="str">
        <f ca="1">IF($R156=1,SUM($T$1:T156),"")</f>
        <v/>
      </c>
      <c r="AG156" s="64" t="str">
        <f ca="1">IF($R156=1,SUM($U$1:U156),"")</f>
        <v/>
      </c>
      <c r="AH156" s="64" t="str">
        <f ca="1">IF($R156=1,SUM($V$1:V156),"")</f>
        <v/>
      </c>
      <c r="AI156" s="64" t="str">
        <f ca="1">IF($R156=1,SUM($W$1:W156),"")</f>
        <v/>
      </c>
      <c r="AJ156" s="64" t="str">
        <f ca="1">IF($R156=1,SUM($X$1:X156),"")</f>
        <v/>
      </c>
      <c r="AK156" s="64" t="str">
        <f ca="1">IF($R156=1,SUM($Y$1:Y156),"")</f>
        <v/>
      </c>
      <c r="AL156" s="64" t="str">
        <f ca="1">IF($R156=1,SUM($Z$1:Z156),"")</f>
        <v/>
      </c>
      <c r="AM156" s="64" t="str">
        <f ca="1">IF($R156=1,SUM($AA$1:AA156),"")</f>
        <v/>
      </c>
      <c r="AN156" s="64" t="str">
        <f ca="1">IF($R156=1,SUM($AB$1:AB156),"")</f>
        <v/>
      </c>
      <c r="AO156" s="64" t="str">
        <f ca="1">IF($R156=1,SUM($AC$1:AC156),"")</f>
        <v/>
      </c>
      <c r="AQ156" s="69" t="str">
        <f t="shared" si="29"/>
        <v>20:55</v>
      </c>
    </row>
    <row r="157" spans="6:43" x14ac:dyDescent="0.3">
      <c r="F157" s="64">
        <f t="shared" si="30"/>
        <v>21</v>
      </c>
      <c r="G157" s="66" t="str">
        <f t="shared" si="31"/>
        <v>00</v>
      </c>
      <c r="H157" s="67">
        <f t="shared" si="32"/>
        <v>0.875</v>
      </c>
      <c r="K157" s="65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65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64">
        <f t="shared" si="26"/>
        <v>1</v>
      </c>
      <c r="R157" s="64">
        <f t="shared" ca="1" si="27"/>
        <v>1.1379999999999848</v>
      </c>
      <c r="S157" s="64" t="str">
        <f>IF(O157=1,"",RTD("cqg.rtd",,"StudyData", "(Vol("&amp;$E$13&amp;")when  (LocalYear("&amp;$E$13&amp;")="&amp;$D$2&amp;"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64" t="str">
        <f>IF(O157=1,"",RTD("cqg.rtd",,"StudyData", "(Vol("&amp;$E$14&amp;")when  (LocalYear("&amp;$E$14&amp;")="&amp;$D$3&amp;"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64" t="str">
        <f>IF(O157=1,"",RTD("cqg.rtd",,"StudyData", "(Vol("&amp;$E$15&amp;")when  (LocalYear("&amp;$E$15&amp;")="&amp;$D$4&amp;"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64" t="str">
        <f>IF(O157=1,"",RTD("cqg.rtd",,"StudyData", "(Vol("&amp;$E$16&amp;")when  (LocalYear("&amp;$E$16&amp;")="&amp;$D$5&amp;"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64" t="str">
        <f>IF(O157=1,"",RTD("cqg.rtd",,"StudyData", "(Vol("&amp;$E$17&amp;")when  (LocalYear("&amp;$E$17&amp;")="&amp;$D$6&amp;"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64" t="str">
        <f>IF(O157=1,"",RTD("cqg.rtd",,"StudyData", "(Vol("&amp;$E$18&amp;")when  (LocalYear("&amp;$E$18&amp;")="&amp;$D$7&amp;"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64" t="str">
        <f>IF(O157=1,"",RTD("cqg.rtd",,"StudyData", "(Vol("&amp;$E$19&amp;")when  (LocalYear("&amp;$E$19&amp;")="&amp;$D$8&amp;"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64" t="str">
        <f>IF(O157=1,"",RTD("cqg.rtd",,"StudyData", "(Vol("&amp;$E$20&amp;")when  (LocalYear("&amp;$E$20&amp;")="&amp;$D$9&amp;"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64" t="str">
        <f>IF(O157=1,"",RTD("cqg.rtd",,"StudyData", "(Vol("&amp;$E$21&amp;")when  (LocalYear("&amp;$E$21&amp;")="&amp;$D$10&amp;"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64" t="str">
        <f>IF(O157=1,"",RTD("cqg.rtd",,"StudyData", "(Vol("&amp;$E$21&amp;")when  (LocalYear("&amp;$E$21&amp;")="&amp;$D$11&amp;"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65" t="str">
        <f t="shared" si="28"/>
        <v/>
      </c>
      <c r="AE157" s="64" t="str">
        <f ca="1">IF($R157=1,SUM($S$1:S157),"")</f>
        <v/>
      </c>
      <c r="AF157" s="64" t="str">
        <f ca="1">IF($R157=1,SUM($T$1:T157),"")</f>
        <v/>
      </c>
      <c r="AG157" s="64" t="str">
        <f ca="1">IF($R157=1,SUM($U$1:U157),"")</f>
        <v/>
      </c>
      <c r="AH157" s="64" t="str">
        <f ca="1">IF($R157=1,SUM($V$1:V157),"")</f>
        <v/>
      </c>
      <c r="AI157" s="64" t="str">
        <f ca="1">IF($R157=1,SUM($W$1:W157),"")</f>
        <v/>
      </c>
      <c r="AJ157" s="64" t="str">
        <f ca="1">IF($R157=1,SUM($X$1:X157),"")</f>
        <v/>
      </c>
      <c r="AK157" s="64" t="str">
        <f ca="1">IF($R157=1,SUM($Y$1:Y157),"")</f>
        <v/>
      </c>
      <c r="AL157" s="64" t="str">
        <f ca="1">IF($R157=1,SUM($Z$1:Z157),"")</f>
        <v/>
      </c>
      <c r="AM157" s="64" t="str">
        <f ca="1">IF($R157=1,SUM($AA$1:AA157),"")</f>
        <v/>
      </c>
      <c r="AN157" s="64" t="str">
        <f ca="1">IF($R157=1,SUM($AB$1:AB157),"")</f>
        <v/>
      </c>
      <c r="AO157" s="64" t="str">
        <f ca="1">IF($R157=1,SUM($AC$1:AC157),"")</f>
        <v/>
      </c>
      <c r="AQ157" s="69" t="str">
        <f t="shared" si="29"/>
        <v>21:00</v>
      </c>
    </row>
    <row r="158" spans="6:43" x14ac:dyDescent="0.3">
      <c r="F158" s="64">
        <f t="shared" si="30"/>
        <v>21</v>
      </c>
      <c r="G158" s="66" t="str">
        <f t="shared" si="31"/>
        <v>05</v>
      </c>
      <c r="H158" s="67">
        <f t="shared" si="32"/>
        <v>0.87847222222222221</v>
      </c>
      <c r="K158" s="65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65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64">
        <f t="shared" si="26"/>
        <v>1</v>
      </c>
      <c r="R158" s="64">
        <f t="shared" ca="1" si="27"/>
        <v>1.1389999999999847</v>
      </c>
      <c r="S158" s="64" t="str">
        <f>IF(O158=1,"",RTD("cqg.rtd",,"StudyData", "(Vol("&amp;$E$13&amp;")when  (LocalYear("&amp;$E$13&amp;")="&amp;$D$2&amp;"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64" t="str">
        <f>IF(O158=1,"",RTD("cqg.rtd",,"StudyData", "(Vol("&amp;$E$14&amp;")when  (LocalYear("&amp;$E$14&amp;")="&amp;$D$3&amp;"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64" t="str">
        <f>IF(O158=1,"",RTD("cqg.rtd",,"StudyData", "(Vol("&amp;$E$15&amp;")when  (LocalYear("&amp;$E$15&amp;")="&amp;$D$4&amp;"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64" t="str">
        <f>IF(O158=1,"",RTD("cqg.rtd",,"StudyData", "(Vol("&amp;$E$16&amp;")when  (LocalYear("&amp;$E$16&amp;")="&amp;$D$5&amp;"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64" t="str">
        <f>IF(O158=1,"",RTD("cqg.rtd",,"StudyData", "(Vol("&amp;$E$17&amp;")when  (LocalYear("&amp;$E$17&amp;")="&amp;$D$6&amp;"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64" t="str">
        <f>IF(O158=1,"",RTD("cqg.rtd",,"StudyData", "(Vol("&amp;$E$18&amp;")when  (LocalYear("&amp;$E$18&amp;")="&amp;$D$7&amp;"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64" t="str">
        <f>IF(O158=1,"",RTD("cqg.rtd",,"StudyData", "(Vol("&amp;$E$19&amp;")when  (LocalYear("&amp;$E$19&amp;")="&amp;$D$8&amp;"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64" t="str">
        <f>IF(O158=1,"",RTD("cqg.rtd",,"StudyData", "(Vol("&amp;$E$20&amp;")when  (LocalYear("&amp;$E$20&amp;")="&amp;$D$9&amp;"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64" t="str">
        <f>IF(O158=1,"",RTD("cqg.rtd",,"StudyData", "(Vol("&amp;$E$21&amp;")when  (LocalYear("&amp;$E$21&amp;")="&amp;$D$10&amp;"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64" t="str">
        <f>IF(O158=1,"",RTD("cqg.rtd",,"StudyData", "(Vol("&amp;$E$21&amp;")when  (LocalYear("&amp;$E$21&amp;")="&amp;$D$11&amp;"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65" t="str">
        <f t="shared" si="28"/>
        <v/>
      </c>
      <c r="AE158" s="64" t="str">
        <f ca="1">IF($R158=1,SUM($S$1:S158),"")</f>
        <v/>
      </c>
      <c r="AF158" s="64" t="str">
        <f ca="1">IF($R158=1,SUM($T$1:T158),"")</f>
        <v/>
      </c>
      <c r="AG158" s="64" t="str">
        <f ca="1">IF($R158=1,SUM($U$1:U158),"")</f>
        <v/>
      </c>
      <c r="AH158" s="64" t="str">
        <f ca="1">IF($R158=1,SUM($V$1:V158),"")</f>
        <v/>
      </c>
      <c r="AI158" s="64" t="str">
        <f ca="1">IF($R158=1,SUM($W$1:W158),"")</f>
        <v/>
      </c>
      <c r="AJ158" s="64" t="str">
        <f ca="1">IF($R158=1,SUM($X$1:X158),"")</f>
        <v/>
      </c>
      <c r="AK158" s="64" t="str">
        <f ca="1">IF($R158=1,SUM($Y$1:Y158),"")</f>
        <v/>
      </c>
      <c r="AL158" s="64" t="str">
        <f ca="1">IF($R158=1,SUM($Z$1:Z158),"")</f>
        <v/>
      </c>
      <c r="AM158" s="64" t="str">
        <f ca="1">IF($R158=1,SUM($AA$1:AA158),"")</f>
        <v/>
      </c>
      <c r="AN158" s="64" t="str">
        <f ca="1">IF($R158=1,SUM($AB$1:AB158),"")</f>
        <v/>
      </c>
      <c r="AO158" s="64" t="str">
        <f ca="1">IF($R158=1,SUM($AC$1:AC158),"")</f>
        <v/>
      </c>
      <c r="AQ158" s="69" t="str">
        <f t="shared" si="29"/>
        <v>21:05</v>
      </c>
    </row>
    <row r="159" spans="6:43" x14ac:dyDescent="0.3">
      <c r="F159" s="64">
        <f t="shared" si="30"/>
        <v>21</v>
      </c>
      <c r="G159" s="66">
        <f t="shared" si="31"/>
        <v>10</v>
      </c>
      <c r="H159" s="67">
        <f t="shared" si="32"/>
        <v>0.88194444444444453</v>
      </c>
      <c r="K159" s="65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65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64">
        <f t="shared" si="26"/>
        <v>1</v>
      </c>
      <c r="R159" s="64">
        <f t="shared" ca="1" si="27"/>
        <v>1.1399999999999846</v>
      </c>
      <c r="S159" s="64" t="str">
        <f>IF(O159=1,"",RTD("cqg.rtd",,"StudyData", "(Vol("&amp;$E$13&amp;")when  (LocalYear("&amp;$E$13&amp;")="&amp;$D$2&amp;"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64" t="str">
        <f>IF(O159=1,"",RTD("cqg.rtd",,"StudyData", "(Vol("&amp;$E$14&amp;")when  (LocalYear("&amp;$E$14&amp;")="&amp;$D$3&amp;"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64" t="str">
        <f>IF(O159=1,"",RTD("cqg.rtd",,"StudyData", "(Vol("&amp;$E$15&amp;")when  (LocalYear("&amp;$E$15&amp;")="&amp;$D$4&amp;"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64" t="str">
        <f>IF(O159=1,"",RTD("cqg.rtd",,"StudyData", "(Vol("&amp;$E$16&amp;")when  (LocalYear("&amp;$E$16&amp;")="&amp;$D$5&amp;"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64" t="str">
        <f>IF(O159=1,"",RTD("cqg.rtd",,"StudyData", "(Vol("&amp;$E$17&amp;")when  (LocalYear("&amp;$E$17&amp;")="&amp;$D$6&amp;"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64" t="str">
        <f>IF(O159=1,"",RTD("cqg.rtd",,"StudyData", "(Vol("&amp;$E$18&amp;")when  (LocalYear("&amp;$E$18&amp;")="&amp;$D$7&amp;"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64" t="str">
        <f>IF(O159=1,"",RTD("cqg.rtd",,"StudyData", "(Vol("&amp;$E$19&amp;")when  (LocalYear("&amp;$E$19&amp;")="&amp;$D$8&amp;"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64" t="str">
        <f>IF(O159=1,"",RTD("cqg.rtd",,"StudyData", "(Vol("&amp;$E$20&amp;")when  (LocalYear("&amp;$E$20&amp;")="&amp;$D$9&amp;"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64" t="str">
        <f>IF(O159=1,"",RTD("cqg.rtd",,"StudyData", "(Vol("&amp;$E$21&amp;")when  (LocalYear("&amp;$E$21&amp;")="&amp;$D$10&amp;"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64" t="str">
        <f>IF(O159=1,"",RTD("cqg.rtd",,"StudyData", "(Vol("&amp;$E$21&amp;")when  (LocalYear("&amp;$E$21&amp;")="&amp;$D$11&amp;"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65" t="str">
        <f t="shared" si="28"/>
        <v/>
      </c>
      <c r="AE159" s="64" t="str">
        <f ca="1">IF($R159=1,SUM($S$1:S159),"")</f>
        <v/>
      </c>
      <c r="AF159" s="64" t="str">
        <f ca="1">IF($R159=1,SUM($T$1:T159),"")</f>
        <v/>
      </c>
      <c r="AG159" s="64" t="str">
        <f ca="1">IF($R159=1,SUM($U$1:U159),"")</f>
        <v/>
      </c>
      <c r="AH159" s="64" t="str">
        <f ca="1">IF($R159=1,SUM($V$1:V159),"")</f>
        <v/>
      </c>
      <c r="AI159" s="64" t="str">
        <f ca="1">IF($R159=1,SUM($W$1:W159),"")</f>
        <v/>
      </c>
      <c r="AJ159" s="64" t="str">
        <f ca="1">IF($R159=1,SUM($X$1:X159),"")</f>
        <v/>
      </c>
      <c r="AK159" s="64" t="str">
        <f ca="1">IF($R159=1,SUM($Y$1:Y159),"")</f>
        <v/>
      </c>
      <c r="AL159" s="64" t="str">
        <f ca="1">IF($R159=1,SUM($Z$1:Z159),"")</f>
        <v/>
      </c>
      <c r="AM159" s="64" t="str">
        <f ca="1">IF($R159=1,SUM($AA$1:AA159),"")</f>
        <v/>
      </c>
      <c r="AN159" s="64" t="str">
        <f ca="1">IF($R159=1,SUM($AB$1:AB159),"")</f>
        <v/>
      </c>
      <c r="AO159" s="64" t="str">
        <f ca="1">IF($R159=1,SUM($AC$1:AC159),"")</f>
        <v/>
      </c>
      <c r="AQ159" s="69" t="str">
        <f t="shared" si="29"/>
        <v>21:10</v>
      </c>
    </row>
    <row r="160" spans="6:43" x14ac:dyDescent="0.3">
      <c r="F160" s="64">
        <f t="shared" si="30"/>
        <v>21</v>
      </c>
      <c r="G160" s="66">
        <f t="shared" si="31"/>
        <v>15</v>
      </c>
      <c r="H160" s="67">
        <f t="shared" si="32"/>
        <v>0.88541666666666663</v>
      </c>
      <c r="K160" s="65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65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64">
        <f t="shared" si="26"/>
        <v>1</v>
      </c>
      <c r="R160" s="64">
        <f t="shared" ca="1" si="27"/>
        <v>1.1409999999999845</v>
      </c>
      <c r="S160" s="64" t="str">
        <f>IF(O160=1,"",RTD("cqg.rtd",,"StudyData", "(Vol("&amp;$E$13&amp;")when  (LocalYear("&amp;$E$13&amp;")="&amp;$D$2&amp;"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64" t="str">
        <f>IF(O160=1,"",RTD("cqg.rtd",,"StudyData", "(Vol("&amp;$E$14&amp;")when  (LocalYear("&amp;$E$14&amp;")="&amp;$D$3&amp;"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64" t="str">
        <f>IF(O160=1,"",RTD("cqg.rtd",,"StudyData", "(Vol("&amp;$E$15&amp;")when  (LocalYear("&amp;$E$15&amp;")="&amp;$D$4&amp;"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64" t="str">
        <f>IF(O160=1,"",RTD("cqg.rtd",,"StudyData", "(Vol("&amp;$E$16&amp;")when  (LocalYear("&amp;$E$16&amp;")="&amp;$D$5&amp;"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64" t="str">
        <f>IF(O160=1,"",RTD("cqg.rtd",,"StudyData", "(Vol("&amp;$E$17&amp;")when  (LocalYear("&amp;$E$17&amp;")="&amp;$D$6&amp;"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64" t="str">
        <f>IF(O160=1,"",RTD("cqg.rtd",,"StudyData", "(Vol("&amp;$E$18&amp;")when  (LocalYear("&amp;$E$18&amp;")="&amp;$D$7&amp;"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64" t="str">
        <f>IF(O160=1,"",RTD("cqg.rtd",,"StudyData", "(Vol("&amp;$E$19&amp;")when  (LocalYear("&amp;$E$19&amp;")="&amp;$D$8&amp;"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64" t="str">
        <f>IF(O160=1,"",RTD("cqg.rtd",,"StudyData", "(Vol("&amp;$E$20&amp;")when  (LocalYear("&amp;$E$20&amp;")="&amp;$D$9&amp;"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64" t="str">
        <f>IF(O160=1,"",RTD("cqg.rtd",,"StudyData", "(Vol("&amp;$E$21&amp;")when  (LocalYear("&amp;$E$21&amp;")="&amp;$D$10&amp;"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64" t="str">
        <f>IF(O160=1,"",RTD("cqg.rtd",,"StudyData", "(Vol("&amp;$E$21&amp;")when  (LocalYear("&amp;$E$21&amp;")="&amp;$D$11&amp;"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65" t="str">
        <f t="shared" si="28"/>
        <v/>
      </c>
      <c r="AE160" s="64" t="str">
        <f ca="1">IF($R160=1,SUM($S$1:S160),"")</f>
        <v/>
      </c>
      <c r="AF160" s="64" t="str">
        <f ca="1">IF($R160=1,SUM($T$1:T160),"")</f>
        <v/>
      </c>
      <c r="AG160" s="64" t="str">
        <f ca="1">IF($R160=1,SUM($U$1:U160),"")</f>
        <v/>
      </c>
      <c r="AH160" s="64" t="str">
        <f ca="1">IF($R160=1,SUM($V$1:V160),"")</f>
        <v/>
      </c>
      <c r="AI160" s="64" t="str">
        <f ca="1">IF($R160=1,SUM($W$1:W160),"")</f>
        <v/>
      </c>
      <c r="AJ160" s="64" t="str">
        <f ca="1">IF($R160=1,SUM($X$1:X160),"")</f>
        <v/>
      </c>
      <c r="AK160" s="64" t="str">
        <f ca="1">IF($R160=1,SUM($Y$1:Y160),"")</f>
        <v/>
      </c>
      <c r="AL160" s="64" t="str">
        <f ca="1">IF($R160=1,SUM($Z$1:Z160),"")</f>
        <v/>
      </c>
      <c r="AM160" s="64" t="str">
        <f ca="1">IF($R160=1,SUM($AA$1:AA160),"")</f>
        <v/>
      </c>
      <c r="AN160" s="64" t="str">
        <f ca="1">IF($R160=1,SUM($AB$1:AB160),"")</f>
        <v/>
      </c>
      <c r="AO160" s="64" t="str">
        <f ca="1">IF($R160=1,SUM($AC$1:AC160),"")</f>
        <v/>
      </c>
      <c r="AQ160" s="69" t="str">
        <f t="shared" si="29"/>
        <v>21:15</v>
      </c>
    </row>
    <row r="161" spans="6:43" x14ac:dyDescent="0.3">
      <c r="F161" s="64">
        <f t="shared" si="30"/>
        <v>21</v>
      </c>
      <c r="G161" s="66">
        <f t="shared" si="31"/>
        <v>20</v>
      </c>
      <c r="H161" s="67">
        <f t="shared" si="32"/>
        <v>0.88888888888888884</v>
      </c>
      <c r="K161" s="65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65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64">
        <f t="shared" si="26"/>
        <v>1</v>
      </c>
      <c r="R161" s="64">
        <f t="shared" ca="1" si="27"/>
        <v>1.1419999999999844</v>
      </c>
      <c r="S161" s="64" t="str">
        <f>IF(O161=1,"",RTD("cqg.rtd",,"StudyData", "(Vol("&amp;$E$13&amp;")when  (LocalYear("&amp;$E$13&amp;")="&amp;$D$2&amp;"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64" t="str">
        <f>IF(O161=1,"",RTD("cqg.rtd",,"StudyData", "(Vol("&amp;$E$14&amp;")when  (LocalYear("&amp;$E$14&amp;")="&amp;$D$3&amp;"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64" t="str">
        <f>IF(O161=1,"",RTD("cqg.rtd",,"StudyData", "(Vol("&amp;$E$15&amp;")when  (LocalYear("&amp;$E$15&amp;")="&amp;$D$4&amp;"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64" t="str">
        <f>IF(O161=1,"",RTD("cqg.rtd",,"StudyData", "(Vol("&amp;$E$16&amp;")when  (LocalYear("&amp;$E$16&amp;")="&amp;$D$5&amp;"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64" t="str">
        <f>IF(O161=1,"",RTD("cqg.rtd",,"StudyData", "(Vol("&amp;$E$17&amp;")when  (LocalYear("&amp;$E$17&amp;")="&amp;$D$6&amp;"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64" t="str">
        <f>IF(O161=1,"",RTD("cqg.rtd",,"StudyData", "(Vol("&amp;$E$18&amp;")when  (LocalYear("&amp;$E$18&amp;")="&amp;$D$7&amp;"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64" t="str">
        <f>IF(O161=1,"",RTD("cqg.rtd",,"StudyData", "(Vol("&amp;$E$19&amp;")when  (LocalYear("&amp;$E$19&amp;")="&amp;$D$8&amp;"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64" t="str">
        <f>IF(O161=1,"",RTD("cqg.rtd",,"StudyData", "(Vol("&amp;$E$20&amp;")when  (LocalYear("&amp;$E$20&amp;")="&amp;$D$9&amp;"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64" t="str">
        <f>IF(O161=1,"",RTD("cqg.rtd",,"StudyData", "(Vol("&amp;$E$21&amp;")when  (LocalYear("&amp;$E$21&amp;")="&amp;$D$10&amp;"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64" t="str">
        <f>IF(O161=1,"",RTD("cqg.rtd",,"StudyData", "(Vol("&amp;$E$21&amp;")when  (LocalYear("&amp;$E$21&amp;")="&amp;$D$11&amp;"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65" t="str">
        <f t="shared" si="28"/>
        <v/>
      </c>
      <c r="AE161" s="64" t="str">
        <f ca="1">IF($R161=1,SUM($S$1:S161),"")</f>
        <v/>
      </c>
      <c r="AF161" s="64" t="str">
        <f ca="1">IF($R161=1,SUM($T$1:T161),"")</f>
        <v/>
      </c>
      <c r="AG161" s="64" t="str">
        <f ca="1">IF($R161=1,SUM($U$1:U161),"")</f>
        <v/>
      </c>
      <c r="AH161" s="64" t="str">
        <f ca="1">IF($R161=1,SUM($V$1:V161),"")</f>
        <v/>
      </c>
      <c r="AI161" s="64" t="str">
        <f ca="1">IF($R161=1,SUM($W$1:W161),"")</f>
        <v/>
      </c>
      <c r="AJ161" s="64" t="str">
        <f ca="1">IF($R161=1,SUM($X$1:X161),"")</f>
        <v/>
      </c>
      <c r="AK161" s="64" t="str">
        <f ca="1">IF($R161=1,SUM($Y$1:Y161),"")</f>
        <v/>
      </c>
      <c r="AL161" s="64" t="str">
        <f ca="1">IF($R161=1,SUM($Z$1:Z161),"")</f>
        <v/>
      </c>
      <c r="AM161" s="64" t="str">
        <f ca="1">IF($R161=1,SUM($AA$1:AA161),"")</f>
        <v/>
      </c>
      <c r="AN161" s="64" t="str">
        <f ca="1">IF($R161=1,SUM($AB$1:AB161),"")</f>
        <v/>
      </c>
      <c r="AO161" s="64" t="str">
        <f ca="1">IF($R161=1,SUM($AC$1:AC161),"")</f>
        <v/>
      </c>
      <c r="AQ161" s="69" t="str">
        <f t="shared" si="29"/>
        <v>21:20</v>
      </c>
    </row>
    <row r="162" spans="6:43" x14ac:dyDescent="0.3">
      <c r="F162" s="64">
        <f t="shared" si="30"/>
        <v>21</v>
      </c>
      <c r="G162" s="66">
        <f t="shared" si="31"/>
        <v>25</v>
      </c>
      <c r="H162" s="67">
        <f t="shared" si="32"/>
        <v>0.89236111111111116</v>
      </c>
      <c r="K162" s="65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65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64">
        <f t="shared" si="26"/>
        <v>1</v>
      </c>
      <c r="R162" s="64">
        <f t="shared" ca="1" si="27"/>
        <v>1.1429999999999843</v>
      </c>
      <c r="S162" s="64" t="str">
        <f>IF(O162=1,"",RTD("cqg.rtd",,"StudyData", "(Vol("&amp;$E$13&amp;")when  (LocalYear("&amp;$E$13&amp;")="&amp;$D$2&amp;"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64" t="str">
        <f>IF(O162=1,"",RTD("cqg.rtd",,"StudyData", "(Vol("&amp;$E$14&amp;")when  (LocalYear("&amp;$E$14&amp;")="&amp;$D$3&amp;"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64" t="str">
        <f>IF(O162=1,"",RTD("cqg.rtd",,"StudyData", "(Vol("&amp;$E$15&amp;")when  (LocalYear("&amp;$E$15&amp;")="&amp;$D$4&amp;"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64" t="str">
        <f>IF(O162=1,"",RTD("cqg.rtd",,"StudyData", "(Vol("&amp;$E$16&amp;")when  (LocalYear("&amp;$E$16&amp;")="&amp;$D$5&amp;"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64" t="str">
        <f>IF(O162=1,"",RTD("cqg.rtd",,"StudyData", "(Vol("&amp;$E$17&amp;")when  (LocalYear("&amp;$E$17&amp;")="&amp;$D$6&amp;"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64" t="str">
        <f>IF(O162=1,"",RTD("cqg.rtd",,"StudyData", "(Vol("&amp;$E$18&amp;")when  (LocalYear("&amp;$E$18&amp;")="&amp;$D$7&amp;"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64" t="str">
        <f>IF(O162=1,"",RTD("cqg.rtd",,"StudyData", "(Vol("&amp;$E$19&amp;")when  (LocalYear("&amp;$E$19&amp;")="&amp;$D$8&amp;"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64" t="str">
        <f>IF(O162=1,"",RTD("cqg.rtd",,"StudyData", "(Vol("&amp;$E$20&amp;")when  (LocalYear("&amp;$E$20&amp;")="&amp;$D$9&amp;"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64" t="str">
        <f>IF(O162=1,"",RTD("cqg.rtd",,"StudyData", "(Vol("&amp;$E$21&amp;")when  (LocalYear("&amp;$E$21&amp;")="&amp;$D$10&amp;"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64" t="str">
        <f>IF(O162=1,"",RTD("cqg.rtd",,"StudyData", "(Vol("&amp;$E$21&amp;")when  (LocalYear("&amp;$E$21&amp;")="&amp;$D$11&amp;"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65" t="str">
        <f t="shared" si="28"/>
        <v/>
      </c>
      <c r="AE162" s="64" t="str">
        <f ca="1">IF($R162=1,SUM($S$1:S162),"")</f>
        <v/>
      </c>
      <c r="AF162" s="64" t="str">
        <f ca="1">IF($R162=1,SUM($T$1:T162),"")</f>
        <v/>
      </c>
      <c r="AG162" s="64" t="str">
        <f ca="1">IF($R162=1,SUM($U$1:U162),"")</f>
        <v/>
      </c>
      <c r="AH162" s="64" t="str">
        <f ca="1">IF($R162=1,SUM($V$1:V162),"")</f>
        <v/>
      </c>
      <c r="AI162" s="64" t="str">
        <f ca="1">IF($R162=1,SUM($W$1:W162),"")</f>
        <v/>
      </c>
      <c r="AJ162" s="64" t="str">
        <f ca="1">IF($R162=1,SUM($X$1:X162),"")</f>
        <v/>
      </c>
      <c r="AK162" s="64" t="str">
        <f ca="1">IF($R162=1,SUM($Y$1:Y162),"")</f>
        <v/>
      </c>
      <c r="AL162" s="64" t="str">
        <f ca="1">IF($R162=1,SUM($Z$1:Z162),"")</f>
        <v/>
      </c>
      <c r="AM162" s="64" t="str">
        <f ca="1">IF($R162=1,SUM($AA$1:AA162),"")</f>
        <v/>
      </c>
      <c r="AN162" s="64" t="str">
        <f ca="1">IF($R162=1,SUM($AB$1:AB162),"")</f>
        <v/>
      </c>
      <c r="AO162" s="64" t="str">
        <f ca="1">IF($R162=1,SUM($AC$1:AC162),"")</f>
        <v/>
      </c>
      <c r="AQ162" s="69" t="str">
        <f t="shared" si="29"/>
        <v>21:25</v>
      </c>
    </row>
    <row r="163" spans="6:43" x14ac:dyDescent="0.3">
      <c r="F163" s="64">
        <f t="shared" si="30"/>
        <v>21</v>
      </c>
      <c r="G163" s="66">
        <f t="shared" si="31"/>
        <v>30</v>
      </c>
      <c r="H163" s="67">
        <f t="shared" si="32"/>
        <v>0.89583333333333337</v>
      </c>
      <c r="K163" s="65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65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64">
        <f t="shared" si="26"/>
        <v>1</v>
      </c>
      <c r="R163" s="64">
        <f t="shared" ca="1" si="27"/>
        <v>1.1439999999999841</v>
      </c>
      <c r="S163" s="64" t="str">
        <f>IF(O163=1,"",RTD("cqg.rtd",,"StudyData", "(Vol("&amp;$E$13&amp;")when  (LocalYear("&amp;$E$13&amp;")="&amp;$D$2&amp;"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64" t="str">
        <f>IF(O163=1,"",RTD("cqg.rtd",,"StudyData", "(Vol("&amp;$E$14&amp;")when  (LocalYear("&amp;$E$14&amp;")="&amp;$D$3&amp;"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64" t="str">
        <f>IF(O163=1,"",RTD("cqg.rtd",,"StudyData", "(Vol("&amp;$E$15&amp;")when  (LocalYear("&amp;$E$15&amp;")="&amp;$D$4&amp;"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64" t="str">
        <f>IF(O163=1,"",RTD("cqg.rtd",,"StudyData", "(Vol("&amp;$E$16&amp;")when  (LocalYear("&amp;$E$16&amp;")="&amp;$D$5&amp;"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64" t="str">
        <f>IF(O163=1,"",RTD("cqg.rtd",,"StudyData", "(Vol("&amp;$E$17&amp;")when  (LocalYear("&amp;$E$17&amp;")="&amp;$D$6&amp;"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64" t="str">
        <f>IF(O163=1,"",RTD("cqg.rtd",,"StudyData", "(Vol("&amp;$E$18&amp;")when  (LocalYear("&amp;$E$18&amp;")="&amp;$D$7&amp;"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64" t="str">
        <f>IF(O163=1,"",RTD("cqg.rtd",,"StudyData", "(Vol("&amp;$E$19&amp;")when  (LocalYear("&amp;$E$19&amp;")="&amp;$D$8&amp;"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64" t="str">
        <f>IF(O163=1,"",RTD("cqg.rtd",,"StudyData", "(Vol("&amp;$E$20&amp;")when  (LocalYear("&amp;$E$20&amp;")="&amp;$D$9&amp;"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64" t="str">
        <f>IF(O163=1,"",RTD("cqg.rtd",,"StudyData", "(Vol("&amp;$E$21&amp;")when  (LocalYear("&amp;$E$21&amp;")="&amp;$D$10&amp;"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64" t="str">
        <f>IF(O163=1,"",RTD("cqg.rtd",,"StudyData", "(Vol("&amp;$E$21&amp;")when  (LocalYear("&amp;$E$21&amp;")="&amp;$D$11&amp;"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65" t="str">
        <f t="shared" si="28"/>
        <v/>
      </c>
      <c r="AE163" s="64" t="str">
        <f ca="1">IF($R163=1,SUM($S$1:S163),"")</f>
        <v/>
      </c>
      <c r="AF163" s="64" t="str">
        <f ca="1">IF($R163=1,SUM($T$1:T163),"")</f>
        <v/>
      </c>
      <c r="AG163" s="64" t="str">
        <f ca="1">IF($R163=1,SUM($U$1:U163),"")</f>
        <v/>
      </c>
      <c r="AH163" s="64" t="str">
        <f ca="1">IF($R163=1,SUM($V$1:V163),"")</f>
        <v/>
      </c>
      <c r="AI163" s="64" t="str">
        <f ca="1">IF($R163=1,SUM($W$1:W163),"")</f>
        <v/>
      </c>
      <c r="AJ163" s="64" t="str">
        <f ca="1">IF($R163=1,SUM($X$1:X163),"")</f>
        <v/>
      </c>
      <c r="AK163" s="64" t="str">
        <f ca="1">IF($R163=1,SUM($Y$1:Y163),"")</f>
        <v/>
      </c>
      <c r="AL163" s="64" t="str">
        <f ca="1">IF($R163=1,SUM($Z$1:Z163),"")</f>
        <v/>
      </c>
      <c r="AM163" s="64" t="str">
        <f ca="1">IF($R163=1,SUM($AA$1:AA163),"")</f>
        <v/>
      </c>
      <c r="AN163" s="64" t="str">
        <f ca="1">IF($R163=1,SUM($AB$1:AB163),"")</f>
        <v/>
      </c>
      <c r="AO163" s="64" t="str">
        <f ca="1">IF($R163=1,SUM($AC$1:AC163),"")</f>
        <v/>
      </c>
      <c r="AQ163" s="69" t="str">
        <f t="shared" si="29"/>
        <v>21:30</v>
      </c>
    </row>
    <row r="164" spans="6:43" x14ac:dyDescent="0.3">
      <c r="F164" s="64">
        <f t="shared" si="30"/>
        <v>21</v>
      </c>
      <c r="G164" s="66">
        <f t="shared" si="31"/>
        <v>35</v>
      </c>
      <c r="H164" s="67">
        <f t="shared" si="32"/>
        <v>0.89930555555555547</v>
      </c>
      <c r="K164" s="65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65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64">
        <f t="shared" si="26"/>
        <v>1</v>
      </c>
      <c r="R164" s="64">
        <f t="shared" ca="1" si="27"/>
        <v>1.144999999999984</v>
      </c>
      <c r="S164" s="64" t="str">
        <f>IF(O164=1,"",RTD("cqg.rtd",,"StudyData", "(Vol("&amp;$E$13&amp;")when  (LocalYear("&amp;$E$13&amp;")="&amp;$D$2&amp;"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64" t="str">
        <f>IF(O164=1,"",RTD("cqg.rtd",,"StudyData", "(Vol("&amp;$E$14&amp;")when  (LocalYear("&amp;$E$14&amp;")="&amp;$D$3&amp;"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64" t="str">
        <f>IF(O164=1,"",RTD("cqg.rtd",,"StudyData", "(Vol("&amp;$E$15&amp;")when  (LocalYear("&amp;$E$15&amp;")="&amp;$D$4&amp;"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64" t="str">
        <f>IF(O164=1,"",RTD("cqg.rtd",,"StudyData", "(Vol("&amp;$E$16&amp;")when  (LocalYear("&amp;$E$16&amp;")="&amp;$D$5&amp;"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64" t="str">
        <f>IF(O164=1,"",RTD("cqg.rtd",,"StudyData", "(Vol("&amp;$E$17&amp;")when  (LocalYear("&amp;$E$17&amp;")="&amp;$D$6&amp;"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64" t="str">
        <f>IF(O164=1,"",RTD("cqg.rtd",,"StudyData", "(Vol("&amp;$E$18&amp;")when  (LocalYear("&amp;$E$18&amp;")="&amp;$D$7&amp;"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64" t="str">
        <f>IF(O164=1,"",RTD("cqg.rtd",,"StudyData", "(Vol("&amp;$E$19&amp;")when  (LocalYear("&amp;$E$19&amp;")="&amp;$D$8&amp;"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64" t="str">
        <f>IF(O164=1,"",RTD("cqg.rtd",,"StudyData", "(Vol("&amp;$E$20&amp;")when  (LocalYear("&amp;$E$20&amp;")="&amp;$D$9&amp;"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64" t="str">
        <f>IF(O164=1,"",RTD("cqg.rtd",,"StudyData", "(Vol("&amp;$E$21&amp;")when  (LocalYear("&amp;$E$21&amp;")="&amp;$D$10&amp;"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64" t="str">
        <f>IF(O164=1,"",RTD("cqg.rtd",,"StudyData", "(Vol("&amp;$E$21&amp;")when  (LocalYear("&amp;$E$21&amp;")="&amp;$D$11&amp;"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65" t="str">
        <f t="shared" si="28"/>
        <v/>
      </c>
      <c r="AE164" s="64" t="str">
        <f ca="1">IF($R164=1,SUM($S$1:S164),"")</f>
        <v/>
      </c>
      <c r="AF164" s="64" t="str">
        <f ca="1">IF($R164=1,SUM($T$1:T164),"")</f>
        <v/>
      </c>
      <c r="AG164" s="64" t="str">
        <f ca="1">IF($R164=1,SUM($U$1:U164),"")</f>
        <v/>
      </c>
      <c r="AH164" s="64" t="str">
        <f ca="1">IF($R164=1,SUM($V$1:V164),"")</f>
        <v/>
      </c>
      <c r="AI164" s="64" t="str">
        <f ca="1">IF($R164=1,SUM($W$1:W164),"")</f>
        <v/>
      </c>
      <c r="AJ164" s="64" t="str">
        <f ca="1">IF($R164=1,SUM($X$1:X164),"")</f>
        <v/>
      </c>
      <c r="AK164" s="64" t="str">
        <f ca="1">IF($R164=1,SUM($Y$1:Y164),"")</f>
        <v/>
      </c>
      <c r="AL164" s="64" t="str">
        <f ca="1">IF($R164=1,SUM($Z$1:Z164),"")</f>
        <v/>
      </c>
      <c r="AM164" s="64" t="str">
        <f ca="1">IF($R164=1,SUM($AA$1:AA164),"")</f>
        <v/>
      </c>
      <c r="AN164" s="64" t="str">
        <f ca="1">IF($R164=1,SUM($AB$1:AB164),"")</f>
        <v/>
      </c>
      <c r="AO164" s="64" t="str">
        <f ca="1">IF($R164=1,SUM($AC$1:AC164),"")</f>
        <v/>
      </c>
      <c r="AQ164" s="69" t="str">
        <f t="shared" si="29"/>
        <v>21:35</v>
      </c>
    </row>
    <row r="165" spans="6:43" x14ac:dyDescent="0.3">
      <c r="F165" s="64">
        <f t="shared" si="30"/>
        <v>21</v>
      </c>
      <c r="G165" s="66">
        <f t="shared" si="31"/>
        <v>40</v>
      </c>
      <c r="H165" s="67">
        <f t="shared" si="32"/>
        <v>0.90277777777777779</v>
      </c>
      <c r="K165" s="65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65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64">
        <f t="shared" si="26"/>
        <v>1</v>
      </c>
      <c r="R165" s="64">
        <f t="shared" ca="1" si="27"/>
        <v>1.1459999999999839</v>
      </c>
      <c r="S165" s="64" t="str">
        <f>IF(O165=1,"",RTD("cqg.rtd",,"StudyData", "(Vol("&amp;$E$13&amp;")when  (LocalYear("&amp;$E$13&amp;")="&amp;$D$2&amp;"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64" t="str">
        <f>IF(O165=1,"",RTD("cqg.rtd",,"StudyData", "(Vol("&amp;$E$14&amp;")when  (LocalYear("&amp;$E$14&amp;")="&amp;$D$3&amp;"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64" t="str">
        <f>IF(O165=1,"",RTD("cqg.rtd",,"StudyData", "(Vol("&amp;$E$15&amp;")when  (LocalYear("&amp;$E$15&amp;")="&amp;$D$4&amp;"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64" t="str">
        <f>IF(O165=1,"",RTD("cqg.rtd",,"StudyData", "(Vol("&amp;$E$16&amp;")when  (LocalYear("&amp;$E$16&amp;")="&amp;$D$5&amp;"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64" t="str">
        <f>IF(O165=1,"",RTD("cqg.rtd",,"StudyData", "(Vol("&amp;$E$17&amp;")when  (LocalYear("&amp;$E$17&amp;")="&amp;$D$6&amp;"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64" t="str">
        <f>IF(O165=1,"",RTD("cqg.rtd",,"StudyData", "(Vol("&amp;$E$18&amp;")when  (LocalYear("&amp;$E$18&amp;")="&amp;$D$7&amp;"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64" t="str">
        <f>IF(O165=1,"",RTD("cqg.rtd",,"StudyData", "(Vol("&amp;$E$19&amp;")when  (LocalYear("&amp;$E$19&amp;")="&amp;$D$8&amp;"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64" t="str">
        <f>IF(O165=1,"",RTD("cqg.rtd",,"StudyData", "(Vol("&amp;$E$20&amp;")when  (LocalYear("&amp;$E$20&amp;")="&amp;$D$9&amp;"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64" t="str">
        <f>IF(O165=1,"",RTD("cqg.rtd",,"StudyData", "(Vol("&amp;$E$21&amp;")when  (LocalYear("&amp;$E$21&amp;")="&amp;$D$10&amp;"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64" t="str">
        <f>IF(O165=1,"",RTD("cqg.rtd",,"StudyData", "(Vol("&amp;$E$21&amp;")when  (LocalYear("&amp;$E$21&amp;")="&amp;$D$11&amp;"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65" t="str">
        <f t="shared" si="28"/>
        <v/>
      </c>
      <c r="AE165" s="64" t="str">
        <f ca="1">IF($R165=1,SUM($S$1:S165),"")</f>
        <v/>
      </c>
      <c r="AF165" s="64" t="str">
        <f ca="1">IF($R165=1,SUM($T$1:T165),"")</f>
        <v/>
      </c>
      <c r="AG165" s="64" t="str">
        <f ca="1">IF($R165=1,SUM($U$1:U165),"")</f>
        <v/>
      </c>
      <c r="AH165" s="64" t="str">
        <f ca="1">IF($R165=1,SUM($V$1:V165),"")</f>
        <v/>
      </c>
      <c r="AI165" s="64" t="str">
        <f ca="1">IF($R165=1,SUM($W$1:W165),"")</f>
        <v/>
      </c>
      <c r="AJ165" s="64" t="str">
        <f ca="1">IF($R165=1,SUM($X$1:X165),"")</f>
        <v/>
      </c>
      <c r="AK165" s="64" t="str">
        <f ca="1">IF($R165=1,SUM($Y$1:Y165),"")</f>
        <v/>
      </c>
      <c r="AL165" s="64" t="str">
        <f ca="1">IF($R165=1,SUM($Z$1:Z165),"")</f>
        <v/>
      </c>
      <c r="AM165" s="64" t="str">
        <f ca="1">IF($R165=1,SUM($AA$1:AA165),"")</f>
        <v/>
      </c>
      <c r="AN165" s="64" t="str">
        <f ca="1">IF($R165=1,SUM($AB$1:AB165),"")</f>
        <v/>
      </c>
      <c r="AO165" s="64" t="str">
        <f ca="1">IF($R165=1,SUM($AC$1:AC165),"")</f>
        <v/>
      </c>
      <c r="AQ165" s="69" t="str">
        <f t="shared" si="29"/>
        <v>21:40</v>
      </c>
    </row>
    <row r="166" spans="6:43" x14ac:dyDescent="0.3">
      <c r="F166" s="64">
        <f t="shared" si="30"/>
        <v>21</v>
      </c>
      <c r="G166" s="66">
        <f t="shared" si="31"/>
        <v>45</v>
      </c>
      <c r="H166" s="67">
        <f t="shared" si="32"/>
        <v>0.90625</v>
      </c>
      <c r="K166" s="65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65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64">
        <f t="shared" si="26"/>
        <v>1</v>
      </c>
      <c r="R166" s="64">
        <f t="shared" ca="1" si="27"/>
        <v>1.1469999999999838</v>
      </c>
      <c r="S166" s="64" t="str">
        <f>IF(O166=1,"",RTD("cqg.rtd",,"StudyData", "(Vol("&amp;$E$13&amp;")when  (LocalYear("&amp;$E$13&amp;")="&amp;$D$2&amp;"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64" t="str">
        <f>IF(O166=1,"",RTD("cqg.rtd",,"StudyData", "(Vol("&amp;$E$14&amp;")when  (LocalYear("&amp;$E$14&amp;")="&amp;$D$3&amp;"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64" t="str">
        <f>IF(O166=1,"",RTD("cqg.rtd",,"StudyData", "(Vol("&amp;$E$15&amp;")when  (LocalYear("&amp;$E$15&amp;")="&amp;$D$4&amp;"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64" t="str">
        <f>IF(O166=1,"",RTD("cqg.rtd",,"StudyData", "(Vol("&amp;$E$16&amp;")when  (LocalYear("&amp;$E$16&amp;")="&amp;$D$5&amp;"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64" t="str">
        <f>IF(O166=1,"",RTD("cqg.rtd",,"StudyData", "(Vol("&amp;$E$17&amp;")when  (LocalYear("&amp;$E$17&amp;")="&amp;$D$6&amp;"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64" t="str">
        <f>IF(O166=1,"",RTD("cqg.rtd",,"StudyData", "(Vol("&amp;$E$18&amp;")when  (LocalYear("&amp;$E$18&amp;")="&amp;$D$7&amp;"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64" t="str">
        <f>IF(O166=1,"",RTD("cqg.rtd",,"StudyData", "(Vol("&amp;$E$19&amp;")when  (LocalYear("&amp;$E$19&amp;")="&amp;$D$8&amp;"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64" t="str">
        <f>IF(O166=1,"",RTD("cqg.rtd",,"StudyData", "(Vol("&amp;$E$20&amp;")when  (LocalYear("&amp;$E$20&amp;")="&amp;$D$9&amp;"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64" t="str">
        <f>IF(O166=1,"",RTD("cqg.rtd",,"StudyData", "(Vol("&amp;$E$21&amp;")when  (LocalYear("&amp;$E$21&amp;")="&amp;$D$10&amp;"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64" t="str">
        <f>IF(O166=1,"",RTD("cqg.rtd",,"StudyData", "(Vol("&amp;$E$21&amp;")when  (LocalYear("&amp;$E$21&amp;")="&amp;$D$11&amp;"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65" t="str">
        <f t="shared" si="28"/>
        <v/>
      </c>
      <c r="AE166" s="64" t="str">
        <f ca="1">IF($R166=1,SUM($S$1:S166),"")</f>
        <v/>
      </c>
      <c r="AF166" s="64" t="str">
        <f ca="1">IF($R166=1,SUM($T$1:T166),"")</f>
        <v/>
      </c>
      <c r="AG166" s="64" t="str">
        <f ca="1">IF($R166=1,SUM($U$1:U166),"")</f>
        <v/>
      </c>
      <c r="AH166" s="64" t="str">
        <f ca="1">IF($R166=1,SUM($V$1:V166),"")</f>
        <v/>
      </c>
      <c r="AI166" s="64" t="str">
        <f ca="1">IF($R166=1,SUM($W$1:W166),"")</f>
        <v/>
      </c>
      <c r="AJ166" s="64" t="str">
        <f ca="1">IF($R166=1,SUM($X$1:X166),"")</f>
        <v/>
      </c>
      <c r="AK166" s="64" t="str">
        <f ca="1">IF($R166=1,SUM($Y$1:Y166),"")</f>
        <v/>
      </c>
      <c r="AL166" s="64" t="str">
        <f ca="1">IF($R166=1,SUM($Z$1:Z166),"")</f>
        <v/>
      </c>
      <c r="AM166" s="64" t="str">
        <f ca="1">IF($R166=1,SUM($AA$1:AA166),"")</f>
        <v/>
      </c>
      <c r="AN166" s="64" t="str">
        <f ca="1">IF($R166=1,SUM($AB$1:AB166),"")</f>
        <v/>
      </c>
      <c r="AO166" s="64" t="str">
        <f ca="1">IF($R166=1,SUM($AC$1:AC166),"")</f>
        <v/>
      </c>
      <c r="AQ166" s="69" t="str">
        <f t="shared" si="29"/>
        <v>21:45</v>
      </c>
    </row>
    <row r="167" spans="6:43" x14ac:dyDescent="0.3">
      <c r="F167" s="64">
        <f t="shared" si="30"/>
        <v>21</v>
      </c>
      <c r="G167" s="66">
        <f t="shared" si="31"/>
        <v>50</v>
      </c>
      <c r="H167" s="67">
        <f t="shared" si="32"/>
        <v>0.90972222222222221</v>
      </c>
      <c r="K167" s="65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65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64">
        <f t="shared" si="26"/>
        <v>1</v>
      </c>
      <c r="R167" s="64">
        <f t="shared" ca="1" si="27"/>
        <v>1.1479999999999837</v>
      </c>
      <c r="S167" s="64" t="str">
        <f>IF(O167=1,"",RTD("cqg.rtd",,"StudyData", "(Vol("&amp;$E$13&amp;")when  (LocalYear("&amp;$E$13&amp;")="&amp;$D$2&amp;"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64" t="str">
        <f>IF(O167=1,"",RTD("cqg.rtd",,"StudyData", "(Vol("&amp;$E$14&amp;")when  (LocalYear("&amp;$E$14&amp;")="&amp;$D$3&amp;"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64" t="str">
        <f>IF(O167=1,"",RTD("cqg.rtd",,"StudyData", "(Vol("&amp;$E$15&amp;")when  (LocalYear("&amp;$E$15&amp;")="&amp;$D$4&amp;"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64" t="str">
        <f>IF(O167=1,"",RTD("cqg.rtd",,"StudyData", "(Vol("&amp;$E$16&amp;")when  (LocalYear("&amp;$E$16&amp;")="&amp;$D$5&amp;"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64" t="str">
        <f>IF(O167=1,"",RTD("cqg.rtd",,"StudyData", "(Vol("&amp;$E$17&amp;")when  (LocalYear("&amp;$E$17&amp;")="&amp;$D$6&amp;"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64" t="str">
        <f>IF(O167=1,"",RTD("cqg.rtd",,"StudyData", "(Vol("&amp;$E$18&amp;")when  (LocalYear("&amp;$E$18&amp;")="&amp;$D$7&amp;"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64" t="str">
        <f>IF(O167=1,"",RTD("cqg.rtd",,"StudyData", "(Vol("&amp;$E$19&amp;")when  (LocalYear("&amp;$E$19&amp;")="&amp;$D$8&amp;"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64" t="str">
        <f>IF(O167=1,"",RTD("cqg.rtd",,"StudyData", "(Vol("&amp;$E$20&amp;")when  (LocalYear("&amp;$E$20&amp;")="&amp;$D$9&amp;"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64" t="str">
        <f>IF(O167=1,"",RTD("cqg.rtd",,"StudyData", "(Vol("&amp;$E$21&amp;")when  (LocalYear("&amp;$E$21&amp;")="&amp;$D$10&amp;"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64" t="str">
        <f>IF(O167=1,"",RTD("cqg.rtd",,"StudyData", "(Vol("&amp;$E$21&amp;")when  (LocalYear("&amp;$E$21&amp;")="&amp;$D$11&amp;"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65" t="str">
        <f t="shared" si="28"/>
        <v/>
      </c>
      <c r="AE167" s="64" t="str">
        <f ca="1">IF($R167=1,SUM($S$1:S167),"")</f>
        <v/>
      </c>
      <c r="AF167" s="64" t="str">
        <f ca="1">IF($R167=1,SUM($T$1:T167),"")</f>
        <v/>
      </c>
      <c r="AG167" s="64" t="str">
        <f ca="1">IF($R167=1,SUM($U$1:U167),"")</f>
        <v/>
      </c>
      <c r="AH167" s="64" t="str">
        <f ca="1">IF($R167=1,SUM($V$1:V167),"")</f>
        <v/>
      </c>
      <c r="AI167" s="64" t="str">
        <f ca="1">IF($R167=1,SUM($W$1:W167),"")</f>
        <v/>
      </c>
      <c r="AJ167" s="64" t="str">
        <f ca="1">IF($R167=1,SUM($X$1:X167),"")</f>
        <v/>
      </c>
      <c r="AK167" s="64" t="str">
        <f ca="1">IF($R167=1,SUM($Y$1:Y167),"")</f>
        <v/>
      </c>
      <c r="AL167" s="64" t="str">
        <f ca="1">IF($R167=1,SUM($Z$1:Z167),"")</f>
        <v/>
      </c>
      <c r="AM167" s="64" t="str">
        <f ca="1">IF($R167=1,SUM($AA$1:AA167),"")</f>
        <v/>
      </c>
      <c r="AN167" s="64" t="str">
        <f ca="1">IF($R167=1,SUM($AB$1:AB167),"")</f>
        <v/>
      </c>
      <c r="AO167" s="64" t="str">
        <f ca="1">IF($R167=1,SUM($AC$1:AC167),"")</f>
        <v/>
      </c>
      <c r="AQ167" s="69" t="str">
        <f t="shared" si="29"/>
        <v>21:50</v>
      </c>
    </row>
    <row r="168" spans="6:43" x14ac:dyDescent="0.3">
      <c r="F168" s="64">
        <f t="shared" si="30"/>
        <v>21</v>
      </c>
      <c r="G168" s="66">
        <f t="shared" si="31"/>
        <v>55</v>
      </c>
      <c r="H168" s="67">
        <f t="shared" si="32"/>
        <v>0.91319444444444453</v>
      </c>
      <c r="K168" s="65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65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64">
        <f t="shared" si="26"/>
        <v>1</v>
      </c>
      <c r="R168" s="64">
        <f t="shared" ca="1" si="27"/>
        <v>1.1489999999999836</v>
      </c>
      <c r="S168" s="64" t="str">
        <f>IF(O168=1,"",RTD("cqg.rtd",,"StudyData", "(Vol("&amp;$E$13&amp;")when  (LocalYear("&amp;$E$13&amp;")="&amp;$D$2&amp;"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64" t="str">
        <f>IF(O168=1,"",RTD("cqg.rtd",,"StudyData", "(Vol("&amp;$E$14&amp;")when  (LocalYear("&amp;$E$14&amp;")="&amp;$D$3&amp;"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64" t="str">
        <f>IF(O168=1,"",RTD("cqg.rtd",,"StudyData", "(Vol("&amp;$E$15&amp;")when  (LocalYear("&amp;$E$15&amp;")="&amp;$D$4&amp;"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64" t="str">
        <f>IF(O168=1,"",RTD("cqg.rtd",,"StudyData", "(Vol("&amp;$E$16&amp;")when  (LocalYear("&amp;$E$16&amp;")="&amp;$D$5&amp;"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64" t="str">
        <f>IF(O168=1,"",RTD("cqg.rtd",,"StudyData", "(Vol("&amp;$E$17&amp;")when  (LocalYear("&amp;$E$17&amp;")="&amp;$D$6&amp;"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64" t="str">
        <f>IF(O168=1,"",RTD("cqg.rtd",,"StudyData", "(Vol("&amp;$E$18&amp;")when  (LocalYear("&amp;$E$18&amp;")="&amp;$D$7&amp;"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64" t="str">
        <f>IF(O168=1,"",RTD("cqg.rtd",,"StudyData", "(Vol("&amp;$E$19&amp;")when  (LocalYear("&amp;$E$19&amp;")="&amp;$D$8&amp;"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64" t="str">
        <f>IF(O168=1,"",RTD("cqg.rtd",,"StudyData", "(Vol("&amp;$E$20&amp;")when  (LocalYear("&amp;$E$20&amp;")="&amp;$D$9&amp;"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64" t="str">
        <f>IF(O168=1,"",RTD("cqg.rtd",,"StudyData", "(Vol("&amp;$E$21&amp;")when  (LocalYear("&amp;$E$21&amp;")="&amp;$D$10&amp;"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64" t="str">
        <f>IF(O168=1,"",RTD("cqg.rtd",,"StudyData", "(Vol("&amp;$E$21&amp;")when  (LocalYear("&amp;$E$21&amp;")="&amp;$D$11&amp;"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65" t="str">
        <f t="shared" si="28"/>
        <v/>
      </c>
      <c r="AE168" s="64" t="str">
        <f ca="1">IF($R168=1,SUM($S$1:S168),"")</f>
        <v/>
      </c>
      <c r="AF168" s="64" t="str">
        <f ca="1">IF($R168=1,SUM($T$1:T168),"")</f>
        <v/>
      </c>
      <c r="AG168" s="64" t="str">
        <f ca="1">IF($R168=1,SUM($U$1:U168),"")</f>
        <v/>
      </c>
      <c r="AH168" s="64" t="str">
        <f ca="1">IF($R168=1,SUM($V$1:V168),"")</f>
        <v/>
      </c>
      <c r="AI168" s="64" t="str">
        <f ca="1">IF($R168=1,SUM($W$1:W168),"")</f>
        <v/>
      </c>
      <c r="AJ168" s="64" t="str">
        <f ca="1">IF($R168=1,SUM($X$1:X168),"")</f>
        <v/>
      </c>
      <c r="AK168" s="64" t="str">
        <f ca="1">IF($R168=1,SUM($Y$1:Y168),"")</f>
        <v/>
      </c>
      <c r="AL168" s="64" t="str">
        <f ca="1">IF($R168=1,SUM($Z$1:Z168),"")</f>
        <v/>
      </c>
      <c r="AM168" s="64" t="str">
        <f ca="1">IF($R168=1,SUM($AA$1:AA168),"")</f>
        <v/>
      </c>
      <c r="AN168" s="64" t="str">
        <f ca="1">IF($R168=1,SUM($AB$1:AB168),"")</f>
        <v/>
      </c>
      <c r="AO168" s="64" t="str">
        <f ca="1">IF($R168=1,SUM($AC$1:AC168),"")</f>
        <v/>
      </c>
      <c r="AQ168" s="69" t="str">
        <f t="shared" si="29"/>
        <v>21:55</v>
      </c>
    </row>
    <row r="169" spans="6:43" x14ac:dyDescent="0.3">
      <c r="F169" s="64">
        <f t="shared" si="30"/>
        <v>22</v>
      </c>
      <c r="G169" s="66" t="str">
        <f t="shared" si="31"/>
        <v>00</v>
      </c>
      <c r="H169" s="67">
        <f t="shared" si="32"/>
        <v>0.91666666666666663</v>
      </c>
      <c r="K169" s="65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65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64">
        <f t="shared" si="26"/>
        <v>1</v>
      </c>
      <c r="R169" s="64">
        <f t="shared" ca="1" si="27"/>
        <v>1.1499999999999835</v>
      </c>
      <c r="S169" s="64" t="str">
        <f>IF(O169=1,"",RTD("cqg.rtd",,"StudyData", "(Vol("&amp;$E$13&amp;")when  (LocalYear("&amp;$E$13&amp;")="&amp;$D$2&amp;"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64" t="str">
        <f>IF(O169=1,"",RTD("cqg.rtd",,"StudyData", "(Vol("&amp;$E$14&amp;")when  (LocalYear("&amp;$E$14&amp;")="&amp;$D$3&amp;"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64" t="str">
        <f>IF(O169=1,"",RTD("cqg.rtd",,"StudyData", "(Vol("&amp;$E$15&amp;")when  (LocalYear("&amp;$E$15&amp;")="&amp;$D$4&amp;"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64" t="str">
        <f>IF(O169=1,"",RTD("cqg.rtd",,"StudyData", "(Vol("&amp;$E$16&amp;")when  (LocalYear("&amp;$E$16&amp;")="&amp;$D$5&amp;"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64" t="str">
        <f>IF(O169=1,"",RTD("cqg.rtd",,"StudyData", "(Vol("&amp;$E$17&amp;")when  (LocalYear("&amp;$E$17&amp;")="&amp;$D$6&amp;"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64" t="str">
        <f>IF(O169=1,"",RTD("cqg.rtd",,"StudyData", "(Vol("&amp;$E$18&amp;")when  (LocalYear("&amp;$E$18&amp;")="&amp;$D$7&amp;"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64" t="str">
        <f>IF(O169=1,"",RTD("cqg.rtd",,"StudyData", "(Vol("&amp;$E$19&amp;")when  (LocalYear("&amp;$E$19&amp;")="&amp;$D$8&amp;"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64" t="str">
        <f>IF(O169=1,"",RTD("cqg.rtd",,"StudyData", "(Vol("&amp;$E$20&amp;")when  (LocalYear("&amp;$E$20&amp;")="&amp;$D$9&amp;"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64" t="str">
        <f>IF(O169=1,"",RTD("cqg.rtd",,"StudyData", "(Vol("&amp;$E$21&amp;")when  (LocalYear("&amp;$E$21&amp;")="&amp;$D$10&amp;"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64" t="str">
        <f>IF(O169=1,"",RTD("cqg.rtd",,"StudyData", "(Vol("&amp;$E$21&amp;")when  (LocalYear("&amp;$E$21&amp;")="&amp;$D$11&amp;"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65" t="str">
        <f t="shared" si="28"/>
        <v/>
      </c>
      <c r="AE169" s="64" t="str">
        <f ca="1">IF($R169=1,SUM($S$1:S169),"")</f>
        <v/>
      </c>
      <c r="AF169" s="64" t="str">
        <f ca="1">IF($R169=1,SUM($T$1:T169),"")</f>
        <v/>
      </c>
      <c r="AG169" s="64" t="str">
        <f ca="1">IF($R169=1,SUM($U$1:U169),"")</f>
        <v/>
      </c>
      <c r="AH169" s="64" t="str">
        <f ca="1">IF($R169=1,SUM($V$1:V169),"")</f>
        <v/>
      </c>
      <c r="AI169" s="64" t="str">
        <f ca="1">IF($R169=1,SUM($W$1:W169),"")</f>
        <v/>
      </c>
      <c r="AJ169" s="64" t="str">
        <f ca="1">IF($R169=1,SUM($X$1:X169),"")</f>
        <v/>
      </c>
      <c r="AK169" s="64" t="str">
        <f ca="1">IF($R169=1,SUM($Y$1:Y169),"")</f>
        <v/>
      </c>
      <c r="AL169" s="64" t="str">
        <f ca="1">IF($R169=1,SUM($Z$1:Z169),"")</f>
        <v/>
      </c>
      <c r="AM169" s="64" t="str">
        <f ca="1">IF($R169=1,SUM($AA$1:AA169),"")</f>
        <v/>
      </c>
      <c r="AN169" s="64" t="str">
        <f ca="1">IF($R169=1,SUM($AB$1:AB169),"")</f>
        <v/>
      </c>
      <c r="AO169" s="64" t="str">
        <f ca="1">IF($R169=1,SUM($AC$1:AC169),"")</f>
        <v/>
      </c>
      <c r="AQ169" s="69" t="str">
        <f t="shared" si="29"/>
        <v>22:00</v>
      </c>
    </row>
    <row r="170" spans="6:43" x14ac:dyDescent="0.3">
      <c r="F170" s="64">
        <f t="shared" si="30"/>
        <v>22</v>
      </c>
      <c r="G170" s="66" t="str">
        <f t="shared" si="31"/>
        <v>05</v>
      </c>
      <c r="H170" s="67">
        <f t="shared" si="32"/>
        <v>0.92013888888888884</v>
      </c>
      <c r="K170" s="65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65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64">
        <f t="shared" si="26"/>
        <v>1</v>
      </c>
      <c r="R170" s="64">
        <f t="shared" ca="1" si="27"/>
        <v>1.1509999999999834</v>
      </c>
      <c r="S170" s="64" t="str">
        <f>IF(O170=1,"",RTD("cqg.rtd",,"StudyData", "(Vol("&amp;$E$13&amp;")when  (LocalYear("&amp;$E$13&amp;")="&amp;$D$2&amp;"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64" t="str">
        <f>IF(O170=1,"",RTD("cqg.rtd",,"StudyData", "(Vol("&amp;$E$14&amp;")when  (LocalYear("&amp;$E$14&amp;")="&amp;$D$3&amp;"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64" t="str">
        <f>IF(O170=1,"",RTD("cqg.rtd",,"StudyData", "(Vol("&amp;$E$15&amp;")when  (LocalYear("&amp;$E$15&amp;")="&amp;$D$4&amp;"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64" t="str">
        <f>IF(O170=1,"",RTD("cqg.rtd",,"StudyData", "(Vol("&amp;$E$16&amp;")when  (LocalYear("&amp;$E$16&amp;")="&amp;$D$5&amp;"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64" t="str">
        <f>IF(O170=1,"",RTD("cqg.rtd",,"StudyData", "(Vol("&amp;$E$17&amp;")when  (LocalYear("&amp;$E$17&amp;")="&amp;$D$6&amp;"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64" t="str">
        <f>IF(O170=1,"",RTD("cqg.rtd",,"StudyData", "(Vol("&amp;$E$18&amp;")when  (LocalYear("&amp;$E$18&amp;")="&amp;$D$7&amp;"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64" t="str">
        <f>IF(O170=1,"",RTD("cqg.rtd",,"StudyData", "(Vol("&amp;$E$19&amp;")when  (LocalYear("&amp;$E$19&amp;")="&amp;$D$8&amp;"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64" t="str">
        <f>IF(O170=1,"",RTD("cqg.rtd",,"StudyData", "(Vol("&amp;$E$20&amp;")when  (LocalYear("&amp;$E$20&amp;")="&amp;$D$9&amp;"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64" t="str">
        <f>IF(O170=1,"",RTD("cqg.rtd",,"StudyData", "(Vol("&amp;$E$21&amp;")when  (LocalYear("&amp;$E$21&amp;")="&amp;$D$10&amp;"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64" t="str">
        <f>IF(O170=1,"",RTD("cqg.rtd",,"StudyData", "(Vol("&amp;$E$21&amp;")when  (LocalYear("&amp;$E$21&amp;")="&amp;$D$11&amp;"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65" t="str">
        <f t="shared" si="28"/>
        <v/>
      </c>
      <c r="AE170" s="64" t="str">
        <f ca="1">IF($R170=1,SUM($S$1:S170),"")</f>
        <v/>
      </c>
      <c r="AF170" s="64" t="str">
        <f ca="1">IF($R170=1,SUM($T$1:T170),"")</f>
        <v/>
      </c>
      <c r="AG170" s="64" t="str">
        <f ca="1">IF($R170=1,SUM($U$1:U170),"")</f>
        <v/>
      </c>
      <c r="AH170" s="64" t="str">
        <f ca="1">IF($R170=1,SUM($V$1:V170),"")</f>
        <v/>
      </c>
      <c r="AI170" s="64" t="str">
        <f ca="1">IF($R170=1,SUM($W$1:W170),"")</f>
        <v/>
      </c>
      <c r="AJ170" s="64" t="str">
        <f ca="1">IF($R170=1,SUM($X$1:X170),"")</f>
        <v/>
      </c>
      <c r="AK170" s="64" t="str">
        <f ca="1">IF($R170=1,SUM($Y$1:Y170),"")</f>
        <v/>
      </c>
      <c r="AL170" s="64" t="str">
        <f ca="1">IF($R170=1,SUM($Z$1:Z170),"")</f>
        <v/>
      </c>
      <c r="AM170" s="64" t="str">
        <f ca="1">IF($R170=1,SUM($AA$1:AA170),"")</f>
        <v/>
      </c>
      <c r="AN170" s="64" t="str">
        <f ca="1">IF($R170=1,SUM($AB$1:AB170),"")</f>
        <v/>
      </c>
      <c r="AO170" s="64" t="str">
        <f ca="1">IF($R170=1,SUM($AC$1:AC170),"")</f>
        <v/>
      </c>
      <c r="AQ170" s="69" t="str">
        <f t="shared" si="29"/>
        <v>22:05</v>
      </c>
    </row>
    <row r="171" spans="6:43" x14ac:dyDescent="0.3">
      <c r="F171" s="64">
        <f t="shared" si="30"/>
        <v>22</v>
      </c>
      <c r="G171" s="66">
        <f t="shared" si="31"/>
        <v>10</v>
      </c>
      <c r="H171" s="67">
        <f t="shared" si="32"/>
        <v>0.92361111111111116</v>
      </c>
      <c r="K171" s="65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65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64">
        <f t="shared" si="26"/>
        <v>1</v>
      </c>
      <c r="R171" s="64">
        <f t="shared" ca="1" si="27"/>
        <v>1.1519999999999833</v>
      </c>
      <c r="S171" s="64" t="str">
        <f>IF(O171=1,"",RTD("cqg.rtd",,"StudyData", "(Vol("&amp;$E$13&amp;")when  (LocalYear("&amp;$E$13&amp;")="&amp;$D$2&amp;"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64" t="str">
        <f>IF(O171=1,"",RTD("cqg.rtd",,"StudyData", "(Vol("&amp;$E$14&amp;")when  (LocalYear("&amp;$E$14&amp;")="&amp;$D$3&amp;"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64" t="str">
        <f>IF(O171=1,"",RTD("cqg.rtd",,"StudyData", "(Vol("&amp;$E$15&amp;")when  (LocalYear("&amp;$E$15&amp;")="&amp;$D$4&amp;"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64" t="str">
        <f>IF(O171=1,"",RTD("cqg.rtd",,"StudyData", "(Vol("&amp;$E$16&amp;")when  (LocalYear("&amp;$E$16&amp;")="&amp;$D$5&amp;"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64" t="str">
        <f>IF(O171=1,"",RTD("cqg.rtd",,"StudyData", "(Vol("&amp;$E$17&amp;")when  (LocalYear("&amp;$E$17&amp;")="&amp;$D$6&amp;"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64" t="str">
        <f>IF(O171=1,"",RTD("cqg.rtd",,"StudyData", "(Vol("&amp;$E$18&amp;")when  (LocalYear("&amp;$E$18&amp;")="&amp;$D$7&amp;"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64" t="str">
        <f>IF(O171=1,"",RTD("cqg.rtd",,"StudyData", "(Vol("&amp;$E$19&amp;")when  (LocalYear("&amp;$E$19&amp;")="&amp;$D$8&amp;"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64" t="str">
        <f>IF(O171=1,"",RTD("cqg.rtd",,"StudyData", "(Vol("&amp;$E$20&amp;")when  (LocalYear("&amp;$E$20&amp;")="&amp;$D$9&amp;"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64" t="str">
        <f>IF(O171=1,"",RTD("cqg.rtd",,"StudyData", "(Vol("&amp;$E$21&amp;")when  (LocalYear("&amp;$E$21&amp;")="&amp;$D$10&amp;"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64" t="str">
        <f>IF(O171=1,"",RTD("cqg.rtd",,"StudyData", "(Vol("&amp;$E$21&amp;")when  (LocalYear("&amp;$E$21&amp;")="&amp;$D$11&amp;"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65" t="str">
        <f t="shared" si="28"/>
        <v/>
      </c>
      <c r="AE171" s="64" t="str">
        <f ca="1">IF($R171=1,SUM($S$1:S171),"")</f>
        <v/>
      </c>
      <c r="AF171" s="64" t="str">
        <f ca="1">IF($R171=1,SUM($T$1:T171),"")</f>
        <v/>
      </c>
      <c r="AG171" s="64" t="str">
        <f ca="1">IF($R171=1,SUM($U$1:U171),"")</f>
        <v/>
      </c>
      <c r="AH171" s="64" t="str">
        <f ca="1">IF($R171=1,SUM($V$1:V171),"")</f>
        <v/>
      </c>
      <c r="AI171" s="64" t="str">
        <f ca="1">IF($R171=1,SUM($W$1:W171),"")</f>
        <v/>
      </c>
      <c r="AJ171" s="64" t="str">
        <f ca="1">IF($R171=1,SUM($X$1:X171),"")</f>
        <v/>
      </c>
      <c r="AK171" s="64" t="str">
        <f ca="1">IF($R171=1,SUM($Y$1:Y171),"")</f>
        <v/>
      </c>
      <c r="AL171" s="64" t="str">
        <f ca="1">IF($R171=1,SUM($Z$1:Z171),"")</f>
        <v/>
      </c>
      <c r="AM171" s="64" t="str">
        <f ca="1">IF($R171=1,SUM($AA$1:AA171),"")</f>
        <v/>
      </c>
      <c r="AN171" s="64" t="str">
        <f ca="1">IF($R171=1,SUM($AB$1:AB171),"")</f>
        <v/>
      </c>
      <c r="AO171" s="64" t="str">
        <f ca="1">IF($R171=1,SUM($AC$1:AC171),"")</f>
        <v/>
      </c>
      <c r="AQ171" s="69" t="str">
        <f t="shared" si="29"/>
        <v>22:10</v>
      </c>
    </row>
    <row r="172" spans="6:43" x14ac:dyDescent="0.3">
      <c r="F172" s="64">
        <f t="shared" si="30"/>
        <v>22</v>
      </c>
      <c r="G172" s="66">
        <f t="shared" si="31"/>
        <v>15</v>
      </c>
      <c r="H172" s="67">
        <f t="shared" si="32"/>
        <v>0.92708333333333337</v>
      </c>
      <c r="K172" s="65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65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64">
        <f t="shared" si="26"/>
        <v>1</v>
      </c>
      <c r="R172" s="64">
        <f t="shared" ca="1" si="27"/>
        <v>1.1529999999999831</v>
      </c>
      <c r="S172" s="64" t="str">
        <f>IF(O172=1,"",RTD("cqg.rtd",,"StudyData", "(Vol("&amp;$E$13&amp;")when  (LocalYear("&amp;$E$13&amp;")="&amp;$D$2&amp;"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64" t="str">
        <f>IF(O172=1,"",RTD("cqg.rtd",,"StudyData", "(Vol("&amp;$E$14&amp;")when  (LocalYear("&amp;$E$14&amp;")="&amp;$D$3&amp;"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64" t="str">
        <f>IF(O172=1,"",RTD("cqg.rtd",,"StudyData", "(Vol("&amp;$E$15&amp;")when  (LocalYear("&amp;$E$15&amp;")="&amp;$D$4&amp;"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64" t="str">
        <f>IF(O172=1,"",RTD("cqg.rtd",,"StudyData", "(Vol("&amp;$E$16&amp;")when  (LocalYear("&amp;$E$16&amp;")="&amp;$D$5&amp;"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64" t="str">
        <f>IF(O172=1,"",RTD("cqg.rtd",,"StudyData", "(Vol("&amp;$E$17&amp;")when  (LocalYear("&amp;$E$17&amp;")="&amp;$D$6&amp;"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64" t="str">
        <f>IF(O172=1,"",RTD("cqg.rtd",,"StudyData", "(Vol("&amp;$E$18&amp;")when  (LocalYear("&amp;$E$18&amp;")="&amp;$D$7&amp;"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64" t="str">
        <f>IF(O172=1,"",RTD("cqg.rtd",,"StudyData", "(Vol("&amp;$E$19&amp;")when  (LocalYear("&amp;$E$19&amp;")="&amp;$D$8&amp;"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64" t="str">
        <f>IF(O172=1,"",RTD("cqg.rtd",,"StudyData", "(Vol("&amp;$E$20&amp;")when  (LocalYear("&amp;$E$20&amp;")="&amp;$D$9&amp;"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64" t="str">
        <f>IF(O172=1,"",RTD("cqg.rtd",,"StudyData", "(Vol("&amp;$E$21&amp;")when  (LocalYear("&amp;$E$21&amp;")="&amp;$D$10&amp;"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64" t="str">
        <f>IF(O172=1,"",RTD("cqg.rtd",,"StudyData", "(Vol("&amp;$E$21&amp;")when  (LocalYear("&amp;$E$21&amp;")="&amp;$D$11&amp;"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65" t="str">
        <f t="shared" si="28"/>
        <v/>
      </c>
      <c r="AE172" s="64" t="str">
        <f ca="1">IF($R172=1,SUM($S$1:S172),"")</f>
        <v/>
      </c>
      <c r="AF172" s="64" t="str">
        <f ca="1">IF($R172=1,SUM($T$1:T172),"")</f>
        <v/>
      </c>
      <c r="AG172" s="64" t="str">
        <f ca="1">IF($R172=1,SUM($U$1:U172),"")</f>
        <v/>
      </c>
      <c r="AH172" s="64" t="str">
        <f ca="1">IF($R172=1,SUM($V$1:V172),"")</f>
        <v/>
      </c>
      <c r="AI172" s="64" t="str">
        <f ca="1">IF($R172=1,SUM($W$1:W172),"")</f>
        <v/>
      </c>
      <c r="AJ172" s="64" t="str">
        <f ca="1">IF($R172=1,SUM($X$1:X172),"")</f>
        <v/>
      </c>
      <c r="AK172" s="64" t="str">
        <f ca="1">IF($R172=1,SUM($Y$1:Y172),"")</f>
        <v/>
      </c>
      <c r="AL172" s="64" t="str">
        <f ca="1">IF($R172=1,SUM($Z$1:Z172),"")</f>
        <v/>
      </c>
      <c r="AM172" s="64" t="str">
        <f ca="1">IF($R172=1,SUM($AA$1:AA172),"")</f>
        <v/>
      </c>
      <c r="AN172" s="64" t="str">
        <f ca="1">IF($R172=1,SUM($AB$1:AB172),"")</f>
        <v/>
      </c>
      <c r="AO172" s="64" t="str">
        <f ca="1">IF($R172=1,SUM($AC$1:AC172),"")</f>
        <v/>
      </c>
      <c r="AQ172" s="69" t="str">
        <f t="shared" si="29"/>
        <v>22:15</v>
      </c>
    </row>
    <row r="173" spans="6:43" x14ac:dyDescent="0.3">
      <c r="F173" s="64">
        <f t="shared" si="30"/>
        <v>22</v>
      </c>
      <c r="G173" s="66">
        <f t="shared" si="31"/>
        <v>20</v>
      </c>
      <c r="H173" s="67">
        <f t="shared" si="32"/>
        <v>0.93055555555555547</v>
      </c>
      <c r="K173" s="65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65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64">
        <f t="shared" si="26"/>
        <v>1</v>
      </c>
      <c r="R173" s="64">
        <f t="shared" ca="1" si="27"/>
        <v>1.153999999999983</v>
      </c>
      <c r="S173" s="64" t="str">
        <f>IF(O173=1,"",RTD("cqg.rtd",,"StudyData", "(Vol("&amp;$E$13&amp;")when  (LocalYear("&amp;$E$13&amp;")="&amp;$D$2&amp;"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64" t="str">
        <f>IF(O173=1,"",RTD("cqg.rtd",,"StudyData", "(Vol("&amp;$E$14&amp;")when  (LocalYear("&amp;$E$14&amp;")="&amp;$D$3&amp;"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64" t="str">
        <f>IF(O173=1,"",RTD("cqg.rtd",,"StudyData", "(Vol("&amp;$E$15&amp;")when  (LocalYear("&amp;$E$15&amp;")="&amp;$D$4&amp;"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64" t="str">
        <f>IF(O173=1,"",RTD("cqg.rtd",,"StudyData", "(Vol("&amp;$E$16&amp;")when  (LocalYear("&amp;$E$16&amp;")="&amp;$D$5&amp;"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64" t="str">
        <f>IF(O173=1,"",RTD("cqg.rtd",,"StudyData", "(Vol("&amp;$E$17&amp;")when  (LocalYear("&amp;$E$17&amp;")="&amp;$D$6&amp;"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64" t="str">
        <f>IF(O173=1,"",RTD("cqg.rtd",,"StudyData", "(Vol("&amp;$E$18&amp;")when  (LocalYear("&amp;$E$18&amp;")="&amp;$D$7&amp;"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64" t="str">
        <f>IF(O173=1,"",RTD("cqg.rtd",,"StudyData", "(Vol("&amp;$E$19&amp;")when  (LocalYear("&amp;$E$19&amp;")="&amp;$D$8&amp;"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64" t="str">
        <f>IF(O173=1,"",RTD("cqg.rtd",,"StudyData", "(Vol("&amp;$E$20&amp;")when  (LocalYear("&amp;$E$20&amp;")="&amp;$D$9&amp;"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64" t="str">
        <f>IF(O173=1,"",RTD("cqg.rtd",,"StudyData", "(Vol("&amp;$E$21&amp;")when  (LocalYear("&amp;$E$21&amp;")="&amp;$D$10&amp;"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64" t="str">
        <f>IF(O173=1,"",RTD("cqg.rtd",,"StudyData", "(Vol("&amp;$E$21&amp;")when  (LocalYear("&amp;$E$21&amp;")="&amp;$D$11&amp;"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65" t="str">
        <f t="shared" si="28"/>
        <v/>
      </c>
      <c r="AE173" s="64" t="str">
        <f ca="1">IF($R173=1,SUM($S$1:S173),"")</f>
        <v/>
      </c>
      <c r="AF173" s="64" t="str">
        <f ca="1">IF($R173=1,SUM($T$1:T173),"")</f>
        <v/>
      </c>
      <c r="AG173" s="64" t="str">
        <f ca="1">IF($R173=1,SUM($U$1:U173),"")</f>
        <v/>
      </c>
      <c r="AH173" s="64" t="str">
        <f ca="1">IF($R173=1,SUM($V$1:V173),"")</f>
        <v/>
      </c>
      <c r="AI173" s="64" t="str">
        <f ca="1">IF($R173=1,SUM($W$1:W173),"")</f>
        <v/>
      </c>
      <c r="AJ173" s="64" t="str">
        <f ca="1">IF($R173=1,SUM($X$1:X173),"")</f>
        <v/>
      </c>
      <c r="AK173" s="64" t="str">
        <f ca="1">IF($R173=1,SUM($Y$1:Y173),"")</f>
        <v/>
      </c>
      <c r="AL173" s="64" t="str">
        <f ca="1">IF($R173=1,SUM($Z$1:Z173),"")</f>
        <v/>
      </c>
      <c r="AM173" s="64" t="str">
        <f ca="1">IF($R173=1,SUM($AA$1:AA173),"")</f>
        <v/>
      </c>
      <c r="AN173" s="64" t="str">
        <f ca="1">IF($R173=1,SUM($AB$1:AB173),"")</f>
        <v/>
      </c>
      <c r="AO173" s="64" t="str">
        <f ca="1">IF($R173=1,SUM($AC$1:AC173),"")</f>
        <v/>
      </c>
      <c r="AQ173" s="69" t="str">
        <f t="shared" si="29"/>
        <v>22:20</v>
      </c>
    </row>
    <row r="174" spans="6:43" x14ac:dyDescent="0.3">
      <c r="F174" s="64">
        <f t="shared" si="30"/>
        <v>22</v>
      </c>
      <c r="G174" s="66">
        <f t="shared" si="31"/>
        <v>25</v>
      </c>
      <c r="H174" s="67">
        <f t="shared" si="32"/>
        <v>0.93402777777777779</v>
      </c>
      <c r="K174" s="65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65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64">
        <f t="shared" si="26"/>
        <v>1</v>
      </c>
      <c r="R174" s="64">
        <f t="shared" ca="1" si="27"/>
        <v>1.1549999999999829</v>
      </c>
      <c r="S174" s="64" t="str">
        <f>IF(O174=1,"",RTD("cqg.rtd",,"StudyData", "(Vol("&amp;$E$13&amp;")when  (LocalYear("&amp;$E$13&amp;")="&amp;$D$2&amp;"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64" t="str">
        <f>IF(O174=1,"",RTD("cqg.rtd",,"StudyData", "(Vol("&amp;$E$14&amp;")when  (LocalYear("&amp;$E$14&amp;")="&amp;$D$3&amp;"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64" t="str">
        <f>IF(O174=1,"",RTD("cqg.rtd",,"StudyData", "(Vol("&amp;$E$15&amp;")when  (LocalYear("&amp;$E$15&amp;")="&amp;$D$4&amp;"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64" t="str">
        <f>IF(O174=1,"",RTD("cqg.rtd",,"StudyData", "(Vol("&amp;$E$16&amp;")when  (LocalYear("&amp;$E$16&amp;")="&amp;$D$5&amp;"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64" t="str">
        <f>IF(O174=1,"",RTD("cqg.rtd",,"StudyData", "(Vol("&amp;$E$17&amp;")when  (LocalYear("&amp;$E$17&amp;")="&amp;$D$6&amp;"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64" t="str">
        <f>IF(O174=1,"",RTD("cqg.rtd",,"StudyData", "(Vol("&amp;$E$18&amp;")when  (LocalYear("&amp;$E$18&amp;")="&amp;$D$7&amp;"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64" t="str">
        <f>IF(O174=1,"",RTD("cqg.rtd",,"StudyData", "(Vol("&amp;$E$19&amp;")when  (LocalYear("&amp;$E$19&amp;")="&amp;$D$8&amp;"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64" t="str">
        <f>IF(O174=1,"",RTD("cqg.rtd",,"StudyData", "(Vol("&amp;$E$20&amp;")when  (LocalYear("&amp;$E$20&amp;")="&amp;$D$9&amp;"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64" t="str">
        <f>IF(O174=1,"",RTD("cqg.rtd",,"StudyData", "(Vol("&amp;$E$21&amp;")when  (LocalYear("&amp;$E$21&amp;")="&amp;$D$10&amp;"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64" t="str">
        <f>IF(O174=1,"",RTD("cqg.rtd",,"StudyData", "(Vol("&amp;$E$21&amp;")when  (LocalYear("&amp;$E$21&amp;")="&amp;$D$11&amp;"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65" t="str">
        <f t="shared" si="28"/>
        <v/>
      </c>
      <c r="AE174" s="64" t="str">
        <f ca="1">IF($R174=1,SUM($S$1:S174),"")</f>
        <v/>
      </c>
      <c r="AF174" s="64" t="str">
        <f ca="1">IF($R174=1,SUM($T$1:T174),"")</f>
        <v/>
      </c>
      <c r="AG174" s="64" t="str">
        <f ca="1">IF($R174=1,SUM($U$1:U174),"")</f>
        <v/>
      </c>
      <c r="AH174" s="64" t="str">
        <f ca="1">IF($R174=1,SUM($V$1:V174),"")</f>
        <v/>
      </c>
      <c r="AI174" s="64" t="str">
        <f ca="1">IF($R174=1,SUM($W$1:W174),"")</f>
        <v/>
      </c>
      <c r="AJ174" s="64" t="str">
        <f ca="1">IF($R174=1,SUM($X$1:X174),"")</f>
        <v/>
      </c>
      <c r="AK174" s="64" t="str">
        <f ca="1">IF($R174=1,SUM($Y$1:Y174),"")</f>
        <v/>
      </c>
      <c r="AL174" s="64" t="str">
        <f ca="1">IF($R174=1,SUM($Z$1:Z174),"")</f>
        <v/>
      </c>
      <c r="AM174" s="64" t="str">
        <f ca="1">IF($R174=1,SUM($AA$1:AA174),"")</f>
        <v/>
      </c>
      <c r="AN174" s="64" t="str">
        <f ca="1">IF($R174=1,SUM($AB$1:AB174),"")</f>
        <v/>
      </c>
      <c r="AO174" s="64" t="str">
        <f ca="1">IF($R174=1,SUM($AC$1:AC174),"")</f>
        <v/>
      </c>
      <c r="AQ174" s="69" t="str">
        <f t="shared" si="29"/>
        <v>22:25</v>
      </c>
    </row>
    <row r="175" spans="6:43" x14ac:dyDescent="0.3">
      <c r="F175" s="64">
        <f t="shared" si="30"/>
        <v>22</v>
      </c>
      <c r="G175" s="66">
        <f t="shared" si="31"/>
        <v>30</v>
      </c>
      <c r="H175" s="67">
        <f t="shared" si="32"/>
        <v>0.9375</v>
      </c>
      <c r="K175" s="65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65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64">
        <f t="shared" si="26"/>
        <v>1</v>
      </c>
      <c r="R175" s="64">
        <f t="shared" ca="1" si="27"/>
        <v>1.1559999999999828</v>
      </c>
      <c r="S175" s="64" t="str">
        <f>IF(O175=1,"",RTD("cqg.rtd",,"StudyData", "(Vol("&amp;$E$13&amp;")when  (LocalYear("&amp;$E$13&amp;")="&amp;$D$2&amp;"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64" t="str">
        <f>IF(O175=1,"",RTD("cqg.rtd",,"StudyData", "(Vol("&amp;$E$14&amp;")when  (LocalYear("&amp;$E$14&amp;")="&amp;$D$3&amp;"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64" t="str">
        <f>IF(O175=1,"",RTD("cqg.rtd",,"StudyData", "(Vol("&amp;$E$15&amp;")when  (LocalYear("&amp;$E$15&amp;")="&amp;$D$4&amp;"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64" t="str">
        <f>IF(O175=1,"",RTD("cqg.rtd",,"StudyData", "(Vol("&amp;$E$16&amp;")when  (LocalYear("&amp;$E$16&amp;")="&amp;$D$5&amp;"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64" t="str">
        <f>IF(O175=1,"",RTD("cqg.rtd",,"StudyData", "(Vol("&amp;$E$17&amp;")when  (LocalYear("&amp;$E$17&amp;")="&amp;$D$6&amp;"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64" t="str">
        <f>IF(O175=1,"",RTD("cqg.rtd",,"StudyData", "(Vol("&amp;$E$18&amp;")when  (LocalYear("&amp;$E$18&amp;")="&amp;$D$7&amp;"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64" t="str">
        <f>IF(O175=1,"",RTD("cqg.rtd",,"StudyData", "(Vol("&amp;$E$19&amp;")when  (LocalYear("&amp;$E$19&amp;")="&amp;$D$8&amp;"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64" t="str">
        <f>IF(O175=1,"",RTD("cqg.rtd",,"StudyData", "(Vol("&amp;$E$20&amp;")when  (LocalYear("&amp;$E$20&amp;")="&amp;$D$9&amp;"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64" t="str">
        <f>IF(O175=1,"",RTD("cqg.rtd",,"StudyData", "(Vol("&amp;$E$21&amp;")when  (LocalYear("&amp;$E$21&amp;")="&amp;$D$10&amp;"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64" t="str">
        <f>IF(O175=1,"",RTD("cqg.rtd",,"StudyData", "(Vol("&amp;$E$21&amp;")when  (LocalYear("&amp;$E$21&amp;")="&amp;$D$11&amp;"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65" t="str">
        <f t="shared" si="28"/>
        <v/>
      </c>
      <c r="AE175" s="64" t="str">
        <f ca="1">IF($R175=1,SUM($S$1:S175),"")</f>
        <v/>
      </c>
      <c r="AF175" s="64" t="str">
        <f ca="1">IF($R175=1,SUM($T$1:T175),"")</f>
        <v/>
      </c>
      <c r="AG175" s="64" t="str">
        <f ca="1">IF($R175=1,SUM($U$1:U175),"")</f>
        <v/>
      </c>
      <c r="AH175" s="64" t="str">
        <f ca="1">IF($R175=1,SUM($V$1:V175),"")</f>
        <v/>
      </c>
      <c r="AI175" s="64" t="str">
        <f ca="1">IF($R175=1,SUM($W$1:W175),"")</f>
        <v/>
      </c>
      <c r="AJ175" s="64" t="str">
        <f ca="1">IF($R175=1,SUM($X$1:X175),"")</f>
        <v/>
      </c>
      <c r="AK175" s="64" t="str">
        <f ca="1">IF($R175=1,SUM($Y$1:Y175),"")</f>
        <v/>
      </c>
      <c r="AL175" s="64" t="str">
        <f ca="1">IF($R175=1,SUM($Z$1:Z175),"")</f>
        <v/>
      </c>
      <c r="AM175" s="64" t="str">
        <f ca="1">IF($R175=1,SUM($AA$1:AA175),"")</f>
        <v/>
      </c>
      <c r="AN175" s="64" t="str">
        <f ca="1">IF($R175=1,SUM($AB$1:AB175),"")</f>
        <v/>
      </c>
      <c r="AO175" s="64" t="str">
        <f ca="1">IF($R175=1,SUM($AC$1:AC175),"")</f>
        <v/>
      </c>
      <c r="AQ175" s="69" t="str">
        <f t="shared" si="29"/>
        <v>22:30</v>
      </c>
    </row>
    <row r="176" spans="6:43" x14ac:dyDescent="0.3">
      <c r="F176" s="64">
        <f t="shared" si="30"/>
        <v>22</v>
      </c>
      <c r="G176" s="66">
        <f t="shared" si="31"/>
        <v>35</v>
      </c>
      <c r="H176" s="67">
        <f t="shared" si="32"/>
        <v>0.94097222222222221</v>
      </c>
      <c r="K176" s="65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65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64">
        <f t="shared" si="26"/>
        <v>1</v>
      </c>
      <c r="R176" s="64">
        <f t="shared" ca="1" si="27"/>
        <v>1.1569999999999827</v>
      </c>
      <c r="S176" s="64" t="str">
        <f>IF(O176=1,"",RTD("cqg.rtd",,"StudyData", "(Vol("&amp;$E$13&amp;")when  (LocalYear("&amp;$E$13&amp;")="&amp;$D$2&amp;"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64" t="str">
        <f>IF(O176=1,"",RTD("cqg.rtd",,"StudyData", "(Vol("&amp;$E$14&amp;")when  (LocalYear("&amp;$E$14&amp;")="&amp;$D$3&amp;"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64" t="str">
        <f>IF(O176=1,"",RTD("cqg.rtd",,"StudyData", "(Vol("&amp;$E$15&amp;")when  (LocalYear("&amp;$E$15&amp;")="&amp;$D$4&amp;"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64" t="str">
        <f>IF(O176=1,"",RTD("cqg.rtd",,"StudyData", "(Vol("&amp;$E$16&amp;")when  (LocalYear("&amp;$E$16&amp;")="&amp;$D$5&amp;"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64" t="str">
        <f>IF(O176=1,"",RTD("cqg.rtd",,"StudyData", "(Vol("&amp;$E$17&amp;")when  (LocalYear("&amp;$E$17&amp;")="&amp;$D$6&amp;"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64" t="str">
        <f>IF(O176=1,"",RTD("cqg.rtd",,"StudyData", "(Vol("&amp;$E$18&amp;")when  (LocalYear("&amp;$E$18&amp;")="&amp;$D$7&amp;"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64" t="str">
        <f>IF(O176=1,"",RTD("cqg.rtd",,"StudyData", "(Vol("&amp;$E$19&amp;")when  (LocalYear("&amp;$E$19&amp;")="&amp;$D$8&amp;"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64" t="str">
        <f>IF(O176=1,"",RTD("cqg.rtd",,"StudyData", "(Vol("&amp;$E$20&amp;")when  (LocalYear("&amp;$E$20&amp;")="&amp;$D$9&amp;"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64" t="str">
        <f>IF(O176=1,"",RTD("cqg.rtd",,"StudyData", "(Vol("&amp;$E$21&amp;")when  (LocalYear("&amp;$E$21&amp;")="&amp;$D$10&amp;"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64" t="str">
        <f>IF(O176=1,"",RTD("cqg.rtd",,"StudyData", "(Vol("&amp;$E$21&amp;")when  (LocalYear("&amp;$E$21&amp;")="&amp;$D$11&amp;"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65" t="str">
        <f t="shared" si="28"/>
        <v/>
      </c>
      <c r="AE176" s="64" t="str">
        <f ca="1">IF($R176=1,SUM($S$1:S176),"")</f>
        <v/>
      </c>
      <c r="AF176" s="64" t="str">
        <f ca="1">IF($R176=1,SUM($T$1:T176),"")</f>
        <v/>
      </c>
      <c r="AG176" s="64" t="str">
        <f ca="1">IF($R176=1,SUM($U$1:U176),"")</f>
        <v/>
      </c>
      <c r="AH176" s="64" t="str">
        <f ca="1">IF($R176=1,SUM($V$1:V176),"")</f>
        <v/>
      </c>
      <c r="AI176" s="64" t="str">
        <f ca="1">IF($R176=1,SUM($W$1:W176),"")</f>
        <v/>
      </c>
      <c r="AJ176" s="64" t="str">
        <f ca="1">IF($R176=1,SUM($X$1:X176),"")</f>
        <v/>
      </c>
      <c r="AK176" s="64" t="str">
        <f ca="1">IF($R176=1,SUM($Y$1:Y176),"")</f>
        <v/>
      </c>
      <c r="AL176" s="64" t="str">
        <f ca="1">IF($R176=1,SUM($Z$1:Z176),"")</f>
        <v/>
      </c>
      <c r="AM176" s="64" t="str">
        <f ca="1">IF($R176=1,SUM($AA$1:AA176),"")</f>
        <v/>
      </c>
      <c r="AN176" s="64" t="str">
        <f ca="1">IF($R176=1,SUM($AB$1:AB176),"")</f>
        <v/>
      </c>
      <c r="AO176" s="64" t="str">
        <f ca="1">IF($R176=1,SUM($AC$1:AC176),"")</f>
        <v/>
      </c>
      <c r="AQ176" s="69" t="str">
        <f t="shared" si="29"/>
        <v>22:35</v>
      </c>
    </row>
    <row r="177" spans="6:43" x14ac:dyDescent="0.3">
      <c r="F177" s="64">
        <f t="shared" si="30"/>
        <v>22</v>
      </c>
      <c r="G177" s="66">
        <f t="shared" si="31"/>
        <v>40</v>
      </c>
      <c r="H177" s="67">
        <f t="shared" si="32"/>
        <v>0.94444444444444453</v>
      </c>
      <c r="K177" s="65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65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64">
        <f t="shared" si="26"/>
        <v>1</v>
      </c>
      <c r="R177" s="64">
        <f t="shared" ca="1" si="27"/>
        <v>1.1579999999999826</v>
      </c>
      <c r="S177" s="64" t="str">
        <f>IF(O177=1,"",RTD("cqg.rtd",,"StudyData", "(Vol("&amp;$E$13&amp;")when  (LocalYear("&amp;$E$13&amp;")="&amp;$D$2&amp;"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64" t="str">
        <f>IF(O177=1,"",RTD("cqg.rtd",,"StudyData", "(Vol("&amp;$E$14&amp;")when  (LocalYear("&amp;$E$14&amp;")="&amp;$D$3&amp;"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64" t="str">
        <f>IF(O177=1,"",RTD("cqg.rtd",,"StudyData", "(Vol("&amp;$E$15&amp;")when  (LocalYear("&amp;$E$15&amp;")="&amp;$D$4&amp;"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64" t="str">
        <f>IF(O177=1,"",RTD("cqg.rtd",,"StudyData", "(Vol("&amp;$E$16&amp;")when  (LocalYear("&amp;$E$16&amp;")="&amp;$D$5&amp;"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64" t="str">
        <f>IF(O177=1,"",RTD("cqg.rtd",,"StudyData", "(Vol("&amp;$E$17&amp;")when  (LocalYear("&amp;$E$17&amp;")="&amp;$D$6&amp;"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64" t="str">
        <f>IF(O177=1,"",RTD("cqg.rtd",,"StudyData", "(Vol("&amp;$E$18&amp;")when  (LocalYear("&amp;$E$18&amp;")="&amp;$D$7&amp;"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64" t="str">
        <f>IF(O177=1,"",RTD("cqg.rtd",,"StudyData", "(Vol("&amp;$E$19&amp;")when  (LocalYear("&amp;$E$19&amp;")="&amp;$D$8&amp;"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64" t="str">
        <f>IF(O177=1,"",RTD("cqg.rtd",,"StudyData", "(Vol("&amp;$E$20&amp;")when  (LocalYear("&amp;$E$20&amp;")="&amp;$D$9&amp;"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64" t="str">
        <f>IF(O177=1,"",RTD("cqg.rtd",,"StudyData", "(Vol("&amp;$E$21&amp;")when  (LocalYear("&amp;$E$21&amp;")="&amp;$D$10&amp;"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64" t="str">
        <f>IF(O177=1,"",RTD("cqg.rtd",,"StudyData", "(Vol("&amp;$E$21&amp;")when  (LocalYear("&amp;$E$21&amp;")="&amp;$D$11&amp;"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65" t="str">
        <f t="shared" si="28"/>
        <v/>
      </c>
      <c r="AE177" s="64" t="str">
        <f ca="1">IF($R177=1,SUM($S$1:S177),"")</f>
        <v/>
      </c>
      <c r="AF177" s="64" t="str">
        <f ca="1">IF($R177=1,SUM($T$1:T177),"")</f>
        <v/>
      </c>
      <c r="AG177" s="64" t="str">
        <f ca="1">IF($R177=1,SUM($U$1:U177),"")</f>
        <v/>
      </c>
      <c r="AH177" s="64" t="str">
        <f ca="1">IF($R177=1,SUM($V$1:V177),"")</f>
        <v/>
      </c>
      <c r="AI177" s="64" t="str">
        <f ca="1">IF($R177=1,SUM($W$1:W177),"")</f>
        <v/>
      </c>
      <c r="AJ177" s="64" t="str">
        <f ca="1">IF($R177=1,SUM($X$1:X177),"")</f>
        <v/>
      </c>
      <c r="AK177" s="64" t="str">
        <f ca="1">IF($R177=1,SUM($Y$1:Y177),"")</f>
        <v/>
      </c>
      <c r="AL177" s="64" t="str">
        <f ca="1">IF($R177=1,SUM($Z$1:Z177),"")</f>
        <v/>
      </c>
      <c r="AM177" s="64" t="str">
        <f ca="1">IF($R177=1,SUM($AA$1:AA177),"")</f>
        <v/>
      </c>
      <c r="AN177" s="64" t="str">
        <f ca="1">IF($R177=1,SUM($AB$1:AB177),"")</f>
        <v/>
      </c>
      <c r="AO177" s="64" t="str">
        <f ca="1">IF($R177=1,SUM($AC$1:AC177),"")</f>
        <v/>
      </c>
      <c r="AQ177" s="69" t="str">
        <f t="shared" si="29"/>
        <v>22:40</v>
      </c>
    </row>
    <row r="178" spans="6:43" x14ac:dyDescent="0.3">
      <c r="F178" s="64">
        <f t="shared" si="30"/>
        <v>22</v>
      </c>
      <c r="G178" s="66">
        <f t="shared" si="31"/>
        <v>45</v>
      </c>
      <c r="H178" s="67">
        <f t="shared" si="32"/>
        <v>0.94791666666666663</v>
      </c>
      <c r="K178" s="65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65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64">
        <f t="shared" si="26"/>
        <v>1</v>
      </c>
      <c r="R178" s="64">
        <f t="shared" ca="1" si="27"/>
        <v>1.1589999999999825</v>
      </c>
      <c r="S178" s="64" t="str">
        <f>IF(O178=1,"",RTD("cqg.rtd",,"StudyData", "(Vol("&amp;$E$13&amp;")when  (LocalYear("&amp;$E$13&amp;")="&amp;$D$2&amp;"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64" t="str">
        <f>IF(O178=1,"",RTD("cqg.rtd",,"StudyData", "(Vol("&amp;$E$14&amp;")when  (LocalYear("&amp;$E$14&amp;")="&amp;$D$3&amp;"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64" t="str">
        <f>IF(O178=1,"",RTD("cqg.rtd",,"StudyData", "(Vol("&amp;$E$15&amp;")when  (LocalYear("&amp;$E$15&amp;")="&amp;$D$4&amp;"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64" t="str">
        <f>IF(O178=1,"",RTD("cqg.rtd",,"StudyData", "(Vol("&amp;$E$16&amp;")when  (LocalYear("&amp;$E$16&amp;")="&amp;$D$5&amp;"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64" t="str">
        <f>IF(O178=1,"",RTD("cqg.rtd",,"StudyData", "(Vol("&amp;$E$17&amp;")when  (LocalYear("&amp;$E$17&amp;")="&amp;$D$6&amp;"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64" t="str">
        <f>IF(O178=1,"",RTD("cqg.rtd",,"StudyData", "(Vol("&amp;$E$18&amp;")when  (LocalYear("&amp;$E$18&amp;")="&amp;$D$7&amp;"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64" t="str">
        <f>IF(O178=1,"",RTD("cqg.rtd",,"StudyData", "(Vol("&amp;$E$19&amp;")when  (LocalYear("&amp;$E$19&amp;")="&amp;$D$8&amp;"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64" t="str">
        <f>IF(O178=1,"",RTD("cqg.rtd",,"StudyData", "(Vol("&amp;$E$20&amp;")when  (LocalYear("&amp;$E$20&amp;")="&amp;$D$9&amp;"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64" t="str">
        <f>IF(O178=1,"",RTD("cqg.rtd",,"StudyData", "(Vol("&amp;$E$21&amp;")when  (LocalYear("&amp;$E$21&amp;")="&amp;$D$10&amp;"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64" t="str">
        <f>IF(O178=1,"",RTD("cqg.rtd",,"StudyData", "(Vol("&amp;$E$21&amp;")when  (LocalYear("&amp;$E$21&amp;")="&amp;$D$11&amp;"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65" t="str">
        <f t="shared" si="28"/>
        <v/>
      </c>
      <c r="AE178" s="64" t="str">
        <f ca="1">IF($R178=1,SUM($S$1:S178),"")</f>
        <v/>
      </c>
      <c r="AF178" s="64" t="str">
        <f ca="1">IF($R178=1,SUM($T$1:T178),"")</f>
        <v/>
      </c>
      <c r="AG178" s="64" t="str">
        <f ca="1">IF($R178=1,SUM($U$1:U178),"")</f>
        <v/>
      </c>
      <c r="AH178" s="64" t="str">
        <f ca="1">IF($R178=1,SUM($V$1:V178),"")</f>
        <v/>
      </c>
      <c r="AI178" s="64" t="str">
        <f ca="1">IF($R178=1,SUM($W$1:W178),"")</f>
        <v/>
      </c>
      <c r="AJ178" s="64" t="str">
        <f ca="1">IF($R178=1,SUM($X$1:X178),"")</f>
        <v/>
      </c>
      <c r="AK178" s="64" t="str">
        <f ca="1">IF($R178=1,SUM($Y$1:Y178),"")</f>
        <v/>
      </c>
      <c r="AL178" s="64" t="str">
        <f ca="1">IF($R178=1,SUM($Z$1:Z178),"")</f>
        <v/>
      </c>
      <c r="AM178" s="64" t="str">
        <f ca="1">IF($R178=1,SUM($AA$1:AA178),"")</f>
        <v/>
      </c>
      <c r="AN178" s="64" t="str">
        <f ca="1">IF($R178=1,SUM($AB$1:AB178),"")</f>
        <v/>
      </c>
      <c r="AO178" s="64" t="str">
        <f ca="1">IF($R178=1,SUM($AC$1:AC178),"")</f>
        <v/>
      </c>
      <c r="AQ178" s="69" t="str">
        <f t="shared" si="29"/>
        <v>22:45</v>
      </c>
    </row>
    <row r="179" spans="6:43" x14ac:dyDescent="0.3">
      <c r="F179" s="64">
        <f t="shared" si="30"/>
        <v>22</v>
      </c>
      <c r="G179" s="66">
        <f t="shared" si="31"/>
        <v>50</v>
      </c>
      <c r="H179" s="67">
        <f t="shared" si="32"/>
        <v>0.95138888888888884</v>
      </c>
      <c r="K179" s="65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65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64">
        <f t="shared" si="26"/>
        <v>1</v>
      </c>
      <c r="R179" s="64">
        <f t="shared" ca="1" si="27"/>
        <v>1.1599999999999824</v>
      </c>
      <c r="S179" s="64" t="str">
        <f>IF(O179=1,"",RTD("cqg.rtd",,"StudyData", "(Vol("&amp;$E$13&amp;")when  (LocalYear("&amp;$E$13&amp;")="&amp;$D$2&amp;"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64" t="str">
        <f>IF(O179=1,"",RTD("cqg.rtd",,"StudyData", "(Vol("&amp;$E$14&amp;")when  (LocalYear("&amp;$E$14&amp;")="&amp;$D$3&amp;"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64" t="str">
        <f>IF(O179=1,"",RTD("cqg.rtd",,"StudyData", "(Vol("&amp;$E$15&amp;")when  (LocalYear("&amp;$E$15&amp;")="&amp;$D$4&amp;"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64" t="str">
        <f>IF(O179=1,"",RTD("cqg.rtd",,"StudyData", "(Vol("&amp;$E$16&amp;")when  (LocalYear("&amp;$E$16&amp;")="&amp;$D$5&amp;"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64" t="str">
        <f>IF(O179=1,"",RTD("cqg.rtd",,"StudyData", "(Vol("&amp;$E$17&amp;")when  (LocalYear("&amp;$E$17&amp;")="&amp;$D$6&amp;"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64" t="str">
        <f>IF(O179=1,"",RTD("cqg.rtd",,"StudyData", "(Vol("&amp;$E$18&amp;")when  (LocalYear("&amp;$E$18&amp;")="&amp;$D$7&amp;"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64" t="str">
        <f>IF(O179=1,"",RTD("cqg.rtd",,"StudyData", "(Vol("&amp;$E$19&amp;")when  (LocalYear("&amp;$E$19&amp;")="&amp;$D$8&amp;"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64" t="str">
        <f>IF(O179=1,"",RTD("cqg.rtd",,"StudyData", "(Vol("&amp;$E$20&amp;")when  (LocalYear("&amp;$E$20&amp;")="&amp;$D$9&amp;"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64" t="str">
        <f>IF(O179=1,"",RTD("cqg.rtd",,"StudyData", "(Vol("&amp;$E$21&amp;")when  (LocalYear("&amp;$E$21&amp;")="&amp;$D$10&amp;"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64" t="str">
        <f>IF(O179=1,"",RTD("cqg.rtd",,"StudyData", "(Vol("&amp;$E$21&amp;")when  (LocalYear("&amp;$E$21&amp;")="&amp;$D$11&amp;"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65" t="str">
        <f t="shared" si="28"/>
        <v/>
      </c>
      <c r="AE179" s="64" t="str">
        <f ca="1">IF($R179=1,SUM($S$1:S179),"")</f>
        <v/>
      </c>
      <c r="AF179" s="64" t="str">
        <f ca="1">IF($R179=1,SUM($T$1:T179),"")</f>
        <v/>
      </c>
      <c r="AG179" s="64" t="str">
        <f ca="1">IF($R179=1,SUM($U$1:U179),"")</f>
        <v/>
      </c>
      <c r="AH179" s="64" t="str">
        <f ca="1">IF($R179=1,SUM($V$1:V179),"")</f>
        <v/>
      </c>
      <c r="AI179" s="64" t="str">
        <f ca="1">IF($R179=1,SUM($W$1:W179),"")</f>
        <v/>
      </c>
      <c r="AJ179" s="64" t="str">
        <f ca="1">IF($R179=1,SUM($X$1:X179),"")</f>
        <v/>
      </c>
      <c r="AK179" s="64" t="str">
        <f ca="1">IF($R179=1,SUM($Y$1:Y179),"")</f>
        <v/>
      </c>
      <c r="AL179" s="64" t="str">
        <f ca="1">IF($R179=1,SUM($Z$1:Z179),"")</f>
        <v/>
      </c>
      <c r="AM179" s="64" t="str">
        <f ca="1">IF($R179=1,SUM($AA$1:AA179),"")</f>
        <v/>
      </c>
      <c r="AN179" s="64" t="str">
        <f ca="1">IF($R179=1,SUM($AB$1:AB179),"")</f>
        <v/>
      </c>
      <c r="AO179" s="64" t="str">
        <f ca="1">IF($R179=1,SUM($AC$1:AC179),"")</f>
        <v/>
      </c>
      <c r="AQ179" s="69" t="str">
        <f t="shared" si="29"/>
        <v>22:50</v>
      </c>
    </row>
    <row r="180" spans="6:43" x14ac:dyDescent="0.3">
      <c r="F180" s="64">
        <f t="shared" si="30"/>
        <v>22</v>
      </c>
      <c r="G180" s="66">
        <f t="shared" si="31"/>
        <v>55</v>
      </c>
      <c r="H180" s="67">
        <f t="shared" si="32"/>
        <v>0.95486111111111116</v>
      </c>
      <c r="K180" s="65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65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64">
        <f t="shared" si="26"/>
        <v>1</v>
      </c>
      <c r="R180" s="64">
        <f t="shared" ca="1" si="27"/>
        <v>1.1609999999999823</v>
      </c>
      <c r="S180" s="64" t="str">
        <f>IF(O180=1,"",RTD("cqg.rtd",,"StudyData", "(Vol("&amp;$E$13&amp;")when  (LocalYear("&amp;$E$13&amp;")="&amp;$D$2&amp;"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64" t="str">
        <f>IF(O180=1,"",RTD("cqg.rtd",,"StudyData", "(Vol("&amp;$E$14&amp;")when  (LocalYear("&amp;$E$14&amp;")="&amp;$D$3&amp;"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64" t="str">
        <f>IF(O180=1,"",RTD("cqg.rtd",,"StudyData", "(Vol("&amp;$E$15&amp;")when  (LocalYear("&amp;$E$15&amp;")="&amp;$D$4&amp;"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64" t="str">
        <f>IF(O180=1,"",RTD("cqg.rtd",,"StudyData", "(Vol("&amp;$E$16&amp;")when  (LocalYear("&amp;$E$16&amp;")="&amp;$D$5&amp;"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64" t="str">
        <f>IF(O180=1,"",RTD("cqg.rtd",,"StudyData", "(Vol("&amp;$E$17&amp;")when  (LocalYear("&amp;$E$17&amp;")="&amp;$D$6&amp;"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64" t="str">
        <f>IF(O180=1,"",RTD("cqg.rtd",,"StudyData", "(Vol("&amp;$E$18&amp;")when  (LocalYear("&amp;$E$18&amp;")="&amp;$D$7&amp;"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64" t="str">
        <f>IF(O180=1,"",RTD("cqg.rtd",,"StudyData", "(Vol("&amp;$E$19&amp;")when  (LocalYear("&amp;$E$19&amp;")="&amp;$D$8&amp;"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64" t="str">
        <f>IF(O180=1,"",RTD("cqg.rtd",,"StudyData", "(Vol("&amp;$E$20&amp;")when  (LocalYear("&amp;$E$20&amp;")="&amp;$D$9&amp;"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64" t="str">
        <f>IF(O180=1,"",RTD("cqg.rtd",,"StudyData", "(Vol("&amp;$E$21&amp;")when  (LocalYear("&amp;$E$21&amp;")="&amp;$D$10&amp;"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64" t="str">
        <f>IF(O180=1,"",RTD("cqg.rtd",,"StudyData", "(Vol("&amp;$E$21&amp;")when  (LocalYear("&amp;$E$21&amp;")="&amp;$D$11&amp;"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65" t="str">
        <f t="shared" si="28"/>
        <v/>
      </c>
      <c r="AE180" s="64" t="str">
        <f ca="1">IF($R180=1,SUM($S$1:S180),"")</f>
        <v/>
      </c>
      <c r="AF180" s="64" t="str">
        <f ca="1">IF($R180=1,SUM($T$1:T180),"")</f>
        <v/>
      </c>
      <c r="AG180" s="64" t="str">
        <f ca="1">IF($R180=1,SUM($U$1:U180),"")</f>
        <v/>
      </c>
      <c r="AH180" s="64" t="str">
        <f ca="1">IF($R180=1,SUM($V$1:V180),"")</f>
        <v/>
      </c>
      <c r="AI180" s="64" t="str">
        <f ca="1">IF($R180=1,SUM($W$1:W180),"")</f>
        <v/>
      </c>
      <c r="AJ180" s="64" t="str">
        <f ca="1">IF($R180=1,SUM($X$1:X180),"")</f>
        <v/>
      </c>
      <c r="AK180" s="64" t="str">
        <f ca="1">IF($R180=1,SUM($Y$1:Y180),"")</f>
        <v/>
      </c>
      <c r="AL180" s="64" t="str">
        <f ca="1">IF($R180=1,SUM($Z$1:Z180),"")</f>
        <v/>
      </c>
      <c r="AM180" s="64" t="str">
        <f ca="1">IF($R180=1,SUM($AA$1:AA180),"")</f>
        <v/>
      </c>
      <c r="AN180" s="64" t="str">
        <f ca="1">IF($R180=1,SUM($AB$1:AB180),"")</f>
        <v/>
      </c>
      <c r="AO180" s="64" t="str">
        <f ca="1">IF($R180=1,SUM($AC$1:AC180),"")</f>
        <v/>
      </c>
      <c r="AQ180" s="69" t="str">
        <f t="shared" si="29"/>
        <v>22:55</v>
      </c>
    </row>
    <row r="181" spans="6:43" x14ac:dyDescent="0.3">
      <c r="F181" s="64">
        <f t="shared" si="30"/>
        <v>23</v>
      </c>
      <c r="G181" s="66" t="str">
        <f t="shared" si="31"/>
        <v>00</v>
      </c>
      <c r="H181" s="67">
        <f t="shared" si="32"/>
        <v>0.95833333333333337</v>
      </c>
      <c r="K181" s="65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65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64">
        <f t="shared" si="26"/>
        <v>1</v>
      </c>
      <c r="R181" s="64">
        <f t="shared" ca="1" si="27"/>
        <v>1.1619999999999822</v>
      </c>
      <c r="S181" s="64" t="str">
        <f>IF(O181=1,"",RTD("cqg.rtd",,"StudyData", "(Vol("&amp;$E$13&amp;")when  (LocalYear("&amp;$E$13&amp;")="&amp;$D$2&amp;"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64" t="str">
        <f>IF(O181=1,"",RTD("cqg.rtd",,"StudyData", "(Vol("&amp;$E$14&amp;")when  (LocalYear("&amp;$E$14&amp;")="&amp;$D$3&amp;"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64" t="str">
        <f>IF(O181=1,"",RTD("cqg.rtd",,"StudyData", "(Vol("&amp;$E$15&amp;")when  (LocalYear("&amp;$E$15&amp;")="&amp;$D$4&amp;"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64" t="str">
        <f>IF(O181=1,"",RTD("cqg.rtd",,"StudyData", "(Vol("&amp;$E$16&amp;")when  (LocalYear("&amp;$E$16&amp;")="&amp;$D$5&amp;"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64" t="str">
        <f>IF(O181=1,"",RTD("cqg.rtd",,"StudyData", "(Vol("&amp;$E$17&amp;")when  (LocalYear("&amp;$E$17&amp;")="&amp;$D$6&amp;"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64" t="str">
        <f>IF(O181=1,"",RTD("cqg.rtd",,"StudyData", "(Vol("&amp;$E$18&amp;")when  (LocalYear("&amp;$E$18&amp;")="&amp;$D$7&amp;"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64" t="str">
        <f>IF(O181=1,"",RTD("cqg.rtd",,"StudyData", "(Vol("&amp;$E$19&amp;")when  (LocalYear("&amp;$E$19&amp;")="&amp;$D$8&amp;"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64" t="str">
        <f>IF(O181=1,"",RTD("cqg.rtd",,"StudyData", "(Vol("&amp;$E$20&amp;")when  (LocalYear("&amp;$E$20&amp;")="&amp;$D$9&amp;"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64" t="str">
        <f>IF(O181=1,"",RTD("cqg.rtd",,"StudyData", "(Vol("&amp;$E$21&amp;")when  (LocalYear("&amp;$E$21&amp;")="&amp;$D$10&amp;"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64" t="str">
        <f>IF(O181=1,"",RTD("cqg.rtd",,"StudyData", "(Vol("&amp;$E$21&amp;")when  (LocalYear("&amp;$E$21&amp;")="&amp;$D$11&amp;"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65" t="str">
        <f t="shared" si="28"/>
        <v/>
      </c>
      <c r="AE181" s="64" t="str">
        <f ca="1">IF($R181=1,SUM($S$1:S181),"")</f>
        <v/>
      </c>
      <c r="AF181" s="64" t="str">
        <f ca="1">IF($R181=1,SUM($T$1:T181),"")</f>
        <v/>
      </c>
      <c r="AG181" s="64" t="str">
        <f ca="1">IF($R181=1,SUM($U$1:U181),"")</f>
        <v/>
      </c>
      <c r="AH181" s="64" t="str">
        <f ca="1">IF($R181=1,SUM($V$1:V181),"")</f>
        <v/>
      </c>
      <c r="AI181" s="64" t="str">
        <f ca="1">IF($R181=1,SUM($W$1:W181),"")</f>
        <v/>
      </c>
      <c r="AJ181" s="64" t="str">
        <f ca="1">IF($R181=1,SUM($X$1:X181),"")</f>
        <v/>
      </c>
      <c r="AK181" s="64" t="str">
        <f ca="1">IF($R181=1,SUM($Y$1:Y181),"")</f>
        <v/>
      </c>
      <c r="AL181" s="64" t="str">
        <f ca="1">IF($R181=1,SUM($Z$1:Z181),"")</f>
        <v/>
      </c>
      <c r="AM181" s="64" t="str">
        <f ca="1">IF($R181=1,SUM($AA$1:AA181),"")</f>
        <v/>
      </c>
      <c r="AN181" s="64" t="str">
        <f ca="1">IF($R181=1,SUM($AB$1:AB181),"")</f>
        <v/>
      </c>
      <c r="AO181" s="64" t="str">
        <f ca="1">IF($R181=1,SUM($AC$1:AC181),"")</f>
        <v/>
      </c>
      <c r="AQ181" s="69" t="str">
        <f t="shared" si="29"/>
        <v>23:00</v>
      </c>
    </row>
    <row r="182" spans="6:43" x14ac:dyDescent="0.3">
      <c r="F182" s="64">
        <f t="shared" si="30"/>
        <v>23</v>
      </c>
      <c r="G182" s="66" t="str">
        <f t="shared" si="31"/>
        <v>05</v>
      </c>
      <c r="H182" s="67">
        <f t="shared" si="32"/>
        <v>0.96180555555555547</v>
      </c>
      <c r="K182" s="65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65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64">
        <f t="shared" si="26"/>
        <v>1</v>
      </c>
      <c r="R182" s="64">
        <f t="shared" ca="1" si="27"/>
        <v>1.162999999999982</v>
      </c>
      <c r="S182" s="64" t="str">
        <f>IF(O182=1,"",RTD("cqg.rtd",,"StudyData", "(Vol("&amp;$E$13&amp;")when  (LocalYear("&amp;$E$13&amp;")="&amp;$D$2&amp;"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64" t="str">
        <f>IF(O182=1,"",RTD("cqg.rtd",,"StudyData", "(Vol("&amp;$E$14&amp;")when  (LocalYear("&amp;$E$14&amp;")="&amp;$D$3&amp;"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64" t="str">
        <f>IF(O182=1,"",RTD("cqg.rtd",,"StudyData", "(Vol("&amp;$E$15&amp;")when  (LocalYear("&amp;$E$15&amp;")="&amp;$D$4&amp;"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64" t="str">
        <f>IF(O182=1,"",RTD("cqg.rtd",,"StudyData", "(Vol("&amp;$E$16&amp;")when  (LocalYear("&amp;$E$16&amp;")="&amp;$D$5&amp;"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64" t="str">
        <f>IF(O182=1,"",RTD("cqg.rtd",,"StudyData", "(Vol("&amp;$E$17&amp;")when  (LocalYear("&amp;$E$17&amp;")="&amp;$D$6&amp;"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64" t="str">
        <f>IF(O182=1,"",RTD("cqg.rtd",,"StudyData", "(Vol("&amp;$E$18&amp;")when  (LocalYear("&amp;$E$18&amp;")="&amp;$D$7&amp;"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64" t="str">
        <f>IF(O182=1,"",RTD("cqg.rtd",,"StudyData", "(Vol("&amp;$E$19&amp;")when  (LocalYear("&amp;$E$19&amp;")="&amp;$D$8&amp;"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64" t="str">
        <f>IF(O182=1,"",RTD("cqg.rtd",,"StudyData", "(Vol("&amp;$E$20&amp;")when  (LocalYear("&amp;$E$20&amp;")="&amp;$D$9&amp;"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64" t="str">
        <f>IF(O182=1,"",RTD("cqg.rtd",,"StudyData", "(Vol("&amp;$E$21&amp;")when  (LocalYear("&amp;$E$21&amp;")="&amp;$D$10&amp;"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64" t="str">
        <f>IF(O182=1,"",RTD("cqg.rtd",,"StudyData", "(Vol("&amp;$E$21&amp;")when  (LocalYear("&amp;$E$21&amp;")="&amp;$D$11&amp;"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65" t="str">
        <f t="shared" si="28"/>
        <v/>
      </c>
      <c r="AE182" s="64" t="str">
        <f ca="1">IF($R182=1,SUM($S$1:S182),"")</f>
        <v/>
      </c>
      <c r="AF182" s="64" t="str">
        <f ca="1">IF($R182=1,SUM($T$1:T182),"")</f>
        <v/>
      </c>
      <c r="AG182" s="64" t="str">
        <f ca="1">IF($R182=1,SUM($U$1:U182),"")</f>
        <v/>
      </c>
      <c r="AH182" s="64" t="str">
        <f ca="1">IF($R182=1,SUM($V$1:V182),"")</f>
        <v/>
      </c>
      <c r="AI182" s="64" t="str">
        <f ca="1">IF($R182=1,SUM($W$1:W182),"")</f>
        <v/>
      </c>
      <c r="AJ182" s="64" t="str">
        <f ca="1">IF($R182=1,SUM($X$1:X182),"")</f>
        <v/>
      </c>
      <c r="AK182" s="64" t="str">
        <f ca="1">IF($R182=1,SUM($Y$1:Y182),"")</f>
        <v/>
      </c>
      <c r="AL182" s="64" t="str">
        <f ca="1">IF($R182=1,SUM($Z$1:Z182),"")</f>
        <v/>
      </c>
      <c r="AM182" s="64" t="str">
        <f ca="1">IF($R182=1,SUM($AA$1:AA182),"")</f>
        <v/>
      </c>
      <c r="AN182" s="64" t="str">
        <f ca="1">IF($R182=1,SUM($AB$1:AB182),"")</f>
        <v/>
      </c>
      <c r="AO182" s="64" t="str">
        <f ca="1">IF($R182=1,SUM($AC$1:AC182),"")</f>
        <v/>
      </c>
      <c r="AQ182" s="69" t="str">
        <f t="shared" si="29"/>
        <v>23:05</v>
      </c>
    </row>
    <row r="183" spans="6:43" x14ac:dyDescent="0.3">
      <c r="F183" s="64">
        <f t="shared" si="30"/>
        <v>23</v>
      </c>
      <c r="G183" s="66">
        <f t="shared" si="31"/>
        <v>10</v>
      </c>
      <c r="H183" s="67">
        <f t="shared" si="32"/>
        <v>0.96527777777777779</v>
      </c>
      <c r="K183" s="65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65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64">
        <f t="shared" si="26"/>
        <v>1</v>
      </c>
      <c r="R183" s="64">
        <f t="shared" ca="1" si="27"/>
        <v>1.1639999999999819</v>
      </c>
      <c r="S183" s="64" t="str">
        <f>IF(O183=1,"",RTD("cqg.rtd",,"StudyData", "(Vol("&amp;$E$13&amp;")when  (LocalYear("&amp;$E$13&amp;")="&amp;$D$2&amp;"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64" t="str">
        <f>IF(O183=1,"",RTD("cqg.rtd",,"StudyData", "(Vol("&amp;$E$14&amp;")when  (LocalYear("&amp;$E$14&amp;")="&amp;$D$3&amp;"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64" t="str">
        <f>IF(O183=1,"",RTD("cqg.rtd",,"StudyData", "(Vol("&amp;$E$15&amp;")when  (LocalYear("&amp;$E$15&amp;")="&amp;$D$4&amp;"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64" t="str">
        <f>IF(O183=1,"",RTD("cqg.rtd",,"StudyData", "(Vol("&amp;$E$16&amp;")when  (LocalYear("&amp;$E$16&amp;")="&amp;$D$5&amp;"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64" t="str">
        <f>IF(O183=1,"",RTD("cqg.rtd",,"StudyData", "(Vol("&amp;$E$17&amp;")when  (LocalYear("&amp;$E$17&amp;")="&amp;$D$6&amp;"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64" t="str">
        <f>IF(O183=1,"",RTD("cqg.rtd",,"StudyData", "(Vol("&amp;$E$18&amp;")when  (LocalYear("&amp;$E$18&amp;")="&amp;$D$7&amp;"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64" t="str">
        <f>IF(O183=1,"",RTD("cqg.rtd",,"StudyData", "(Vol("&amp;$E$19&amp;")when  (LocalYear("&amp;$E$19&amp;")="&amp;$D$8&amp;"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64" t="str">
        <f>IF(O183=1,"",RTD("cqg.rtd",,"StudyData", "(Vol("&amp;$E$20&amp;")when  (LocalYear("&amp;$E$20&amp;")="&amp;$D$9&amp;"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64" t="str">
        <f>IF(O183=1,"",RTD("cqg.rtd",,"StudyData", "(Vol("&amp;$E$21&amp;")when  (LocalYear("&amp;$E$21&amp;")="&amp;$D$10&amp;"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64" t="str">
        <f>IF(O183=1,"",RTD("cqg.rtd",,"StudyData", "(Vol("&amp;$E$21&amp;")when  (LocalYear("&amp;$E$21&amp;")="&amp;$D$11&amp;"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65" t="str">
        <f t="shared" si="28"/>
        <v/>
      </c>
      <c r="AE183" s="64" t="str">
        <f ca="1">IF($R183=1,SUM($S$1:S183),"")</f>
        <v/>
      </c>
      <c r="AF183" s="64" t="str">
        <f ca="1">IF($R183=1,SUM($T$1:T183),"")</f>
        <v/>
      </c>
      <c r="AG183" s="64" t="str">
        <f ca="1">IF($R183=1,SUM($U$1:U183),"")</f>
        <v/>
      </c>
      <c r="AH183" s="64" t="str">
        <f ca="1">IF($R183=1,SUM($V$1:V183),"")</f>
        <v/>
      </c>
      <c r="AI183" s="64" t="str">
        <f ca="1">IF($R183=1,SUM($W$1:W183),"")</f>
        <v/>
      </c>
      <c r="AJ183" s="64" t="str">
        <f ca="1">IF($R183=1,SUM($X$1:X183),"")</f>
        <v/>
      </c>
      <c r="AK183" s="64" t="str">
        <f ca="1">IF($R183=1,SUM($Y$1:Y183),"")</f>
        <v/>
      </c>
      <c r="AL183" s="64" t="str">
        <f ca="1">IF($R183=1,SUM($Z$1:Z183),"")</f>
        <v/>
      </c>
      <c r="AM183" s="64" t="str">
        <f ca="1">IF($R183=1,SUM($AA$1:AA183),"")</f>
        <v/>
      </c>
      <c r="AN183" s="64" t="str">
        <f ca="1">IF($R183=1,SUM($AB$1:AB183),"")</f>
        <v/>
      </c>
      <c r="AO183" s="64" t="str">
        <f ca="1">IF($R183=1,SUM($AC$1:AC183),"")</f>
        <v/>
      </c>
      <c r="AQ183" s="69" t="str">
        <f t="shared" si="29"/>
        <v>23:10</v>
      </c>
    </row>
    <row r="184" spans="6:43" x14ac:dyDescent="0.3">
      <c r="F184" s="64">
        <f t="shared" si="30"/>
        <v>23</v>
      </c>
      <c r="G184" s="66">
        <f t="shared" si="31"/>
        <v>15</v>
      </c>
      <c r="H184" s="67">
        <f t="shared" si="32"/>
        <v>0.96875</v>
      </c>
      <c r="K184" s="65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65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64">
        <f t="shared" si="26"/>
        <v>1</v>
      </c>
      <c r="R184" s="64">
        <f t="shared" ca="1" si="27"/>
        <v>1.1649999999999818</v>
      </c>
      <c r="S184" s="64" t="str">
        <f>IF(O184=1,"",RTD("cqg.rtd",,"StudyData", "(Vol("&amp;$E$13&amp;")when  (LocalYear("&amp;$E$13&amp;")="&amp;$D$2&amp;"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64" t="str">
        <f>IF(O184=1,"",RTD("cqg.rtd",,"StudyData", "(Vol("&amp;$E$14&amp;")when  (LocalYear("&amp;$E$14&amp;")="&amp;$D$3&amp;"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64" t="str">
        <f>IF(O184=1,"",RTD("cqg.rtd",,"StudyData", "(Vol("&amp;$E$15&amp;")when  (LocalYear("&amp;$E$15&amp;")="&amp;$D$4&amp;"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64" t="str">
        <f>IF(O184=1,"",RTD("cqg.rtd",,"StudyData", "(Vol("&amp;$E$16&amp;")when  (LocalYear("&amp;$E$16&amp;")="&amp;$D$5&amp;"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64" t="str">
        <f>IF(O184=1,"",RTD("cqg.rtd",,"StudyData", "(Vol("&amp;$E$17&amp;")when  (LocalYear("&amp;$E$17&amp;")="&amp;$D$6&amp;"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64" t="str">
        <f>IF(O184=1,"",RTD("cqg.rtd",,"StudyData", "(Vol("&amp;$E$18&amp;")when  (LocalYear("&amp;$E$18&amp;")="&amp;$D$7&amp;"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64" t="str">
        <f>IF(O184=1,"",RTD("cqg.rtd",,"StudyData", "(Vol("&amp;$E$19&amp;")when  (LocalYear("&amp;$E$19&amp;")="&amp;$D$8&amp;"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64" t="str">
        <f>IF(O184=1,"",RTD("cqg.rtd",,"StudyData", "(Vol("&amp;$E$20&amp;")when  (LocalYear("&amp;$E$20&amp;")="&amp;$D$9&amp;"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64" t="str">
        <f>IF(O184=1,"",RTD("cqg.rtd",,"StudyData", "(Vol("&amp;$E$21&amp;")when  (LocalYear("&amp;$E$21&amp;")="&amp;$D$10&amp;"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64" t="str">
        <f>IF(O184=1,"",RTD("cqg.rtd",,"StudyData", "(Vol("&amp;$E$21&amp;")when  (LocalYear("&amp;$E$21&amp;")="&amp;$D$11&amp;"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65" t="str">
        <f t="shared" si="28"/>
        <v/>
      </c>
      <c r="AE184" s="64" t="str">
        <f ca="1">IF($R184=1,SUM($S$1:S184),"")</f>
        <v/>
      </c>
      <c r="AF184" s="64" t="str">
        <f ca="1">IF($R184=1,SUM($T$1:T184),"")</f>
        <v/>
      </c>
      <c r="AG184" s="64" t="str">
        <f ca="1">IF($R184=1,SUM($U$1:U184),"")</f>
        <v/>
      </c>
      <c r="AH184" s="64" t="str">
        <f ca="1">IF($R184=1,SUM($V$1:V184),"")</f>
        <v/>
      </c>
      <c r="AI184" s="64" t="str">
        <f ca="1">IF($R184=1,SUM($W$1:W184),"")</f>
        <v/>
      </c>
      <c r="AJ184" s="64" t="str">
        <f ca="1">IF($R184=1,SUM($X$1:X184),"")</f>
        <v/>
      </c>
      <c r="AK184" s="64" t="str">
        <f ca="1">IF($R184=1,SUM($Y$1:Y184),"")</f>
        <v/>
      </c>
      <c r="AL184" s="64" t="str">
        <f ca="1">IF($R184=1,SUM($Z$1:Z184),"")</f>
        <v/>
      </c>
      <c r="AM184" s="64" t="str">
        <f ca="1">IF($R184=1,SUM($AA$1:AA184),"")</f>
        <v/>
      </c>
      <c r="AN184" s="64" t="str">
        <f ca="1">IF($R184=1,SUM($AB$1:AB184),"")</f>
        <v/>
      </c>
      <c r="AO184" s="64" t="str">
        <f ca="1">IF($R184=1,SUM($AC$1:AC184),"")</f>
        <v/>
      </c>
      <c r="AQ184" s="69" t="str">
        <f t="shared" si="29"/>
        <v>23:15</v>
      </c>
    </row>
    <row r="185" spans="6:43" x14ac:dyDescent="0.3">
      <c r="F185" s="64">
        <f t="shared" si="30"/>
        <v>23</v>
      </c>
      <c r="G185" s="66">
        <f t="shared" si="31"/>
        <v>20</v>
      </c>
      <c r="H185" s="67">
        <f t="shared" si="32"/>
        <v>0.97222222222222221</v>
      </c>
      <c r="K185" s="65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65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64">
        <f t="shared" si="26"/>
        <v>1</v>
      </c>
      <c r="R185" s="64">
        <f t="shared" ca="1" si="27"/>
        <v>1.1659999999999817</v>
      </c>
      <c r="S185" s="64" t="str">
        <f>IF(O185=1,"",RTD("cqg.rtd",,"StudyData", "(Vol("&amp;$E$13&amp;")when  (LocalYear("&amp;$E$13&amp;")="&amp;$D$2&amp;"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64" t="str">
        <f>IF(O185=1,"",RTD("cqg.rtd",,"StudyData", "(Vol("&amp;$E$14&amp;")when  (LocalYear("&amp;$E$14&amp;")="&amp;$D$3&amp;"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64" t="str">
        <f>IF(O185=1,"",RTD("cqg.rtd",,"StudyData", "(Vol("&amp;$E$15&amp;")when  (LocalYear("&amp;$E$15&amp;")="&amp;$D$4&amp;"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64" t="str">
        <f>IF(O185=1,"",RTD("cqg.rtd",,"StudyData", "(Vol("&amp;$E$16&amp;")when  (LocalYear("&amp;$E$16&amp;")="&amp;$D$5&amp;"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64" t="str">
        <f>IF(O185=1,"",RTD("cqg.rtd",,"StudyData", "(Vol("&amp;$E$17&amp;")when  (LocalYear("&amp;$E$17&amp;")="&amp;$D$6&amp;"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64" t="str">
        <f>IF(O185=1,"",RTD("cqg.rtd",,"StudyData", "(Vol("&amp;$E$18&amp;")when  (LocalYear("&amp;$E$18&amp;")="&amp;$D$7&amp;"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64" t="str">
        <f>IF(O185=1,"",RTD("cqg.rtd",,"StudyData", "(Vol("&amp;$E$19&amp;")when  (LocalYear("&amp;$E$19&amp;")="&amp;$D$8&amp;"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64" t="str">
        <f>IF(O185=1,"",RTD("cqg.rtd",,"StudyData", "(Vol("&amp;$E$20&amp;")when  (LocalYear("&amp;$E$20&amp;")="&amp;$D$9&amp;"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64" t="str">
        <f>IF(O185=1,"",RTD("cqg.rtd",,"StudyData", "(Vol("&amp;$E$21&amp;")when  (LocalYear("&amp;$E$21&amp;")="&amp;$D$10&amp;"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64" t="str">
        <f>IF(O185=1,"",RTD("cqg.rtd",,"StudyData", "(Vol("&amp;$E$21&amp;")when  (LocalYear("&amp;$E$21&amp;")="&amp;$D$11&amp;"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65" t="str">
        <f t="shared" si="28"/>
        <v/>
      </c>
      <c r="AE185" s="64" t="str">
        <f ca="1">IF($R185=1,SUM($S$1:S185),"")</f>
        <v/>
      </c>
      <c r="AF185" s="64" t="str">
        <f ca="1">IF($R185=1,SUM($T$1:T185),"")</f>
        <v/>
      </c>
      <c r="AG185" s="64" t="str">
        <f ca="1">IF($R185=1,SUM($U$1:U185),"")</f>
        <v/>
      </c>
      <c r="AH185" s="64" t="str">
        <f ca="1">IF($R185=1,SUM($V$1:V185),"")</f>
        <v/>
      </c>
      <c r="AI185" s="64" t="str">
        <f ca="1">IF($R185=1,SUM($W$1:W185),"")</f>
        <v/>
      </c>
      <c r="AJ185" s="64" t="str">
        <f ca="1">IF($R185=1,SUM($X$1:X185),"")</f>
        <v/>
      </c>
      <c r="AK185" s="64" t="str">
        <f ca="1">IF($R185=1,SUM($Y$1:Y185),"")</f>
        <v/>
      </c>
      <c r="AL185" s="64" t="str">
        <f ca="1">IF($R185=1,SUM($Z$1:Z185),"")</f>
        <v/>
      </c>
      <c r="AM185" s="64" t="str">
        <f ca="1">IF($R185=1,SUM($AA$1:AA185),"")</f>
        <v/>
      </c>
      <c r="AN185" s="64" t="str">
        <f ca="1">IF($R185=1,SUM($AB$1:AB185),"")</f>
        <v/>
      </c>
      <c r="AO185" s="64" t="str">
        <f ca="1">IF($R185=1,SUM($AC$1:AC185),"")</f>
        <v/>
      </c>
      <c r="AQ185" s="69" t="str">
        <f t="shared" si="29"/>
        <v>23:20</v>
      </c>
    </row>
    <row r="186" spans="6:43" x14ac:dyDescent="0.3">
      <c r="F186" s="64">
        <f t="shared" si="30"/>
        <v>23</v>
      </c>
      <c r="G186" s="66">
        <f t="shared" si="31"/>
        <v>25</v>
      </c>
      <c r="H186" s="67">
        <f t="shared" si="32"/>
        <v>0.97569444444444453</v>
      </c>
      <c r="K186" s="65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65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64">
        <f t="shared" si="26"/>
        <v>1</v>
      </c>
      <c r="R186" s="64">
        <f t="shared" ca="1" si="27"/>
        <v>1.1669999999999816</v>
      </c>
      <c r="S186" s="64" t="str">
        <f>IF(O186=1,"",RTD("cqg.rtd",,"StudyData", "(Vol("&amp;$E$13&amp;")when  (LocalYear("&amp;$E$13&amp;")="&amp;$D$2&amp;"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64" t="str">
        <f>IF(O186=1,"",RTD("cqg.rtd",,"StudyData", "(Vol("&amp;$E$14&amp;")when  (LocalYear("&amp;$E$14&amp;")="&amp;$D$3&amp;"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64" t="str">
        <f>IF(O186=1,"",RTD("cqg.rtd",,"StudyData", "(Vol("&amp;$E$15&amp;")when  (LocalYear("&amp;$E$15&amp;")="&amp;$D$4&amp;"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64" t="str">
        <f>IF(O186=1,"",RTD("cqg.rtd",,"StudyData", "(Vol("&amp;$E$16&amp;")when  (LocalYear("&amp;$E$16&amp;")="&amp;$D$5&amp;"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64" t="str">
        <f>IF(O186=1,"",RTD("cqg.rtd",,"StudyData", "(Vol("&amp;$E$17&amp;")when  (LocalYear("&amp;$E$17&amp;")="&amp;$D$6&amp;"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64" t="str">
        <f>IF(O186=1,"",RTD("cqg.rtd",,"StudyData", "(Vol("&amp;$E$18&amp;")when  (LocalYear("&amp;$E$18&amp;")="&amp;$D$7&amp;"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64" t="str">
        <f>IF(O186=1,"",RTD("cqg.rtd",,"StudyData", "(Vol("&amp;$E$19&amp;")when  (LocalYear("&amp;$E$19&amp;")="&amp;$D$8&amp;"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64" t="str">
        <f>IF(O186=1,"",RTD("cqg.rtd",,"StudyData", "(Vol("&amp;$E$20&amp;")when  (LocalYear("&amp;$E$20&amp;")="&amp;$D$9&amp;"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64" t="str">
        <f>IF(O186=1,"",RTD("cqg.rtd",,"StudyData", "(Vol("&amp;$E$21&amp;")when  (LocalYear("&amp;$E$21&amp;")="&amp;$D$10&amp;"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64" t="str">
        <f>IF(O186=1,"",RTD("cqg.rtd",,"StudyData", "(Vol("&amp;$E$21&amp;")when  (LocalYear("&amp;$E$21&amp;")="&amp;$D$11&amp;"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65" t="str">
        <f t="shared" si="28"/>
        <v/>
      </c>
      <c r="AE186" s="64" t="str">
        <f ca="1">IF($R186=1,SUM($S$1:S186),"")</f>
        <v/>
      </c>
      <c r="AF186" s="64" t="str">
        <f ca="1">IF($R186=1,SUM($T$1:T186),"")</f>
        <v/>
      </c>
      <c r="AG186" s="64" t="str">
        <f ca="1">IF($R186=1,SUM($U$1:U186),"")</f>
        <v/>
      </c>
      <c r="AH186" s="64" t="str">
        <f ca="1">IF($R186=1,SUM($V$1:V186),"")</f>
        <v/>
      </c>
      <c r="AI186" s="64" t="str">
        <f ca="1">IF($R186=1,SUM($W$1:W186),"")</f>
        <v/>
      </c>
      <c r="AJ186" s="64" t="str">
        <f ca="1">IF($R186=1,SUM($X$1:X186),"")</f>
        <v/>
      </c>
      <c r="AK186" s="64" t="str">
        <f ca="1">IF($R186=1,SUM($Y$1:Y186),"")</f>
        <v/>
      </c>
      <c r="AL186" s="64" t="str">
        <f ca="1">IF($R186=1,SUM($Z$1:Z186),"")</f>
        <v/>
      </c>
      <c r="AM186" s="64" t="str">
        <f ca="1">IF($R186=1,SUM($AA$1:AA186),"")</f>
        <v/>
      </c>
      <c r="AN186" s="64" t="str">
        <f ca="1">IF($R186=1,SUM($AB$1:AB186),"")</f>
        <v/>
      </c>
      <c r="AO186" s="64" t="str">
        <f ca="1">IF($R186=1,SUM($AC$1:AC186),"")</f>
        <v/>
      </c>
      <c r="AQ186" s="69" t="str">
        <f t="shared" si="29"/>
        <v>23:25</v>
      </c>
    </row>
    <row r="187" spans="6:43" x14ac:dyDescent="0.3">
      <c r="F187" s="64">
        <f t="shared" si="30"/>
        <v>23</v>
      </c>
      <c r="G187" s="66">
        <f t="shared" si="31"/>
        <v>30</v>
      </c>
      <c r="H187" s="67">
        <f t="shared" si="32"/>
        <v>0.97916666666666663</v>
      </c>
      <c r="K187" s="65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65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64">
        <f t="shared" si="26"/>
        <v>1</v>
      </c>
      <c r="R187" s="64">
        <f t="shared" ca="1" si="27"/>
        <v>1.1679999999999815</v>
      </c>
      <c r="S187" s="64" t="str">
        <f>IF(O187=1,"",RTD("cqg.rtd",,"StudyData", "(Vol("&amp;$E$13&amp;")when  (LocalYear("&amp;$E$13&amp;")="&amp;$D$2&amp;"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64" t="str">
        <f>IF(O187=1,"",RTD("cqg.rtd",,"StudyData", "(Vol("&amp;$E$14&amp;")when  (LocalYear("&amp;$E$14&amp;")="&amp;$D$3&amp;"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64" t="str">
        <f>IF(O187=1,"",RTD("cqg.rtd",,"StudyData", "(Vol("&amp;$E$15&amp;")when  (LocalYear("&amp;$E$15&amp;")="&amp;$D$4&amp;"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64" t="str">
        <f>IF(O187=1,"",RTD("cqg.rtd",,"StudyData", "(Vol("&amp;$E$16&amp;")when  (LocalYear("&amp;$E$16&amp;")="&amp;$D$5&amp;"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64" t="str">
        <f>IF(O187=1,"",RTD("cqg.rtd",,"StudyData", "(Vol("&amp;$E$17&amp;")when  (LocalYear("&amp;$E$17&amp;")="&amp;$D$6&amp;"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64" t="str">
        <f>IF(O187=1,"",RTD("cqg.rtd",,"StudyData", "(Vol("&amp;$E$18&amp;")when  (LocalYear("&amp;$E$18&amp;")="&amp;$D$7&amp;"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64" t="str">
        <f>IF(O187=1,"",RTD("cqg.rtd",,"StudyData", "(Vol("&amp;$E$19&amp;")when  (LocalYear("&amp;$E$19&amp;")="&amp;$D$8&amp;"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64" t="str">
        <f>IF(O187=1,"",RTD("cqg.rtd",,"StudyData", "(Vol("&amp;$E$20&amp;")when  (LocalYear("&amp;$E$20&amp;")="&amp;$D$9&amp;"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64" t="str">
        <f>IF(O187=1,"",RTD("cqg.rtd",,"StudyData", "(Vol("&amp;$E$21&amp;")when  (LocalYear("&amp;$E$21&amp;")="&amp;$D$10&amp;"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64" t="str">
        <f>IF(O187=1,"",RTD("cqg.rtd",,"StudyData", "(Vol("&amp;$E$21&amp;")when  (LocalYear("&amp;$E$21&amp;")="&amp;$D$11&amp;"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65" t="str">
        <f t="shared" si="28"/>
        <v/>
      </c>
      <c r="AE187" s="64" t="str">
        <f ca="1">IF($R187=1,SUM($S$1:S187),"")</f>
        <v/>
      </c>
      <c r="AF187" s="64" t="str">
        <f ca="1">IF($R187=1,SUM($T$1:T187),"")</f>
        <v/>
      </c>
      <c r="AG187" s="64" t="str">
        <f ca="1">IF($R187=1,SUM($U$1:U187),"")</f>
        <v/>
      </c>
      <c r="AH187" s="64" t="str">
        <f ca="1">IF($R187=1,SUM($V$1:V187),"")</f>
        <v/>
      </c>
      <c r="AI187" s="64" t="str">
        <f ca="1">IF($R187=1,SUM($W$1:W187),"")</f>
        <v/>
      </c>
      <c r="AJ187" s="64" t="str">
        <f ca="1">IF($R187=1,SUM($X$1:X187),"")</f>
        <v/>
      </c>
      <c r="AK187" s="64" t="str">
        <f ca="1">IF($R187=1,SUM($Y$1:Y187),"")</f>
        <v/>
      </c>
      <c r="AL187" s="64" t="str">
        <f ca="1">IF($R187=1,SUM($Z$1:Z187),"")</f>
        <v/>
      </c>
      <c r="AM187" s="64" t="str">
        <f ca="1">IF($R187=1,SUM($AA$1:AA187),"")</f>
        <v/>
      </c>
      <c r="AN187" s="64" t="str">
        <f ca="1">IF($R187=1,SUM($AB$1:AB187),"")</f>
        <v/>
      </c>
      <c r="AO187" s="64" t="str">
        <f ca="1">IF($R187=1,SUM($AC$1:AC187),"")</f>
        <v/>
      </c>
      <c r="AQ187" s="69" t="str">
        <f t="shared" si="29"/>
        <v>23:30</v>
      </c>
    </row>
    <row r="188" spans="6:43" x14ac:dyDescent="0.3">
      <c r="F188" s="64">
        <f t="shared" si="30"/>
        <v>23</v>
      </c>
      <c r="G188" s="66">
        <f t="shared" si="31"/>
        <v>35</v>
      </c>
      <c r="H188" s="67">
        <f t="shared" si="32"/>
        <v>0.98263888888888884</v>
      </c>
      <c r="K188" s="65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65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64">
        <f t="shared" si="26"/>
        <v>1</v>
      </c>
      <c r="R188" s="64">
        <f t="shared" ca="1" si="27"/>
        <v>1.1689999999999814</v>
      </c>
      <c r="S188" s="64" t="str">
        <f>IF(O188=1,"",RTD("cqg.rtd",,"StudyData", "(Vol("&amp;$E$13&amp;")when  (LocalYear("&amp;$E$13&amp;")="&amp;$D$2&amp;"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64" t="str">
        <f>IF(O188=1,"",RTD("cqg.rtd",,"StudyData", "(Vol("&amp;$E$14&amp;")when  (LocalYear("&amp;$E$14&amp;")="&amp;$D$3&amp;"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64" t="str">
        <f>IF(O188=1,"",RTD("cqg.rtd",,"StudyData", "(Vol("&amp;$E$15&amp;")when  (LocalYear("&amp;$E$15&amp;")="&amp;$D$4&amp;"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64" t="str">
        <f>IF(O188=1,"",RTD("cqg.rtd",,"StudyData", "(Vol("&amp;$E$16&amp;")when  (LocalYear("&amp;$E$16&amp;")="&amp;$D$5&amp;"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64" t="str">
        <f>IF(O188=1,"",RTD("cqg.rtd",,"StudyData", "(Vol("&amp;$E$17&amp;")when  (LocalYear("&amp;$E$17&amp;")="&amp;$D$6&amp;"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64" t="str">
        <f>IF(O188=1,"",RTD("cqg.rtd",,"StudyData", "(Vol("&amp;$E$18&amp;")when  (LocalYear("&amp;$E$18&amp;")="&amp;$D$7&amp;"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64" t="str">
        <f>IF(O188=1,"",RTD("cqg.rtd",,"StudyData", "(Vol("&amp;$E$19&amp;")when  (LocalYear("&amp;$E$19&amp;")="&amp;$D$8&amp;"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64" t="str">
        <f>IF(O188=1,"",RTD("cqg.rtd",,"StudyData", "(Vol("&amp;$E$20&amp;")when  (LocalYear("&amp;$E$20&amp;")="&amp;$D$9&amp;"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64" t="str">
        <f>IF(O188=1,"",RTD("cqg.rtd",,"StudyData", "(Vol("&amp;$E$21&amp;")when  (LocalYear("&amp;$E$21&amp;")="&amp;$D$10&amp;"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64" t="str">
        <f>IF(O188=1,"",RTD("cqg.rtd",,"StudyData", "(Vol("&amp;$E$21&amp;")when  (LocalYear("&amp;$E$21&amp;")="&amp;$D$11&amp;"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65" t="str">
        <f t="shared" si="28"/>
        <v/>
      </c>
      <c r="AE188" s="64" t="str">
        <f ca="1">IF($R188=1,SUM($S$1:S188),"")</f>
        <v/>
      </c>
      <c r="AF188" s="64" t="str">
        <f ca="1">IF($R188=1,SUM($T$1:T188),"")</f>
        <v/>
      </c>
      <c r="AG188" s="64" t="str">
        <f ca="1">IF($R188=1,SUM($U$1:U188),"")</f>
        <v/>
      </c>
      <c r="AH188" s="64" t="str">
        <f ca="1">IF($R188=1,SUM($V$1:V188),"")</f>
        <v/>
      </c>
      <c r="AI188" s="64" t="str">
        <f ca="1">IF($R188=1,SUM($W$1:W188),"")</f>
        <v/>
      </c>
      <c r="AJ188" s="64" t="str">
        <f ca="1">IF($R188=1,SUM($X$1:X188),"")</f>
        <v/>
      </c>
      <c r="AK188" s="64" t="str">
        <f ca="1">IF($R188=1,SUM($Y$1:Y188),"")</f>
        <v/>
      </c>
      <c r="AL188" s="64" t="str">
        <f ca="1">IF($R188=1,SUM($Z$1:Z188),"")</f>
        <v/>
      </c>
      <c r="AM188" s="64" t="str">
        <f ca="1">IF($R188=1,SUM($AA$1:AA188),"")</f>
        <v/>
      </c>
      <c r="AN188" s="64" t="str">
        <f ca="1">IF($R188=1,SUM($AB$1:AB188),"")</f>
        <v/>
      </c>
      <c r="AO188" s="64" t="str">
        <f ca="1">IF($R188=1,SUM($AC$1:AC188),"")</f>
        <v/>
      </c>
      <c r="AQ188" s="69" t="str">
        <f t="shared" si="29"/>
        <v>23:35</v>
      </c>
    </row>
    <row r="189" spans="6:43" x14ac:dyDescent="0.3">
      <c r="F189" s="64">
        <f t="shared" si="30"/>
        <v>23</v>
      </c>
      <c r="G189" s="66">
        <f t="shared" si="31"/>
        <v>40</v>
      </c>
      <c r="H189" s="67">
        <f t="shared" si="32"/>
        <v>0.98611111111111116</v>
      </c>
      <c r="K189" s="65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65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64">
        <f t="shared" si="26"/>
        <v>1</v>
      </c>
      <c r="R189" s="64">
        <f t="shared" ca="1" si="27"/>
        <v>1.1699999999999813</v>
      </c>
      <c r="S189" s="64" t="str">
        <f>IF(O189=1,"",RTD("cqg.rtd",,"StudyData", "(Vol("&amp;$E$13&amp;")when  (LocalYear("&amp;$E$13&amp;")="&amp;$D$2&amp;"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64" t="str">
        <f>IF(O189=1,"",RTD("cqg.rtd",,"StudyData", "(Vol("&amp;$E$14&amp;")when  (LocalYear("&amp;$E$14&amp;")="&amp;$D$3&amp;"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64" t="str">
        <f>IF(O189=1,"",RTD("cqg.rtd",,"StudyData", "(Vol("&amp;$E$15&amp;")when  (LocalYear("&amp;$E$15&amp;")="&amp;$D$4&amp;"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64" t="str">
        <f>IF(O189=1,"",RTD("cqg.rtd",,"StudyData", "(Vol("&amp;$E$16&amp;")when  (LocalYear("&amp;$E$16&amp;")="&amp;$D$5&amp;"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64" t="str">
        <f>IF(O189=1,"",RTD("cqg.rtd",,"StudyData", "(Vol("&amp;$E$17&amp;")when  (LocalYear("&amp;$E$17&amp;")="&amp;$D$6&amp;"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64" t="str">
        <f>IF(O189=1,"",RTD("cqg.rtd",,"StudyData", "(Vol("&amp;$E$18&amp;")when  (LocalYear("&amp;$E$18&amp;")="&amp;$D$7&amp;"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64" t="str">
        <f>IF(O189=1,"",RTD("cqg.rtd",,"StudyData", "(Vol("&amp;$E$19&amp;")when  (LocalYear("&amp;$E$19&amp;")="&amp;$D$8&amp;"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64" t="str">
        <f>IF(O189=1,"",RTD("cqg.rtd",,"StudyData", "(Vol("&amp;$E$20&amp;")when  (LocalYear("&amp;$E$20&amp;")="&amp;$D$9&amp;"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64" t="str">
        <f>IF(O189=1,"",RTD("cqg.rtd",,"StudyData", "(Vol("&amp;$E$21&amp;")when  (LocalYear("&amp;$E$21&amp;")="&amp;$D$10&amp;"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64" t="str">
        <f>IF(O189=1,"",RTD("cqg.rtd",,"StudyData", "(Vol("&amp;$E$21&amp;")when  (LocalYear("&amp;$E$21&amp;")="&amp;$D$11&amp;"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65" t="str">
        <f t="shared" si="28"/>
        <v/>
      </c>
      <c r="AE189" s="64" t="str">
        <f ca="1">IF($R189=1,SUM($S$1:S189),"")</f>
        <v/>
      </c>
      <c r="AF189" s="64" t="str">
        <f ca="1">IF($R189=1,SUM($T$1:T189),"")</f>
        <v/>
      </c>
      <c r="AG189" s="64" t="str">
        <f ca="1">IF($R189=1,SUM($U$1:U189),"")</f>
        <v/>
      </c>
      <c r="AH189" s="64" t="str">
        <f ca="1">IF($R189=1,SUM($V$1:V189),"")</f>
        <v/>
      </c>
      <c r="AI189" s="64" t="str">
        <f ca="1">IF($R189=1,SUM($W$1:W189),"")</f>
        <v/>
      </c>
      <c r="AJ189" s="64" t="str">
        <f ca="1">IF($R189=1,SUM($X$1:X189),"")</f>
        <v/>
      </c>
      <c r="AK189" s="64" t="str">
        <f ca="1">IF($R189=1,SUM($Y$1:Y189),"")</f>
        <v/>
      </c>
      <c r="AL189" s="64" t="str">
        <f ca="1">IF($R189=1,SUM($Z$1:Z189),"")</f>
        <v/>
      </c>
      <c r="AM189" s="64" t="str">
        <f ca="1">IF($R189=1,SUM($AA$1:AA189),"")</f>
        <v/>
      </c>
      <c r="AN189" s="64" t="str">
        <f ca="1">IF($R189=1,SUM($AB$1:AB189),"")</f>
        <v/>
      </c>
      <c r="AO189" s="64" t="str">
        <f ca="1">IF($R189=1,SUM($AC$1:AC189),"")</f>
        <v/>
      </c>
      <c r="AQ189" s="69" t="str">
        <f t="shared" si="29"/>
        <v>23:40</v>
      </c>
    </row>
    <row r="190" spans="6:43" x14ac:dyDescent="0.3">
      <c r="F190" s="64">
        <f t="shared" si="30"/>
        <v>23</v>
      </c>
      <c r="G190" s="66">
        <f t="shared" si="31"/>
        <v>45</v>
      </c>
      <c r="H190" s="67">
        <f t="shared" si="32"/>
        <v>0.98958333333333337</v>
      </c>
      <c r="K190" s="65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65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64">
        <f t="shared" si="26"/>
        <v>1</v>
      </c>
      <c r="R190" s="64">
        <f t="shared" ca="1" si="27"/>
        <v>1.1709999999999812</v>
      </c>
      <c r="S190" s="64" t="str">
        <f>IF(O190=1,"",RTD("cqg.rtd",,"StudyData", "(Vol("&amp;$E$13&amp;")when  (LocalYear("&amp;$E$13&amp;")="&amp;$D$2&amp;"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64" t="str">
        <f>IF(O190=1,"",RTD("cqg.rtd",,"StudyData", "(Vol("&amp;$E$14&amp;")when  (LocalYear("&amp;$E$14&amp;")="&amp;$D$3&amp;"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64" t="str">
        <f>IF(O190=1,"",RTD("cqg.rtd",,"StudyData", "(Vol("&amp;$E$15&amp;")when  (LocalYear("&amp;$E$15&amp;")="&amp;$D$4&amp;"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64" t="str">
        <f>IF(O190=1,"",RTD("cqg.rtd",,"StudyData", "(Vol("&amp;$E$16&amp;")when  (LocalYear("&amp;$E$16&amp;")="&amp;$D$5&amp;"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64" t="str">
        <f>IF(O190=1,"",RTD("cqg.rtd",,"StudyData", "(Vol("&amp;$E$17&amp;")when  (LocalYear("&amp;$E$17&amp;")="&amp;$D$6&amp;"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64" t="str">
        <f>IF(O190=1,"",RTD("cqg.rtd",,"StudyData", "(Vol("&amp;$E$18&amp;")when  (LocalYear("&amp;$E$18&amp;")="&amp;$D$7&amp;"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64" t="str">
        <f>IF(O190=1,"",RTD("cqg.rtd",,"StudyData", "(Vol("&amp;$E$19&amp;")when  (LocalYear("&amp;$E$19&amp;")="&amp;$D$8&amp;"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64" t="str">
        <f>IF(O190=1,"",RTD("cqg.rtd",,"StudyData", "(Vol("&amp;$E$20&amp;")when  (LocalYear("&amp;$E$20&amp;")="&amp;$D$9&amp;"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64" t="str">
        <f>IF(O190=1,"",RTD("cqg.rtd",,"StudyData", "(Vol("&amp;$E$21&amp;")when  (LocalYear("&amp;$E$21&amp;")="&amp;$D$10&amp;"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64" t="str">
        <f>IF(O190=1,"",RTD("cqg.rtd",,"StudyData", "(Vol("&amp;$E$21&amp;")when  (LocalYear("&amp;$E$21&amp;")="&amp;$D$11&amp;"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65" t="str">
        <f t="shared" si="28"/>
        <v/>
      </c>
      <c r="AE190" s="64" t="str">
        <f ca="1">IF($R190=1,SUM($S$1:S190),"")</f>
        <v/>
      </c>
      <c r="AF190" s="64" t="str">
        <f ca="1">IF($R190=1,SUM($T$1:T190),"")</f>
        <v/>
      </c>
      <c r="AG190" s="64" t="str">
        <f ca="1">IF($R190=1,SUM($U$1:U190),"")</f>
        <v/>
      </c>
      <c r="AH190" s="64" t="str">
        <f ca="1">IF($R190=1,SUM($V$1:V190),"")</f>
        <v/>
      </c>
      <c r="AI190" s="64" t="str">
        <f ca="1">IF($R190=1,SUM($W$1:W190),"")</f>
        <v/>
      </c>
      <c r="AJ190" s="64" t="str">
        <f ca="1">IF($R190=1,SUM($X$1:X190),"")</f>
        <v/>
      </c>
      <c r="AK190" s="64" t="str">
        <f ca="1">IF($R190=1,SUM($Y$1:Y190),"")</f>
        <v/>
      </c>
      <c r="AL190" s="64" t="str">
        <f ca="1">IF($R190=1,SUM($Z$1:Z190),"")</f>
        <v/>
      </c>
      <c r="AM190" s="64" t="str">
        <f ca="1">IF($R190=1,SUM($AA$1:AA190),"")</f>
        <v/>
      </c>
      <c r="AN190" s="64" t="str">
        <f ca="1">IF($R190=1,SUM($AB$1:AB190),"")</f>
        <v/>
      </c>
      <c r="AO190" s="64" t="str">
        <f ca="1">IF($R190=1,SUM($AC$1:AC190),"")</f>
        <v/>
      </c>
      <c r="AQ190" s="69" t="str">
        <f t="shared" si="29"/>
        <v>23:45</v>
      </c>
    </row>
    <row r="191" spans="6:43" x14ac:dyDescent="0.3">
      <c r="F191" s="64">
        <f t="shared" si="30"/>
        <v>23</v>
      </c>
      <c r="G191" s="66">
        <f t="shared" si="31"/>
        <v>50</v>
      </c>
      <c r="H191" s="67">
        <f t="shared" si="32"/>
        <v>0.99305555555555547</v>
      </c>
      <c r="K191" s="65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65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64">
        <f t="shared" si="26"/>
        <v>1</v>
      </c>
      <c r="R191" s="64">
        <f t="shared" ca="1" si="27"/>
        <v>1.1719999999999811</v>
      </c>
      <c r="S191" s="64" t="str">
        <f>IF(O191=1,"",RTD("cqg.rtd",,"StudyData", "(Vol("&amp;$E$13&amp;")when  (LocalYear("&amp;$E$13&amp;")="&amp;$D$2&amp;"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64" t="str">
        <f>IF(O191=1,"",RTD("cqg.rtd",,"StudyData", "(Vol("&amp;$E$14&amp;")when  (LocalYear("&amp;$E$14&amp;")="&amp;$D$3&amp;"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64" t="str">
        <f>IF(O191=1,"",RTD("cqg.rtd",,"StudyData", "(Vol("&amp;$E$15&amp;")when  (LocalYear("&amp;$E$15&amp;")="&amp;$D$4&amp;"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64" t="str">
        <f>IF(O191=1,"",RTD("cqg.rtd",,"StudyData", "(Vol("&amp;$E$16&amp;")when  (LocalYear("&amp;$E$16&amp;")="&amp;$D$5&amp;"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64" t="str">
        <f>IF(O191=1,"",RTD("cqg.rtd",,"StudyData", "(Vol("&amp;$E$17&amp;")when  (LocalYear("&amp;$E$17&amp;")="&amp;$D$6&amp;"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64" t="str">
        <f>IF(O191=1,"",RTD("cqg.rtd",,"StudyData", "(Vol("&amp;$E$18&amp;")when  (LocalYear("&amp;$E$18&amp;")="&amp;$D$7&amp;"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64" t="str">
        <f>IF(O191=1,"",RTD("cqg.rtd",,"StudyData", "(Vol("&amp;$E$19&amp;")when  (LocalYear("&amp;$E$19&amp;")="&amp;$D$8&amp;"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64" t="str">
        <f>IF(O191=1,"",RTD("cqg.rtd",,"StudyData", "(Vol("&amp;$E$20&amp;")when  (LocalYear("&amp;$E$20&amp;")="&amp;$D$9&amp;"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64" t="str">
        <f>IF(O191=1,"",RTD("cqg.rtd",,"StudyData", "(Vol("&amp;$E$21&amp;")when  (LocalYear("&amp;$E$21&amp;")="&amp;$D$10&amp;"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64" t="str">
        <f>IF(O191=1,"",RTD("cqg.rtd",,"StudyData", "(Vol("&amp;$E$21&amp;")when  (LocalYear("&amp;$E$21&amp;")="&amp;$D$11&amp;"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65" t="str">
        <f t="shared" si="28"/>
        <v/>
      </c>
      <c r="AE191" s="64" t="str">
        <f ca="1">IF($R191=1,SUM($S$1:S191),"")</f>
        <v/>
      </c>
      <c r="AF191" s="64" t="str">
        <f ca="1">IF($R191=1,SUM($T$1:T191),"")</f>
        <v/>
      </c>
      <c r="AG191" s="64" t="str">
        <f ca="1">IF($R191=1,SUM($U$1:U191),"")</f>
        <v/>
      </c>
      <c r="AH191" s="64" t="str">
        <f ca="1">IF($R191=1,SUM($V$1:V191),"")</f>
        <v/>
      </c>
      <c r="AI191" s="64" t="str">
        <f ca="1">IF($R191=1,SUM($W$1:W191),"")</f>
        <v/>
      </c>
      <c r="AJ191" s="64" t="str">
        <f ca="1">IF($R191=1,SUM($X$1:X191),"")</f>
        <v/>
      </c>
      <c r="AK191" s="64" t="str">
        <f ca="1">IF($R191=1,SUM($Y$1:Y191),"")</f>
        <v/>
      </c>
      <c r="AL191" s="64" t="str">
        <f ca="1">IF($R191=1,SUM($Z$1:Z191),"")</f>
        <v/>
      </c>
      <c r="AM191" s="64" t="str">
        <f ca="1">IF($R191=1,SUM($AA$1:AA191),"")</f>
        <v/>
      </c>
      <c r="AN191" s="64" t="str">
        <f ca="1">IF($R191=1,SUM($AB$1:AB191),"")</f>
        <v/>
      </c>
      <c r="AO191" s="64" t="str">
        <f ca="1">IF($R191=1,SUM($AC$1:AC191),"")</f>
        <v/>
      </c>
      <c r="AQ191" s="69" t="str">
        <f t="shared" si="29"/>
        <v>23:50</v>
      </c>
    </row>
    <row r="192" spans="6:43" x14ac:dyDescent="0.3">
      <c r="F192" s="64">
        <f t="shared" si="30"/>
        <v>23</v>
      </c>
      <c r="G192" s="66">
        <f t="shared" si="31"/>
        <v>55</v>
      </c>
      <c r="H192" s="67">
        <f t="shared" si="32"/>
        <v>0.99652777777777779</v>
      </c>
      <c r="K192" s="65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65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64">
        <f t="shared" si="26"/>
        <v>1</v>
      </c>
      <c r="R192" s="64">
        <f t="shared" ca="1" si="27"/>
        <v>1.1729999999999809</v>
      </c>
      <c r="S192" s="64" t="str">
        <f>IF(O192=1,"",RTD("cqg.rtd",,"StudyData", "(Vol("&amp;$E$13&amp;")when  (LocalYear("&amp;$E$13&amp;")="&amp;$D$2&amp;"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64" t="str">
        <f>IF(O192=1,"",RTD("cqg.rtd",,"StudyData", "(Vol("&amp;$E$14&amp;")when  (LocalYear("&amp;$E$14&amp;")="&amp;$D$3&amp;"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64" t="str">
        <f>IF(O192=1,"",RTD("cqg.rtd",,"StudyData", "(Vol("&amp;$E$15&amp;")when  (LocalYear("&amp;$E$15&amp;")="&amp;$D$4&amp;"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64" t="str">
        <f>IF(O192=1,"",RTD("cqg.rtd",,"StudyData", "(Vol("&amp;$E$16&amp;")when  (LocalYear("&amp;$E$16&amp;")="&amp;$D$5&amp;"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64" t="str">
        <f>IF(O192=1,"",RTD("cqg.rtd",,"StudyData", "(Vol("&amp;$E$17&amp;")when  (LocalYear("&amp;$E$17&amp;")="&amp;$D$6&amp;"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64" t="str">
        <f>IF(O192=1,"",RTD("cqg.rtd",,"StudyData", "(Vol("&amp;$E$18&amp;")when  (LocalYear("&amp;$E$18&amp;")="&amp;$D$7&amp;"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64" t="str">
        <f>IF(O192=1,"",RTD("cqg.rtd",,"StudyData", "(Vol("&amp;$E$19&amp;")when  (LocalYear("&amp;$E$19&amp;")="&amp;$D$8&amp;"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64" t="str">
        <f>IF(O192=1,"",RTD("cqg.rtd",,"StudyData", "(Vol("&amp;$E$20&amp;")when  (LocalYear("&amp;$E$20&amp;")="&amp;$D$9&amp;"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64" t="str">
        <f>IF(O192=1,"",RTD("cqg.rtd",,"StudyData", "(Vol("&amp;$E$21&amp;")when  (LocalYear("&amp;$E$21&amp;")="&amp;$D$10&amp;"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64" t="str">
        <f>IF(O192=1,"",RTD("cqg.rtd",,"StudyData", "(Vol("&amp;$E$21&amp;")when  (LocalYear("&amp;$E$21&amp;")="&amp;$D$11&amp;"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65" t="str">
        <f t="shared" si="28"/>
        <v/>
      </c>
      <c r="AE192" s="64" t="str">
        <f ca="1">IF($R192=1,SUM($S$1:S192),"")</f>
        <v/>
      </c>
      <c r="AF192" s="64" t="str">
        <f ca="1">IF($R192=1,SUM($T$1:T192),"")</f>
        <v/>
      </c>
      <c r="AG192" s="64" t="str">
        <f ca="1">IF($R192=1,SUM($U$1:U192),"")</f>
        <v/>
      </c>
      <c r="AH192" s="64" t="str">
        <f ca="1">IF($R192=1,SUM($V$1:V192),"")</f>
        <v/>
      </c>
      <c r="AI192" s="64" t="str">
        <f ca="1">IF($R192=1,SUM($W$1:W192),"")</f>
        <v/>
      </c>
      <c r="AJ192" s="64" t="str">
        <f ca="1">IF($R192=1,SUM($X$1:X192),"")</f>
        <v/>
      </c>
      <c r="AK192" s="64" t="str">
        <f ca="1">IF($R192=1,SUM($Y$1:Y192),"")</f>
        <v/>
      </c>
      <c r="AL192" s="64" t="str">
        <f ca="1">IF($R192=1,SUM($Z$1:Z192),"")</f>
        <v/>
      </c>
      <c r="AM192" s="64" t="str">
        <f ca="1">IF($R192=1,SUM($AA$1:AA192),"")</f>
        <v/>
      </c>
      <c r="AN192" s="64" t="str">
        <f ca="1">IF($R192=1,SUM($AB$1:AB192),"")</f>
        <v/>
      </c>
      <c r="AO192" s="64" t="str">
        <f ca="1">IF($R192=1,SUM($AC$1:AC192),"")</f>
        <v/>
      </c>
      <c r="AQ192" s="69" t="str">
        <f t="shared" si="29"/>
        <v>23:55</v>
      </c>
    </row>
    <row r="193" spans="6:43" x14ac:dyDescent="0.3">
      <c r="F193" s="64">
        <f t="shared" si="30"/>
        <v>24</v>
      </c>
      <c r="G193" s="66" t="str">
        <f t="shared" si="31"/>
        <v>00</v>
      </c>
      <c r="H193" s="67">
        <f t="shared" si="32"/>
        <v>1</v>
      </c>
      <c r="K193" s="65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65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64">
        <f t="shared" si="26"/>
        <v>1</v>
      </c>
      <c r="R193" s="64">
        <f t="shared" ca="1" si="27"/>
        <v>1.1739999999999808</v>
      </c>
      <c r="S193" s="64" t="str">
        <f>IF(O193=1,"",RTD("cqg.rtd",,"StudyData", "(Vol("&amp;$E$13&amp;")when  (LocalYear("&amp;$E$13&amp;")="&amp;$D$2&amp;"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64" t="str">
        <f>IF(O193=1,"",RTD("cqg.rtd",,"StudyData", "(Vol("&amp;$E$14&amp;")when  (LocalYear("&amp;$E$14&amp;")="&amp;$D$3&amp;"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64" t="str">
        <f>IF(O193=1,"",RTD("cqg.rtd",,"StudyData", "(Vol("&amp;$E$15&amp;")when  (LocalYear("&amp;$E$15&amp;")="&amp;$D$4&amp;"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64" t="str">
        <f>IF(O193=1,"",RTD("cqg.rtd",,"StudyData", "(Vol("&amp;$E$16&amp;")when  (LocalYear("&amp;$E$16&amp;")="&amp;$D$5&amp;"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64" t="str">
        <f>IF(O193=1,"",RTD("cqg.rtd",,"StudyData", "(Vol("&amp;$E$17&amp;")when  (LocalYear("&amp;$E$17&amp;")="&amp;$D$6&amp;"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64" t="str">
        <f>IF(O193=1,"",RTD("cqg.rtd",,"StudyData", "(Vol("&amp;$E$18&amp;")when  (LocalYear("&amp;$E$18&amp;")="&amp;$D$7&amp;"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64" t="str">
        <f>IF(O193=1,"",RTD("cqg.rtd",,"StudyData", "(Vol("&amp;$E$19&amp;")when  (LocalYear("&amp;$E$19&amp;")="&amp;$D$8&amp;"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64" t="str">
        <f>IF(O193=1,"",RTD("cqg.rtd",,"StudyData", "(Vol("&amp;$E$20&amp;")when  (LocalYear("&amp;$E$20&amp;")="&amp;$D$9&amp;"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64" t="str">
        <f>IF(O193=1,"",RTD("cqg.rtd",,"StudyData", "(Vol("&amp;$E$21&amp;")when  (LocalYear("&amp;$E$21&amp;")="&amp;$D$10&amp;"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64" t="str">
        <f>IF(O193=1,"",RTD("cqg.rtd",,"StudyData", "(Vol("&amp;$E$21&amp;")when  (LocalYear("&amp;$E$21&amp;")="&amp;$D$11&amp;"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65" t="str">
        <f t="shared" si="28"/>
        <v/>
      </c>
      <c r="AE193" s="64" t="str">
        <f ca="1">IF($R193=1,SUM($S$1:S193),"")</f>
        <v/>
      </c>
      <c r="AF193" s="64" t="str">
        <f ca="1">IF($R193=1,SUM($T$1:T193),"")</f>
        <v/>
      </c>
      <c r="AG193" s="64" t="str">
        <f ca="1">IF($R193=1,SUM($U$1:U193),"")</f>
        <v/>
      </c>
      <c r="AH193" s="64" t="str">
        <f ca="1">IF($R193=1,SUM($V$1:V193),"")</f>
        <v/>
      </c>
      <c r="AI193" s="64" t="str">
        <f ca="1">IF($R193=1,SUM($W$1:W193),"")</f>
        <v/>
      </c>
      <c r="AJ193" s="64" t="str">
        <f ca="1">IF($R193=1,SUM($X$1:X193),"")</f>
        <v/>
      </c>
      <c r="AK193" s="64" t="str">
        <f ca="1">IF($R193=1,SUM($Y$1:Y193),"")</f>
        <v/>
      </c>
      <c r="AL193" s="64" t="str">
        <f ca="1">IF($R193=1,SUM($Z$1:Z193),"")</f>
        <v/>
      </c>
      <c r="AM193" s="64" t="str">
        <f ca="1">IF($R193=1,SUM($AA$1:AA193),"")</f>
        <v/>
      </c>
      <c r="AN193" s="64" t="str">
        <f ca="1">IF($R193=1,SUM($AB$1:AB193),"")</f>
        <v/>
      </c>
      <c r="AO193" s="64" t="str">
        <f ca="1">IF($R193=1,SUM($AC$1:AC193),"")</f>
        <v/>
      </c>
      <c r="AQ193" s="69" t="str">
        <f t="shared" si="29"/>
        <v>24:00</v>
      </c>
    </row>
    <row r="194" spans="6:43" x14ac:dyDescent="0.3">
      <c r="F194" s="64">
        <f t="shared" si="30"/>
        <v>24</v>
      </c>
      <c r="G194" s="66" t="str">
        <f t="shared" si="31"/>
        <v>05</v>
      </c>
      <c r="H194" s="67">
        <f t="shared" si="32"/>
        <v>1.0034722222222221</v>
      </c>
      <c r="K194" s="65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65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64">
        <f t="shared" ref="O194:O257" si="33">IF(H194&gt;$I$3,1,0)</f>
        <v>1</v>
      </c>
      <c r="R194" s="64">
        <f t="shared" ref="R194:R257" ca="1" si="34">IF(AND(K195="",K194&lt;&gt;""),1,0.001+R193)</f>
        <v>1.1749999999999807</v>
      </c>
      <c r="S194" s="64" t="str">
        <f>IF(O194=1,"",RTD("cqg.rtd",,"StudyData", "(Vol("&amp;$E$13&amp;")when  (LocalYear("&amp;$E$13&amp;")="&amp;$D$2&amp;"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64" t="str">
        <f>IF(O194=1,"",RTD("cqg.rtd",,"StudyData", "(Vol("&amp;$E$14&amp;")when  (LocalYear("&amp;$E$14&amp;")="&amp;$D$3&amp;"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64" t="str">
        <f>IF(O194=1,"",RTD("cqg.rtd",,"StudyData", "(Vol("&amp;$E$15&amp;")when  (LocalYear("&amp;$E$15&amp;")="&amp;$D$4&amp;"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64" t="str">
        <f>IF(O194=1,"",RTD("cqg.rtd",,"StudyData", "(Vol("&amp;$E$16&amp;")when  (LocalYear("&amp;$E$16&amp;")="&amp;$D$5&amp;"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64" t="str">
        <f>IF(O194=1,"",RTD("cqg.rtd",,"StudyData", "(Vol("&amp;$E$17&amp;")when  (LocalYear("&amp;$E$17&amp;")="&amp;$D$6&amp;"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64" t="str">
        <f>IF(O194=1,"",RTD("cqg.rtd",,"StudyData", "(Vol("&amp;$E$18&amp;")when  (LocalYear("&amp;$E$18&amp;")="&amp;$D$7&amp;"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64" t="str">
        <f>IF(O194=1,"",RTD("cqg.rtd",,"StudyData", "(Vol("&amp;$E$19&amp;")when  (LocalYear("&amp;$E$19&amp;")="&amp;$D$8&amp;"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64" t="str">
        <f>IF(O194=1,"",RTD("cqg.rtd",,"StudyData", "(Vol("&amp;$E$20&amp;")when  (LocalYear("&amp;$E$20&amp;")="&amp;$D$9&amp;"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64" t="str">
        <f>IF(O194=1,"",RTD("cqg.rtd",,"StudyData", "(Vol("&amp;$E$21&amp;")when  (LocalYear("&amp;$E$21&amp;")="&amp;$D$10&amp;"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64" t="str">
        <f>IF(O194=1,"",RTD("cqg.rtd",,"StudyData", "(Vol("&amp;$E$21&amp;")when  (LocalYear("&amp;$E$21&amp;")="&amp;$D$11&amp;"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65" t="str">
        <f t="shared" ref="AC194:AC257" si="35">K194</f>
        <v/>
      </c>
      <c r="AE194" s="64" t="str">
        <f ca="1">IF($R194=1,SUM($S$1:S194),"")</f>
        <v/>
      </c>
      <c r="AF194" s="64" t="str">
        <f ca="1">IF($R194=1,SUM($T$1:T194),"")</f>
        <v/>
      </c>
      <c r="AG194" s="64" t="str">
        <f ca="1">IF($R194=1,SUM($U$1:U194),"")</f>
        <v/>
      </c>
      <c r="AH194" s="64" t="str">
        <f ca="1">IF($R194=1,SUM($V$1:V194),"")</f>
        <v/>
      </c>
      <c r="AI194" s="64" t="str">
        <f ca="1">IF($R194=1,SUM($W$1:W194),"")</f>
        <v/>
      </c>
      <c r="AJ194" s="64" t="str">
        <f ca="1">IF($R194=1,SUM($X$1:X194),"")</f>
        <v/>
      </c>
      <c r="AK194" s="64" t="str">
        <f ca="1">IF($R194=1,SUM($Y$1:Y194),"")</f>
        <v/>
      </c>
      <c r="AL194" s="64" t="str">
        <f ca="1">IF($R194=1,SUM($Z$1:Z194),"")</f>
        <v/>
      </c>
      <c r="AM194" s="64" t="str">
        <f ca="1">IF($R194=1,SUM($AA$1:AA194),"")</f>
        <v/>
      </c>
      <c r="AN194" s="64" t="str">
        <f ca="1">IF($R194=1,SUM($AB$1:AB194),"")</f>
        <v/>
      </c>
      <c r="AO194" s="64" t="str">
        <f ca="1">IF($R194=1,SUM($AC$1:AC194),"")</f>
        <v/>
      </c>
      <c r="AQ194" s="69" t="str">
        <f t="shared" ref="AQ194:AQ257" si="36">F194&amp;":"&amp;G194</f>
        <v>24:05</v>
      </c>
    </row>
    <row r="195" spans="6:43" x14ac:dyDescent="0.3">
      <c r="F195" s="64">
        <f t="shared" si="30"/>
        <v>24</v>
      </c>
      <c r="G195" s="66">
        <f t="shared" si="31"/>
        <v>10</v>
      </c>
      <c r="H195" s="67">
        <f t="shared" si="32"/>
        <v>1.0069444444444444</v>
      </c>
      <c r="K195" s="65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65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64">
        <f t="shared" si="33"/>
        <v>1</v>
      </c>
      <c r="R195" s="64">
        <f t="shared" ca="1" si="34"/>
        <v>1.1759999999999806</v>
      </c>
      <c r="S195" s="64" t="str">
        <f>IF(O195=1,"",RTD("cqg.rtd",,"StudyData", "(Vol("&amp;$E$13&amp;")when  (LocalYear("&amp;$E$13&amp;")="&amp;$D$2&amp;"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64" t="str">
        <f>IF(O195=1,"",RTD("cqg.rtd",,"StudyData", "(Vol("&amp;$E$14&amp;")when  (LocalYear("&amp;$E$14&amp;")="&amp;$D$3&amp;"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64" t="str">
        <f>IF(O195=1,"",RTD("cqg.rtd",,"StudyData", "(Vol("&amp;$E$15&amp;")when  (LocalYear("&amp;$E$15&amp;")="&amp;$D$4&amp;"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64" t="str">
        <f>IF(O195=1,"",RTD("cqg.rtd",,"StudyData", "(Vol("&amp;$E$16&amp;")when  (LocalYear("&amp;$E$16&amp;")="&amp;$D$5&amp;"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64" t="str">
        <f>IF(O195=1,"",RTD("cqg.rtd",,"StudyData", "(Vol("&amp;$E$17&amp;")when  (LocalYear("&amp;$E$17&amp;")="&amp;$D$6&amp;"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64" t="str">
        <f>IF(O195=1,"",RTD("cqg.rtd",,"StudyData", "(Vol("&amp;$E$18&amp;")when  (LocalYear("&amp;$E$18&amp;")="&amp;$D$7&amp;"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64" t="str">
        <f>IF(O195=1,"",RTD("cqg.rtd",,"StudyData", "(Vol("&amp;$E$19&amp;")when  (LocalYear("&amp;$E$19&amp;")="&amp;$D$8&amp;"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64" t="str">
        <f>IF(O195=1,"",RTD("cqg.rtd",,"StudyData", "(Vol("&amp;$E$20&amp;")when  (LocalYear("&amp;$E$20&amp;")="&amp;$D$9&amp;"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64" t="str">
        <f>IF(O195=1,"",RTD("cqg.rtd",,"StudyData", "(Vol("&amp;$E$21&amp;")when  (LocalYear("&amp;$E$21&amp;")="&amp;$D$10&amp;"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64" t="str">
        <f>IF(O195=1,"",RTD("cqg.rtd",,"StudyData", "(Vol("&amp;$E$21&amp;")when  (LocalYear("&amp;$E$21&amp;")="&amp;$D$11&amp;"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65" t="str">
        <f t="shared" si="35"/>
        <v/>
      </c>
      <c r="AE195" s="64" t="str">
        <f ca="1">IF($R195=1,SUM($S$1:S195),"")</f>
        <v/>
      </c>
      <c r="AF195" s="64" t="str">
        <f ca="1">IF($R195=1,SUM($T$1:T195),"")</f>
        <v/>
      </c>
      <c r="AG195" s="64" t="str">
        <f ca="1">IF($R195=1,SUM($U$1:U195),"")</f>
        <v/>
      </c>
      <c r="AH195" s="64" t="str">
        <f ca="1">IF($R195=1,SUM($V$1:V195),"")</f>
        <v/>
      </c>
      <c r="AI195" s="64" t="str">
        <f ca="1">IF($R195=1,SUM($W$1:W195),"")</f>
        <v/>
      </c>
      <c r="AJ195" s="64" t="str">
        <f ca="1">IF($R195=1,SUM($X$1:X195),"")</f>
        <v/>
      </c>
      <c r="AK195" s="64" t="str">
        <f ca="1">IF($R195=1,SUM($Y$1:Y195),"")</f>
        <v/>
      </c>
      <c r="AL195" s="64" t="str">
        <f ca="1">IF($R195=1,SUM($Z$1:Z195),"")</f>
        <v/>
      </c>
      <c r="AM195" s="64" t="str">
        <f ca="1">IF($R195=1,SUM($AA$1:AA195),"")</f>
        <v/>
      </c>
      <c r="AN195" s="64" t="str">
        <f ca="1">IF($R195=1,SUM($AB$1:AB195),"")</f>
        <v/>
      </c>
      <c r="AO195" s="64" t="str">
        <f ca="1">IF($R195=1,SUM($AC$1:AC195),"")</f>
        <v/>
      </c>
      <c r="AQ195" s="69" t="str">
        <f t="shared" si="36"/>
        <v>24:10</v>
      </c>
    </row>
    <row r="196" spans="6:43" x14ac:dyDescent="0.3">
      <c r="F196" s="64">
        <f t="shared" si="30"/>
        <v>24</v>
      </c>
      <c r="G196" s="66">
        <f t="shared" si="31"/>
        <v>15</v>
      </c>
      <c r="H196" s="67">
        <f t="shared" si="32"/>
        <v>1.0104166666666667</v>
      </c>
      <c r="K196" s="65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65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64">
        <f t="shared" si="33"/>
        <v>1</v>
      </c>
      <c r="R196" s="64">
        <f t="shared" ca="1" si="34"/>
        <v>1.1769999999999805</v>
      </c>
      <c r="S196" s="64" t="str">
        <f>IF(O196=1,"",RTD("cqg.rtd",,"StudyData", "(Vol("&amp;$E$13&amp;")when  (LocalYear("&amp;$E$13&amp;")="&amp;$D$2&amp;"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64" t="str">
        <f>IF(O196=1,"",RTD("cqg.rtd",,"StudyData", "(Vol("&amp;$E$14&amp;")when  (LocalYear("&amp;$E$14&amp;")="&amp;$D$3&amp;"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64" t="str">
        <f>IF(O196=1,"",RTD("cqg.rtd",,"StudyData", "(Vol("&amp;$E$15&amp;")when  (LocalYear("&amp;$E$15&amp;")="&amp;$D$4&amp;"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64" t="str">
        <f>IF(O196=1,"",RTD("cqg.rtd",,"StudyData", "(Vol("&amp;$E$16&amp;")when  (LocalYear("&amp;$E$16&amp;")="&amp;$D$5&amp;"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64" t="str">
        <f>IF(O196=1,"",RTD("cqg.rtd",,"StudyData", "(Vol("&amp;$E$17&amp;")when  (LocalYear("&amp;$E$17&amp;")="&amp;$D$6&amp;"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64" t="str">
        <f>IF(O196=1,"",RTD("cqg.rtd",,"StudyData", "(Vol("&amp;$E$18&amp;")when  (LocalYear("&amp;$E$18&amp;")="&amp;$D$7&amp;"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64" t="str">
        <f>IF(O196=1,"",RTD("cqg.rtd",,"StudyData", "(Vol("&amp;$E$19&amp;")when  (LocalYear("&amp;$E$19&amp;")="&amp;$D$8&amp;"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64" t="str">
        <f>IF(O196=1,"",RTD("cqg.rtd",,"StudyData", "(Vol("&amp;$E$20&amp;")when  (LocalYear("&amp;$E$20&amp;")="&amp;$D$9&amp;"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64" t="str">
        <f>IF(O196=1,"",RTD("cqg.rtd",,"StudyData", "(Vol("&amp;$E$21&amp;")when  (LocalYear("&amp;$E$21&amp;")="&amp;$D$10&amp;"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64" t="str">
        <f>IF(O196=1,"",RTD("cqg.rtd",,"StudyData", "(Vol("&amp;$E$21&amp;")when  (LocalYear("&amp;$E$21&amp;")="&amp;$D$11&amp;"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65" t="str">
        <f t="shared" si="35"/>
        <v/>
      </c>
      <c r="AE196" s="64" t="str">
        <f ca="1">IF($R196=1,SUM($S$1:S196),"")</f>
        <v/>
      </c>
      <c r="AF196" s="64" t="str">
        <f ca="1">IF($R196=1,SUM($T$1:T196),"")</f>
        <v/>
      </c>
      <c r="AG196" s="64" t="str">
        <f ca="1">IF($R196=1,SUM($U$1:U196),"")</f>
        <v/>
      </c>
      <c r="AH196" s="64" t="str">
        <f ca="1">IF($R196=1,SUM($V$1:V196),"")</f>
        <v/>
      </c>
      <c r="AI196" s="64" t="str">
        <f ca="1">IF($R196=1,SUM($W$1:W196),"")</f>
        <v/>
      </c>
      <c r="AJ196" s="64" t="str">
        <f ca="1">IF($R196=1,SUM($X$1:X196),"")</f>
        <v/>
      </c>
      <c r="AK196" s="64" t="str">
        <f ca="1">IF($R196=1,SUM($Y$1:Y196),"")</f>
        <v/>
      </c>
      <c r="AL196" s="64" t="str">
        <f ca="1">IF($R196=1,SUM($Z$1:Z196),"")</f>
        <v/>
      </c>
      <c r="AM196" s="64" t="str">
        <f ca="1">IF($R196=1,SUM($AA$1:AA196),"")</f>
        <v/>
      </c>
      <c r="AN196" s="64" t="str">
        <f ca="1">IF($R196=1,SUM($AB$1:AB196),"")</f>
        <v/>
      </c>
      <c r="AO196" s="64" t="str">
        <f ca="1">IF($R196=1,SUM($AC$1:AC196),"")</f>
        <v/>
      </c>
      <c r="AQ196" s="69" t="str">
        <f t="shared" si="36"/>
        <v>24:15</v>
      </c>
    </row>
    <row r="197" spans="6:43" x14ac:dyDescent="0.3">
      <c r="F197" s="64">
        <f t="shared" si="30"/>
        <v>24</v>
      </c>
      <c r="G197" s="66">
        <f t="shared" si="31"/>
        <v>20</v>
      </c>
      <c r="H197" s="67">
        <f t="shared" si="32"/>
        <v>1.0138888888888888</v>
      </c>
      <c r="K197" s="65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65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64">
        <f t="shared" si="33"/>
        <v>1</v>
      </c>
      <c r="R197" s="64">
        <f t="shared" ca="1" si="34"/>
        <v>1.1779999999999804</v>
      </c>
      <c r="S197" s="64" t="str">
        <f>IF(O197=1,"",RTD("cqg.rtd",,"StudyData", "(Vol("&amp;$E$13&amp;")when  (LocalYear("&amp;$E$13&amp;")="&amp;$D$2&amp;"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64" t="str">
        <f>IF(O197=1,"",RTD("cqg.rtd",,"StudyData", "(Vol("&amp;$E$14&amp;")when  (LocalYear("&amp;$E$14&amp;")="&amp;$D$3&amp;"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64" t="str">
        <f>IF(O197=1,"",RTD("cqg.rtd",,"StudyData", "(Vol("&amp;$E$15&amp;")when  (LocalYear("&amp;$E$15&amp;")="&amp;$D$4&amp;"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64" t="str">
        <f>IF(O197=1,"",RTD("cqg.rtd",,"StudyData", "(Vol("&amp;$E$16&amp;")when  (LocalYear("&amp;$E$16&amp;")="&amp;$D$5&amp;"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64" t="str">
        <f>IF(O197=1,"",RTD("cqg.rtd",,"StudyData", "(Vol("&amp;$E$17&amp;")when  (LocalYear("&amp;$E$17&amp;")="&amp;$D$6&amp;"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64" t="str">
        <f>IF(O197=1,"",RTD("cqg.rtd",,"StudyData", "(Vol("&amp;$E$18&amp;")when  (LocalYear("&amp;$E$18&amp;")="&amp;$D$7&amp;"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64" t="str">
        <f>IF(O197=1,"",RTD("cqg.rtd",,"StudyData", "(Vol("&amp;$E$19&amp;")when  (LocalYear("&amp;$E$19&amp;")="&amp;$D$8&amp;"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64" t="str">
        <f>IF(O197=1,"",RTD("cqg.rtd",,"StudyData", "(Vol("&amp;$E$20&amp;")when  (LocalYear("&amp;$E$20&amp;")="&amp;$D$9&amp;"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64" t="str">
        <f>IF(O197=1,"",RTD("cqg.rtd",,"StudyData", "(Vol("&amp;$E$21&amp;")when  (LocalYear("&amp;$E$21&amp;")="&amp;$D$10&amp;"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64" t="str">
        <f>IF(O197=1,"",RTD("cqg.rtd",,"StudyData", "(Vol("&amp;$E$21&amp;")when  (LocalYear("&amp;$E$21&amp;")="&amp;$D$11&amp;"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65" t="str">
        <f t="shared" si="35"/>
        <v/>
      </c>
      <c r="AE197" s="64" t="str">
        <f ca="1">IF($R197=1,SUM($S$1:S197),"")</f>
        <v/>
      </c>
      <c r="AF197" s="64" t="str">
        <f ca="1">IF($R197=1,SUM($T$1:T197),"")</f>
        <v/>
      </c>
      <c r="AG197" s="64" t="str">
        <f ca="1">IF($R197=1,SUM($U$1:U197),"")</f>
        <v/>
      </c>
      <c r="AH197" s="64" t="str">
        <f ca="1">IF($R197=1,SUM($V$1:V197),"")</f>
        <v/>
      </c>
      <c r="AI197" s="64" t="str">
        <f ca="1">IF($R197=1,SUM($W$1:W197),"")</f>
        <v/>
      </c>
      <c r="AJ197" s="64" t="str">
        <f ca="1">IF($R197=1,SUM($X$1:X197),"")</f>
        <v/>
      </c>
      <c r="AK197" s="64" t="str">
        <f ca="1">IF($R197=1,SUM($Y$1:Y197),"")</f>
        <v/>
      </c>
      <c r="AL197" s="64" t="str">
        <f ca="1">IF($R197=1,SUM($Z$1:Z197),"")</f>
        <v/>
      </c>
      <c r="AM197" s="64" t="str">
        <f ca="1">IF($R197=1,SUM($AA$1:AA197),"")</f>
        <v/>
      </c>
      <c r="AN197" s="64" t="str">
        <f ca="1">IF($R197=1,SUM($AB$1:AB197),"")</f>
        <v/>
      </c>
      <c r="AO197" s="64" t="str">
        <f ca="1">IF($R197=1,SUM($AC$1:AC197),"")</f>
        <v/>
      </c>
      <c r="AQ197" s="69" t="str">
        <f t="shared" si="36"/>
        <v>24:20</v>
      </c>
    </row>
    <row r="198" spans="6:43" x14ac:dyDescent="0.3">
      <c r="F198" s="64">
        <f t="shared" si="30"/>
        <v>24</v>
      </c>
      <c r="G198" s="66">
        <f t="shared" si="31"/>
        <v>25</v>
      </c>
      <c r="H198" s="67">
        <f t="shared" si="32"/>
        <v>1.0173611111111112</v>
      </c>
      <c r="K198" s="65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65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64">
        <f t="shared" si="33"/>
        <v>1</v>
      </c>
      <c r="R198" s="64">
        <f t="shared" ca="1" si="34"/>
        <v>1.1789999999999803</v>
      </c>
      <c r="S198" s="64" t="str">
        <f>IF(O198=1,"",RTD("cqg.rtd",,"StudyData", "(Vol("&amp;$E$13&amp;")when  (LocalYear("&amp;$E$13&amp;")="&amp;$D$2&amp;"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64" t="str">
        <f>IF(O198=1,"",RTD("cqg.rtd",,"StudyData", "(Vol("&amp;$E$14&amp;")when  (LocalYear("&amp;$E$14&amp;")="&amp;$D$3&amp;"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64" t="str">
        <f>IF(O198=1,"",RTD("cqg.rtd",,"StudyData", "(Vol("&amp;$E$15&amp;")when  (LocalYear("&amp;$E$15&amp;")="&amp;$D$4&amp;"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64" t="str">
        <f>IF(O198=1,"",RTD("cqg.rtd",,"StudyData", "(Vol("&amp;$E$16&amp;")when  (LocalYear("&amp;$E$16&amp;")="&amp;$D$5&amp;"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64" t="str">
        <f>IF(O198=1,"",RTD("cqg.rtd",,"StudyData", "(Vol("&amp;$E$17&amp;")when  (LocalYear("&amp;$E$17&amp;")="&amp;$D$6&amp;"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64" t="str">
        <f>IF(O198=1,"",RTD("cqg.rtd",,"StudyData", "(Vol("&amp;$E$18&amp;")when  (LocalYear("&amp;$E$18&amp;")="&amp;$D$7&amp;"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64" t="str">
        <f>IF(O198=1,"",RTD("cqg.rtd",,"StudyData", "(Vol("&amp;$E$19&amp;")when  (LocalYear("&amp;$E$19&amp;")="&amp;$D$8&amp;"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64" t="str">
        <f>IF(O198=1,"",RTD("cqg.rtd",,"StudyData", "(Vol("&amp;$E$20&amp;")when  (LocalYear("&amp;$E$20&amp;")="&amp;$D$9&amp;"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64" t="str">
        <f>IF(O198=1,"",RTD("cqg.rtd",,"StudyData", "(Vol("&amp;$E$21&amp;")when  (LocalYear("&amp;$E$21&amp;")="&amp;$D$10&amp;"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64" t="str">
        <f>IF(O198=1,"",RTD("cqg.rtd",,"StudyData", "(Vol("&amp;$E$21&amp;")when  (LocalYear("&amp;$E$21&amp;")="&amp;$D$11&amp;"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65" t="str">
        <f t="shared" si="35"/>
        <v/>
      </c>
      <c r="AE198" s="64" t="str">
        <f ca="1">IF($R198=1,SUM($S$1:S198),"")</f>
        <v/>
      </c>
      <c r="AF198" s="64" t="str">
        <f ca="1">IF($R198=1,SUM($T$1:T198),"")</f>
        <v/>
      </c>
      <c r="AG198" s="64" t="str">
        <f ca="1">IF($R198=1,SUM($U$1:U198),"")</f>
        <v/>
      </c>
      <c r="AH198" s="64" t="str">
        <f ca="1">IF($R198=1,SUM($V$1:V198),"")</f>
        <v/>
      </c>
      <c r="AI198" s="64" t="str">
        <f ca="1">IF($R198=1,SUM($W$1:W198),"")</f>
        <v/>
      </c>
      <c r="AJ198" s="64" t="str">
        <f ca="1">IF($R198=1,SUM($X$1:X198),"")</f>
        <v/>
      </c>
      <c r="AK198" s="64" t="str">
        <f ca="1">IF($R198=1,SUM($Y$1:Y198),"")</f>
        <v/>
      </c>
      <c r="AL198" s="64" t="str">
        <f ca="1">IF($R198=1,SUM($Z$1:Z198),"")</f>
        <v/>
      </c>
      <c r="AM198" s="64" t="str">
        <f ca="1">IF($R198=1,SUM($AA$1:AA198),"")</f>
        <v/>
      </c>
      <c r="AN198" s="64" t="str">
        <f ca="1">IF($R198=1,SUM($AB$1:AB198),"")</f>
        <v/>
      </c>
      <c r="AO198" s="64" t="str">
        <f ca="1">IF($R198=1,SUM($AC$1:AC198),"")</f>
        <v/>
      </c>
      <c r="AQ198" s="69" t="str">
        <f t="shared" si="36"/>
        <v>24:25</v>
      </c>
    </row>
    <row r="199" spans="6:43" x14ac:dyDescent="0.3">
      <c r="F199" s="64">
        <f t="shared" si="30"/>
        <v>24</v>
      </c>
      <c r="G199" s="66">
        <f t="shared" si="31"/>
        <v>30</v>
      </c>
      <c r="H199" s="67">
        <f t="shared" si="32"/>
        <v>1.0208333333333333</v>
      </c>
      <c r="K199" s="65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65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64">
        <f t="shared" si="33"/>
        <v>1</v>
      </c>
      <c r="R199" s="64">
        <f t="shared" ca="1" si="34"/>
        <v>1.1799999999999802</v>
      </c>
      <c r="S199" s="64" t="str">
        <f>IF(O199=1,"",RTD("cqg.rtd",,"StudyData", "(Vol("&amp;$E$13&amp;")when  (LocalYear("&amp;$E$13&amp;")="&amp;$D$2&amp;"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64" t="str">
        <f>IF(O199=1,"",RTD("cqg.rtd",,"StudyData", "(Vol("&amp;$E$14&amp;")when  (LocalYear("&amp;$E$14&amp;")="&amp;$D$3&amp;"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64" t="str">
        <f>IF(O199=1,"",RTD("cqg.rtd",,"StudyData", "(Vol("&amp;$E$15&amp;")when  (LocalYear("&amp;$E$15&amp;")="&amp;$D$4&amp;"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64" t="str">
        <f>IF(O199=1,"",RTD("cqg.rtd",,"StudyData", "(Vol("&amp;$E$16&amp;")when  (LocalYear("&amp;$E$16&amp;")="&amp;$D$5&amp;"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64" t="str">
        <f>IF(O199=1,"",RTD("cqg.rtd",,"StudyData", "(Vol("&amp;$E$17&amp;")when  (LocalYear("&amp;$E$17&amp;")="&amp;$D$6&amp;"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64" t="str">
        <f>IF(O199=1,"",RTD("cqg.rtd",,"StudyData", "(Vol("&amp;$E$18&amp;")when  (LocalYear("&amp;$E$18&amp;")="&amp;$D$7&amp;"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64" t="str">
        <f>IF(O199=1,"",RTD("cqg.rtd",,"StudyData", "(Vol("&amp;$E$19&amp;")when  (LocalYear("&amp;$E$19&amp;")="&amp;$D$8&amp;"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64" t="str">
        <f>IF(O199=1,"",RTD("cqg.rtd",,"StudyData", "(Vol("&amp;$E$20&amp;")when  (LocalYear("&amp;$E$20&amp;")="&amp;$D$9&amp;"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64" t="str">
        <f>IF(O199=1,"",RTD("cqg.rtd",,"StudyData", "(Vol("&amp;$E$21&amp;")when  (LocalYear("&amp;$E$21&amp;")="&amp;$D$10&amp;"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64" t="str">
        <f>IF(O199=1,"",RTD("cqg.rtd",,"StudyData", "(Vol("&amp;$E$21&amp;")when  (LocalYear("&amp;$E$21&amp;")="&amp;$D$11&amp;"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65" t="str">
        <f t="shared" si="35"/>
        <v/>
      </c>
      <c r="AE199" s="64" t="str">
        <f ca="1">IF($R199=1,SUM($S$1:S199),"")</f>
        <v/>
      </c>
      <c r="AF199" s="64" t="str">
        <f ca="1">IF($R199=1,SUM($T$1:T199),"")</f>
        <v/>
      </c>
      <c r="AG199" s="64" t="str">
        <f ca="1">IF($R199=1,SUM($U$1:U199),"")</f>
        <v/>
      </c>
      <c r="AH199" s="64" t="str">
        <f ca="1">IF($R199=1,SUM($V$1:V199),"")</f>
        <v/>
      </c>
      <c r="AI199" s="64" t="str">
        <f ca="1">IF($R199=1,SUM($W$1:W199),"")</f>
        <v/>
      </c>
      <c r="AJ199" s="64" t="str">
        <f ca="1">IF($R199=1,SUM($X$1:X199),"")</f>
        <v/>
      </c>
      <c r="AK199" s="64" t="str">
        <f ca="1">IF($R199=1,SUM($Y$1:Y199),"")</f>
        <v/>
      </c>
      <c r="AL199" s="64" t="str">
        <f ca="1">IF($R199=1,SUM($Z$1:Z199),"")</f>
        <v/>
      </c>
      <c r="AM199" s="64" t="str">
        <f ca="1">IF($R199=1,SUM($AA$1:AA199),"")</f>
        <v/>
      </c>
      <c r="AN199" s="64" t="str">
        <f ca="1">IF($R199=1,SUM($AB$1:AB199),"")</f>
        <v/>
      </c>
      <c r="AO199" s="64" t="str">
        <f ca="1">IF($R199=1,SUM($AC$1:AC199),"")</f>
        <v/>
      </c>
      <c r="AQ199" s="69" t="str">
        <f t="shared" si="36"/>
        <v>24:30</v>
      </c>
    </row>
    <row r="200" spans="6:43" x14ac:dyDescent="0.3">
      <c r="F200" s="64">
        <f t="shared" si="30"/>
        <v>24</v>
      </c>
      <c r="G200" s="66">
        <f t="shared" si="31"/>
        <v>35</v>
      </c>
      <c r="H200" s="67">
        <f t="shared" si="32"/>
        <v>1.0243055555555556</v>
      </c>
      <c r="K200" s="65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65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64">
        <f t="shared" si="33"/>
        <v>1</v>
      </c>
      <c r="R200" s="64">
        <f t="shared" ca="1" si="34"/>
        <v>1.1809999999999801</v>
      </c>
      <c r="S200" s="64" t="str">
        <f>IF(O200=1,"",RTD("cqg.rtd",,"StudyData", "(Vol("&amp;$E$13&amp;")when  (LocalYear("&amp;$E$13&amp;")="&amp;$D$2&amp;"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64" t="str">
        <f>IF(O200=1,"",RTD("cqg.rtd",,"StudyData", "(Vol("&amp;$E$14&amp;")when  (LocalYear("&amp;$E$14&amp;")="&amp;$D$3&amp;"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64" t="str">
        <f>IF(O200=1,"",RTD("cqg.rtd",,"StudyData", "(Vol("&amp;$E$15&amp;")when  (LocalYear("&amp;$E$15&amp;")="&amp;$D$4&amp;"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64" t="str">
        <f>IF(O200=1,"",RTD("cqg.rtd",,"StudyData", "(Vol("&amp;$E$16&amp;")when  (LocalYear("&amp;$E$16&amp;")="&amp;$D$5&amp;"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64" t="str">
        <f>IF(O200=1,"",RTD("cqg.rtd",,"StudyData", "(Vol("&amp;$E$17&amp;")when  (LocalYear("&amp;$E$17&amp;")="&amp;$D$6&amp;"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64" t="str">
        <f>IF(O200=1,"",RTD("cqg.rtd",,"StudyData", "(Vol("&amp;$E$18&amp;")when  (LocalYear("&amp;$E$18&amp;")="&amp;$D$7&amp;"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64" t="str">
        <f>IF(O200=1,"",RTD("cqg.rtd",,"StudyData", "(Vol("&amp;$E$19&amp;")when  (LocalYear("&amp;$E$19&amp;")="&amp;$D$8&amp;"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64" t="str">
        <f>IF(O200=1,"",RTD("cqg.rtd",,"StudyData", "(Vol("&amp;$E$20&amp;")when  (LocalYear("&amp;$E$20&amp;")="&amp;$D$9&amp;"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64" t="str">
        <f>IF(O200=1,"",RTD("cqg.rtd",,"StudyData", "(Vol("&amp;$E$21&amp;")when  (LocalYear("&amp;$E$21&amp;")="&amp;$D$10&amp;"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64" t="str">
        <f>IF(O200=1,"",RTD("cqg.rtd",,"StudyData", "(Vol("&amp;$E$21&amp;")when  (LocalYear("&amp;$E$21&amp;")="&amp;$D$11&amp;"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65" t="str">
        <f t="shared" si="35"/>
        <v/>
      </c>
      <c r="AE200" s="64" t="str">
        <f ca="1">IF($R200=1,SUM($S$1:S200),"")</f>
        <v/>
      </c>
      <c r="AF200" s="64" t="str">
        <f ca="1">IF($R200=1,SUM($T$1:T200),"")</f>
        <v/>
      </c>
      <c r="AG200" s="64" t="str">
        <f ca="1">IF($R200=1,SUM($U$1:U200),"")</f>
        <v/>
      </c>
      <c r="AH200" s="64" t="str">
        <f ca="1">IF($R200=1,SUM($V$1:V200),"")</f>
        <v/>
      </c>
      <c r="AI200" s="64" t="str">
        <f ca="1">IF($R200=1,SUM($W$1:W200),"")</f>
        <v/>
      </c>
      <c r="AJ200" s="64" t="str">
        <f ca="1">IF($R200=1,SUM($X$1:X200),"")</f>
        <v/>
      </c>
      <c r="AK200" s="64" t="str">
        <f ca="1">IF($R200=1,SUM($Y$1:Y200),"")</f>
        <v/>
      </c>
      <c r="AL200" s="64" t="str">
        <f ca="1">IF($R200=1,SUM($Z$1:Z200),"")</f>
        <v/>
      </c>
      <c r="AM200" s="64" t="str">
        <f ca="1">IF($R200=1,SUM($AA$1:AA200),"")</f>
        <v/>
      </c>
      <c r="AN200" s="64" t="str">
        <f ca="1">IF($R200=1,SUM($AB$1:AB200),"")</f>
        <v/>
      </c>
      <c r="AO200" s="64" t="str">
        <f ca="1">IF($R200=1,SUM($AC$1:AC200),"")</f>
        <v/>
      </c>
      <c r="AQ200" s="69" t="str">
        <f t="shared" si="36"/>
        <v>24:35</v>
      </c>
    </row>
    <row r="201" spans="6:43" x14ac:dyDescent="0.3">
      <c r="F201" s="64">
        <f t="shared" si="30"/>
        <v>24</v>
      </c>
      <c r="G201" s="66">
        <f t="shared" si="31"/>
        <v>40</v>
      </c>
      <c r="H201" s="67">
        <f t="shared" si="32"/>
        <v>1.0277777777777779</v>
      </c>
      <c r="K201" s="65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65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64">
        <f t="shared" si="33"/>
        <v>1</v>
      </c>
      <c r="R201" s="64">
        <f t="shared" ca="1" si="34"/>
        <v>1.18199999999998</v>
      </c>
      <c r="S201" s="64" t="str">
        <f>IF(O201=1,"",RTD("cqg.rtd",,"StudyData", "(Vol("&amp;$E$13&amp;")when  (LocalYear("&amp;$E$13&amp;")="&amp;$D$2&amp;"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64" t="str">
        <f>IF(O201=1,"",RTD("cqg.rtd",,"StudyData", "(Vol("&amp;$E$14&amp;")when  (LocalYear("&amp;$E$14&amp;")="&amp;$D$3&amp;"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64" t="str">
        <f>IF(O201=1,"",RTD("cqg.rtd",,"StudyData", "(Vol("&amp;$E$15&amp;")when  (LocalYear("&amp;$E$15&amp;")="&amp;$D$4&amp;"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64" t="str">
        <f>IF(O201=1,"",RTD("cqg.rtd",,"StudyData", "(Vol("&amp;$E$16&amp;")when  (LocalYear("&amp;$E$16&amp;")="&amp;$D$5&amp;"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64" t="str">
        <f>IF(O201=1,"",RTD("cqg.rtd",,"StudyData", "(Vol("&amp;$E$17&amp;")when  (LocalYear("&amp;$E$17&amp;")="&amp;$D$6&amp;"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64" t="str">
        <f>IF(O201=1,"",RTD("cqg.rtd",,"StudyData", "(Vol("&amp;$E$18&amp;")when  (LocalYear("&amp;$E$18&amp;")="&amp;$D$7&amp;"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64" t="str">
        <f>IF(O201=1,"",RTD("cqg.rtd",,"StudyData", "(Vol("&amp;$E$19&amp;")when  (LocalYear("&amp;$E$19&amp;")="&amp;$D$8&amp;"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64" t="str">
        <f>IF(O201=1,"",RTD("cqg.rtd",,"StudyData", "(Vol("&amp;$E$20&amp;")when  (LocalYear("&amp;$E$20&amp;")="&amp;$D$9&amp;"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64" t="str">
        <f>IF(O201=1,"",RTD("cqg.rtd",,"StudyData", "(Vol("&amp;$E$21&amp;")when  (LocalYear("&amp;$E$21&amp;")="&amp;$D$10&amp;"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64" t="str">
        <f>IF(O201=1,"",RTD("cqg.rtd",,"StudyData", "(Vol("&amp;$E$21&amp;")when  (LocalYear("&amp;$E$21&amp;")="&amp;$D$11&amp;"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65" t="str">
        <f t="shared" si="35"/>
        <v/>
      </c>
      <c r="AE201" s="64" t="str">
        <f ca="1">IF($R201=1,SUM($S$1:S201),"")</f>
        <v/>
      </c>
      <c r="AF201" s="64" t="str">
        <f ca="1">IF($R201=1,SUM($T$1:T201),"")</f>
        <v/>
      </c>
      <c r="AG201" s="64" t="str">
        <f ca="1">IF($R201=1,SUM($U$1:U201),"")</f>
        <v/>
      </c>
      <c r="AH201" s="64" t="str">
        <f ca="1">IF($R201=1,SUM($V$1:V201),"")</f>
        <v/>
      </c>
      <c r="AI201" s="64" t="str">
        <f ca="1">IF($R201=1,SUM($W$1:W201),"")</f>
        <v/>
      </c>
      <c r="AJ201" s="64" t="str">
        <f ca="1">IF($R201=1,SUM($X$1:X201),"")</f>
        <v/>
      </c>
      <c r="AK201" s="64" t="str">
        <f ca="1">IF($R201=1,SUM($Y$1:Y201),"")</f>
        <v/>
      </c>
      <c r="AL201" s="64" t="str">
        <f ca="1">IF($R201=1,SUM($Z$1:Z201),"")</f>
        <v/>
      </c>
      <c r="AM201" s="64" t="str">
        <f ca="1">IF($R201=1,SUM($AA$1:AA201),"")</f>
        <v/>
      </c>
      <c r="AN201" s="64" t="str">
        <f ca="1">IF($R201=1,SUM($AB$1:AB201),"")</f>
        <v/>
      </c>
      <c r="AO201" s="64" t="str">
        <f ca="1">IF($R201=1,SUM($AC$1:AC201),"")</f>
        <v/>
      </c>
      <c r="AQ201" s="69" t="str">
        <f t="shared" si="36"/>
        <v>24:40</v>
      </c>
    </row>
    <row r="202" spans="6:43" x14ac:dyDescent="0.3">
      <c r="F202" s="64">
        <f t="shared" si="30"/>
        <v>24</v>
      </c>
      <c r="G202" s="66">
        <f t="shared" si="31"/>
        <v>45</v>
      </c>
      <c r="H202" s="67">
        <f t="shared" si="32"/>
        <v>1.03125</v>
      </c>
      <c r="K202" s="65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65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64">
        <f t="shared" si="33"/>
        <v>1</v>
      </c>
      <c r="R202" s="64">
        <f t="shared" ca="1" si="34"/>
        <v>1.1829999999999798</v>
      </c>
      <c r="S202" s="64" t="str">
        <f>IF(O202=1,"",RTD("cqg.rtd",,"StudyData", "(Vol("&amp;$E$13&amp;")when  (LocalYear("&amp;$E$13&amp;")="&amp;$D$2&amp;"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64" t="str">
        <f>IF(O202=1,"",RTD("cqg.rtd",,"StudyData", "(Vol("&amp;$E$14&amp;")when  (LocalYear("&amp;$E$14&amp;")="&amp;$D$3&amp;"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64" t="str">
        <f>IF(O202=1,"",RTD("cqg.rtd",,"StudyData", "(Vol("&amp;$E$15&amp;")when  (LocalYear("&amp;$E$15&amp;")="&amp;$D$4&amp;"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64" t="str">
        <f>IF(O202=1,"",RTD("cqg.rtd",,"StudyData", "(Vol("&amp;$E$16&amp;")when  (LocalYear("&amp;$E$16&amp;")="&amp;$D$5&amp;"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64" t="str">
        <f>IF(O202=1,"",RTD("cqg.rtd",,"StudyData", "(Vol("&amp;$E$17&amp;")when  (LocalYear("&amp;$E$17&amp;")="&amp;$D$6&amp;"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64" t="str">
        <f>IF(O202=1,"",RTD("cqg.rtd",,"StudyData", "(Vol("&amp;$E$18&amp;")when  (LocalYear("&amp;$E$18&amp;")="&amp;$D$7&amp;"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64" t="str">
        <f>IF(O202=1,"",RTD("cqg.rtd",,"StudyData", "(Vol("&amp;$E$19&amp;")when  (LocalYear("&amp;$E$19&amp;")="&amp;$D$8&amp;"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64" t="str">
        <f>IF(O202=1,"",RTD("cqg.rtd",,"StudyData", "(Vol("&amp;$E$20&amp;")when  (LocalYear("&amp;$E$20&amp;")="&amp;$D$9&amp;"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64" t="str">
        <f>IF(O202=1,"",RTD("cqg.rtd",,"StudyData", "(Vol("&amp;$E$21&amp;")when  (LocalYear("&amp;$E$21&amp;")="&amp;$D$10&amp;"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64" t="str">
        <f>IF(O202=1,"",RTD("cqg.rtd",,"StudyData", "(Vol("&amp;$E$21&amp;")when  (LocalYear("&amp;$E$21&amp;")="&amp;$D$11&amp;"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65" t="str">
        <f t="shared" si="35"/>
        <v/>
      </c>
      <c r="AE202" s="64" t="str">
        <f ca="1">IF($R202=1,SUM($S$1:S202),"")</f>
        <v/>
      </c>
      <c r="AF202" s="64" t="str">
        <f ca="1">IF($R202=1,SUM($T$1:T202),"")</f>
        <v/>
      </c>
      <c r="AG202" s="64" t="str">
        <f ca="1">IF($R202=1,SUM($U$1:U202),"")</f>
        <v/>
      </c>
      <c r="AH202" s="64" t="str">
        <f ca="1">IF($R202=1,SUM($V$1:V202),"")</f>
        <v/>
      </c>
      <c r="AI202" s="64" t="str">
        <f ca="1">IF($R202=1,SUM($W$1:W202),"")</f>
        <v/>
      </c>
      <c r="AJ202" s="64" t="str">
        <f ca="1">IF($R202=1,SUM($X$1:X202),"")</f>
        <v/>
      </c>
      <c r="AK202" s="64" t="str">
        <f ca="1">IF($R202=1,SUM($Y$1:Y202),"")</f>
        <v/>
      </c>
      <c r="AL202" s="64" t="str">
        <f ca="1">IF($R202=1,SUM($Z$1:Z202),"")</f>
        <v/>
      </c>
      <c r="AM202" s="64" t="str">
        <f ca="1">IF($R202=1,SUM($AA$1:AA202),"")</f>
        <v/>
      </c>
      <c r="AN202" s="64" t="str">
        <f ca="1">IF($R202=1,SUM($AB$1:AB202),"")</f>
        <v/>
      </c>
      <c r="AO202" s="64" t="str">
        <f ca="1">IF($R202=1,SUM($AC$1:AC202),"")</f>
        <v/>
      </c>
      <c r="AQ202" s="69" t="str">
        <f t="shared" si="36"/>
        <v>24:45</v>
      </c>
    </row>
    <row r="203" spans="6:43" x14ac:dyDescent="0.3">
      <c r="F203" s="64">
        <f t="shared" si="30"/>
        <v>24</v>
      </c>
      <c r="G203" s="66">
        <f t="shared" si="31"/>
        <v>50</v>
      </c>
      <c r="H203" s="67">
        <f t="shared" si="32"/>
        <v>1.0347222222222221</v>
      </c>
      <c r="K203" s="65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65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64">
        <f t="shared" si="33"/>
        <v>1</v>
      </c>
      <c r="R203" s="64">
        <f t="shared" ca="1" si="34"/>
        <v>1.1839999999999797</v>
      </c>
      <c r="S203" s="64" t="str">
        <f>IF(O203=1,"",RTD("cqg.rtd",,"StudyData", "(Vol("&amp;$E$13&amp;")when  (LocalYear("&amp;$E$13&amp;")="&amp;$D$2&amp;"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64" t="str">
        <f>IF(O203=1,"",RTD("cqg.rtd",,"StudyData", "(Vol("&amp;$E$14&amp;")when  (LocalYear("&amp;$E$14&amp;")="&amp;$D$3&amp;"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64" t="str">
        <f>IF(O203=1,"",RTD("cqg.rtd",,"StudyData", "(Vol("&amp;$E$15&amp;")when  (LocalYear("&amp;$E$15&amp;")="&amp;$D$4&amp;"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64" t="str">
        <f>IF(O203=1,"",RTD("cqg.rtd",,"StudyData", "(Vol("&amp;$E$16&amp;")when  (LocalYear("&amp;$E$16&amp;")="&amp;$D$5&amp;"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64" t="str">
        <f>IF(O203=1,"",RTD("cqg.rtd",,"StudyData", "(Vol("&amp;$E$17&amp;")when  (LocalYear("&amp;$E$17&amp;")="&amp;$D$6&amp;"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64" t="str">
        <f>IF(O203=1,"",RTD("cqg.rtd",,"StudyData", "(Vol("&amp;$E$18&amp;")when  (LocalYear("&amp;$E$18&amp;")="&amp;$D$7&amp;"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64" t="str">
        <f>IF(O203=1,"",RTD("cqg.rtd",,"StudyData", "(Vol("&amp;$E$19&amp;")when  (LocalYear("&amp;$E$19&amp;")="&amp;$D$8&amp;"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64" t="str">
        <f>IF(O203=1,"",RTD("cqg.rtd",,"StudyData", "(Vol("&amp;$E$20&amp;")when  (LocalYear("&amp;$E$20&amp;")="&amp;$D$9&amp;"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64" t="str">
        <f>IF(O203=1,"",RTD("cqg.rtd",,"StudyData", "(Vol("&amp;$E$21&amp;")when  (LocalYear("&amp;$E$21&amp;")="&amp;$D$10&amp;"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64" t="str">
        <f>IF(O203=1,"",RTD("cqg.rtd",,"StudyData", "(Vol("&amp;$E$21&amp;")when  (LocalYear("&amp;$E$21&amp;")="&amp;$D$11&amp;"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65" t="str">
        <f t="shared" si="35"/>
        <v/>
      </c>
      <c r="AE203" s="64" t="str">
        <f ca="1">IF($R203=1,SUM($S$1:S203),"")</f>
        <v/>
      </c>
      <c r="AF203" s="64" t="str">
        <f ca="1">IF($R203=1,SUM($T$1:T203),"")</f>
        <v/>
      </c>
      <c r="AG203" s="64" t="str">
        <f ca="1">IF($R203=1,SUM($U$1:U203),"")</f>
        <v/>
      </c>
      <c r="AH203" s="64" t="str">
        <f ca="1">IF($R203=1,SUM($V$1:V203),"")</f>
        <v/>
      </c>
      <c r="AI203" s="64" t="str">
        <f ca="1">IF($R203=1,SUM($W$1:W203),"")</f>
        <v/>
      </c>
      <c r="AJ203" s="64" t="str">
        <f ca="1">IF($R203=1,SUM($X$1:X203),"")</f>
        <v/>
      </c>
      <c r="AK203" s="64" t="str">
        <f ca="1">IF($R203=1,SUM($Y$1:Y203),"")</f>
        <v/>
      </c>
      <c r="AL203" s="64" t="str">
        <f ca="1">IF($R203=1,SUM($Z$1:Z203),"")</f>
        <v/>
      </c>
      <c r="AM203" s="64" t="str">
        <f ca="1">IF($R203=1,SUM($AA$1:AA203),"")</f>
        <v/>
      </c>
      <c r="AN203" s="64" t="str">
        <f ca="1">IF($R203=1,SUM($AB$1:AB203),"")</f>
        <v/>
      </c>
      <c r="AO203" s="64" t="str">
        <f ca="1">IF($R203=1,SUM($AC$1:AC203),"")</f>
        <v/>
      </c>
      <c r="AQ203" s="69" t="str">
        <f t="shared" si="36"/>
        <v>24:50</v>
      </c>
    </row>
    <row r="204" spans="6:43" x14ac:dyDescent="0.3">
      <c r="F204" s="64">
        <f t="shared" si="30"/>
        <v>24</v>
      </c>
      <c r="G204" s="66">
        <f t="shared" si="31"/>
        <v>55</v>
      </c>
      <c r="H204" s="67">
        <f t="shared" si="32"/>
        <v>1.0381944444444444</v>
      </c>
      <c r="K204" s="65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65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64">
        <f t="shared" si="33"/>
        <v>1</v>
      </c>
      <c r="R204" s="64">
        <f t="shared" ca="1" si="34"/>
        <v>1.1849999999999796</v>
      </c>
      <c r="S204" s="64" t="str">
        <f>IF(O204=1,"",RTD("cqg.rtd",,"StudyData", "(Vol("&amp;$E$13&amp;")when  (LocalYear("&amp;$E$13&amp;")="&amp;$D$2&amp;"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64" t="str">
        <f>IF(O204=1,"",RTD("cqg.rtd",,"StudyData", "(Vol("&amp;$E$14&amp;")when  (LocalYear("&amp;$E$14&amp;")="&amp;$D$3&amp;"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64" t="str">
        <f>IF(O204=1,"",RTD("cqg.rtd",,"StudyData", "(Vol("&amp;$E$15&amp;")when  (LocalYear("&amp;$E$15&amp;")="&amp;$D$4&amp;"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64" t="str">
        <f>IF(O204=1,"",RTD("cqg.rtd",,"StudyData", "(Vol("&amp;$E$16&amp;")when  (LocalYear("&amp;$E$16&amp;")="&amp;$D$5&amp;"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64" t="str">
        <f>IF(O204=1,"",RTD("cqg.rtd",,"StudyData", "(Vol("&amp;$E$17&amp;")when  (LocalYear("&amp;$E$17&amp;")="&amp;$D$6&amp;"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64" t="str">
        <f>IF(O204=1,"",RTD("cqg.rtd",,"StudyData", "(Vol("&amp;$E$18&amp;")when  (LocalYear("&amp;$E$18&amp;")="&amp;$D$7&amp;"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64" t="str">
        <f>IF(O204=1,"",RTD("cqg.rtd",,"StudyData", "(Vol("&amp;$E$19&amp;")when  (LocalYear("&amp;$E$19&amp;")="&amp;$D$8&amp;"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64" t="str">
        <f>IF(O204=1,"",RTD("cqg.rtd",,"StudyData", "(Vol("&amp;$E$20&amp;")when  (LocalYear("&amp;$E$20&amp;")="&amp;$D$9&amp;"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64" t="str">
        <f>IF(O204=1,"",RTD("cqg.rtd",,"StudyData", "(Vol("&amp;$E$21&amp;")when  (LocalYear("&amp;$E$21&amp;")="&amp;$D$10&amp;"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64" t="str">
        <f>IF(O204=1,"",RTD("cqg.rtd",,"StudyData", "(Vol("&amp;$E$21&amp;")when  (LocalYear("&amp;$E$21&amp;")="&amp;$D$11&amp;"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65" t="str">
        <f t="shared" si="35"/>
        <v/>
      </c>
      <c r="AE204" s="64" t="str">
        <f ca="1">IF($R204=1,SUM($S$1:S204),"")</f>
        <v/>
      </c>
      <c r="AF204" s="64" t="str">
        <f ca="1">IF($R204=1,SUM($T$1:T204),"")</f>
        <v/>
      </c>
      <c r="AG204" s="64" t="str">
        <f ca="1">IF($R204=1,SUM($U$1:U204),"")</f>
        <v/>
      </c>
      <c r="AH204" s="64" t="str">
        <f ca="1">IF($R204=1,SUM($V$1:V204),"")</f>
        <v/>
      </c>
      <c r="AI204" s="64" t="str">
        <f ca="1">IF($R204=1,SUM($W$1:W204),"")</f>
        <v/>
      </c>
      <c r="AJ204" s="64" t="str">
        <f ca="1">IF($R204=1,SUM($X$1:X204),"")</f>
        <v/>
      </c>
      <c r="AK204" s="64" t="str">
        <f ca="1">IF($R204=1,SUM($Y$1:Y204),"")</f>
        <v/>
      </c>
      <c r="AL204" s="64" t="str">
        <f ca="1">IF($R204=1,SUM($Z$1:Z204),"")</f>
        <v/>
      </c>
      <c r="AM204" s="64" t="str">
        <f ca="1">IF($R204=1,SUM($AA$1:AA204),"")</f>
        <v/>
      </c>
      <c r="AN204" s="64" t="str">
        <f ca="1">IF($R204=1,SUM($AB$1:AB204),"")</f>
        <v/>
      </c>
      <c r="AO204" s="64" t="str">
        <f ca="1">IF($R204=1,SUM($AC$1:AC204),"")</f>
        <v/>
      </c>
      <c r="AQ204" s="69" t="str">
        <f t="shared" si="36"/>
        <v>24:55</v>
      </c>
    </row>
    <row r="205" spans="6:43" x14ac:dyDescent="0.3">
      <c r="F205" s="64">
        <f t="shared" si="30"/>
        <v>25</v>
      </c>
      <c r="G205" s="66" t="str">
        <f t="shared" si="31"/>
        <v>00</v>
      </c>
      <c r="H205" s="67">
        <f t="shared" si="32"/>
        <v>1.0416666666666667</v>
      </c>
      <c r="K205" s="65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65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64">
        <f t="shared" si="33"/>
        <v>1</v>
      </c>
      <c r="R205" s="64">
        <f t="shared" ca="1" si="34"/>
        <v>1.1859999999999795</v>
      </c>
      <c r="S205" s="64" t="str">
        <f>IF(O205=1,"",RTD("cqg.rtd",,"StudyData", "(Vol("&amp;$E$13&amp;")when  (LocalYear("&amp;$E$13&amp;")="&amp;$D$2&amp;"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64" t="str">
        <f>IF(O205=1,"",RTD("cqg.rtd",,"StudyData", "(Vol("&amp;$E$14&amp;")when  (LocalYear("&amp;$E$14&amp;")="&amp;$D$3&amp;"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64" t="str">
        <f>IF(O205=1,"",RTD("cqg.rtd",,"StudyData", "(Vol("&amp;$E$15&amp;")when  (LocalYear("&amp;$E$15&amp;")="&amp;$D$4&amp;"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64" t="str">
        <f>IF(O205=1,"",RTD("cqg.rtd",,"StudyData", "(Vol("&amp;$E$16&amp;")when  (LocalYear("&amp;$E$16&amp;")="&amp;$D$5&amp;"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64" t="str">
        <f>IF(O205=1,"",RTD("cqg.rtd",,"StudyData", "(Vol("&amp;$E$17&amp;")when  (LocalYear("&amp;$E$17&amp;")="&amp;$D$6&amp;"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64" t="str">
        <f>IF(O205=1,"",RTD("cqg.rtd",,"StudyData", "(Vol("&amp;$E$18&amp;")when  (LocalYear("&amp;$E$18&amp;")="&amp;$D$7&amp;"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64" t="str">
        <f>IF(O205=1,"",RTD("cqg.rtd",,"StudyData", "(Vol("&amp;$E$19&amp;")when  (LocalYear("&amp;$E$19&amp;")="&amp;$D$8&amp;"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64" t="str">
        <f>IF(O205=1,"",RTD("cqg.rtd",,"StudyData", "(Vol("&amp;$E$20&amp;")when  (LocalYear("&amp;$E$20&amp;")="&amp;$D$9&amp;"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64" t="str">
        <f>IF(O205=1,"",RTD("cqg.rtd",,"StudyData", "(Vol("&amp;$E$21&amp;")when  (LocalYear("&amp;$E$21&amp;")="&amp;$D$10&amp;"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64" t="str">
        <f>IF(O205=1,"",RTD("cqg.rtd",,"StudyData", "(Vol("&amp;$E$21&amp;")when  (LocalYear("&amp;$E$21&amp;")="&amp;$D$11&amp;"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65" t="str">
        <f t="shared" si="35"/>
        <v/>
      </c>
      <c r="AE205" s="64" t="str">
        <f ca="1">IF($R205=1,SUM($S$1:S205),"")</f>
        <v/>
      </c>
      <c r="AF205" s="64" t="str">
        <f ca="1">IF($R205=1,SUM($T$1:T205),"")</f>
        <v/>
      </c>
      <c r="AG205" s="64" t="str">
        <f ca="1">IF($R205=1,SUM($U$1:U205),"")</f>
        <v/>
      </c>
      <c r="AH205" s="64" t="str">
        <f ca="1">IF($R205=1,SUM($V$1:V205),"")</f>
        <v/>
      </c>
      <c r="AI205" s="64" t="str">
        <f ca="1">IF($R205=1,SUM($W$1:W205),"")</f>
        <v/>
      </c>
      <c r="AJ205" s="64" t="str">
        <f ca="1">IF($R205=1,SUM($X$1:X205),"")</f>
        <v/>
      </c>
      <c r="AK205" s="64" t="str">
        <f ca="1">IF($R205=1,SUM($Y$1:Y205),"")</f>
        <v/>
      </c>
      <c r="AL205" s="64" t="str">
        <f ca="1">IF($R205=1,SUM($Z$1:Z205),"")</f>
        <v/>
      </c>
      <c r="AM205" s="64" t="str">
        <f ca="1">IF($R205=1,SUM($AA$1:AA205),"")</f>
        <v/>
      </c>
      <c r="AN205" s="64" t="str">
        <f ca="1">IF($R205=1,SUM($AB$1:AB205),"")</f>
        <v/>
      </c>
      <c r="AO205" s="64" t="str">
        <f ca="1">IF($R205=1,SUM($AC$1:AC205),"")</f>
        <v/>
      </c>
      <c r="AQ205" s="69" t="str">
        <f t="shared" si="36"/>
        <v>25:00</v>
      </c>
    </row>
    <row r="206" spans="6:43" x14ac:dyDescent="0.3">
      <c r="F206" s="64">
        <f t="shared" si="30"/>
        <v>25</v>
      </c>
      <c r="G206" s="66" t="str">
        <f t="shared" si="31"/>
        <v>05</v>
      </c>
      <c r="H206" s="67">
        <f t="shared" si="32"/>
        <v>1.0451388888888888</v>
      </c>
      <c r="K206" s="65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65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64">
        <f t="shared" si="33"/>
        <v>1</v>
      </c>
      <c r="R206" s="64">
        <f t="shared" ca="1" si="34"/>
        <v>1.1869999999999794</v>
      </c>
      <c r="S206" s="64" t="str">
        <f>IF(O206=1,"",RTD("cqg.rtd",,"StudyData", "(Vol("&amp;$E$13&amp;")when  (LocalYear("&amp;$E$13&amp;")="&amp;$D$2&amp;"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64" t="str">
        <f>IF(O206=1,"",RTD("cqg.rtd",,"StudyData", "(Vol("&amp;$E$14&amp;")when  (LocalYear("&amp;$E$14&amp;")="&amp;$D$3&amp;"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64" t="str">
        <f>IF(O206=1,"",RTD("cqg.rtd",,"StudyData", "(Vol("&amp;$E$15&amp;")when  (LocalYear("&amp;$E$15&amp;")="&amp;$D$4&amp;"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64" t="str">
        <f>IF(O206=1,"",RTD("cqg.rtd",,"StudyData", "(Vol("&amp;$E$16&amp;")when  (LocalYear("&amp;$E$16&amp;")="&amp;$D$5&amp;"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64" t="str">
        <f>IF(O206=1,"",RTD("cqg.rtd",,"StudyData", "(Vol("&amp;$E$17&amp;")when  (LocalYear("&amp;$E$17&amp;")="&amp;$D$6&amp;"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64" t="str">
        <f>IF(O206=1,"",RTD("cqg.rtd",,"StudyData", "(Vol("&amp;$E$18&amp;")when  (LocalYear("&amp;$E$18&amp;")="&amp;$D$7&amp;"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64" t="str">
        <f>IF(O206=1,"",RTD("cqg.rtd",,"StudyData", "(Vol("&amp;$E$19&amp;")when  (LocalYear("&amp;$E$19&amp;")="&amp;$D$8&amp;"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64" t="str">
        <f>IF(O206=1,"",RTD("cqg.rtd",,"StudyData", "(Vol("&amp;$E$20&amp;")when  (LocalYear("&amp;$E$20&amp;")="&amp;$D$9&amp;"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64" t="str">
        <f>IF(O206=1,"",RTD("cqg.rtd",,"StudyData", "(Vol("&amp;$E$21&amp;")when  (LocalYear("&amp;$E$21&amp;")="&amp;$D$10&amp;"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64" t="str">
        <f>IF(O206=1,"",RTD("cqg.rtd",,"StudyData", "(Vol("&amp;$E$21&amp;")when  (LocalYear("&amp;$E$21&amp;")="&amp;$D$11&amp;"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65" t="str">
        <f t="shared" si="35"/>
        <v/>
      </c>
      <c r="AE206" s="64" t="str">
        <f ca="1">IF($R206=1,SUM($S$1:S206),"")</f>
        <v/>
      </c>
      <c r="AF206" s="64" t="str">
        <f ca="1">IF($R206=1,SUM($T$1:T206),"")</f>
        <v/>
      </c>
      <c r="AG206" s="64" t="str">
        <f ca="1">IF($R206=1,SUM($U$1:U206),"")</f>
        <v/>
      </c>
      <c r="AH206" s="64" t="str">
        <f ca="1">IF($R206=1,SUM($V$1:V206),"")</f>
        <v/>
      </c>
      <c r="AI206" s="64" t="str">
        <f ca="1">IF($R206=1,SUM($W$1:W206),"")</f>
        <v/>
      </c>
      <c r="AJ206" s="64" t="str">
        <f ca="1">IF($R206=1,SUM($X$1:X206),"")</f>
        <v/>
      </c>
      <c r="AK206" s="64" t="str">
        <f ca="1">IF($R206=1,SUM($Y$1:Y206),"")</f>
        <v/>
      </c>
      <c r="AL206" s="64" t="str">
        <f ca="1">IF($R206=1,SUM($Z$1:Z206),"")</f>
        <v/>
      </c>
      <c r="AM206" s="64" t="str">
        <f ca="1">IF($R206=1,SUM($AA$1:AA206),"")</f>
        <v/>
      </c>
      <c r="AN206" s="64" t="str">
        <f ca="1">IF($R206=1,SUM($AB$1:AB206),"")</f>
        <v/>
      </c>
      <c r="AO206" s="64" t="str">
        <f ca="1">IF($R206=1,SUM($AC$1:AC206),"")</f>
        <v/>
      </c>
      <c r="AQ206" s="69" t="str">
        <f t="shared" si="36"/>
        <v>25:05</v>
      </c>
    </row>
    <row r="207" spans="6:43" x14ac:dyDescent="0.3">
      <c r="F207" s="64">
        <f t="shared" si="30"/>
        <v>25</v>
      </c>
      <c r="G207" s="66">
        <f t="shared" si="31"/>
        <v>10</v>
      </c>
      <c r="H207" s="67">
        <f t="shared" si="32"/>
        <v>1.0486111111111112</v>
      </c>
      <c r="K207" s="65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65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64">
        <f t="shared" si="33"/>
        <v>1</v>
      </c>
      <c r="R207" s="64">
        <f t="shared" ca="1" si="34"/>
        <v>1.1879999999999793</v>
      </c>
      <c r="S207" s="64" t="str">
        <f>IF(O207=1,"",RTD("cqg.rtd",,"StudyData", "(Vol("&amp;$E$13&amp;")when  (LocalYear("&amp;$E$13&amp;")="&amp;$D$2&amp;"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64" t="str">
        <f>IF(O207=1,"",RTD("cqg.rtd",,"StudyData", "(Vol("&amp;$E$14&amp;")when  (LocalYear("&amp;$E$14&amp;")="&amp;$D$3&amp;"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64" t="str">
        <f>IF(O207=1,"",RTD("cqg.rtd",,"StudyData", "(Vol("&amp;$E$15&amp;")when  (LocalYear("&amp;$E$15&amp;")="&amp;$D$4&amp;"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64" t="str">
        <f>IF(O207=1,"",RTD("cqg.rtd",,"StudyData", "(Vol("&amp;$E$16&amp;")when  (LocalYear("&amp;$E$16&amp;")="&amp;$D$5&amp;"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64" t="str">
        <f>IF(O207=1,"",RTD("cqg.rtd",,"StudyData", "(Vol("&amp;$E$17&amp;")when  (LocalYear("&amp;$E$17&amp;")="&amp;$D$6&amp;"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64" t="str">
        <f>IF(O207=1,"",RTD("cqg.rtd",,"StudyData", "(Vol("&amp;$E$18&amp;")when  (LocalYear("&amp;$E$18&amp;")="&amp;$D$7&amp;"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64" t="str">
        <f>IF(O207=1,"",RTD("cqg.rtd",,"StudyData", "(Vol("&amp;$E$19&amp;")when  (LocalYear("&amp;$E$19&amp;")="&amp;$D$8&amp;"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64" t="str">
        <f>IF(O207=1,"",RTD("cqg.rtd",,"StudyData", "(Vol("&amp;$E$20&amp;")when  (LocalYear("&amp;$E$20&amp;")="&amp;$D$9&amp;"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64" t="str">
        <f>IF(O207=1,"",RTD("cqg.rtd",,"StudyData", "(Vol("&amp;$E$21&amp;")when  (LocalYear("&amp;$E$21&amp;")="&amp;$D$10&amp;"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64" t="str">
        <f>IF(O207=1,"",RTD("cqg.rtd",,"StudyData", "(Vol("&amp;$E$21&amp;")when  (LocalYear("&amp;$E$21&amp;")="&amp;$D$11&amp;"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65" t="str">
        <f t="shared" si="35"/>
        <v/>
      </c>
      <c r="AE207" s="64" t="str">
        <f ca="1">IF($R207=1,SUM($S$1:S207),"")</f>
        <v/>
      </c>
      <c r="AF207" s="64" t="str">
        <f ca="1">IF($R207=1,SUM($T$1:T207),"")</f>
        <v/>
      </c>
      <c r="AG207" s="64" t="str">
        <f ca="1">IF($R207=1,SUM($U$1:U207),"")</f>
        <v/>
      </c>
      <c r="AH207" s="64" t="str">
        <f ca="1">IF($R207=1,SUM($V$1:V207),"")</f>
        <v/>
      </c>
      <c r="AI207" s="64" t="str">
        <f ca="1">IF($R207=1,SUM($W$1:W207),"")</f>
        <v/>
      </c>
      <c r="AJ207" s="64" t="str">
        <f ca="1">IF($R207=1,SUM($X$1:X207),"")</f>
        <v/>
      </c>
      <c r="AK207" s="64" t="str">
        <f ca="1">IF($R207=1,SUM($Y$1:Y207),"")</f>
        <v/>
      </c>
      <c r="AL207" s="64" t="str">
        <f ca="1">IF($R207=1,SUM($Z$1:Z207),"")</f>
        <v/>
      </c>
      <c r="AM207" s="64" t="str">
        <f ca="1">IF($R207=1,SUM($AA$1:AA207),"")</f>
        <v/>
      </c>
      <c r="AN207" s="64" t="str">
        <f ca="1">IF($R207=1,SUM($AB$1:AB207),"")</f>
        <v/>
      </c>
      <c r="AO207" s="64" t="str">
        <f ca="1">IF($R207=1,SUM($AC$1:AC207),"")</f>
        <v/>
      </c>
      <c r="AQ207" s="69" t="str">
        <f t="shared" si="36"/>
        <v>25:10</v>
      </c>
    </row>
    <row r="208" spans="6:43" x14ac:dyDescent="0.3">
      <c r="F208" s="64">
        <f t="shared" si="30"/>
        <v>25</v>
      </c>
      <c r="G208" s="66">
        <f t="shared" si="31"/>
        <v>15</v>
      </c>
      <c r="H208" s="67">
        <f t="shared" si="32"/>
        <v>1.0520833333333333</v>
      </c>
      <c r="K208" s="65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65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64">
        <f t="shared" si="33"/>
        <v>1</v>
      </c>
      <c r="R208" s="64">
        <f t="shared" ca="1" si="34"/>
        <v>1.1889999999999792</v>
      </c>
      <c r="S208" s="64" t="str">
        <f>IF(O208=1,"",RTD("cqg.rtd",,"StudyData", "(Vol("&amp;$E$13&amp;")when  (LocalYear("&amp;$E$13&amp;")="&amp;$D$2&amp;"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64" t="str">
        <f>IF(O208=1,"",RTD("cqg.rtd",,"StudyData", "(Vol("&amp;$E$14&amp;")when  (LocalYear("&amp;$E$14&amp;")="&amp;$D$3&amp;"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64" t="str">
        <f>IF(O208=1,"",RTD("cqg.rtd",,"StudyData", "(Vol("&amp;$E$15&amp;")when  (LocalYear("&amp;$E$15&amp;")="&amp;$D$4&amp;"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64" t="str">
        <f>IF(O208=1,"",RTD("cqg.rtd",,"StudyData", "(Vol("&amp;$E$16&amp;")when  (LocalYear("&amp;$E$16&amp;")="&amp;$D$5&amp;"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64" t="str">
        <f>IF(O208=1,"",RTD("cqg.rtd",,"StudyData", "(Vol("&amp;$E$17&amp;")when  (LocalYear("&amp;$E$17&amp;")="&amp;$D$6&amp;"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64" t="str">
        <f>IF(O208=1,"",RTD("cqg.rtd",,"StudyData", "(Vol("&amp;$E$18&amp;")when  (LocalYear("&amp;$E$18&amp;")="&amp;$D$7&amp;"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64" t="str">
        <f>IF(O208=1,"",RTD("cqg.rtd",,"StudyData", "(Vol("&amp;$E$19&amp;")when  (LocalYear("&amp;$E$19&amp;")="&amp;$D$8&amp;"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64" t="str">
        <f>IF(O208=1,"",RTD("cqg.rtd",,"StudyData", "(Vol("&amp;$E$20&amp;")when  (LocalYear("&amp;$E$20&amp;")="&amp;$D$9&amp;"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64" t="str">
        <f>IF(O208=1,"",RTD("cqg.rtd",,"StudyData", "(Vol("&amp;$E$21&amp;")when  (LocalYear("&amp;$E$21&amp;")="&amp;$D$10&amp;"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64" t="str">
        <f>IF(O208=1,"",RTD("cqg.rtd",,"StudyData", "(Vol("&amp;$E$21&amp;")when  (LocalYear("&amp;$E$21&amp;")="&amp;$D$11&amp;"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65" t="str">
        <f t="shared" si="35"/>
        <v/>
      </c>
      <c r="AE208" s="64" t="str">
        <f ca="1">IF($R208=1,SUM($S$1:S208),"")</f>
        <v/>
      </c>
      <c r="AF208" s="64" t="str">
        <f ca="1">IF($R208=1,SUM($T$1:T208),"")</f>
        <v/>
      </c>
      <c r="AG208" s="64" t="str">
        <f ca="1">IF($R208=1,SUM($U$1:U208),"")</f>
        <v/>
      </c>
      <c r="AH208" s="64" t="str">
        <f ca="1">IF($R208=1,SUM($V$1:V208),"")</f>
        <v/>
      </c>
      <c r="AI208" s="64" t="str">
        <f ca="1">IF($R208=1,SUM($W$1:W208),"")</f>
        <v/>
      </c>
      <c r="AJ208" s="64" t="str">
        <f ca="1">IF($R208=1,SUM($X$1:X208),"")</f>
        <v/>
      </c>
      <c r="AK208" s="64" t="str">
        <f ca="1">IF($R208=1,SUM($Y$1:Y208),"")</f>
        <v/>
      </c>
      <c r="AL208" s="64" t="str">
        <f ca="1">IF($R208=1,SUM($Z$1:Z208),"")</f>
        <v/>
      </c>
      <c r="AM208" s="64" t="str">
        <f ca="1">IF($R208=1,SUM($AA$1:AA208),"")</f>
        <v/>
      </c>
      <c r="AN208" s="64" t="str">
        <f ca="1">IF($R208=1,SUM($AB$1:AB208),"")</f>
        <v/>
      </c>
      <c r="AO208" s="64" t="str">
        <f ca="1">IF($R208=1,SUM($AC$1:AC208),"")</f>
        <v/>
      </c>
      <c r="AQ208" s="69" t="str">
        <f t="shared" si="36"/>
        <v>25:15</v>
      </c>
    </row>
    <row r="209" spans="6:43" x14ac:dyDescent="0.3">
      <c r="F209" s="64">
        <f t="shared" si="30"/>
        <v>25</v>
      </c>
      <c r="G209" s="66">
        <f t="shared" si="31"/>
        <v>20</v>
      </c>
      <c r="H209" s="67">
        <f t="shared" si="32"/>
        <v>1.0555555555555556</v>
      </c>
      <c r="K209" s="65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65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64">
        <f t="shared" si="33"/>
        <v>1</v>
      </c>
      <c r="R209" s="64">
        <f t="shared" ca="1" si="34"/>
        <v>1.1899999999999791</v>
      </c>
      <c r="S209" s="64" t="str">
        <f>IF(O209=1,"",RTD("cqg.rtd",,"StudyData", "(Vol("&amp;$E$13&amp;")when  (LocalYear("&amp;$E$13&amp;")="&amp;$D$2&amp;"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64" t="str">
        <f>IF(O209=1,"",RTD("cqg.rtd",,"StudyData", "(Vol("&amp;$E$14&amp;")when  (LocalYear("&amp;$E$14&amp;")="&amp;$D$3&amp;"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64" t="str">
        <f>IF(O209=1,"",RTD("cqg.rtd",,"StudyData", "(Vol("&amp;$E$15&amp;")when  (LocalYear("&amp;$E$15&amp;")="&amp;$D$4&amp;"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64" t="str">
        <f>IF(O209=1,"",RTD("cqg.rtd",,"StudyData", "(Vol("&amp;$E$16&amp;")when  (LocalYear("&amp;$E$16&amp;")="&amp;$D$5&amp;"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64" t="str">
        <f>IF(O209=1,"",RTD("cqg.rtd",,"StudyData", "(Vol("&amp;$E$17&amp;")when  (LocalYear("&amp;$E$17&amp;")="&amp;$D$6&amp;"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64" t="str">
        <f>IF(O209=1,"",RTD("cqg.rtd",,"StudyData", "(Vol("&amp;$E$18&amp;")when  (LocalYear("&amp;$E$18&amp;")="&amp;$D$7&amp;"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64" t="str">
        <f>IF(O209=1,"",RTD("cqg.rtd",,"StudyData", "(Vol("&amp;$E$19&amp;")when  (LocalYear("&amp;$E$19&amp;")="&amp;$D$8&amp;"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64" t="str">
        <f>IF(O209=1,"",RTD("cqg.rtd",,"StudyData", "(Vol("&amp;$E$20&amp;")when  (LocalYear("&amp;$E$20&amp;")="&amp;$D$9&amp;"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64" t="str">
        <f>IF(O209=1,"",RTD("cqg.rtd",,"StudyData", "(Vol("&amp;$E$21&amp;")when  (LocalYear("&amp;$E$21&amp;")="&amp;$D$10&amp;"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64" t="str">
        <f>IF(O209=1,"",RTD("cqg.rtd",,"StudyData", "(Vol("&amp;$E$21&amp;")when  (LocalYear("&amp;$E$21&amp;")="&amp;$D$11&amp;"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65" t="str">
        <f t="shared" si="35"/>
        <v/>
      </c>
      <c r="AE209" s="64" t="str">
        <f ca="1">IF($R209=1,SUM($S$1:S209),"")</f>
        <v/>
      </c>
      <c r="AF209" s="64" t="str">
        <f ca="1">IF($R209=1,SUM($T$1:T209),"")</f>
        <v/>
      </c>
      <c r="AG209" s="64" t="str">
        <f ca="1">IF($R209=1,SUM($U$1:U209),"")</f>
        <v/>
      </c>
      <c r="AH209" s="64" t="str">
        <f ca="1">IF($R209=1,SUM($V$1:V209),"")</f>
        <v/>
      </c>
      <c r="AI209" s="64" t="str">
        <f ca="1">IF($R209=1,SUM($W$1:W209),"")</f>
        <v/>
      </c>
      <c r="AJ209" s="64" t="str">
        <f ca="1">IF($R209=1,SUM($X$1:X209),"")</f>
        <v/>
      </c>
      <c r="AK209" s="64" t="str">
        <f ca="1">IF($R209=1,SUM($Y$1:Y209),"")</f>
        <v/>
      </c>
      <c r="AL209" s="64" t="str">
        <f ca="1">IF($R209=1,SUM($Z$1:Z209),"")</f>
        <v/>
      </c>
      <c r="AM209" s="64" t="str">
        <f ca="1">IF($R209=1,SUM($AA$1:AA209),"")</f>
        <v/>
      </c>
      <c r="AN209" s="64" t="str">
        <f ca="1">IF($R209=1,SUM($AB$1:AB209),"")</f>
        <v/>
      </c>
      <c r="AO209" s="64" t="str">
        <f ca="1">IF($R209=1,SUM($AC$1:AC209),"")</f>
        <v/>
      </c>
      <c r="AQ209" s="69" t="str">
        <f t="shared" si="36"/>
        <v>25:20</v>
      </c>
    </row>
    <row r="210" spans="6:43" x14ac:dyDescent="0.3">
      <c r="F210" s="64">
        <f t="shared" si="30"/>
        <v>25</v>
      </c>
      <c r="G210" s="66">
        <f t="shared" si="31"/>
        <v>25</v>
      </c>
      <c r="H210" s="67">
        <f t="shared" si="32"/>
        <v>1.0590277777777779</v>
      </c>
      <c r="K210" s="65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65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64">
        <f t="shared" si="33"/>
        <v>1</v>
      </c>
      <c r="R210" s="64">
        <f t="shared" ca="1" si="34"/>
        <v>1.190999999999979</v>
      </c>
      <c r="S210" s="64" t="str">
        <f>IF(O210=1,"",RTD("cqg.rtd",,"StudyData", "(Vol("&amp;$E$13&amp;")when  (LocalYear("&amp;$E$13&amp;")="&amp;$D$2&amp;"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64" t="str">
        <f>IF(O210=1,"",RTD("cqg.rtd",,"StudyData", "(Vol("&amp;$E$14&amp;")when  (LocalYear("&amp;$E$14&amp;")="&amp;$D$3&amp;"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64" t="str">
        <f>IF(O210=1,"",RTD("cqg.rtd",,"StudyData", "(Vol("&amp;$E$15&amp;")when  (LocalYear("&amp;$E$15&amp;")="&amp;$D$4&amp;"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64" t="str">
        <f>IF(O210=1,"",RTD("cqg.rtd",,"StudyData", "(Vol("&amp;$E$16&amp;")when  (LocalYear("&amp;$E$16&amp;")="&amp;$D$5&amp;"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64" t="str">
        <f>IF(O210=1,"",RTD("cqg.rtd",,"StudyData", "(Vol("&amp;$E$17&amp;")when  (LocalYear("&amp;$E$17&amp;")="&amp;$D$6&amp;"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64" t="str">
        <f>IF(O210=1,"",RTD("cqg.rtd",,"StudyData", "(Vol("&amp;$E$18&amp;")when  (LocalYear("&amp;$E$18&amp;")="&amp;$D$7&amp;"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64" t="str">
        <f>IF(O210=1,"",RTD("cqg.rtd",,"StudyData", "(Vol("&amp;$E$19&amp;")when  (LocalYear("&amp;$E$19&amp;")="&amp;$D$8&amp;"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64" t="str">
        <f>IF(O210=1,"",RTD("cqg.rtd",,"StudyData", "(Vol("&amp;$E$20&amp;")when  (LocalYear("&amp;$E$20&amp;")="&amp;$D$9&amp;"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64" t="str">
        <f>IF(O210=1,"",RTD("cqg.rtd",,"StudyData", "(Vol("&amp;$E$21&amp;")when  (LocalYear("&amp;$E$21&amp;")="&amp;$D$10&amp;"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64" t="str">
        <f>IF(O210=1,"",RTD("cqg.rtd",,"StudyData", "(Vol("&amp;$E$21&amp;")when  (LocalYear("&amp;$E$21&amp;")="&amp;$D$11&amp;"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65" t="str">
        <f t="shared" si="35"/>
        <v/>
      </c>
      <c r="AE210" s="64" t="str">
        <f ca="1">IF($R210=1,SUM($S$1:S210),"")</f>
        <v/>
      </c>
      <c r="AF210" s="64" t="str">
        <f ca="1">IF($R210=1,SUM($T$1:T210),"")</f>
        <v/>
      </c>
      <c r="AG210" s="64" t="str">
        <f ca="1">IF($R210=1,SUM($U$1:U210),"")</f>
        <v/>
      </c>
      <c r="AH210" s="64" t="str">
        <f ca="1">IF($R210=1,SUM($V$1:V210),"")</f>
        <v/>
      </c>
      <c r="AI210" s="64" t="str">
        <f ca="1">IF($R210=1,SUM($W$1:W210),"")</f>
        <v/>
      </c>
      <c r="AJ210" s="64" t="str">
        <f ca="1">IF($R210=1,SUM($X$1:X210),"")</f>
        <v/>
      </c>
      <c r="AK210" s="64" t="str">
        <f ca="1">IF($R210=1,SUM($Y$1:Y210),"")</f>
        <v/>
      </c>
      <c r="AL210" s="64" t="str">
        <f ca="1">IF($R210=1,SUM($Z$1:Z210),"")</f>
        <v/>
      </c>
      <c r="AM210" s="64" t="str">
        <f ca="1">IF($R210=1,SUM($AA$1:AA210),"")</f>
        <v/>
      </c>
      <c r="AN210" s="64" t="str">
        <f ca="1">IF($R210=1,SUM($AB$1:AB210),"")</f>
        <v/>
      </c>
      <c r="AO210" s="64" t="str">
        <f ca="1">IF($R210=1,SUM($AC$1:AC210),"")</f>
        <v/>
      </c>
      <c r="AQ210" s="69" t="str">
        <f t="shared" si="36"/>
        <v>25:25</v>
      </c>
    </row>
    <row r="211" spans="6:43" x14ac:dyDescent="0.3">
      <c r="F211" s="64">
        <f t="shared" si="30"/>
        <v>25</v>
      </c>
      <c r="G211" s="66">
        <f t="shared" si="31"/>
        <v>30</v>
      </c>
      <c r="H211" s="67">
        <f t="shared" si="32"/>
        <v>1.0625</v>
      </c>
      <c r="K211" s="65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65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64">
        <f t="shared" si="33"/>
        <v>1</v>
      </c>
      <c r="R211" s="64">
        <f t="shared" ca="1" si="34"/>
        <v>1.1919999999999789</v>
      </c>
      <c r="S211" s="64" t="str">
        <f>IF(O211=1,"",RTD("cqg.rtd",,"StudyData", "(Vol("&amp;$E$13&amp;")when  (LocalYear("&amp;$E$13&amp;")="&amp;$D$2&amp;"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64" t="str">
        <f>IF(O211=1,"",RTD("cqg.rtd",,"StudyData", "(Vol("&amp;$E$14&amp;")when  (LocalYear("&amp;$E$14&amp;")="&amp;$D$3&amp;"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64" t="str">
        <f>IF(O211=1,"",RTD("cqg.rtd",,"StudyData", "(Vol("&amp;$E$15&amp;")when  (LocalYear("&amp;$E$15&amp;")="&amp;$D$4&amp;"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64" t="str">
        <f>IF(O211=1,"",RTD("cqg.rtd",,"StudyData", "(Vol("&amp;$E$16&amp;")when  (LocalYear("&amp;$E$16&amp;")="&amp;$D$5&amp;"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64" t="str">
        <f>IF(O211=1,"",RTD("cqg.rtd",,"StudyData", "(Vol("&amp;$E$17&amp;")when  (LocalYear("&amp;$E$17&amp;")="&amp;$D$6&amp;"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64" t="str">
        <f>IF(O211=1,"",RTD("cqg.rtd",,"StudyData", "(Vol("&amp;$E$18&amp;")when  (LocalYear("&amp;$E$18&amp;")="&amp;$D$7&amp;"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64" t="str">
        <f>IF(O211=1,"",RTD("cqg.rtd",,"StudyData", "(Vol("&amp;$E$19&amp;")when  (LocalYear("&amp;$E$19&amp;")="&amp;$D$8&amp;"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64" t="str">
        <f>IF(O211=1,"",RTD("cqg.rtd",,"StudyData", "(Vol("&amp;$E$20&amp;")when  (LocalYear("&amp;$E$20&amp;")="&amp;$D$9&amp;"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64" t="str">
        <f>IF(O211=1,"",RTD("cqg.rtd",,"StudyData", "(Vol("&amp;$E$21&amp;")when  (LocalYear("&amp;$E$21&amp;")="&amp;$D$10&amp;"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64" t="str">
        <f>IF(O211=1,"",RTD("cqg.rtd",,"StudyData", "(Vol("&amp;$E$21&amp;")when  (LocalYear("&amp;$E$21&amp;")="&amp;$D$11&amp;"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65" t="str">
        <f t="shared" si="35"/>
        <v/>
      </c>
      <c r="AE211" s="64" t="str">
        <f ca="1">IF($R211=1,SUM($S$1:S211),"")</f>
        <v/>
      </c>
      <c r="AF211" s="64" t="str">
        <f ca="1">IF($R211=1,SUM($T$1:T211),"")</f>
        <v/>
      </c>
      <c r="AG211" s="64" t="str">
        <f ca="1">IF($R211=1,SUM($U$1:U211),"")</f>
        <v/>
      </c>
      <c r="AH211" s="64" t="str">
        <f ca="1">IF($R211=1,SUM($V$1:V211),"")</f>
        <v/>
      </c>
      <c r="AI211" s="64" t="str">
        <f ca="1">IF($R211=1,SUM($W$1:W211),"")</f>
        <v/>
      </c>
      <c r="AJ211" s="64" t="str">
        <f ca="1">IF($R211=1,SUM($X$1:X211),"")</f>
        <v/>
      </c>
      <c r="AK211" s="64" t="str">
        <f ca="1">IF($R211=1,SUM($Y$1:Y211),"")</f>
        <v/>
      </c>
      <c r="AL211" s="64" t="str">
        <f ca="1">IF($R211=1,SUM($Z$1:Z211),"")</f>
        <v/>
      </c>
      <c r="AM211" s="64" t="str">
        <f ca="1">IF($R211=1,SUM($AA$1:AA211),"")</f>
        <v/>
      </c>
      <c r="AN211" s="64" t="str">
        <f ca="1">IF($R211=1,SUM($AB$1:AB211),"")</f>
        <v/>
      </c>
      <c r="AO211" s="64" t="str">
        <f ca="1">IF($R211=1,SUM($AC$1:AC211),"")</f>
        <v/>
      </c>
      <c r="AQ211" s="69" t="str">
        <f t="shared" si="36"/>
        <v>25:30</v>
      </c>
    </row>
    <row r="212" spans="6:43" x14ac:dyDescent="0.3">
      <c r="F212" s="64">
        <f t="shared" ref="F212:F275" si="37">IF(G211=55,F211+1,F211)</f>
        <v>25</v>
      </c>
      <c r="G212" s="66">
        <f t="shared" ref="G212:G275" si="38">IF(G211=55,0&amp;0,IF(G211=0&amp;0,G211+0&amp;5,G211+5))</f>
        <v>35</v>
      </c>
      <c r="H212" s="67">
        <f t="shared" ref="H212:H275" si="39">_xlfn.NUMBERVALUE(F212&amp;":"&amp;G212)</f>
        <v>1.0659722222222221</v>
      </c>
      <c r="K212" s="65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65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64">
        <f t="shared" si="33"/>
        <v>1</v>
      </c>
      <c r="R212" s="64">
        <f t="shared" ca="1" si="34"/>
        <v>1.1929999999999787</v>
      </c>
      <c r="S212" s="64" t="str">
        <f>IF(O212=1,"",RTD("cqg.rtd",,"StudyData", "(Vol("&amp;$E$13&amp;")when  (LocalYear("&amp;$E$13&amp;")="&amp;$D$2&amp;"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64" t="str">
        <f>IF(O212=1,"",RTD("cqg.rtd",,"StudyData", "(Vol("&amp;$E$14&amp;")when  (LocalYear("&amp;$E$14&amp;")="&amp;$D$3&amp;"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64" t="str">
        <f>IF(O212=1,"",RTD("cqg.rtd",,"StudyData", "(Vol("&amp;$E$15&amp;")when  (LocalYear("&amp;$E$15&amp;")="&amp;$D$4&amp;"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64" t="str">
        <f>IF(O212=1,"",RTD("cqg.rtd",,"StudyData", "(Vol("&amp;$E$16&amp;")when  (LocalYear("&amp;$E$16&amp;")="&amp;$D$5&amp;"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64" t="str">
        <f>IF(O212=1,"",RTD("cqg.rtd",,"StudyData", "(Vol("&amp;$E$17&amp;")when  (LocalYear("&amp;$E$17&amp;")="&amp;$D$6&amp;"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64" t="str">
        <f>IF(O212=1,"",RTD("cqg.rtd",,"StudyData", "(Vol("&amp;$E$18&amp;")when  (LocalYear("&amp;$E$18&amp;")="&amp;$D$7&amp;"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64" t="str">
        <f>IF(O212=1,"",RTD("cqg.rtd",,"StudyData", "(Vol("&amp;$E$19&amp;")when  (LocalYear("&amp;$E$19&amp;")="&amp;$D$8&amp;"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64" t="str">
        <f>IF(O212=1,"",RTD("cqg.rtd",,"StudyData", "(Vol("&amp;$E$20&amp;")when  (LocalYear("&amp;$E$20&amp;")="&amp;$D$9&amp;"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64" t="str">
        <f>IF(O212=1,"",RTD("cqg.rtd",,"StudyData", "(Vol("&amp;$E$21&amp;")when  (LocalYear("&amp;$E$21&amp;")="&amp;$D$10&amp;"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64" t="str">
        <f>IF(O212=1,"",RTD("cqg.rtd",,"StudyData", "(Vol("&amp;$E$21&amp;")when  (LocalYear("&amp;$E$21&amp;")="&amp;$D$11&amp;"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65" t="str">
        <f t="shared" si="35"/>
        <v/>
      </c>
      <c r="AE212" s="64" t="str">
        <f ca="1">IF($R212=1,SUM($S$1:S212),"")</f>
        <v/>
      </c>
      <c r="AF212" s="64" t="str">
        <f ca="1">IF($R212=1,SUM($T$1:T212),"")</f>
        <v/>
      </c>
      <c r="AG212" s="64" t="str">
        <f ca="1">IF($R212=1,SUM($U$1:U212),"")</f>
        <v/>
      </c>
      <c r="AH212" s="64" t="str">
        <f ca="1">IF($R212=1,SUM($V$1:V212),"")</f>
        <v/>
      </c>
      <c r="AI212" s="64" t="str">
        <f ca="1">IF($R212=1,SUM($W$1:W212),"")</f>
        <v/>
      </c>
      <c r="AJ212" s="64" t="str">
        <f ca="1">IF($R212=1,SUM($X$1:X212),"")</f>
        <v/>
      </c>
      <c r="AK212" s="64" t="str">
        <f ca="1">IF($R212=1,SUM($Y$1:Y212),"")</f>
        <v/>
      </c>
      <c r="AL212" s="64" t="str">
        <f ca="1">IF($R212=1,SUM($Z$1:Z212),"")</f>
        <v/>
      </c>
      <c r="AM212" s="64" t="str">
        <f ca="1">IF($R212=1,SUM($AA$1:AA212),"")</f>
        <v/>
      </c>
      <c r="AN212" s="64" t="str">
        <f ca="1">IF($R212=1,SUM($AB$1:AB212),"")</f>
        <v/>
      </c>
      <c r="AO212" s="64" t="str">
        <f ca="1">IF($R212=1,SUM($AC$1:AC212),"")</f>
        <v/>
      </c>
      <c r="AQ212" s="69" t="str">
        <f t="shared" si="36"/>
        <v>25:35</v>
      </c>
    </row>
    <row r="213" spans="6:43" x14ac:dyDescent="0.3">
      <c r="F213" s="64">
        <f t="shared" si="37"/>
        <v>25</v>
      </c>
      <c r="G213" s="66">
        <f t="shared" si="38"/>
        <v>40</v>
      </c>
      <c r="H213" s="67">
        <f t="shared" si="39"/>
        <v>1.0694444444444444</v>
      </c>
      <c r="K213" s="65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65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64">
        <f t="shared" si="33"/>
        <v>1</v>
      </c>
      <c r="R213" s="64">
        <f t="shared" ca="1" si="34"/>
        <v>1.1939999999999786</v>
      </c>
      <c r="S213" s="64" t="str">
        <f>IF(O213=1,"",RTD("cqg.rtd",,"StudyData", "(Vol("&amp;$E$13&amp;")when  (LocalYear("&amp;$E$13&amp;")="&amp;$D$2&amp;"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64" t="str">
        <f>IF(O213=1,"",RTD("cqg.rtd",,"StudyData", "(Vol("&amp;$E$14&amp;")when  (LocalYear("&amp;$E$14&amp;")="&amp;$D$3&amp;"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64" t="str">
        <f>IF(O213=1,"",RTD("cqg.rtd",,"StudyData", "(Vol("&amp;$E$15&amp;")when  (LocalYear("&amp;$E$15&amp;")="&amp;$D$4&amp;"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64" t="str">
        <f>IF(O213=1,"",RTD("cqg.rtd",,"StudyData", "(Vol("&amp;$E$16&amp;")when  (LocalYear("&amp;$E$16&amp;")="&amp;$D$5&amp;"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64" t="str">
        <f>IF(O213=1,"",RTD("cqg.rtd",,"StudyData", "(Vol("&amp;$E$17&amp;")when  (LocalYear("&amp;$E$17&amp;")="&amp;$D$6&amp;"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64" t="str">
        <f>IF(O213=1,"",RTD("cqg.rtd",,"StudyData", "(Vol("&amp;$E$18&amp;")when  (LocalYear("&amp;$E$18&amp;")="&amp;$D$7&amp;"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64" t="str">
        <f>IF(O213=1,"",RTD("cqg.rtd",,"StudyData", "(Vol("&amp;$E$19&amp;")when  (LocalYear("&amp;$E$19&amp;")="&amp;$D$8&amp;"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64" t="str">
        <f>IF(O213=1,"",RTD("cqg.rtd",,"StudyData", "(Vol("&amp;$E$20&amp;")when  (LocalYear("&amp;$E$20&amp;")="&amp;$D$9&amp;"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64" t="str">
        <f>IF(O213=1,"",RTD("cqg.rtd",,"StudyData", "(Vol("&amp;$E$21&amp;")when  (LocalYear("&amp;$E$21&amp;")="&amp;$D$10&amp;"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64" t="str">
        <f>IF(O213=1,"",RTD("cqg.rtd",,"StudyData", "(Vol("&amp;$E$21&amp;")when  (LocalYear("&amp;$E$21&amp;")="&amp;$D$11&amp;"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65" t="str">
        <f t="shared" si="35"/>
        <v/>
      </c>
      <c r="AE213" s="64" t="str">
        <f ca="1">IF($R213=1,SUM($S$1:S213),"")</f>
        <v/>
      </c>
      <c r="AF213" s="64" t="str">
        <f ca="1">IF($R213=1,SUM($T$1:T213),"")</f>
        <v/>
      </c>
      <c r="AG213" s="64" t="str">
        <f ca="1">IF($R213=1,SUM($U$1:U213),"")</f>
        <v/>
      </c>
      <c r="AH213" s="64" t="str">
        <f ca="1">IF($R213=1,SUM($V$1:V213),"")</f>
        <v/>
      </c>
      <c r="AI213" s="64" t="str">
        <f ca="1">IF($R213=1,SUM($W$1:W213),"")</f>
        <v/>
      </c>
      <c r="AJ213" s="64" t="str">
        <f ca="1">IF($R213=1,SUM($X$1:X213),"")</f>
        <v/>
      </c>
      <c r="AK213" s="64" t="str">
        <f ca="1">IF($R213=1,SUM($Y$1:Y213),"")</f>
        <v/>
      </c>
      <c r="AL213" s="64" t="str">
        <f ca="1">IF($R213=1,SUM($Z$1:Z213),"")</f>
        <v/>
      </c>
      <c r="AM213" s="64" t="str">
        <f ca="1">IF($R213=1,SUM($AA$1:AA213),"")</f>
        <v/>
      </c>
      <c r="AN213" s="64" t="str">
        <f ca="1">IF($R213=1,SUM($AB$1:AB213),"")</f>
        <v/>
      </c>
      <c r="AO213" s="64" t="str">
        <f ca="1">IF($R213=1,SUM($AC$1:AC213),"")</f>
        <v/>
      </c>
      <c r="AQ213" s="69" t="str">
        <f t="shared" si="36"/>
        <v>25:40</v>
      </c>
    </row>
    <row r="214" spans="6:43" x14ac:dyDescent="0.3">
      <c r="F214" s="64">
        <f t="shared" si="37"/>
        <v>25</v>
      </c>
      <c r="G214" s="66">
        <f t="shared" si="38"/>
        <v>45</v>
      </c>
      <c r="H214" s="67">
        <f t="shared" si="39"/>
        <v>1.0729166666666667</v>
      </c>
      <c r="K214" s="65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65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64">
        <f t="shared" si="33"/>
        <v>1</v>
      </c>
      <c r="R214" s="64">
        <f t="shared" ca="1" si="34"/>
        <v>1.1949999999999785</v>
      </c>
      <c r="S214" s="64" t="str">
        <f>IF(O214=1,"",RTD("cqg.rtd",,"StudyData", "(Vol("&amp;$E$13&amp;")when  (LocalYear("&amp;$E$13&amp;")="&amp;$D$2&amp;"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64" t="str">
        <f>IF(O214=1,"",RTD("cqg.rtd",,"StudyData", "(Vol("&amp;$E$14&amp;")when  (LocalYear("&amp;$E$14&amp;")="&amp;$D$3&amp;"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64" t="str">
        <f>IF(O214=1,"",RTD("cqg.rtd",,"StudyData", "(Vol("&amp;$E$15&amp;")when  (LocalYear("&amp;$E$15&amp;")="&amp;$D$4&amp;"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64" t="str">
        <f>IF(O214=1,"",RTD("cqg.rtd",,"StudyData", "(Vol("&amp;$E$16&amp;")when  (LocalYear("&amp;$E$16&amp;")="&amp;$D$5&amp;"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64" t="str">
        <f>IF(O214=1,"",RTD("cqg.rtd",,"StudyData", "(Vol("&amp;$E$17&amp;")when  (LocalYear("&amp;$E$17&amp;")="&amp;$D$6&amp;"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64" t="str">
        <f>IF(O214=1,"",RTD("cqg.rtd",,"StudyData", "(Vol("&amp;$E$18&amp;")when  (LocalYear("&amp;$E$18&amp;")="&amp;$D$7&amp;"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64" t="str">
        <f>IF(O214=1,"",RTD("cqg.rtd",,"StudyData", "(Vol("&amp;$E$19&amp;")when  (LocalYear("&amp;$E$19&amp;")="&amp;$D$8&amp;"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64" t="str">
        <f>IF(O214=1,"",RTD("cqg.rtd",,"StudyData", "(Vol("&amp;$E$20&amp;")when  (LocalYear("&amp;$E$20&amp;")="&amp;$D$9&amp;"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64" t="str">
        <f>IF(O214=1,"",RTD("cqg.rtd",,"StudyData", "(Vol("&amp;$E$21&amp;")when  (LocalYear("&amp;$E$21&amp;")="&amp;$D$10&amp;"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64" t="str">
        <f>IF(O214=1,"",RTD("cqg.rtd",,"StudyData", "(Vol("&amp;$E$21&amp;")when  (LocalYear("&amp;$E$21&amp;")="&amp;$D$11&amp;"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65" t="str">
        <f t="shared" si="35"/>
        <v/>
      </c>
      <c r="AE214" s="64" t="str">
        <f ca="1">IF($R214=1,SUM($S$1:S214),"")</f>
        <v/>
      </c>
      <c r="AF214" s="64" t="str">
        <f ca="1">IF($R214=1,SUM($T$1:T214),"")</f>
        <v/>
      </c>
      <c r="AG214" s="64" t="str">
        <f ca="1">IF($R214=1,SUM($U$1:U214),"")</f>
        <v/>
      </c>
      <c r="AH214" s="64" t="str">
        <f ca="1">IF($R214=1,SUM($V$1:V214),"")</f>
        <v/>
      </c>
      <c r="AI214" s="64" t="str">
        <f ca="1">IF($R214=1,SUM($W$1:W214),"")</f>
        <v/>
      </c>
      <c r="AJ214" s="64" t="str">
        <f ca="1">IF($R214=1,SUM($X$1:X214),"")</f>
        <v/>
      </c>
      <c r="AK214" s="64" t="str">
        <f ca="1">IF($R214=1,SUM($Y$1:Y214),"")</f>
        <v/>
      </c>
      <c r="AL214" s="64" t="str">
        <f ca="1">IF($R214=1,SUM($Z$1:Z214),"")</f>
        <v/>
      </c>
      <c r="AM214" s="64" t="str">
        <f ca="1">IF($R214=1,SUM($AA$1:AA214),"")</f>
        <v/>
      </c>
      <c r="AN214" s="64" t="str">
        <f ca="1">IF($R214=1,SUM($AB$1:AB214),"")</f>
        <v/>
      </c>
      <c r="AO214" s="64" t="str">
        <f ca="1">IF($R214=1,SUM($AC$1:AC214),"")</f>
        <v/>
      </c>
      <c r="AQ214" s="69" t="str">
        <f t="shared" si="36"/>
        <v>25:45</v>
      </c>
    </row>
    <row r="215" spans="6:43" x14ac:dyDescent="0.3">
      <c r="F215" s="64">
        <f t="shared" si="37"/>
        <v>25</v>
      </c>
      <c r="G215" s="66">
        <f t="shared" si="38"/>
        <v>50</v>
      </c>
      <c r="H215" s="67">
        <f t="shared" si="39"/>
        <v>1.0763888888888888</v>
      </c>
      <c r="K215" s="65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65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64">
        <f t="shared" si="33"/>
        <v>1</v>
      </c>
      <c r="R215" s="64">
        <f t="shared" ca="1" si="34"/>
        <v>1.1959999999999784</v>
      </c>
      <c r="S215" s="64" t="str">
        <f>IF(O215=1,"",RTD("cqg.rtd",,"StudyData", "(Vol("&amp;$E$13&amp;")when  (LocalYear("&amp;$E$13&amp;")="&amp;$D$2&amp;"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64" t="str">
        <f>IF(O215=1,"",RTD("cqg.rtd",,"StudyData", "(Vol("&amp;$E$14&amp;")when  (LocalYear("&amp;$E$14&amp;")="&amp;$D$3&amp;"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64" t="str">
        <f>IF(O215=1,"",RTD("cqg.rtd",,"StudyData", "(Vol("&amp;$E$15&amp;")when  (LocalYear("&amp;$E$15&amp;")="&amp;$D$4&amp;"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64" t="str">
        <f>IF(O215=1,"",RTD("cqg.rtd",,"StudyData", "(Vol("&amp;$E$16&amp;")when  (LocalYear("&amp;$E$16&amp;")="&amp;$D$5&amp;"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64" t="str">
        <f>IF(O215=1,"",RTD("cqg.rtd",,"StudyData", "(Vol("&amp;$E$17&amp;")when  (LocalYear("&amp;$E$17&amp;")="&amp;$D$6&amp;"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64" t="str">
        <f>IF(O215=1,"",RTD("cqg.rtd",,"StudyData", "(Vol("&amp;$E$18&amp;")when  (LocalYear("&amp;$E$18&amp;")="&amp;$D$7&amp;"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64" t="str">
        <f>IF(O215=1,"",RTD("cqg.rtd",,"StudyData", "(Vol("&amp;$E$19&amp;")when  (LocalYear("&amp;$E$19&amp;")="&amp;$D$8&amp;"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64" t="str">
        <f>IF(O215=1,"",RTD("cqg.rtd",,"StudyData", "(Vol("&amp;$E$20&amp;")when  (LocalYear("&amp;$E$20&amp;")="&amp;$D$9&amp;"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64" t="str">
        <f>IF(O215=1,"",RTD("cqg.rtd",,"StudyData", "(Vol("&amp;$E$21&amp;")when  (LocalYear("&amp;$E$21&amp;")="&amp;$D$10&amp;"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64" t="str">
        <f>IF(O215=1,"",RTD("cqg.rtd",,"StudyData", "(Vol("&amp;$E$21&amp;")when  (LocalYear("&amp;$E$21&amp;")="&amp;$D$11&amp;"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65" t="str">
        <f t="shared" si="35"/>
        <v/>
      </c>
      <c r="AE215" s="64" t="str">
        <f ca="1">IF($R215=1,SUM($S$1:S215),"")</f>
        <v/>
      </c>
      <c r="AF215" s="64" t="str">
        <f ca="1">IF($R215=1,SUM($T$1:T215),"")</f>
        <v/>
      </c>
      <c r="AG215" s="64" t="str">
        <f ca="1">IF($R215=1,SUM($U$1:U215),"")</f>
        <v/>
      </c>
      <c r="AH215" s="64" t="str">
        <f ca="1">IF($R215=1,SUM($V$1:V215),"")</f>
        <v/>
      </c>
      <c r="AI215" s="64" t="str">
        <f ca="1">IF($R215=1,SUM($W$1:W215),"")</f>
        <v/>
      </c>
      <c r="AJ215" s="64" t="str">
        <f ca="1">IF($R215=1,SUM($X$1:X215),"")</f>
        <v/>
      </c>
      <c r="AK215" s="64" t="str">
        <f ca="1">IF($R215=1,SUM($Y$1:Y215),"")</f>
        <v/>
      </c>
      <c r="AL215" s="64" t="str">
        <f ca="1">IF($R215=1,SUM($Z$1:Z215),"")</f>
        <v/>
      </c>
      <c r="AM215" s="64" t="str">
        <f ca="1">IF($R215=1,SUM($AA$1:AA215),"")</f>
        <v/>
      </c>
      <c r="AN215" s="64" t="str">
        <f ca="1">IF($R215=1,SUM($AB$1:AB215),"")</f>
        <v/>
      </c>
      <c r="AO215" s="64" t="str">
        <f ca="1">IF($R215=1,SUM($AC$1:AC215),"")</f>
        <v/>
      </c>
      <c r="AQ215" s="69" t="str">
        <f t="shared" si="36"/>
        <v>25:50</v>
      </c>
    </row>
    <row r="216" spans="6:43" x14ac:dyDescent="0.3">
      <c r="F216" s="64">
        <f t="shared" si="37"/>
        <v>25</v>
      </c>
      <c r="G216" s="66">
        <f t="shared" si="38"/>
        <v>55</v>
      </c>
      <c r="H216" s="67">
        <f t="shared" si="39"/>
        <v>1.0798611111111112</v>
      </c>
      <c r="K216" s="65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65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64">
        <f t="shared" si="33"/>
        <v>1</v>
      </c>
      <c r="R216" s="64">
        <f t="shared" ca="1" si="34"/>
        <v>1.1969999999999783</v>
      </c>
      <c r="S216" s="64" t="str">
        <f>IF(O216=1,"",RTD("cqg.rtd",,"StudyData", "(Vol("&amp;$E$13&amp;")when  (LocalYear("&amp;$E$13&amp;")="&amp;$D$2&amp;"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64" t="str">
        <f>IF(O216=1,"",RTD("cqg.rtd",,"StudyData", "(Vol("&amp;$E$14&amp;")when  (LocalYear("&amp;$E$14&amp;")="&amp;$D$3&amp;"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64" t="str">
        <f>IF(O216=1,"",RTD("cqg.rtd",,"StudyData", "(Vol("&amp;$E$15&amp;")when  (LocalYear("&amp;$E$15&amp;")="&amp;$D$4&amp;"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64" t="str">
        <f>IF(O216=1,"",RTD("cqg.rtd",,"StudyData", "(Vol("&amp;$E$16&amp;")when  (LocalYear("&amp;$E$16&amp;")="&amp;$D$5&amp;"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64" t="str">
        <f>IF(O216=1,"",RTD("cqg.rtd",,"StudyData", "(Vol("&amp;$E$17&amp;")when  (LocalYear("&amp;$E$17&amp;")="&amp;$D$6&amp;"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64" t="str">
        <f>IF(O216=1,"",RTD("cqg.rtd",,"StudyData", "(Vol("&amp;$E$18&amp;")when  (LocalYear("&amp;$E$18&amp;")="&amp;$D$7&amp;"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64" t="str">
        <f>IF(O216=1,"",RTD("cqg.rtd",,"StudyData", "(Vol("&amp;$E$19&amp;")when  (LocalYear("&amp;$E$19&amp;")="&amp;$D$8&amp;"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64" t="str">
        <f>IF(O216=1,"",RTD("cqg.rtd",,"StudyData", "(Vol("&amp;$E$20&amp;")when  (LocalYear("&amp;$E$20&amp;")="&amp;$D$9&amp;"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64" t="str">
        <f>IF(O216=1,"",RTD("cqg.rtd",,"StudyData", "(Vol("&amp;$E$21&amp;")when  (LocalYear("&amp;$E$21&amp;")="&amp;$D$10&amp;"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64" t="str">
        <f>IF(O216=1,"",RTD("cqg.rtd",,"StudyData", "(Vol("&amp;$E$21&amp;")when  (LocalYear("&amp;$E$21&amp;")="&amp;$D$11&amp;"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65" t="str">
        <f t="shared" si="35"/>
        <v/>
      </c>
      <c r="AE216" s="64" t="str">
        <f ca="1">IF($R216=1,SUM($S$1:S216),"")</f>
        <v/>
      </c>
      <c r="AF216" s="64" t="str">
        <f ca="1">IF($R216=1,SUM($T$1:T216),"")</f>
        <v/>
      </c>
      <c r="AG216" s="64" t="str">
        <f ca="1">IF($R216=1,SUM($U$1:U216),"")</f>
        <v/>
      </c>
      <c r="AH216" s="64" t="str">
        <f ca="1">IF($R216=1,SUM($V$1:V216),"")</f>
        <v/>
      </c>
      <c r="AI216" s="64" t="str">
        <f ca="1">IF($R216=1,SUM($W$1:W216),"")</f>
        <v/>
      </c>
      <c r="AJ216" s="64" t="str">
        <f ca="1">IF($R216=1,SUM($X$1:X216),"")</f>
        <v/>
      </c>
      <c r="AK216" s="64" t="str">
        <f ca="1">IF($R216=1,SUM($Y$1:Y216),"")</f>
        <v/>
      </c>
      <c r="AL216" s="64" t="str">
        <f ca="1">IF($R216=1,SUM($Z$1:Z216),"")</f>
        <v/>
      </c>
      <c r="AM216" s="64" t="str">
        <f ca="1">IF($R216=1,SUM($AA$1:AA216),"")</f>
        <v/>
      </c>
      <c r="AN216" s="64" t="str">
        <f ca="1">IF($R216=1,SUM($AB$1:AB216),"")</f>
        <v/>
      </c>
      <c r="AO216" s="64" t="str">
        <f ca="1">IF($R216=1,SUM($AC$1:AC216),"")</f>
        <v/>
      </c>
      <c r="AQ216" s="69" t="str">
        <f t="shared" si="36"/>
        <v>25:55</v>
      </c>
    </row>
    <row r="217" spans="6:43" x14ac:dyDescent="0.3">
      <c r="F217" s="64">
        <f t="shared" si="37"/>
        <v>26</v>
      </c>
      <c r="G217" s="66" t="str">
        <f t="shared" si="38"/>
        <v>00</v>
      </c>
      <c r="H217" s="67">
        <f t="shared" si="39"/>
        <v>1.0833333333333333</v>
      </c>
      <c r="K217" s="65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65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64">
        <f t="shared" si="33"/>
        <v>1</v>
      </c>
      <c r="R217" s="64">
        <f t="shared" ca="1" si="34"/>
        <v>1.1979999999999782</v>
      </c>
      <c r="S217" s="64" t="str">
        <f>IF(O217=1,"",RTD("cqg.rtd",,"StudyData", "(Vol("&amp;$E$13&amp;")when  (LocalYear("&amp;$E$13&amp;")="&amp;$D$2&amp;"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64" t="str">
        <f>IF(O217=1,"",RTD("cqg.rtd",,"StudyData", "(Vol("&amp;$E$14&amp;")when  (LocalYear("&amp;$E$14&amp;")="&amp;$D$3&amp;"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64" t="str">
        <f>IF(O217=1,"",RTD("cqg.rtd",,"StudyData", "(Vol("&amp;$E$15&amp;")when  (LocalYear("&amp;$E$15&amp;")="&amp;$D$4&amp;"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64" t="str">
        <f>IF(O217=1,"",RTD("cqg.rtd",,"StudyData", "(Vol("&amp;$E$16&amp;")when  (LocalYear("&amp;$E$16&amp;")="&amp;$D$5&amp;"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64" t="str">
        <f>IF(O217=1,"",RTD("cqg.rtd",,"StudyData", "(Vol("&amp;$E$17&amp;")when  (LocalYear("&amp;$E$17&amp;")="&amp;$D$6&amp;"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64" t="str">
        <f>IF(O217=1,"",RTD("cqg.rtd",,"StudyData", "(Vol("&amp;$E$18&amp;")when  (LocalYear("&amp;$E$18&amp;")="&amp;$D$7&amp;"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64" t="str">
        <f>IF(O217=1,"",RTD("cqg.rtd",,"StudyData", "(Vol("&amp;$E$19&amp;")when  (LocalYear("&amp;$E$19&amp;")="&amp;$D$8&amp;"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64" t="str">
        <f>IF(O217=1,"",RTD("cqg.rtd",,"StudyData", "(Vol("&amp;$E$20&amp;")when  (LocalYear("&amp;$E$20&amp;")="&amp;$D$9&amp;"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64" t="str">
        <f>IF(O217=1,"",RTD("cqg.rtd",,"StudyData", "(Vol("&amp;$E$21&amp;")when  (LocalYear("&amp;$E$21&amp;")="&amp;$D$10&amp;"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64" t="str">
        <f>IF(O217=1,"",RTD("cqg.rtd",,"StudyData", "(Vol("&amp;$E$21&amp;")when  (LocalYear("&amp;$E$21&amp;")="&amp;$D$11&amp;"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65" t="str">
        <f t="shared" si="35"/>
        <v/>
      </c>
      <c r="AE217" s="64" t="str">
        <f ca="1">IF($R217=1,SUM($S$1:S217),"")</f>
        <v/>
      </c>
      <c r="AF217" s="64" t="str">
        <f ca="1">IF($R217=1,SUM($T$1:T217),"")</f>
        <v/>
      </c>
      <c r="AG217" s="64" t="str">
        <f ca="1">IF($R217=1,SUM($U$1:U217),"")</f>
        <v/>
      </c>
      <c r="AH217" s="64" t="str">
        <f ca="1">IF($R217=1,SUM($V$1:V217),"")</f>
        <v/>
      </c>
      <c r="AI217" s="64" t="str">
        <f ca="1">IF($R217=1,SUM($W$1:W217),"")</f>
        <v/>
      </c>
      <c r="AJ217" s="64" t="str">
        <f ca="1">IF($R217=1,SUM($X$1:X217),"")</f>
        <v/>
      </c>
      <c r="AK217" s="64" t="str">
        <f ca="1">IF($R217=1,SUM($Y$1:Y217),"")</f>
        <v/>
      </c>
      <c r="AL217" s="64" t="str">
        <f ca="1">IF($R217=1,SUM($Z$1:Z217),"")</f>
        <v/>
      </c>
      <c r="AM217" s="64" t="str">
        <f ca="1">IF($R217=1,SUM($AA$1:AA217),"")</f>
        <v/>
      </c>
      <c r="AN217" s="64" t="str">
        <f ca="1">IF($R217=1,SUM($AB$1:AB217),"")</f>
        <v/>
      </c>
      <c r="AO217" s="64" t="str">
        <f ca="1">IF($R217=1,SUM($AC$1:AC217),"")</f>
        <v/>
      </c>
      <c r="AQ217" s="69" t="str">
        <f t="shared" si="36"/>
        <v>26:00</v>
      </c>
    </row>
    <row r="218" spans="6:43" x14ac:dyDescent="0.3">
      <c r="F218" s="64">
        <f t="shared" si="37"/>
        <v>26</v>
      </c>
      <c r="G218" s="66" t="str">
        <f t="shared" si="38"/>
        <v>05</v>
      </c>
      <c r="H218" s="67">
        <f t="shared" si="39"/>
        <v>1.0868055555555556</v>
      </c>
      <c r="K218" s="65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65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64">
        <f t="shared" si="33"/>
        <v>1</v>
      </c>
      <c r="R218" s="64">
        <f t="shared" ca="1" si="34"/>
        <v>1.1989999999999781</v>
      </c>
      <c r="S218" s="64" t="str">
        <f>IF(O218=1,"",RTD("cqg.rtd",,"StudyData", "(Vol("&amp;$E$13&amp;")when  (LocalYear("&amp;$E$13&amp;")="&amp;$D$2&amp;"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64" t="str">
        <f>IF(O218=1,"",RTD("cqg.rtd",,"StudyData", "(Vol("&amp;$E$14&amp;")when  (LocalYear("&amp;$E$14&amp;")="&amp;$D$3&amp;"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64" t="str">
        <f>IF(O218=1,"",RTD("cqg.rtd",,"StudyData", "(Vol("&amp;$E$15&amp;")when  (LocalYear("&amp;$E$15&amp;")="&amp;$D$4&amp;"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64" t="str">
        <f>IF(O218=1,"",RTD("cqg.rtd",,"StudyData", "(Vol("&amp;$E$16&amp;")when  (LocalYear("&amp;$E$16&amp;")="&amp;$D$5&amp;"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64" t="str">
        <f>IF(O218=1,"",RTD("cqg.rtd",,"StudyData", "(Vol("&amp;$E$17&amp;")when  (LocalYear("&amp;$E$17&amp;")="&amp;$D$6&amp;"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64" t="str">
        <f>IF(O218=1,"",RTD("cqg.rtd",,"StudyData", "(Vol("&amp;$E$18&amp;")when  (LocalYear("&amp;$E$18&amp;")="&amp;$D$7&amp;"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64" t="str">
        <f>IF(O218=1,"",RTD("cqg.rtd",,"StudyData", "(Vol("&amp;$E$19&amp;")when  (LocalYear("&amp;$E$19&amp;")="&amp;$D$8&amp;"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64" t="str">
        <f>IF(O218=1,"",RTD("cqg.rtd",,"StudyData", "(Vol("&amp;$E$20&amp;")when  (LocalYear("&amp;$E$20&amp;")="&amp;$D$9&amp;"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64" t="str">
        <f>IF(O218=1,"",RTD("cqg.rtd",,"StudyData", "(Vol("&amp;$E$21&amp;")when  (LocalYear("&amp;$E$21&amp;")="&amp;$D$10&amp;"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64" t="str">
        <f>IF(O218=1,"",RTD("cqg.rtd",,"StudyData", "(Vol("&amp;$E$21&amp;")when  (LocalYear("&amp;$E$21&amp;")="&amp;$D$11&amp;"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65" t="str">
        <f t="shared" si="35"/>
        <v/>
      </c>
      <c r="AE218" s="64" t="str">
        <f ca="1">IF($R218=1,SUM($S$1:S218),"")</f>
        <v/>
      </c>
      <c r="AF218" s="64" t="str">
        <f ca="1">IF($R218=1,SUM($T$1:T218),"")</f>
        <v/>
      </c>
      <c r="AG218" s="64" t="str">
        <f ca="1">IF($R218=1,SUM($U$1:U218),"")</f>
        <v/>
      </c>
      <c r="AH218" s="64" t="str">
        <f ca="1">IF($R218=1,SUM($V$1:V218),"")</f>
        <v/>
      </c>
      <c r="AI218" s="64" t="str">
        <f ca="1">IF($R218=1,SUM($W$1:W218),"")</f>
        <v/>
      </c>
      <c r="AJ218" s="64" t="str">
        <f ca="1">IF($R218=1,SUM($X$1:X218),"")</f>
        <v/>
      </c>
      <c r="AK218" s="64" t="str">
        <f ca="1">IF($R218=1,SUM($Y$1:Y218),"")</f>
        <v/>
      </c>
      <c r="AL218" s="64" t="str">
        <f ca="1">IF($R218=1,SUM($Z$1:Z218),"")</f>
        <v/>
      </c>
      <c r="AM218" s="64" t="str">
        <f ca="1">IF($R218=1,SUM($AA$1:AA218),"")</f>
        <v/>
      </c>
      <c r="AN218" s="64" t="str">
        <f ca="1">IF($R218=1,SUM($AB$1:AB218),"")</f>
        <v/>
      </c>
      <c r="AO218" s="64" t="str">
        <f ca="1">IF($R218=1,SUM($AC$1:AC218),"")</f>
        <v/>
      </c>
      <c r="AQ218" s="69" t="str">
        <f t="shared" si="36"/>
        <v>26:05</v>
      </c>
    </row>
    <row r="219" spans="6:43" x14ac:dyDescent="0.3">
      <c r="F219" s="64">
        <f t="shared" si="37"/>
        <v>26</v>
      </c>
      <c r="G219" s="66">
        <f t="shared" si="38"/>
        <v>10</v>
      </c>
      <c r="H219" s="67">
        <f t="shared" si="39"/>
        <v>1.0902777777777779</v>
      </c>
      <c r="K219" s="65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65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64">
        <f t="shared" si="33"/>
        <v>1</v>
      </c>
      <c r="R219" s="64">
        <f t="shared" ca="1" si="34"/>
        <v>1.199999999999978</v>
      </c>
      <c r="S219" s="64" t="str">
        <f>IF(O219=1,"",RTD("cqg.rtd",,"StudyData", "(Vol("&amp;$E$13&amp;")when  (LocalYear("&amp;$E$13&amp;")="&amp;$D$2&amp;"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64" t="str">
        <f>IF(O219=1,"",RTD("cqg.rtd",,"StudyData", "(Vol("&amp;$E$14&amp;")when  (LocalYear("&amp;$E$14&amp;")="&amp;$D$3&amp;"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64" t="str">
        <f>IF(O219=1,"",RTD("cqg.rtd",,"StudyData", "(Vol("&amp;$E$15&amp;")when  (LocalYear("&amp;$E$15&amp;")="&amp;$D$4&amp;"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64" t="str">
        <f>IF(O219=1,"",RTD("cqg.rtd",,"StudyData", "(Vol("&amp;$E$16&amp;")when  (LocalYear("&amp;$E$16&amp;")="&amp;$D$5&amp;"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64" t="str">
        <f>IF(O219=1,"",RTD("cqg.rtd",,"StudyData", "(Vol("&amp;$E$17&amp;")when  (LocalYear("&amp;$E$17&amp;")="&amp;$D$6&amp;"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64" t="str">
        <f>IF(O219=1,"",RTD("cqg.rtd",,"StudyData", "(Vol("&amp;$E$18&amp;")when  (LocalYear("&amp;$E$18&amp;")="&amp;$D$7&amp;"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64" t="str">
        <f>IF(O219=1,"",RTD("cqg.rtd",,"StudyData", "(Vol("&amp;$E$19&amp;")when  (LocalYear("&amp;$E$19&amp;")="&amp;$D$8&amp;"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64" t="str">
        <f>IF(O219=1,"",RTD("cqg.rtd",,"StudyData", "(Vol("&amp;$E$20&amp;")when  (LocalYear("&amp;$E$20&amp;")="&amp;$D$9&amp;"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64" t="str">
        <f>IF(O219=1,"",RTD("cqg.rtd",,"StudyData", "(Vol("&amp;$E$21&amp;")when  (LocalYear("&amp;$E$21&amp;")="&amp;$D$10&amp;"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64" t="str">
        <f>IF(O219=1,"",RTD("cqg.rtd",,"StudyData", "(Vol("&amp;$E$21&amp;")when  (LocalYear("&amp;$E$21&amp;")="&amp;$D$11&amp;"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65" t="str">
        <f t="shared" si="35"/>
        <v/>
      </c>
      <c r="AE219" s="64" t="str">
        <f ca="1">IF($R219=1,SUM($S$1:S219),"")</f>
        <v/>
      </c>
      <c r="AF219" s="64" t="str">
        <f ca="1">IF($R219=1,SUM($T$1:T219),"")</f>
        <v/>
      </c>
      <c r="AG219" s="64" t="str">
        <f ca="1">IF($R219=1,SUM($U$1:U219),"")</f>
        <v/>
      </c>
      <c r="AH219" s="64" t="str">
        <f ca="1">IF($R219=1,SUM($V$1:V219),"")</f>
        <v/>
      </c>
      <c r="AI219" s="64" t="str">
        <f ca="1">IF($R219=1,SUM($W$1:W219),"")</f>
        <v/>
      </c>
      <c r="AJ219" s="64" t="str">
        <f ca="1">IF($R219=1,SUM($X$1:X219),"")</f>
        <v/>
      </c>
      <c r="AK219" s="64" t="str">
        <f ca="1">IF($R219=1,SUM($Y$1:Y219),"")</f>
        <v/>
      </c>
      <c r="AL219" s="64" t="str">
        <f ca="1">IF($R219=1,SUM($Z$1:Z219),"")</f>
        <v/>
      </c>
      <c r="AM219" s="64" t="str">
        <f ca="1">IF($R219=1,SUM($AA$1:AA219),"")</f>
        <v/>
      </c>
      <c r="AN219" s="64" t="str">
        <f ca="1">IF($R219=1,SUM($AB$1:AB219),"")</f>
        <v/>
      </c>
      <c r="AO219" s="64" t="str">
        <f ca="1">IF($R219=1,SUM($AC$1:AC219),"")</f>
        <v/>
      </c>
      <c r="AQ219" s="69" t="str">
        <f t="shared" si="36"/>
        <v>26:10</v>
      </c>
    </row>
    <row r="220" spans="6:43" x14ac:dyDescent="0.3">
      <c r="F220" s="64">
        <f t="shared" si="37"/>
        <v>26</v>
      </c>
      <c r="G220" s="66">
        <f t="shared" si="38"/>
        <v>15</v>
      </c>
      <c r="H220" s="67">
        <f t="shared" si="39"/>
        <v>1.09375</v>
      </c>
      <c r="K220" s="65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65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64">
        <f t="shared" si="33"/>
        <v>1</v>
      </c>
      <c r="R220" s="64">
        <f t="shared" ca="1" si="34"/>
        <v>1.2009999999999779</v>
      </c>
      <c r="S220" s="64" t="str">
        <f>IF(O220=1,"",RTD("cqg.rtd",,"StudyData", "(Vol("&amp;$E$13&amp;")when  (LocalYear("&amp;$E$13&amp;")="&amp;$D$2&amp;"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64" t="str">
        <f>IF(O220=1,"",RTD("cqg.rtd",,"StudyData", "(Vol("&amp;$E$14&amp;")when  (LocalYear("&amp;$E$14&amp;")="&amp;$D$3&amp;"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64" t="str">
        <f>IF(O220=1,"",RTD("cqg.rtd",,"StudyData", "(Vol("&amp;$E$15&amp;")when  (LocalYear("&amp;$E$15&amp;")="&amp;$D$4&amp;"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64" t="str">
        <f>IF(O220=1,"",RTD("cqg.rtd",,"StudyData", "(Vol("&amp;$E$16&amp;")when  (LocalYear("&amp;$E$16&amp;")="&amp;$D$5&amp;"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64" t="str">
        <f>IF(O220=1,"",RTD("cqg.rtd",,"StudyData", "(Vol("&amp;$E$17&amp;")when  (LocalYear("&amp;$E$17&amp;")="&amp;$D$6&amp;"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64" t="str">
        <f>IF(O220=1,"",RTD("cqg.rtd",,"StudyData", "(Vol("&amp;$E$18&amp;")when  (LocalYear("&amp;$E$18&amp;")="&amp;$D$7&amp;"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64" t="str">
        <f>IF(O220=1,"",RTD("cqg.rtd",,"StudyData", "(Vol("&amp;$E$19&amp;")when  (LocalYear("&amp;$E$19&amp;")="&amp;$D$8&amp;"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64" t="str">
        <f>IF(O220=1,"",RTD("cqg.rtd",,"StudyData", "(Vol("&amp;$E$20&amp;")when  (LocalYear("&amp;$E$20&amp;")="&amp;$D$9&amp;"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64" t="str">
        <f>IF(O220=1,"",RTD("cqg.rtd",,"StudyData", "(Vol("&amp;$E$21&amp;")when  (LocalYear("&amp;$E$21&amp;")="&amp;$D$10&amp;"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64" t="str">
        <f>IF(O220=1,"",RTD("cqg.rtd",,"StudyData", "(Vol("&amp;$E$21&amp;")when  (LocalYear("&amp;$E$21&amp;")="&amp;$D$11&amp;"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65" t="str">
        <f t="shared" si="35"/>
        <v/>
      </c>
      <c r="AE220" s="64" t="str">
        <f ca="1">IF($R220=1,SUM($S$1:S220),"")</f>
        <v/>
      </c>
      <c r="AF220" s="64" t="str">
        <f ca="1">IF($R220=1,SUM($T$1:T220),"")</f>
        <v/>
      </c>
      <c r="AG220" s="64" t="str">
        <f ca="1">IF($R220=1,SUM($U$1:U220),"")</f>
        <v/>
      </c>
      <c r="AH220" s="64" t="str">
        <f ca="1">IF($R220=1,SUM($V$1:V220),"")</f>
        <v/>
      </c>
      <c r="AI220" s="64" t="str">
        <f ca="1">IF($R220=1,SUM($W$1:W220),"")</f>
        <v/>
      </c>
      <c r="AJ220" s="64" t="str">
        <f ca="1">IF($R220=1,SUM($X$1:X220),"")</f>
        <v/>
      </c>
      <c r="AK220" s="64" t="str">
        <f ca="1">IF($R220=1,SUM($Y$1:Y220),"")</f>
        <v/>
      </c>
      <c r="AL220" s="64" t="str">
        <f ca="1">IF($R220=1,SUM($Z$1:Z220),"")</f>
        <v/>
      </c>
      <c r="AM220" s="64" t="str">
        <f ca="1">IF($R220=1,SUM($AA$1:AA220),"")</f>
        <v/>
      </c>
      <c r="AN220" s="64" t="str">
        <f ca="1">IF($R220=1,SUM($AB$1:AB220),"")</f>
        <v/>
      </c>
      <c r="AO220" s="64" t="str">
        <f ca="1">IF($R220=1,SUM($AC$1:AC220),"")</f>
        <v/>
      </c>
      <c r="AQ220" s="69" t="str">
        <f t="shared" si="36"/>
        <v>26:15</v>
      </c>
    </row>
    <row r="221" spans="6:43" x14ac:dyDescent="0.3">
      <c r="F221" s="64">
        <f t="shared" si="37"/>
        <v>26</v>
      </c>
      <c r="G221" s="66">
        <f t="shared" si="38"/>
        <v>20</v>
      </c>
      <c r="H221" s="67">
        <f t="shared" si="39"/>
        <v>1.0972222222222221</v>
      </c>
      <c r="K221" s="65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65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64">
        <f t="shared" si="33"/>
        <v>1</v>
      </c>
      <c r="R221" s="64">
        <f t="shared" ca="1" si="34"/>
        <v>1.2019999999999778</v>
      </c>
      <c r="S221" s="64" t="str">
        <f>IF(O221=1,"",RTD("cqg.rtd",,"StudyData", "(Vol("&amp;$E$13&amp;")when  (LocalYear("&amp;$E$13&amp;")="&amp;$D$2&amp;"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64" t="str">
        <f>IF(O221=1,"",RTD("cqg.rtd",,"StudyData", "(Vol("&amp;$E$14&amp;")when  (LocalYear("&amp;$E$14&amp;")="&amp;$D$3&amp;"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64" t="str">
        <f>IF(O221=1,"",RTD("cqg.rtd",,"StudyData", "(Vol("&amp;$E$15&amp;")when  (LocalYear("&amp;$E$15&amp;")="&amp;$D$4&amp;"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64" t="str">
        <f>IF(O221=1,"",RTD("cqg.rtd",,"StudyData", "(Vol("&amp;$E$16&amp;")when  (LocalYear("&amp;$E$16&amp;")="&amp;$D$5&amp;"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64" t="str">
        <f>IF(O221=1,"",RTD("cqg.rtd",,"StudyData", "(Vol("&amp;$E$17&amp;")when  (LocalYear("&amp;$E$17&amp;")="&amp;$D$6&amp;"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64" t="str">
        <f>IF(O221=1,"",RTD("cqg.rtd",,"StudyData", "(Vol("&amp;$E$18&amp;")when  (LocalYear("&amp;$E$18&amp;")="&amp;$D$7&amp;"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64" t="str">
        <f>IF(O221=1,"",RTD("cqg.rtd",,"StudyData", "(Vol("&amp;$E$19&amp;")when  (LocalYear("&amp;$E$19&amp;")="&amp;$D$8&amp;"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64" t="str">
        <f>IF(O221=1,"",RTD("cqg.rtd",,"StudyData", "(Vol("&amp;$E$20&amp;")when  (LocalYear("&amp;$E$20&amp;")="&amp;$D$9&amp;"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64" t="str">
        <f>IF(O221=1,"",RTD("cqg.rtd",,"StudyData", "(Vol("&amp;$E$21&amp;")when  (LocalYear("&amp;$E$21&amp;")="&amp;$D$10&amp;"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64" t="str">
        <f>IF(O221=1,"",RTD("cqg.rtd",,"StudyData", "(Vol("&amp;$E$21&amp;")when  (LocalYear("&amp;$E$21&amp;")="&amp;$D$11&amp;"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65" t="str">
        <f t="shared" si="35"/>
        <v/>
      </c>
      <c r="AE221" s="64" t="str">
        <f ca="1">IF($R221=1,SUM($S$1:S221),"")</f>
        <v/>
      </c>
      <c r="AF221" s="64" t="str">
        <f ca="1">IF($R221=1,SUM($T$1:T221),"")</f>
        <v/>
      </c>
      <c r="AG221" s="64" t="str">
        <f ca="1">IF($R221=1,SUM($U$1:U221),"")</f>
        <v/>
      </c>
      <c r="AH221" s="64" t="str">
        <f ca="1">IF($R221=1,SUM($V$1:V221),"")</f>
        <v/>
      </c>
      <c r="AI221" s="64" t="str">
        <f ca="1">IF($R221=1,SUM($W$1:W221),"")</f>
        <v/>
      </c>
      <c r="AJ221" s="64" t="str">
        <f ca="1">IF($R221=1,SUM($X$1:X221),"")</f>
        <v/>
      </c>
      <c r="AK221" s="64" t="str">
        <f ca="1">IF($R221=1,SUM($Y$1:Y221),"")</f>
        <v/>
      </c>
      <c r="AL221" s="64" t="str">
        <f ca="1">IF($R221=1,SUM($Z$1:Z221),"")</f>
        <v/>
      </c>
      <c r="AM221" s="64" t="str">
        <f ca="1">IF($R221=1,SUM($AA$1:AA221),"")</f>
        <v/>
      </c>
      <c r="AN221" s="64" t="str">
        <f ca="1">IF($R221=1,SUM($AB$1:AB221),"")</f>
        <v/>
      </c>
      <c r="AO221" s="64" t="str">
        <f ca="1">IF($R221=1,SUM($AC$1:AC221),"")</f>
        <v/>
      </c>
      <c r="AQ221" s="69" t="str">
        <f t="shared" si="36"/>
        <v>26:20</v>
      </c>
    </row>
    <row r="222" spans="6:43" x14ac:dyDescent="0.3">
      <c r="F222" s="64">
        <f t="shared" si="37"/>
        <v>26</v>
      </c>
      <c r="G222" s="66">
        <f t="shared" si="38"/>
        <v>25</v>
      </c>
      <c r="H222" s="67">
        <f t="shared" si="39"/>
        <v>1.1006944444444444</v>
      </c>
      <c r="K222" s="65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65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64">
        <f t="shared" si="33"/>
        <v>1</v>
      </c>
      <c r="R222" s="64">
        <f t="shared" ca="1" si="34"/>
        <v>1.2029999999999776</v>
      </c>
      <c r="S222" s="64" t="str">
        <f>IF(O222=1,"",RTD("cqg.rtd",,"StudyData", "(Vol("&amp;$E$13&amp;")when  (LocalYear("&amp;$E$13&amp;")="&amp;$D$2&amp;"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64" t="str">
        <f>IF(O222=1,"",RTD("cqg.rtd",,"StudyData", "(Vol("&amp;$E$14&amp;")when  (LocalYear("&amp;$E$14&amp;")="&amp;$D$3&amp;"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64" t="str">
        <f>IF(O222=1,"",RTD("cqg.rtd",,"StudyData", "(Vol("&amp;$E$15&amp;")when  (LocalYear("&amp;$E$15&amp;")="&amp;$D$4&amp;"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64" t="str">
        <f>IF(O222=1,"",RTD("cqg.rtd",,"StudyData", "(Vol("&amp;$E$16&amp;")when  (LocalYear("&amp;$E$16&amp;")="&amp;$D$5&amp;"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64" t="str">
        <f>IF(O222=1,"",RTD("cqg.rtd",,"StudyData", "(Vol("&amp;$E$17&amp;")when  (LocalYear("&amp;$E$17&amp;")="&amp;$D$6&amp;"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64" t="str">
        <f>IF(O222=1,"",RTD("cqg.rtd",,"StudyData", "(Vol("&amp;$E$18&amp;")when  (LocalYear("&amp;$E$18&amp;")="&amp;$D$7&amp;"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64" t="str">
        <f>IF(O222=1,"",RTD("cqg.rtd",,"StudyData", "(Vol("&amp;$E$19&amp;")when  (LocalYear("&amp;$E$19&amp;")="&amp;$D$8&amp;"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64" t="str">
        <f>IF(O222=1,"",RTD("cqg.rtd",,"StudyData", "(Vol("&amp;$E$20&amp;")when  (LocalYear("&amp;$E$20&amp;")="&amp;$D$9&amp;"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64" t="str">
        <f>IF(O222=1,"",RTD("cqg.rtd",,"StudyData", "(Vol("&amp;$E$21&amp;")when  (LocalYear("&amp;$E$21&amp;")="&amp;$D$10&amp;"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64" t="str">
        <f>IF(O222=1,"",RTD("cqg.rtd",,"StudyData", "(Vol("&amp;$E$21&amp;")when  (LocalYear("&amp;$E$21&amp;")="&amp;$D$11&amp;"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65" t="str">
        <f t="shared" si="35"/>
        <v/>
      </c>
      <c r="AE222" s="64" t="str">
        <f ca="1">IF($R222=1,SUM($S$1:S222),"")</f>
        <v/>
      </c>
      <c r="AF222" s="64" t="str">
        <f ca="1">IF($R222=1,SUM($T$1:T222),"")</f>
        <v/>
      </c>
      <c r="AG222" s="64" t="str">
        <f ca="1">IF($R222=1,SUM($U$1:U222),"")</f>
        <v/>
      </c>
      <c r="AH222" s="64" t="str">
        <f ca="1">IF($R222=1,SUM($V$1:V222),"")</f>
        <v/>
      </c>
      <c r="AI222" s="64" t="str">
        <f ca="1">IF($R222=1,SUM($W$1:W222),"")</f>
        <v/>
      </c>
      <c r="AJ222" s="64" t="str">
        <f ca="1">IF($R222=1,SUM($X$1:X222),"")</f>
        <v/>
      </c>
      <c r="AK222" s="64" t="str">
        <f ca="1">IF($R222=1,SUM($Y$1:Y222),"")</f>
        <v/>
      </c>
      <c r="AL222" s="64" t="str">
        <f ca="1">IF($R222=1,SUM($Z$1:Z222),"")</f>
        <v/>
      </c>
      <c r="AM222" s="64" t="str">
        <f ca="1">IF($R222=1,SUM($AA$1:AA222),"")</f>
        <v/>
      </c>
      <c r="AN222" s="64" t="str">
        <f ca="1">IF($R222=1,SUM($AB$1:AB222),"")</f>
        <v/>
      </c>
      <c r="AO222" s="64" t="str">
        <f ca="1">IF($R222=1,SUM($AC$1:AC222),"")</f>
        <v/>
      </c>
      <c r="AQ222" s="69" t="str">
        <f t="shared" si="36"/>
        <v>26:25</v>
      </c>
    </row>
    <row r="223" spans="6:43" x14ac:dyDescent="0.3">
      <c r="F223" s="64">
        <f t="shared" si="37"/>
        <v>26</v>
      </c>
      <c r="G223" s="66">
        <f t="shared" si="38"/>
        <v>30</v>
      </c>
      <c r="H223" s="67">
        <f t="shared" si="39"/>
        <v>1.1041666666666667</v>
      </c>
      <c r="K223" s="65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65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64">
        <f t="shared" si="33"/>
        <v>1</v>
      </c>
      <c r="R223" s="64">
        <f t="shared" ca="1" si="34"/>
        <v>1.2039999999999775</v>
      </c>
      <c r="S223" s="64" t="str">
        <f>IF(O223=1,"",RTD("cqg.rtd",,"StudyData", "(Vol("&amp;$E$13&amp;")when  (LocalYear("&amp;$E$13&amp;")="&amp;$D$2&amp;"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64" t="str">
        <f>IF(O223=1,"",RTD("cqg.rtd",,"StudyData", "(Vol("&amp;$E$14&amp;")when  (LocalYear("&amp;$E$14&amp;")="&amp;$D$3&amp;"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64" t="str">
        <f>IF(O223=1,"",RTD("cqg.rtd",,"StudyData", "(Vol("&amp;$E$15&amp;")when  (LocalYear("&amp;$E$15&amp;")="&amp;$D$4&amp;"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64" t="str">
        <f>IF(O223=1,"",RTD("cqg.rtd",,"StudyData", "(Vol("&amp;$E$16&amp;")when  (LocalYear("&amp;$E$16&amp;")="&amp;$D$5&amp;"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64" t="str">
        <f>IF(O223=1,"",RTD("cqg.rtd",,"StudyData", "(Vol("&amp;$E$17&amp;")when  (LocalYear("&amp;$E$17&amp;")="&amp;$D$6&amp;"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64" t="str">
        <f>IF(O223=1,"",RTD("cqg.rtd",,"StudyData", "(Vol("&amp;$E$18&amp;")when  (LocalYear("&amp;$E$18&amp;")="&amp;$D$7&amp;"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64" t="str">
        <f>IF(O223=1,"",RTD("cqg.rtd",,"StudyData", "(Vol("&amp;$E$19&amp;")when  (LocalYear("&amp;$E$19&amp;")="&amp;$D$8&amp;"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64" t="str">
        <f>IF(O223=1,"",RTD("cqg.rtd",,"StudyData", "(Vol("&amp;$E$20&amp;")when  (LocalYear("&amp;$E$20&amp;")="&amp;$D$9&amp;"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64" t="str">
        <f>IF(O223=1,"",RTD("cqg.rtd",,"StudyData", "(Vol("&amp;$E$21&amp;")when  (LocalYear("&amp;$E$21&amp;")="&amp;$D$10&amp;"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64" t="str">
        <f>IF(O223=1,"",RTD("cqg.rtd",,"StudyData", "(Vol("&amp;$E$21&amp;")when  (LocalYear("&amp;$E$21&amp;")="&amp;$D$11&amp;"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65" t="str">
        <f t="shared" si="35"/>
        <v/>
      </c>
      <c r="AE223" s="64" t="str">
        <f ca="1">IF($R223=1,SUM($S$1:S223),"")</f>
        <v/>
      </c>
      <c r="AF223" s="64" t="str">
        <f ca="1">IF($R223=1,SUM($T$1:T223),"")</f>
        <v/>
      </c>
      <c r="AG223" s="64" t="str">
        <f ca="1">IF($R223=1,SUM($U$1:U223),"")</f>
        <v/>
      </c>
      <c r="AH223" s="64" t="str">
        <f ca="1">IF($R223=1,SUM($V$1:V223),"")</f>
        <v/>
      </c>
      <c r="AI223" s="64" t="str">
        <f ca="1">IF($R223=1,SUM($W$1:W223),"")</f>
        <v/>
      </c>
      <c r="AJ223" s="64" t="str">
        <f ca="1">IF($R223=1,SUM($X$1:X223),"")</f>
        <v/>
      </c>
      <c r="AK223" s="64" t="str">
        <f ca="1">IF($R223=1,SUM($Y$1:Y223),"")</f>
        <v/>
      </c>
      <c r="AL223" s="64" t="str">
        <f ca="1">IF($R223=1,SUM($Z$1:Z223),"")</f>
        <v/>
      </c>
      <c r="AM223" s="64" t="str">
        <f ca="1">IF($R223=1,SUM($AA$1:AA223),"")</f>
        <v/>
      </c>
      <c r="AN223" s="64" t="str">
        <f ca="1">IF($R223=1,SUM($AB$1:AB223),"")</f>
        <v/>
      </c>
      <c r="AO223" s="64" t="str">
        <f ca="1">IF($R223=1,SUM($AC$1:AC223),"")</f>
        <v/>
      </c>
      <c r="AQ223" s="69" t="str">
        <f t="shared" si="36"/>
        <v>26:30</v>
      </c>
    </row>
    <row r="224" spans="6:43" x14ac:dyDescent="0.3">
      <c r="F224" s="64">
        <f t="shared" si="37"/>
        <v>26</v>
      </c>
      <c r="G224" s="66">
        <f t="shared" si="38"/>
        <v>35</v>
      </c>
      <c r="H224" s="67">
        <f t="shared" si="39"/>
        <v>1.1076388888888888</v>
      </c>
      <c r="K224" s="65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65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64">
        <f t="shared" si="33"/>
        <v>1</v>
      </c>
      <c r="R224" s="64">
        <f t="shared" ca="1" si="34"/>
        <v>1.2049999999999774</v>
      </c>
      <c r="S224" s="64" t="str">
        <f>IF(O224=1,"",RTD("cqg.rtd",,"StudyData", "(Vol("&amp;$E$13&amp;")when  (LocalYear("&amp;$E$13&amp;")="&amp;$D$2&amp;"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64" t="str">
        <f>IF(O224=1,"",RTD("cqg.rtd",,"StudyData", "(Vol("&amp;$E$14&amp;")when  (LocalYear("&amp;$E$14&amp;")="&amp;$D$3&amp;"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64" t="str">
        <f>IF(O224=1,"",RTD("cqg.rtd",,"StudyData", "(Vol("&amp;$E$15&amp;")when  (LocalYear("&amp;$E$15&amp;")="&amp;$D$4&amp;"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64" t="str">
        <f>IF(O224=1,"",RTD("cqg.rtd",,"StudyData", "(Vol("&amp;$E$16&amp;")when  (LocalYear("&amp;$E$16&amp;")="&amp;$D$5&amp;"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64" t="str">
        <f>IF(O224=1,"",RTD("cqg.rtd",,"StudyData", "(Vol("&amp;$E$17&amp;")when  (LocalYear("&amp;$E$17&amp;")="&amp;$D$6&amp;"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64" t="str">
        <f>IF(O224=1,"",RTD("cqg.rtd",,"StudyData", "(Vol("&amp;$E$18&amp;")when  (LocalYear("&amp;$E$18&amp;")="&amp;$D$7&amp;"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64" t="str">
        <f>IF(O224=1,"",RTD("cqg.rtd",,"StudyData", "(Vol("&amp;$E$19&amp;")when  (LocalYear("&amp;$E$19&amp;")="&amp;$D$8&amp;"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64" t="str">
        <f>IF(O224=1,"",RTD("cqg.rtd",,"StudyData", "(Vol("&amp;$E$20&amp;")when  (LocalYear("&amp;$E$20&amp;")="&amp;$D$9&amp;"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64" t="str">
        <f>IF(O224=1,"",RTD("cqg.rtd",,"StudyData", "(Vol("&amp;$E$21&amp;")when  (LocalYear("&amp;$E$21&amp;")="&amp;$D$10&amp;"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64" t="str">
        <f>IF(O224=1,"",RTD("cqg.rtd",,"StudyData", "(Vol("&amp;$E$21&amp;")when  (LocalYear("&amp;$E$21&amp;")="&amp;$D$11&amp;"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65" t="str">
        <f t="shared" si="35"/>
        <v/>
      </c>
      <c r="AE224" s="64" t="str">
        <f ca="1">IF($R224=1,SUM($S$1:S224),"")</f>
        <v/>
      </c>
      <c r="AF224" s="64" t="str">
        <f ca="1">IF($R224=1,SUM($T$1:T224),"")</f>
        <v/>
      </c>
      <c r="AG224" s="64" t="str">
        <f ca="1">IF($R224=1,SUM($U$1:U224),"")</f>
        <v/>
      </c>
      <c r="AH224" s="64" t="str">
        <f ca="1">IF($R224=1,SUM($V$1:V224),"")</f>
        <v/>
      </c>
      <c r="AI224" s="64" t="str">
        <f ca="1">IF($R224=1,SUM($W$1:W224),"")</f>
        <v/>
      </c>
      <c r="AJ224" s="64" t="str">
        <f ca="1">IF($R224=1,SUM($X$1:X224),"")</f>
        <v/>
      </c>
      <c r="AK224" s="64" t="str">
        <f ca="1">IF($R224=1,SUM($Y$1:Y224),"")</f>
        <v/>
      </c>
      <c r="AL224" s="64" t="str">
        <f ca="1">IF($R224=1,SUM($Z$1:Z224),"")</f>
        <v/>
      </c>
      <c r="AM224" s="64" t="str">
        <f ca="1">IF($R224=1,SUM($AA$1:AA224),"")</f>
        <v/>
      </c>
      <c r="AN224" s="64" t="str">
        <f ca="1">IF($R224=1,SUM($AB$1:AB224),"")</f>
        <v/>
      </c>
      <c r="AO224" s="64" t="str">
        <f ca="1">IF($R224=1,SUM($AC$1:AC224),"")</f>
        <v/>
      </c>
      <c r="AQ224" s="69" t="str">
        <f t="shared" si="36"/>
        <v>26:35</v>
      </c>
    </row>
    <row r="225" spans="6:43" x14ac:dyDescent="0.3">
      <c r="F225" s="64">
        <f t="shared" si="37"/>
        <v>26</v>
      </c>
      <c r="G225" s="66">
        <f t="shared" si="38"/>
        <v>40</v>
      </c>
      <c r="H225" s="67">
        <f t="shared" si="39"/>
        <v>1.1111111111111112</v>
      </c>
      <c r="K225" s="65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65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64">
        <f t="shared" si="33"/>
        <v>1</v>
      </c>
      <c r="R225" s="64">
        <f t="shared" ca="1" si="34"/>
        <v>1.2059999999999773</v>
      </c>
      <c r="S225" s="64" t="str">
        <f>IF(O225=1,"",RTD("cqg.rtd",,"StudyData", "(Vol("&amp;$E$13&amp;")when  (LocalYear("&amp;$E$13&amp;")="&amp;$D$2&amp;"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64" t="str">
        <f>IF(O225=1,"",RTD("cqg.rtd",,"StudyData", "(Vol("&amp;$E$14&amp;")when  (LocalYear("&amp;$E$14&amp;")="&amp;$D$3&amp;"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64" t="str">
        <f>IF(O225=1,"",RTD("cqg.rtd",,"StudyData", "(Vol("&amp;$E$15&amp;")when  (LocalYear("&amp;$E$15&amp;")="&amp;$D$4&amp;"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64" t="str">
        <f>IF(O225=1,"",RTD("cqg.rtd",,"StudyData", "(Vol("&amp;$E$16&amp;")when  (LocalYear("&amp;$E$16&amp;")="&amp;$D$5&amp;"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64" t="str">
        <f>IF(O225=1,"",RTD("cqg.rtd",,"StudyData", "(Vol("&amp;$E$17&amp;")when  (LocalYear("&amp;$E$17&amp;")="&amp;$D$6&amp;"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64" t="str">
        <f>IF(O225=1,"",RTD("cqg.rtd",,"StudyData", "(Vol("&amp;$E$18&amp;")when  (LocalYear("&amp;$E$18&amp;")="&amp;$D$7&amp;"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64" t="str">
        <f>IF(O225=1,"",RTD("cqg.rtd",,"StudyData", "(Vol("&amp;$E$19&amp;")when  (LocalYear("&amp;$E$19&amp;")="&amp;$D$8&amp;"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64" t="str">
        <f>IF(O225=1,"",RTD("cqg.rtd",,"StudyData", "(Vol("&amp;$E$20&amp;")when  (LocalYear("&amp;$E$20&amp;")="&amp;$D$9&amp;"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64" t="str">
        <f>IF(O225=1,"",RTD("cqg.rtd",,"StudyData", "(Vol("&amp;$E$21&amp;")when  (LocalYear("&amp;$E$21&amp;")="&amp;$D$10&amp;"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64" t="str">
        <f>IF(O225=1,"",RTD("cqg.rtd",,"StudyData", "(Vol("&amp;$E$21&amp;")when  (LocalYear("&amp;$E$21&amp;")="&amp;$D$11&amp;"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65" t="str">
        <f t="shared" si="35"/>
        <v/>
      </c>
      <c r="AE225" s="64" t="str">
        <f ca="1">IF($R225=1,SUM($S$1:S225),"")</f>
        <v/>
      </c>
      <c r="AF225" s="64" t="str">
        <f ca="1">IF($R225=1,SUM($T$1:T225),"")</f>
        <v/>
      </c>
      <c r="AG225" s="64" t="str">
        <f ca="1">IF($R225=1,SUM($U$1:U225),"")</f>
        <v/>
      </c>
      <c r="AH225" s="64" t="str">
        <f ca="1">IF($R225=1,SUM($V$1:V225),"")</f>
        <v/>
      </c>
      <c r="AI225" s="64" t="str">
        <f ca="1">IF($R225=1,SUM($W$1:W225),"")</f>
        <v/>
      </c>
      <c r="AJ225" s="64" t="str">
        <f ca="1">IF($R225=1,SUM($X$1:X225),"")</f>
        <v/>
      </c>
      <c r="AK225" s="64" t="str">
        <f ca="1">IF($R225=1,SUM($Y$1:Y225),"")</f>
        <v/>
      </c>
      <c r="AL225" s="64" t="str">
        <f ca="1">IF($R225=1,SUM($Z$1:Z225),"")</f>
        <v/>
      </c>
      <c r="AM225" s="64" t="str">
        <f ca="1">IF($R225=1,SUM($AA$1:AA225),"")</f>
        <v/>
      </c>
      <c r="AN225" s="64" t="str">
        <f ca="1">IF($R225=1,SUM($AB$1:AB225),"")</f>
        <v/>
      </c>
      <c r="AO225" s="64" t="str">
        <f ca="1">IF($R225=1,SUM($AC$1:AC225),"")</f>
        <v/>
      </c>
      <c r="AQ225" s="69" t="str">
        <f t="shared" si="36"/>
        <v>26:40</v>
      </c>
    </row>
    <row r="226" spans="6:43" x14ac:dyDescent="0.3">
      <c r="F226" s="64">
        <f t="shared" si="37"/>
        <v>26</v>
      </c>
      <c r="G226" s="66">
        <f t="shared" si="38"/>
        <v>45</v>
      </c>
      <c r="H226" s="67">
        <f t="shared" si="39"/>
        <v>1.1145833333333333</v>
      </c>
      <c r="K226" s="65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65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64">
        <f t="shared" si="33"/>
        <v>1</v>
      </c>
      <c r="R226" s="64">
        <f t="shared" ca="1" si="34"/>
        <v>1.2069999999999772</v>
      </c>
      <c r="S226" s="64" t="str">
        <f>IF(O226=1,"",RTD("cqg.rtd",,"StudyData", "(Vol("&amp;$E$13&amp;")when  (LocalYear("&amp;$E$13&amp;")="&amp;$D$2&amp;"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64" t="str">
        <f>IF(O226=1,"",RTD("cqg.rtd",,"StudyData", "(Vol("&amp;$E$14&amp;")when  (LocalYear("&amp;$E$14&amp;")="&amp;$D$3&amp;"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64" t="str">
        <f>IF(O226=1,"",RTD("cqg.rtd",,"StudyData", "(Vol("&amp;$E$15&amp;")when  (LocalYear("&amp;$E$15&amp;")="&amp;$D$4&amp;"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64" t="str">
        <f>IF(O226=1,"",RTD("cqg.rtd",,"StudyData", "(Vol("&amp;$E$16&amp;")when  (LocalYear("&amp;$E$16&amp;")="&amp;$D$5&amp;"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64" t="str">
        <f>IF(O226=1,"",RTD("cqg.rtd",,"StudyData", "(Vol("&amp;$E$17&amp;")when  (LocalYear("&amp;$E$17&amp;")="&amp;$D$6&amp;"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64" t="str">
        <f>IF(O226=1,"",RTD("cqg.rtd",,"StudyData", "(Vol("&amp;$E$18&amp;")when  (LocalYear("&amp;$E$18&amp;")="&amp;$D$7&amp;"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64" t="str">
        <f>IF(O226=1,"",RTD("cqg.rtd",,"StudyData", "(Vol("&amp;$E$19&amp;")when  (LocalYear("&amp;$E$19&amp;")="&amp;$D$8&amp;"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64" t="str">
        <f>IF(O226=1,"",RTD("cqg.rtd",,"StudyData", "(Vol("&amp;$E$20&amp;")when  (LocalYear("&amp;$E$20&amp;")="&amp;$D$9&amp;"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64" t="str">
        <f>IF(O226=1,"",RTD("cqg.rtd",,"StudyData", "(Vol("&amp;$E$21&amp;")when  (LocalYear("&amp;$E$21&amp;")="&amp;$D$10&amp;"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64" t="str">
        <f>IF(O226=1,"",RTD("cqg.rtd",,"StudyData", "(Vol("&amp;$E$21&amp;")when  (LocalYear("&amp;$E$21&amp;")="&amp;$D$11&amp;"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65" t="str">
        <f t="shared" si="35"/>
        <v/>
      </c>
      <c r="AE226" s="64" t="str">
        <f ca="1">IF($R226=1,SUM($S$1:S226),"")</f>
        <v/>
      </c>
      <c r="AF226" s="64" t="str">
        <f ca="1">IF($R226=1,SUM($T$1:T226),"")</f>
        <v/>
      </c>
      <c r="AG226" s="64" t="str">
        <f ca="1">IF($R226=1,SUM($U$1:U226),"")</f>
        <v/>
      </c>
      <c r="AH226" s="64" t="str">
        <f ca="1">IF($R226=1,SUM($V$1:V226),"")</f>
        <v/>
      </c>
      <c r="AI226" s="64" t="str">
        <f ca="1">IF($R226=1,SUM($W$1:W226),"")</f>
        <v/>
      </c>
      <c r="AJ226" s="64" t="str">
        <f ca="1">IF($R226=1,SUM($X$1:X226),"")</f>
        <v/>
      </c>
      <c r="AK226" s="64" t="str">
        <f ca="1">IF($R226=1,SUM($Y$1:Y226),"")</f>
        <v/>
      </c>
      <c r="AL226" s="64" t="str">
        <f ca="1">IF($R226=1,SUM($Z$1:Z226),"")</f>
        <v/>
      </c>
      <c r="AM226" s="64" t="str">
        <f ca="1">IF($R226=1,SUM($AA$1:AA226),"")</f>
        <v/>
      </c>
      <c r="AN226" s="64" t="str">
        <f ca="1">IF($R226=1,SUM($AB$1:AB226),"")</f>
        <v/>
      </c>
      <c r="AO226" s="64" t="str">
        <f ca="1">IF($R226=1,SUM($AC$1:AC226),"")</f>
        <v/>
      </c>
      <c r="AQ226" s="69" t="str">
        <f t="shared" si="36"/>
        <v>26:45</v>
      </c>
    </row>
    <row r="227" spans="6:43" x14ac:dyDescent="0.3">
      <c r="F227" s="64">
        <f t="shared" si="37"/>
        <v>26</v>
      </c>
      <c r="G227" s="66">
        <f t="shared" si="38"/>
        <v>50</v>
      </c>
      <c r="H227" s="67">
        <f t="shared" si="39"/>
        <v>1.1180555555555556</v>
      </c>
      <c r="K227" s="65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65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64">
        <f t="shared" si="33"/>
        <v>1</v>
      </c>
      <c r="R227" s="64">
        <f t="shared" ca="1" si="34"/>
        <v>1.2079999999999771</v>
      </c>
      <c r="S227" s="64" t="str">
        <f>IF(O227=1,"",RTD("cqg.rtd",,"StudyData", "(Vol("&amp;$E$13&amp;")when  (LocalYear("&amp;$E$13&amp;")="&amp;$D$2&amp;"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64" t="str">
        <f>IF(O227=1,"",RTD("cqg.rtd",,"StudyData", "(Vol("&amp;$E$14&amp;")when  (LocalYear("&amp;$E$14&amp;")="&amp;$D$3&amp;"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64" t="str">
        <f>IF(O227=1,"",RTD("cqg.rtd",,"StudyData", "(Vol("&amp;$E$15&amp;")when  (LocalYear("&amp;$E$15&amp;")="&amp;$D$4&amp;"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64" t="str">
        <f>IF(O227=1,"",RTD("cqg.rtd",,"StudyData", "(Vol("&amp;$E$16&amp;")when  (LocalYear("&amp;$E$16&amp;")="&amp;$D$5&amp;"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64" t="str">
        <f>IF(O227=1,"",RTD("cqg.rtd",,"StudyData", "(Vol("&amp;$E$17&amp;")when  (LocalYear("&amp;$E$17&amp;")="&amp;$D$6&amp;"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64" t="str">
        <f>IF(O227=1,"",RTD("cqg.rtd",,"StudyData", "(Vol("&amp;$E$18&amp;")when  (LocalYear("&amp;$E$18&amp;")="&amp;$D$7&amp;"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64" t="str">
        <f>IF(O227=1,"",RTD("cqg.rtd",,"StudyData", "(Vol("&amp;$E$19&amp;")when  (LocalYear("&amp;$E$19&amp;")="&amp;$D$8&amp;"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64" t="str">
        <f>IF(O227=1,"",RTD("cqg.rtd",,"StudyData", "(Vol("&amp;$E$20&amp;")when  (LocalYear("&amp;$E$20&amp;")="&amp;$D$9&amp;"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64" t="str">
        <f>IF(O227=1,"",RTD("cqg.rtd",,"StudyData", "(Vol("&amp;$E$21&amp;")when  (LocalYear("&amp;$E$21&amp;")="&amp;$D$10&amp;"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64" t="str">
        <f>IF(O227=1,"",RTD("cqg.rtd",,"StudyData", "(Vol("&amp;$E$21&amp;")when  (LocalYear("&amp;$E$21&amp;")="&amp;$D$11&amp;"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65" t="str">
        <f t="shared" si="35"/>
        <v/>
      </c>
      <c r="AE227" s="64" t="str">
        <f ca="1">IF($R227=1,SUM($S$1:S227),"")</f>
        <v/>
      </c>
      <c r="AF227" s="64" t="str">
        <f ca="1">IF($R227=1,SUM($T$1:T227),"")</f>
        <v/>
      </c>
      <c r="AG227" s="64" t="str">
        <f ca="1">IF($R227=1,SUM($U$1:U227),"")</f>
        <v/>
      </c>
      <c r="AH227" s="64" t="str">
        <f ca="1">IF($R227=1,SUM($V$1:V227),"")</f>
        <v/>
      </c>
      <c r="AI227" s="64" t="str">
        <f ca="1">IF($R227=1,SUM($W$1:W227),"")</f>
        <v/>
      </c>
      <c r="AJ227" s="64" t="str">
        <f ca="1">IF($R227=1,SUM($X$1:X227),"")</f>
        <v/>
      </c>
      <c r="AK227" s="64" t="str">
        <f ca="1">IF($R227=1,SUM($Y$1:Y227),"")</f>
        <v/>
      </c>
      <c r="AL227" s="64" t="str">
        <f ca="1">IF($R227=1,SUM($Z$1:Z227),"")</f>
        <v/>
      </c>
      <c r="AM227" s="64" t="str">
        <f ca="1">IF($R227=1,SUM($AA$1:AA227),"")</f>
        <v/>
      </c>
      <c r="AN227" s="64" t="str">
        <f ca="1">IF($R227=1,SUM($AB$1:AB227),"")</f>
        <v/>
      </c>
      <c r="AO227" s="64" t="str">
        <f ca="1">IF($R227=1,SUM($AC$1:AC227),"")</f>
        <v/>
      </c>
      <c r="AQ227" s="69" t="str">
        <f t="shared" si="36"/>
        <v>26:50</v>
      </c>
    </row>
    <row r="228" spans="6:43" x14ac:dyDescent="0.3">
      <c r="F228" s="64">
        <f t="shared" si="37"/>
        <v>26</v>
      </c>
      <c r="G228" s="66">
        <f t="shared" si="38"/>
        <v>55</v>
      </c>
      <c r="H228" s="67">
        <f t="shared" si="39"/>
        <v>1.1215277777777779</v>
      </c>
      <c r="K228" s="65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65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64">
        <f t="shared" si="33"/>
        <v>1</v>
      </c>
      <c r="R228" s="64">
        <f t="shared" ca="1" si="34"/>
        <v>1.208999999999977</v>
      </c>
      <c r="S228" s="64" t="str">
        <f>IF(O228=1,"",RTD("cqg.rtd",,"StudyData", "(Vol("&amp;$E$13&amp;")when  (LocalYear("&amp;$E$13&amp;")="&amp;$D$2&amp;"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64" t="str">
        <f>IF(O228=1,"",RTD("cqg.rtd",,"StudyData", "(Vol("&amp;$E$14&amp;")when  (LocalYear("&amp;$E$14&amp;")="&amp;$D$3&amp;"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64" t="str">
        <f>IF(O228=1,"",RTD("cqg.rtd",,"StudyData", "(Vol("&amp;$E$15&amp;")when  (LocalYear("&amp;$E$15&amp;")="&amp;$D$4&amp;"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64" t="str">
        <f>IF(O228=1,"",RTD("cqg.rtd",,"StudyData", "(Vol("&amp;$E$16&amp;")when  (LocalYear("&amp;$E$16&amp;")="&amp;$D$5&amp;"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64" t="str">
        <f>IF(O228=1,"",RTD("cqg.rtd",,"StudyData", "(Vol("&amp;$E$17&amp;")when  (LocalYear("&amp;$E$17&amp;")="&amp;$D$6&amp;"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64" t="str">
        <f>IF(O228=1,"",RTD("cqg.rtd",,"StudyData", "(Vol("&amp;$E$18&amp;")when  (LocalYear("&amp;$E$18&amp;")="&amp;$D$7&amp;"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64" t="str">
        <f>IF(O228=1,"",RTD("cqg.rtd",,"StudyData", "(Vol("&amp;$E$19&amp;")when  (LocalYear("&amp;$E$19&amp;")="&amp;$D$8&amp;"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64" t="str">
        <f>IF(O228=1,"",RTD("cqg.rtd",,"StudyData", "(Vol("&amp;$E$20&amp;")when  (LocalYear("&amp;$E$20&amp;")="&amp;$D$9&amp;"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64" t="str">
        <f>IF(O228=1,"",RTD("cqg.rtd",,"StudyData", "(Vol("&amp;$E$21&amp;")when  (LocalYear("&amp;$E$21&amp;")="&amp;$D$10&amp;"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64" t="str">
        <f>IF(O228=1,"",RTD("cqg.rtd",,"StudyData", "(Vol("&amp;$E$21&amp;")when  (LocalYear("&amp;$E$21&amp;")="&amp;$D$11&amp;"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65" t="str">
        <f t="shared" si="35"/>
        <v/>
      </c>
      <c r="AE228" s="64" t="str">
        <f ca="1">IF($R228=1,SUM($S$1:S228),"")</f>
        <v/>
      </c>
      <c r="AF228" s="64" t="str">
        <f ca="1">IF($R228=1,SUM($T$1:T228),"")</f>
        <v/>
      </c>
      <c r="AG228" s="64" t="str">
        <f ca="1">IF($R228=1,SUM($U$1:U228),"")</f>
        <v/>
      </c>
      <c r="AH228" s="64" t="str">
        <f ca="1">IF($R228=1,SUM($V$1:V228),"")</f>
        <v/>
      </c>
      <c r="AI228" s="64" t="str">
        <f ca="1">IF($R228=1,SUM($W$1:W228),"")</f>
        <v/>
      </c>
      <c r="AJ228" s="64" t="str">
        <f ca="1">IF($R228=1,SUM($X$1:X228),"")</f>
        <v/>
      </c>
      <c r="AK228" s="64" t="str">
        <f ca="1">IF($R228=1,SUM($Y$1:Y228),"")</f>
        <v/>
      </c>
      <c r="AL228" s="64" t="str">
        <f ca="1">IF($R228=1,SUM($Z$1:Z228),"")</f>
        <v/>
      </c>
      <c r="AM228" s="64" t="str">
        <f ca="1">IF($R228=1,SUM($AA$1:AA228),"")</f>
        <v/>
      </c>
      <c r="AN228" s="64" t="str">
        <f ca="1">IF($R228=1,SUM($AB$1:AB228),"")</f>
        <v/>
      </c>
      <c r="AO228" s="64" t="str">
        <f ca="1">IF($R228=1,SUM($AC$1:AC228),"")</f>
        <v/>
      </c>
      <c r="AQ228" s="69" t="str">
        <f t="shared" si="36"/>
        <v>26:55</v>
      </c>
    </row>
    <row r="229" spans="6:43" x14ac:dyDescent="0.3">
      <c r="F229" s="64">
        <f t="shared" si="37"/>
        <v>27</v>
      </c>
      <c r="G229" s="66" t="str">
        <f t="shared" si="38"/>
        <v>00</v>
      </c>
      <c r="H229" s="67">
        <f t="shared" si="39"/>
        <v>1.125</v>
      </c>
      <c r="K229" s="65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65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64">
        <f t="shared" si="33"/>
        <v>1</v>
      </c>
      <c r="R229" s="64">
        <f t="shared" ca="1" si="34"/>
        <v>1.2099999999999769</v>
      </c>
      <c r="S229" s="64" t="str">
        <f>IF(O229=1,"",RTD("cqg.rtd",,"StudyData", "(Vol("&amp;$E$13&amp;")when  (LocalYear("&amp;$E$13&amp;")="&amp;$D$2&amp;"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64" t="str">
        <f>IF(O229=1,"",RTD("cqg.rtd",,"StudyData", "(Vol("&amp;$E$14&amp;")when  (LocalYear("&amp;$E$14&amp;")="&amp;$D$3&amp;"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64" t="str">
        <f>IF(O229=1,"",RTD("cqg.rtd",,"StudyData", "(Vol("&amp;$E$15&amp;")when  (LocalYear("&amp;$E$15&amp;")="&amp;$D$4&amp;"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64" t="str">
        <f>IF(O229=1,"",RTD("cqg.rtd",,"StudyData", "(Vol("&amp;$E$16&amp;")when  (LocalYear("&amp;$E$16&amp;")="&amp;$D$5&amp;"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64" t="str">
        <f>IF(O229=1,"",RTD("cqg.rtd",,"StudyData", "(Vol("&amp;$E$17&amp;")when  (LocalYear("&amp;$E$17&amp;")="&amp;$D$6&amp;"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64" t="str">
        <f>IF(O229=1,"",RTD("cqg.rtd",,"StudyData", "(Vol("&amp;$E$18&amp;")when  (LocalYear("&amp;$E$18&amp;")="&amp;$D$7&amp;"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64" t="str">
        <f>IF(O229=1,"",RTD("cqg.rtd",,"StudyData", "(Vol("&amp;$E$19&amp;")when  (LocalYear("&amp;$E$19&amp;")="&amp;$D$8&amp;"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64" t="str">
        <f>IF(O229=1,"",RTD("cqg.rtd",,"StudyData", "(Vol("&amp;$E$20&amp;")when  (LocalYear("&amp;$E$20&amp;")="&amp;$D$9&amp;"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64" t="str">
        <f>IF(O229=1,"",RTD("cqg.rtd",,"StudyData", "(Vol("&amp;$E$21&amp;")when  (LocalYear("&amp;$E$21&amp;")="&amp;$D$10&amp;"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64" t="str">
        <f>IF(O229=1,"",RTD("cqg.rtd",,"StudyData", "(Vol("&amp;$E$21&amp;")when  (LocalYear("&amp;$E$21&amp;")="&amp;$D$11&amp;"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65" t="str">
        <f t="shared" si="35"/>
        <v/>
      </c>
      <c r="AE229" s="64" t="str">
        <f ca="1">IF($R229=1,SUM($S$1:S229),"")</f>
        <v/>
      </c>
      <c r="AF229" s="64" t="str">
        <f ca="1">IF($R229=1,SUM($T$1:T229),"")</f>
        <v/>
      </c>
      <c r="AG229" s="64" t="str">
        <f ca="1">IF($R229=1,SUM($U$1:U229),"")</f>
        <v/>
      </c>
      <c r="AH229" s="64" t="str">
        <f ca="1">IF($R229=1,SUM($V$1:V229),"")</f>
        <v/>
      </c>
      <c r="AI229" s="64" t="str">
        <f ca="1">IF($R229=1,SUM($W$1:W229),"")</f>
        <v/>
      </c>
      <c r="AJ229" s="64" t="str">
        <f ca="1">IF($R229=1,SUM($X$1:X229),"")</f>
        <v/>
      </c>
      <c r="AK229" s="64" t="str">
        <f ca="1">IF($R229=1,SUM($Y$1:Y229),"")</f>
        <v/>
      </c>
      <c r="AL229" s="64" t="str">
        <f ca="1">IF($R229=1,SUM($Z$1:Z229),"")</f>
        <v/>
      </c>
      <c r="AM229" s="64" t="str">
        <f ca="1">IF($R229=1,SUM($AA$1:AA229),"")</f>
        <v/>
      </c>
      <c r="AN229" s="64" t="str">
        <f ca="1">IF($R229=1,SUM($AB$1:AB229),"")</f>
        <v/>
      </c>
      <c r="AO229" s="64" t="str">
        <f ca="1">IF($R229=1,SUM($AC$1:AC229),"")</f>
        <v/>
      </c>
      <c r="AQ229" s="69" t="str">
        <f t="shared" si="36"/>
        <v>27:00</v>
      </c>
    </row>
    <row r="230" spans="6:43" x14ac:dyDescent="0.3">
      <c r="F230" s="64">
        <f t="shared" si="37"/>
        <v>27</v>
      </c>
      <c r="G230" s="66" t="str">
        <f t="shared" si="38"/>
        <v>05</v>
      </c>
      <c r="H230" s="67">
        <f t="shared" si="39"/>
        <v>1.1284722222222221</v>
      </c>
      <c r="K230" s="65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65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64">
        <f t="shared" si="33"/>
        <v>1</v>
      </c>
      <c r="R230" s="64">
        <f t="shared" ca="1" si="34"/>
        <v>1.2109999999999768</v>
      </c>
      <c r="S230" s="64" t="str">
        <f>IF(O230=1,"",RTD("cqg.rtd",,"StudyData", "(Vol("&amp;$E$13&amp;")when  (LocalYear("&amp;$E$13&amp;")="&amp;$D$2&amp;"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64" t="str">
        <f>IF(O230=1,"",RTD("cqg.rtd",,"StudyData", "(Vol("&amp;$E$14&amp;")when  (LocalYear("&amp;$E$14&amp;")="&amp;$D$3&amp;"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64" t="str">
        <f>IF(O230=1,"",RTD("cqg.rtd",,"StudyData", "(Vol("&amp;$E$15&amp;")when  (LocalYear("&amp;$E$15&amp;")="&amp;$D$4&amp;"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64" t="str">
        <f>IF(O230=1,"",RTD("cqg.rtd",,"StudyData", "(Vol("&amp;$E$16&amp;")when  (LocalYear("&amp;$E$16&amp;")="&amp;$D$5&amp;"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64" t="str">
        <f>IF(O230=1,"",RTD("cqg.rtd",,"StudyData", "(Vol("&amp;$E$17&amp;")when  (LocalYear("&amp;$E$17&amp;")="&amp;$D$6&amp;"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64" t="str">
        <f>IF(O230=1,"",RTD("cqg.rtd",,"StudyData", "(Vol("&amp;$E$18&amp;")when  (LocalYear("&amp;$E$18&amp;")="&amp;$D$7&amp;"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64" t="str">
        <f>IF(O230=1,"",RTD("cqg.rtd",,"StudyData", "(Vol("&amp;$E$19&amp;")when  (LocalYear("&amp;$E$19&amp;")="&amp;$D$8&amp;"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64" t="str">
        <f>IF(O230=1,"",RTD("cqg.rtd",,"StudyData", "(Vol("&amp;$E$20&amp;")when  (LocalYear("&amp;$E$20&amp;")="&amp;$D$9&amp;"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64" t="str">
        <f>IF(O230=1,"",RTD("cqg.rtd",,"StudyData", "(Vol("&amp;$E$21&amp;")when  (LocalYear("&amp;$E$21&amp;")="&amp;$D$10&amp;"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64" t="str">
        <f>IF(O230=1,"",RTD("cqg.rtd",,"StudyData", "(Vol("&amp;$E$21&amp;")when  (LocalYear("&amp;$E$21&amp;")="&amp;$D$11&amp;"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65" t="str">
        <f t="shared" si="35"/>
        <v/>
      </c>
      <c r="AE230" s="64" t="str">
        <f ca="1">IF($R230=1,SUM($S$1:S230),"")</f>
        <v/>
      </c>
      <c r="AF230" s="64" t="str">
        <f ca="1">IF($R230=1,SUM($T$1:T230),"")</f>
        <v/>
      </c>
      <c r="AG230" s="64" t="str">
        <f ca="1">IF($R230=1,SUM($U$1:U230),"")</f>
        <v/>
      </c>
      <c r="AH230" s="64" t="str">
        <f ca="1">IF($R230=1,SUM($V$1:V230),"")</f>
        <v/>
      </c>
      <c r="AI230" s="64" t="str">
        <f ca="1">IF($R230=1,SUM($W$1:W230),"")</f>
        <v/>
      </c>
      <c r="AJ230" s="64" t="str">
        <f ca="1">IF($R230=1,SUM($X$1:X230),"")</f>
        <v/>
      </c>
      <c r="AK230" s="64" t="str">
        <f ca="1">IF($R230=1,SUM($Y$1:Y230),"")</f>
        <v/>
      </c>
      <c r="AL230" s="64" t="str">
        <f ca="1">IF($R230=1,SUM($Z$1:Z230),"")</f>
        <v/>
      </c>
      <c r="AM230" s="64" t="str">
        <f ca="1">IF($R230=1,SUM($AA$1:AA230),"")</f>
        <v/>
      </c>
      <c r="AN230" s="64" t="str">
        <f ca="1">IF($R230=1,SUM($AB$1:AB230),"")</f>
        <v/>
      </c>
      <c r="AO230" s="64" t="str">
        <f ca="1">IF($R230=1,SUM($AC$1:AC230),"")</f>
        <v/>
      </c>
      <c r="AQ230" s="69" t="str">
        <f t="shared" si="36"/>
        <v>27:05</v>
      </c>
    </row>
    <row r="231" spans="6:43" x14ac:dyDescent="0.3">
      <c r="F231" s="64">
        <f t="shared" si="37"/>
        <v>27</v>
      </c>
      <c r="G231" s="66">
        <f t="shared" si="38"/>
        <v>10</v>
      </c>
      <c r="H231" s="67">
        <f t="shared" si="39"/>
        <v>1.1319444444444444</v>
      </c>
      <c r="K231" s="65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65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64">
        <f t="shared" si="33"/>
        <v>1</v>
      </c>
      <c r="R231" s="64">
        <f t="shared" ca="1" si="34"/>
        <v>1.2119999999999767</v>
      </c>
      <c r="S231" s="64" t="str">
        <f>IF(O231=1,"",RTD("cqg.rtd",,"StudyData", "(Vol("&amp;$E$13&amp;")when  (LocalYear("&amp;$E$13&amp;")="&amp;$D$2&amp;"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64" t="str">
        <f>IF(O231=1,"",RTD("cqg.rtd",,"StudyData", "(Vol("&amp;$E$14&amp;")when  (LocalYear("&amp;$E$14&amp;")="&amp;$D$3&amp;"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64" t="str">
        <f>IF(O231=1,"",RTD("cqg.rtd",,"StudyData", "(Vol("&amp;$E$15&amp;")when  (LocalYear("&amp;$E$15&amp;")="&amp;$D$4&amp;"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64" t="str">
        <f>IF(O231=1,"",RTD("cqg.rtd",,"StudyData", "(Vol("&amp;$E$16&amp;")when  (LocalYear("&amp;$E$16&amp;")="&amp;$D$5&amp;"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64" t="str">
        <f>IF(O231=1,"",RTD("cqg.rtd",,"StudyData", "(Vol("&amp;$E$17&amp;")when  (LocalYear("&amp;$E$17&amp;")="&amp;$D$6&amp;"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64" t="str">
        <f>IF(O231=1,"",RTD("cqg.rtd",,"StudyData", "(Vol("&amp;$E$18&amp;")when  (LocalYear("&amp;$E$18&amp;")="&amp;$D$7&amp;"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64" t="str">
        <f>IF(O231=1,"",RTD("cqg.rtd",,"StudyData", "(Vol("&amp;$E$19&amp;")when  (LocalYear("&amp;$E$19&amp;")="&amp;$D$8&amp;"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64" t="str">
        <f>IF(O231=1,"",RTD("cqg.rtd",,"StudyData", "(Vol("&amp;$E$20&amp;")when  (LocalYear("&amp;$E$20&amp;")="&amp;$D$9&amp;"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64" t="str">
        <f>IF(O231=1,"",RTD("cqg.rtd",,"StudyData", "(Vol("&amp;$E$21&amp;")when  (LocalYear("&amp;$E$21&amp;")="&amp;$D$10&amp;"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64" t="str">
        <f>IF(O231=1,"",RTD("cqg.rtd",,"StudyData", "(Vol("&amp;$E$21&amp;")when  (LocalYear("&amp;$E$21&amp;")="&amp;$D$11&amp;"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65" t="str">
        <f t="shared" si="35"/>
        <v/>
      </c>
      <c r="AE231" s="64" t="str">
        <f ca="1">IF($R231=1,SUM($S$1:S231),"")</f>
        <v/>
      </c>
      <c r="AF231" s="64" t="str">
        <f ca="1">IF($R231=1,SUM($T$1:T231),"")</f>
        <v/>
      </c>
      <c r="AG231" s="64" t="str">
        <f ca="1">IF($R231=1,SUM($U$1:U231),"")</f>
        <v/>
      </c>
      <c r="AH231" s="64" t="str">
        <f ca="1">IF($R231=1,SUM($V$1:V231),"")</f>
        <v/>
      </c>
      <c r="AI231" s="64" t="str">
        <f ca="1">IF($R231=1,SUM($W$1:W231),"")</f>
        <v/>
      </c>
      <c r="AJ231" s="64" t="str">
        <f ca="1">IF($R231=1,SUM($X$1:X231),"")</f>
        <v/>
      </c>
      <c r="AK231" s="64" t="str">
        <f ca="1">IF($R231=1,SUM($Y$1:Y231),"")</f>
        <v/>
      </c>
      <c r="AL231" s="64" t="str">
        <f ca="1">IF($R231=1,SUM($Z$1:Z231),"")</f>
        <v/>
      </c>
      <c r="AM231" s="64" t="str">
        <f ca="1">IF($R231=1,SUM($AA$1:AA231),"")</f>
        <v/>
      </c>
      <c r="AN231" s="64" t="str">
        <f ca="1">IF($R231=1,SUM($AB$1:AB231),"")</f>
        <v/>
      </c>
      <c r="AO231" s="64" t="str">
        <f ca="1">IF($R231=1,SUM($AC$1:AC231),"")</f>
        <v/>
      </c>
      <c r="AQ231" s="69" t="str">
        <f t="shared" si="36"/>
        <v>27:10</v>
      </c>
    </row>
    <row r="232" spans="6:43" x14ac:dyDescent="0.3">
      <c r="F232" s="64">
        <f t="shared" si="37"/>
        <v>27</v>
      </c>
      <c r="G232" s="66">
        <f t="shared" si="38"/>
        <v>15</v>
      </c>
      <c r="H232" s="67">
        <f t="shared" si="39"/>
        <v>1.1354166666666667</v>
      </c>
      <c r="K232" s="65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65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64">
        <f t="shared" si="33"/>
        <v>1</v>
      </c>
      <c r="R232" s="64">
        <f t="shared" ca="1" si="34"/>
        <v>1.2129999999999765</v>
      </c>
      <c r="S232" s="64" t="str">
        <f>IF(O232=1,"",RTD("cqg.rtd",,"StudyData", "(Vol("&amp;$E$13&amp;")when  (LocalYear("&amp;$E$13&amp;")="&amp;$D$2&amp;"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64" t="str">
        <f>IF(O232=1,"",RTD("cqg.rtd",,"StudyData", "(Vol("&amp;$E$14&amp;")when  (LocalYear("&amp;$E$14&amp;")="&amp;$D$3&amp;"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64" t="str">
        <f>IF(O232=1,"",RTD("cqg.rtd",,"StudyData", "(Vol("&amp;$E$15&amp;")when  (LocalYear("&amp;$E$15&amp;")="&amp;$D$4&amp;"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64" t="str">
        <f>IF(O232=1,"",RTD("cqg.rtd",,"StudyData", "(Vol("&amp;$E$16&amp;")when  (LocalYear("&amp;$E$16&amp;")="&amp;$D$5&amp;"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64" t="str">
        <f>IF(O232=1,"",RTD("cqg.rtd",,"StudyData", "(Vol("&amp;$E$17&amp;")when  (LocalYear("&amp;$E$17&amp;")="&amp;$D$6&amp;"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64" t="str">
        <f>IF(O232=1,"",RTD("cqg.rtd",,"StudyData", "(Vol("&amp;$E$18&amp;")when  (LocalYear("&amp;$E$18&amp;")="&amp;$D$7&amp;"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64" t="str">
        <f>IF(O232=1,"",RTD("cqg.rtd",,"StudyData", "(Vol("&amp;$E$19&amp;")when  (LocalYear("&amp;$E$19&amp;")="&amp;$D$8&amp;"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64" t="str">
        <f>IF(O232=1,"",RTD("cqg.rtd",,"StudyData", "(Vol("&amp;$E$20&amp;")when  (LocalYear("&amp;$E$20&amp;")="&amp;$D$9&amp;"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64" t="str">
        <f>IF(O232=1,"",RTD("cqg.rtd",,"StudyData", "(Vol("&amp;$E$21&amp;")when  (LocalYear("&amp;$E$21&amp;")="&amp;$D$10&amp;"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64" t="str">
        <f>IF(O232=1,"",RTD("cqg.rtd",,"StudyData", "(Vol("&amp;$E$21&amp;")when  (LocalYear("&amp;$E$21&amp;")="&amp;$D$11&amp;"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65" t="str">
        <f t="shared" si="35"/>
        <v/>
      </c>
      <c r="AE232" s="64" t="str">
        <f ca="1">IF($R232=1,SUM($S$1:S232),"")</f>
        <v/>
      </c>
      <c r="AF232" s="64" t="str">
        <f ca="1">IF($R232=1,SUM($T$1:T232),"")</f>
        <v/>
      </c>
      <c r="AG232" s="64" t="str">
        <f ca="1">IF($R232=1,SUM($U$1:U232),"")</f>
        <v/>
      </c>
      <c r="AH232" s="64" t="str">
        <f ca="1">IF($R232=1,SUM($V$1:V232),"")</f>
        <v/>
      </c>
      <c r="AI232" s="64" t="str">
        <f ca="1">IF($R232=1,SUM($W$1:W232),"")</f>
        <v/>
      </c>
      <c r="AJ232" s="64" t="str">
        <f ca="1">IF($R232=1,SUM($X$1:X232),"")</f>
        <v/>
      </c>
      <c r="AK232" s="64" t="str">
        <f ca="1">IF($R232=1,SUM($Y$1:Y232),"")</f>
        <v/>
      </c>
      <c r="AL232" s="64" t="str">
        <f ca="1">IF($R232=1,SUM($Z$1:Z232),"")</f>
        <v/>
      </c>
      <c r="AM232" s="64" t="str">
        <f ca="1">IF($R232=1,SUM($AA$1:AA232),"")</f>
        <v/>
      </c>
      <c r="AN232" s="64" t="str">
        <f ca="1">IF($R232=1,SUM($AB$1:AB232),"")</f>
        <v/>
      </c>
      <c r="AO232" s="64" t="str">
        <f ca="1">IF($R232=1,SUM($AC$1:AC232),"")</f>
        <v/>
      </c>
      <c r="AQ232" s="69" t="str">
        <f t="shared" si="36"/>
        <v>27:15</v>
      </c>
    </row>
    <row r="233" spans="6:43" x14ac:dyDescent="0.3">
      <c r="F233" s="64">
        <f t="shared" si="37"/>
        <v>27</v>
      </c>
      <c r="G233" s="66">
        <f t="shared" si="38"/>
        <v>20</v>
      </c>
      <c r="H233" s="67">
        <f t="shared" si="39"/>
        <v>1.1388888888888888</v>
      </c>
      <c r="K233" s="65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65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64">
        <f t="shared" si="33"/>
        <v>1</v>
      </c>
      <c r="R233" s="64">
        <f t="shared" ca="1" si="34"/>
        <v>1.2139999999999764</v>
      </c>
      <c r="S233" s="64" t="str">
        <f>IF(O233=1,"",RTD("cqg.rtd",,"StudyData", "(Vol("&amp;$E$13&amp;")when  (LocalYear("&amp;$E$13&amp;")="&amp;$D$2&amp;"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64" t="str">
        <f>IF(O233=1,"",RTD("cqg.rtd",,"StudyData", "(Vol("&amp;$E$14&amp;")when  (LocalYear("&amp;$E$14&amp;")="&amp;$D$3&amp;"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64" t="str">
        <f>IF(O233=1,"",RTD("cqg.rtd",,"StudyData", "(Vol("&amp;$E$15&amp;")when  (LocalYear("&amp;$E$15&amp;")="&amp;$D$4&amp;"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64" t="str">
        <f>IF(O233=1,"",RTD("cqg.rtd",,"StudyData", "(Vol("&amp;$E$16&amp;")when  (LocalYear("&amp;$E$16&amp;")="&amp;$D$5&amp;"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64" t="str">
        <f>IF(O233=1,"",RTD("cqg.rtd",,"StudyData", "(Vol("&amp;$E$17&amp;")when  (LocalYear("&amp;$E$17&amp;")="&amp;$D$6&amp;"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64" t="str">
        <f>IF(O233=1,"",RTD("cqg.rtd",,"StudyData", "(Vol("&amp;$E$18&amp;")when  (LocalYear("&amp;$E$18&amp;")="&amp;$D$7&amp;"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64" t="str">
        <f>IF(O233=1,"",RTD("cqg.rtd",,"StudyData", "(Vol("&amp;$E$19&amp;")when  (LocalYear("&amp;$E$19&amp;")="&amp;$D$8&amp;"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64" t="str">
        <f>IF(O233=1,"",RTD("cqg.rtd",,"StudyData", "(Vol("&amp;$E$20&amp;")when  (LocalYear("&amp;$E$20&amp;")="&amp;$D$9&amp;"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64" t="str">
        <f>IF(O233=1,"",RTD("cqg.rtd",,"StudyData", "(Vol("&amp;$E$21&amp;")when  (LocalYear("&amp;$E$21&amp;")="&amp;$D$10&amp;"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64" t="str">
        <f>IF(O233=1,"",RTD("cqg.rtd",,"StudyData", "(Vol("&amp;$E$21&amp;")when  (LocalYear("&amp;$E$21&amp;")="&amp;$D$11&amp;"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65" t="str">
        <f t="shared" si="35"/>
        <v/>
      </c>
      <c r="AE233" s="64" t="str">
        <f ca="1">IF($R233=1,SUM($S$1:S233),"")</f>
        <v/>
      </c>
      <c r="AF233" s="64" t="str">
        <f ca="1">IF($R233=1,SUM($T$1:T233),"")</f>
        <v/>
      </c>
      <c r="AG233" s="64" t="str">
        <f ca="1">IF($R233=1,SUM($U$1:U233),"")</f>
        <v/>
      </c>
      <c r="AH233" s="64" t="str">
        <f ca="1">IF($R233=1,SUM($V$1:V233),"")</f>
        <v/>
      </c>
      <c r="AI233" s="64" t="str">
        <f ca="1">IF($R233=1,SUM($W$1:W233),"")</f>
        <v/>
      </c>
      <c r="AJ233" s="64" t="str">
        <f ca="1">IF($R233=1,SUM($X$1:X233),"")</f>
        <v/>
      </c>
      <c r="AK233" s="64" t="str">
        <f ca="1">IF($R233=1,SUM($Y$1:Y233),"")</f>
        <v/>
      </c>
      <c r="AL233" s="64" t="str">
        <f ca="1">IF($R233=1,SUM($Z$1:Z233),"")</f>
        <v/>
      </c>
      <c r="AM233" s="64" t="str">
        <f ca="1">IF($R233=1,SUM($AA$1:AA233),"")</f>
        <v/>
      </c>
      <c r="AN233" s="64" t="str">
        <f ca="1">IF($R233=1,SUM($AB$1:AB233),"")</f>
        <v/>
      </c>
      <c r="AO233" s="64" t="str">
        <f ca="1">IF($R233=1,SUM($AC$1:AC233),"")</f>
        <v/>
      </c>
      <c r="AQ233" s="69" t="str">
        <f t="shared" si="36"/>
        <v>27:20</v>
      </c>
    </row>
    <row r="234" spans="6:43" x14ac:dyDescent="0.3">
      <c r="F234" s="64">
        <f t="shared" si="37"/>
        <v>27</v>
      </c>
      <c r="G234" s="66">
        <f t="shared" si="38"/>
        <v>25</v>
      </c>
      <c r="H234" s="67">
        <f t="shared" si="39"/>
        <v>1.1423611111111112</v>
      </c>
      <c r="K234" s="65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65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64">
        <f t="shared" si="33"/>
        <v>1</v>
      </c>
      <c r="R234" s="64">
        <f t="shared" ca="1" si="34"/>
        <v>1.2149999999999763</v>
      </c>
      <c r="S234" s="64" t="str">
        <f>IF(O234=1,"",RTD("cqg.rtd",,"StudyData", "(Vol("&amp;$E$13&amp;")when  (LocalYear("&amp;$E$13&amp;")="&amp;$D$2&amp;"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64" t="str">
        <f>IF(O234=1,"",RTD("cqg.rtd",,"StudyData", "(Vol("&amp;$E$14&amp;")when  (LocalYear("&amp;$E$14&amp;")="&amp;$D$3&amp;"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64" t="str">
        <f>IF(O234=1,"",RTD("cqg.rtd",,"StudyData", "(Vol("&amp;$E$15&amp;")when  (LocalYear("&amp;$E$15&amp;")="&amp;$D$4&amp;"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64" t="str">
        <f>IF(O234=1,"",RTD("cqg.rtd",,"StudyData", "(Vol("&amp;$E$16&amp;")when  (LocalYear("&amp;$E$16&amp;")="&amp;$D$5&amp;"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64" t="str">
        <f>IF(O234=1,"",RTD("cqg.rtd",,"StudyData", "(Vol("&amp;$E$17&amp;")when  (LocalYear("&amp;$E$17&amp;")="&amp;$D$6&amp;"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64" t="str">
        <f>IF(O234=1,"",RTD("cqg.rtd",,"StudyData", "(Vol("&amp;$E$18&amp;")when  (LocalYear("&amp;$E$18&amp;")="&amp;$D$7&amp;"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64" t="str">
        <f>IF(O234=1,"",RTD("cqg.rtd",,"StudyData", "(Vol("&amp;$E$19&amp;")when  (LocalYear("&amp;$E$19&amp;")="&amp;$D$8&amp;"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64" t="str">
        <f>IF(O234=1,"",RTD("cqg.rtd",,"StudyData", "(Vol("&amp;$E$20&amp;")when  (LocalYear("&amp;$E$20&amp;")="&amp;$D$9&amp;"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64" t="str">
        <f>IF(O234=1,"",RTD("cqg.rtd",,"StudyData", "(Vol("&amp;$E$21&amp;")when  (LocalYear("&amp;$E$21&amp;")="&amp;$D$10&amp;"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64" t="str">
        <f>IF(O234=1,"",RTD("cqg.rtd",,"StudyData", "(Vol("&amp;$E$21&amp;")when  (LocalYear("&amp;$E$21&amp;")="&amp;$D$11&amp;"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65" t="str">
        <f t="shared" si="35"/>
        <v/>
      </c>
      <c r="AE234" s="64" t="str">
        <f ca="1">IF($R234=1,SUM($S$1:S234),"")</f>
        <v/>
      </c>
      <c r="AF234" s="64" t="str">
        <f ca="1">IF($R234=1,SUM($T$1:T234),"")</f>
        <v/>
      </c>
      <c r="AG234" s="64" t="str">
        <f ca="1">IF($R234=1,SUM($U$1:U234),"")</f>
        <v/>
      </c>
      <c r="AH234" s="64" t="str">
        <f ca="1">IF($R234=1,SUM($V$1:V234),"")</f>
        <v/>
      </c>
      <c r="AI234" s="64" t="str">
        <f ca="1">IF($R234=1,SUM($W$1:W234),"")</f>
        <v/>
      </c>
      <c r="AJ234" s="64" t="str">
        <f ca="1">IF($R234=1,SUM($X$1:X234),"")</f>
        <v/>
      </c>
      <c r="AK234" s="64" t="str">
        <f ca="1">IF($R234=1,SUM($Y$1:Y234),"")</f>
        <v/>
      </c>
      <c r="AL234" s="64" t="str">
        <f ca="1">IF($R234=1,SUM($Z$1:Z234),"")</f>
        <v/>
      </c>
      <c r="AM234" s="64" t="str">
        <f ca="1">IF($R234=1,SUM($AA$1:AA234),"")</f>
        <v/>
      </c>
      <c r="AN234" s="64" t="str">
        <f ca="1">IF($R234=1,SUM($AB$1:AB234),"")</f>
        <v/>
      </c>
      <c r="AO234" s="64" t="str">
        <f ca="1">IF($R234=1,SUM($AC$1:AC234),"")</f>
        <v/>
      </c>
      <c r="AQ234" s="69" t="str">
        <f t="shared" si="36"/>
        <v>27:25</v>
      </c>
    </row>
    <row r="235" spans="6:43" x14ac:dyDescent="0.3">
      <c r="F235" s="64">
        <f t="shared" si="37"/>
        <v>27</v>
      </c>
      <c r="G235" s="66">
        <f t="shared" si="38"/>
        <v>30</v>
      </c>
      <c r="H235" s="67">
        <f t="shared" si="39"/>
        <v>1.1458333333333333</v>
      </c>
      <c r="K235" s="65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65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64">
        <f t="shared" si="33"/>
        <v>1</v>
      </c>
      <c r="R235" s="64">
        <f t="shared" ca="1" si="34"/>
        <v>1.2159999999999762</v>
      </c>
      <c r="S235" s="64" t="str">
        <f>IF(O235=1,"",RTD("cqg.rtd",,"StudyData", "(Vol("&amp;$E$13&amp;")when  (LocalYear("&amp;$E$13&amp;")="&amp;$D$2&amp;"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64" t="str">
        <f>IF(O235=1,"",RTD("cqg.rtd",,"StudyData", "(Vol("&amp;$E$14&amp;")when  (LocalYear("&amp;$E$14&amp;")="&amp;$D$3&amp;"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64" t="str">
        <f>IF(O235=1,"",RTD("cqg.rtd",,"StudyData", "(Vol("&amp;$E$15&amp;")when  (LocalYear("&amp;$E$15&amp;")="&amp;$D$4&amp;"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64" t="str">
        <f>IF(O235=1,"",RTD("cqg.rtd",,"StudyData", "(Vol("&amp;$E$16&amp;")when  (LocalYear("&amp;$E$16&amp;")="&amp;$D$5&amp;"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64" t="str">
        <f>IF(O235=1,"",RTD("cqg.rtd",,"StudyData", "(Vol("&amp;$E$17&amp;")when  (LocalYear("&amp;$E$17&amp;")="&amp;$D$6&amp;"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64" t="str">
        <f>IF(O235=1,"",RTD("cqg.rtd",,"StudyData", "(Vol("&amp;$E$18&amp;")when  (LocalYear("&amp;$E$18&amp;")="&amp;$D$7&amp;"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64" t="str">
        <f>IF(O235=1,"",RTD("cqg.rtd",,"StudyData", "(Vol("&amp;$E$19&amp;")when  (LocalYear("&amp;$E$19&amp;")="&amp;$D$8&amp;"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64" t="str">
        <f>IF(O235=1,"",RTD("cqg.rtd",,"StudyData", "(Vol("&amp;$E$20&amp;")when  (LocalYear("&amp;$E$20&amp;")="&amp;$D$9&amp;"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64" t="str">
        <f>IF(O235=1,"",RTD("cqg.rtd",,"StudyData", "(Vol("&amp;$E$21&amp;")when  (LocalYear("&amp;$E$21&amp;")="&amp;$D$10&amp;"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64" t="str">
        <f>IF(O235=1,"",RTD("cqg.rtd",,"StudyData", "(Vol("&amp;$E$21&amp;")when  (LocalYear("&amp;$E$21&amp;")="&amp;$D$11&amp;"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65" t="str">
        <f t="shared" si="35"/>
        <v/>
      </c>
      <c r="AE235" s="64" t="str">
        <f ca="1">IF($R235=1,SUM($S$1:S235),"")</f>
        <v/>
      </c>
      <c r="AF235" s="64" t="str">
        <f ca="1">IF($R235=1,SUM($T$1:T235),"")</f>
        <v/>
      </c>
      <c r="AG235" s="64" t="str">
        <f ca="1">IF($R235=1,SUM($U$1:U235),"")</f>
        <v/>
      </c>
      <c r="AH235" s="64" t="str">
        <f ca="1">IF($R235=1,SUM($V$1:V235),"")</f>
        <v/>
      </c>
      <c r="AI235" s="64" t="str">
        <f ca="1">IF($R235=1,SUM($W$1:W235),"")</f>
        <v/>
      </c>
      <c r="AJ235" s="64" t="str">
        <f ca="1">IF($R235=1,SUM($X$1:X235),"")</f>
        <v/>
      </c>
      <c r="AK235" s="64" t="str">
        <f ca="1">IF($R235=1,SUM($Y$1:Y235),"")</f>
        <v/>
      </c>
      <c r="AL235" s="64" t="str">
        <f ca="1">IF($R235=1,SUM($Z$1:Z235),"")</f>
        <v/>
      </c>
      <c r="AM235" s="64" t="str">
        <f ca="1">IF($R235=1,SUM($AA$1:AA235),"")</f>
        <v/>
      </c>
      <c r="AN235" s="64" t="str">
        <f ca="1">IF($R235=1,SUM($AB$1:AB235),"")</f>
        <v/>
      </c>
      <c r="AO235" s="64" t="str">
        <f ca="1">IF($R235=1,SUM($AC$1:AC235),"")</f>
        <v/>
      </c>
      <c r="AQ235" s="69" t="str">
        <f t="shared" si="36"/>
        <v>27:30</v>
      </c>
    </row>
    <row r="236" spans="6:43" x14ac:dyDescent="0.3">
      <c r="F236" s="64">
        <f t="shared" si="37"/>
        <v>27</v>
      </c>
      <c r="G236" s="66">
        <f t="shared" si="38"/>
        <v>35</v>
      </c>
      <c r="H236" s="67">
        <f t="shared" si="39"/>
        <v>1.1493055555555556</v>
      </c>
      <c r="K236" s="65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65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64">
        <f t="shared" si="33"/>
        <v>1</v>
      </c>
      <c r="R236" s="64">
        <f t="shared" ca="1" si="34"/>
        <v>1.2169999999999761</v>
      </c>
      <c r="S236" s="64" t="str">
        <f>IF(O236=1,"",RTD("cqg.rtd",,"StudyData", "(Vol("&amp;$E$13&amp;")when  (LocalYear("&amp;$E$13&amp;")="&amp;$D$2&amp;"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64" t="str">
        <f>IF(O236=1,"",RTD("cqg.rtd",,"StudyData", "(Vol("&amp;$E$14&amp;")when  (LocalYear("&amp;$E$14&amp;")="&amp;$D$3&amp;"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64" t="str">
        <f>IF(O236=1,"",RTD("cqg.rtd",,"StudyData", "(Vol("&amp;$E$15&amp;")when  (LocalYear("&amp;$E$15&amp;")="&amp;$D$4&amp;"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64" t="str">
        <f>IF(O236=1,"",RTD("cqg.rtd",,"StudyData", "(Vol("&amp;$E$16&amp;")when  (LocalYear("&amp;$E$16&amp;")="&amp;$D$5&amp;"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64" t="str">
        <f>IF(O236=1,"",RTD("cqg.rtd",,"StudyData", "(Vol("&amp;$E$17&amp;")when  (LocalYear("&amp;$E$17&amp;")="&amp;$D$6&amp;"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64" t="str">
        <f>IF(O236=1,"",RTD("cqg.rtd",,"StudyData", "(Vol("&amp;$E$18&amp;")when  (LocalYear("&amp;$E$18&amp;")="&amp;$D$7&amp;"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64" t="str">
        <f>IF(O236=1,"",RTD("cqg.rtd",,"StudyData", "(Vol("&amp;$E$19&amp;")when  (LocalYear("&amp;$E$19&amp;")="&amp;$D$8&amp;"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64" t="str">
        <f>IF(O236=1,"",RTD("cqg.rtd",,"StudyData", "(Vol("&amp;$E$20&amp;")when  (LocalYear("&amp;$E$20&amp;")="&amp;$D$9&amp;"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64" t="str">
        <f>IF(O236=1,"",RTD("cqg.rtd",,"StudyData", "(Vol("&amp;$E$21&amp;")when  (LocalYear("&amp;$E$21&amp;")="&amp;$D$10&amp;"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64" t="str">
        <f>IF(O236=1,"",RTD("cqg.rtd",,"StudyData", "(Vol("&amp;$E$21&amp;")when  (LocalYear("&amp;$E$21&amp;")="&amp;$D$11&amp;"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65" t="str">
        <f t="shared" si="35"/>
        <v/>
      </c>
      <c r="AE236" s="64" t="str">
        <f ca="1">IF($R236=1,SUM($S$1:S236),"")</f>
        <v/>
      </c>
      <c r="AF236" s="64" t="str">
        <f ca="1">IF($R236=1,SUM($T$1:T236),"")</f>
        <v/>
      </c>
      <c r="AG236" s="64" t="str">
        <f ca="1">IF($R236=1,SUM($U$1:U236),"")</f>
        <v/>
      </c>
      <c r="AH236" s="64" t="str">
        <f ca="1">IF($R236=1,SUM($V$1:V236),"")</f>
        <v/>
      </c>
      <c r="AI236" s="64" t="str">
        <f ca="1">IF($R236=1,SUM($W$1:W236),"")</f>
        <v/>
      </c>
      <c r="AJ236" s="64" t="str">
        <f ca="1">IF($R236=1,SUM($X$1:X236),"")</f>
        <v/>
      </c>
      <c r="AK236" s="64" t="str">
        <f ca="1">IF($R236=1,SUM($Y$1:Y236),"")</f>
        <v/>
      </c>
      <c r="AL236" s="64" t="str">
        <f ca="1">IF($R236=1,SUM($Z$1:Z236),"")</f>
        <v/>
      </c>
      <c r="AM236" s="64" t="str">
        <f ca="1">IF($R236=1,SUM($AA$1:AA236),"")</f>
        <v/>
      </c>
      <c r="AN236" s="64" t="str">
        <f ca="1">IF($R236=1,SUM($AB$1:AB236),"")</f>
        <v/>
      </c>
      <c r="AO236" s="64" t="str">
        <f ca="1">IF($R236=1,SUM($AC$1:AC236),"")</f>
        <v/>
      </c>
      <c r="AQ236" s="69" t="str">
        <f t="shared" si="36"/>
        <v>27:35</v>
      </c>
    </row>
    <row r="237" spans="6:43" x14ac:dyDescent="0.3">
      <c r="F237" s="64">
        <f t="shared" si="37"/>
        <v>27</v>
      </c>
      <c r="G237" s="66">
        <f t="shared" si="38"/>
        <v>40</v>
      </c>
      <c r="H237" s="67">
        <f t="shared" si="39"/>
        <v>1.1527777777777779</v>
      </c>
      <c r="K237" s="65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65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64">
        <f t="shared" si="33"/>
        <v>1</v>
      </c>
      <c r="R237" s="64">
        <f t="shared" ca="1" si="34"/>
        <v>1.217999999999976</v>
      </c>
      <c r="S237" s="64" t="str">
        <f>IF(O237=1,"",RTD("cqg.rtd",,"StudyData", "(Vol("&amp;$E$13&amp;")when  (LocalYear("&amp;$E$13&amp;")="&amp;$D$2&amp;"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64" t="str">
        <f>IF(O237=1,"",RTD("cqg.rtd",,"StudyData", "(Vol("&amp;$E$14&amp;")when  (LocalYear("&amp;$E$14&amp;")="&amp;$D$3&amp;"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64" t="str">
        <f>IF(O237=1,"",RTD("cqg.rtd",,"StudyData", "(Vol("&amp;$E$15&amp;")when  (LocalYear("&amp;$E$15&amp;")="&amp;$D$4&amp;"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64" t="str">
        <f>IF(O237=1,"",RTD("cqg.rtd",,"StudyData", "(Vol("&amp;$E$16&amp;")when  (LocalYear("&amp;$E$16&amp;")="&amp;$D$5&amp;"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64" t="str">
        <f>IF(O237=1,"",RTD("cqg.rtd",,"StudyData", "(Vol("&amp;$E$17&amp;")when  (LocalYear("&amp;$E$17&amp;")="&amp;$D$6&amp;"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64" t="str">
        <f>IF(O237=1,"",RTD("cqg.rtd",,"StudyData", "(Vol("&amp;$E$18&amp;")when  (LocalYear("&amp;$E$18&amp;")="&amp;$D$7&amp;"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64" t="str">
        <f>IF(O237=1,"",RTD("cqg.rtd",,"StudyData", "(Vol("&amp;$E$19&amp;")when  (LocalYear("&amp;$E$19&amp;")="&amp;$D$8&amp;"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64" t="str">
        <f>IF(O237=1,"",RTD("cqg.rtd",,"StudyData", "(Vol("&amp;$E$20&amp;")when  (LocalYear("&amp;$E$20&amp;")="&amp;$D$9&amp;"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64" t="str">
        <f>IF(O237=1,"",RTD("cqg.rtd",,"StudyData", "(Vol("&amp;$E$21&amp;")when  (LocalYear("&amp;$E$21&amp;")="&amp;$D$10&amp;"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64" t="str">
        <f>IF(O237=1,"",RTD("cqg.rtd",,"StudyData", "(Vol("&amp;$E$21&amp;")when  (LocalYear("&amp;$E$21&amp;")="&amp;$D$11&amp;"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65" t="str">
        <f t="shared" si="35"/>
        <v/>
      </c>
      <c r="AE237" s="64" t="str">
        <f ca="1">IF($R237=1,SUM($S$1:S237),"")</f>
        <v/>
      </c>
      <c r="AF237" s="64" t="str">
        <f ca="1">IF($R237=1,SUM($T$1:T237),"")</f>
        <v/>
      </c>
      <c r="AG237" s="64" t="str">
        <f ca="1">IF($R237=1,SUM($U$1:U237),"")</f>
        <v/>
      </c>
      <c r="AH237" s="64" t="str">
        <f ca="1">IF($R237=1,SUM($V$1:V237),"")</f>
        <v/>
      </c>
      <c r="AI237" s="64" t="str">
        <f ca="1">IF($R237=1,SUM($W$1:W237),"")</f>
        <v/>
      </c>
      <c r="AJ237" s="64" t="str">
        <f ca="1">IF($R237=1,SUM($X$1:X237),"")</f>
        <v/>
      </c>
      <c r="AK237" s="64" t="str">
        <f ca="1">IF($R237=1,SUM($Y$1:Y237),"")</f>
        <v/>
      </c>
      <c r="AL237" s="64" t="str">
        <f ca="1">IF($R237=1,SUM($Z$1:Z237),"")</f>
        <v/>
      </c>
      <c r="AM237" s="64" t="str">
        <f ca="1">IF($R237=1,SUM($AA$1:AA237),"")</f>
        <v/>
      </c>
      <c r="AN237" s="64" t="str">
        <f ca="1">IF($R237=1,SUM($AB$1:AB237),"")</f>
        <v/>
      </c>
      <c r="AO237" s="64" t="str">
        <f ca="1">IF($R237=1,SUM($AC$1:AC237),"")</f>
        <v/>
      </c>
      <c r="AQ237" s="69" t="str">
        <f t="shared" si="36"/>
        <v>27:40</v>
      </c>
    </row>
    <row r="238" spans="6:43" x14ac:dyDescent="0.3">
      <c r="F238" s="64">
        <f t="shared" si="37"/>
        <v>27</v>
      </c>
      <c r="G238" s="66">
        <f t="shared" si="38"/>
        <v>45</v>
      </c>
      <c r="H238" s="67">
        <f t="shared" si="39"/>
        <v>1.15625</v>
      </c>
      <c r="K238" s="65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65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64">
        <f t="shared" si="33"/>
        <v>1</v>
      </c>
      <c r="R238" s="64">
        <f t="shared" ca="1" si="34"/>
        <v>1.2189999999999759</v>
      </c>
      <c r="S238" s="64" t="str">
        <f>IF(O238=1,"",RTD("cqg.rtd",,"StudyData", "(Vol("&amp;$E$13&amp;")when  (LocalYear("&amp;$E$13&amp;")="&amp;$D$2&amp;"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64" t="str">
        <f>IF(O238=1,"",RTD("cqg.rtd",,"StudyData", "(Vol("&amp;$E$14&amp;")when  (LocalYear("&amp;$E$14&amp;")="&amp;$D$3&amp;"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64" t="str">
        <f>IF(O238=1,"",RTD("cqg.rtd",,"StudyData", "(Vol("&amp;$E$15&amp;")when  (LocalYear("&amp;$E$15&amp;")="&amp;$D$4&amp;"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64" t="str">
        <f>IF(O238=1,"",RTD("cqg.rtd",,"StudyData", "(Vol("&amp;$E$16&amp;")when  (LocalYear("&amp;$E$16&amp;")="&amp;$D$5&amp;"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64" t="str">
        <f>IF(O238=1,"",RTD("cqg.rtd",,"StudyData", "(Vol("&amp;$E$17&amp;")when  (LocalYear("&amp;$E$17&amp;")="&amp;$D$6&amp;"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64" t="str">
        <f>IF(O238=1,"",RTD("cqg.rtd",,"StudyData", "(Vol("&amp;$E$18&amp;")when  (LocalYear("&amp;$E$18&amp;")="&amp;$D$7&amp;"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64" t="str">
        <f>IF(O238=1,"",RTD("cqg.rtd",,"StudyData", "(Vol("&amp;$E$19&amp;")when  (LocalYear("&amp;$E$19&amp;")="&amp;$D$8&amp;"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64" t="str">
        <f>IF(O238=1,"",RTD("cqg.rtd",,"StudyData", "(Vol("&amp;$E$20&amp;")when  (LocalYear("&amp;$E$20&amp;")="&amp;$D$9&amp;"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64" t="str">
        <f>IF(O238=1,"",RTD("cqg.rtd",,"StudyData", "(Vol("&amp;$E$21&amp;")when  (LocalYear("&amp;$E$21&amp;")="&amp;$D$10&amp;"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64" t="str">
        <f>IF(O238=1,"",RTD("cqg.rtd",,"StudyData", "(Vol("&amp;$E$21&amp;")when  (LocalYear("&amp;$E$21&amp;")="&amp;$D$11&amp;"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65" t="str">
        <f t="shared" si="35"/>
        <v/>
      </c>
      <c r="AE238" s="64" t="str">
        <f ca="1">IF($R238=1,SUM($S$1:S238),"")</f>
        <v/>
      </c>
      <c r="AF238" s="64" t="str">
        <f ca="1">IF($R238=1,SUM($T$1:T238),"")</f>
        <v/>
      </c>
      <c r="AG238" s="64" t="str">
        <f ca="1">IF($R238=1,SUM($U$1:U238),"")</f>
        <v/>
      </c>
      <c r="AH238" s="64" t="str">
        <f ca="1">IF($R238=1,SUM($V$1:V238),"")</f>
        <v/>
      </c>
      <c r="AI238" s="64" t="str">
        <f ca="1">IF($R238=1,SUM($W$1:W238),"")</f>
        <v/>
      </c>
      <c r="AJ238" s="64" t="str">
        <f ca="1">IF($R238=1,SUM($X$1:X238),"")</f>
        <v/>
      </c>
      <c r="AK238" s="64" t="str">
        <f ca="1">IF($R238=1,SUM($Y$1:Y238),"")</f>
        <v/>
      </c>
      <c r="AL238" s="64" t="str">
        <f ca="1">IF($R238=1,SUM($Z$1:Z238),"")</f>
        <v/>
      </c>
      <c r="AM238" s="64" t="str">
        <f ca="1">IF($R238=1,SUM($AA$1:AA238),"")</f>
        <v/>
      </c>
      <c r="AN238" s="64" t="str">
        <f ca="1">IF($R238=1,SUM($AB$1:AB238),"")</f>
        <v/>
      </c>
      <c r="AO238" s="64" t="str">
        <f ca="1">IF($R238=1,SUM($AC$1:AC238),"")</f>
        <v/>
      </c>
      <c r="AQ238" s="69" t="str">
        <f t="shared" si="36"/>
        <v>27:45</v>
      </c>
    </row>
    <row r="239" spans="6:43" x14ac:dyDescent="0.3">
      <c r="F239" s="64">
        <f t="shared" si="37"/>
        <v>27</v>
      </c>
      <c r="G239" s="66">
        <f t="shared" si="38"/>
        <v>50</v>
      </c>
      <c r="H239" s="67">
        <f t="shared" si="39"/>
        <v>1.1597222222222221</v>
      </c>
      <c r="K239" s="65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65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64">
        <f t="shared" si="33"/>
        <v>1</v>
      </c>
      <c r="R239" s="64">
        <f t="shared" ca="1" si="34"/>
        <v>1.2199999999999758</v>
      </c>
      <c r="S239" s="64" t="str">
        <f>IF(O239=1,"",RTD("cqg.rtd",,"StudyData", "(Vol("&amp;$E$13&amp;")when  (LocalYear("&amp;$E$13&amp;")="&amp;$D$2&amp;"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64" t="str">
        <f>IF(O239=1,"",RTD("cqg.rtd",,"StudyData", "(Vol("&amp;$E$14&amp;")when  (LocalYear("&amp;$E$14&amp;")="&amp;$D$3&amp;"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64" t="str">
        <f>IF(O239=1,"",RTD("cqg.rtd",,"StudyData", "(Vol("&amp;$E$15&amp;")when  (LocalYear("&amp;$E$15&amp;")="&amp;$D$4&amp;"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64" t="str">
        <f>IF(O239=1,"",RTD("cqg.rtd",,"StudyData", "(Vol("&amp;$E$16&amp;")when  (LocalYear("&amp;$E$16&amp;")="&amp;$D$5&amp;"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64" t="str">
        <f>IF(O239=1,"",RTD("cqg.rtd",,"StudyData", "(Vol("&amp;$E$17&amp;")when  (LocalYear("&amp;$E$17&amp;")="&amp;$D$6&amp;"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64" t="str">
        <f>IF(O239=1,"",RTD("cqg.rtd",,"StudyData", "(Vol("&amp;$E$18&amp;")when  (LocalYear("&amp;$E$18&amp;")="&amp;$D$7&amp;"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64" t="str">
        <f>IF(O239=1,"",RTD("cqg.rtd",,"StudyData", "(Vol("&amp;$E$19&amp;")when  (LocalYear("&amp;$E$19&amp;")="&amp;$D$8&amp;"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64" t="str">
        <f>IF(O239=1,"",RTD("cqg.rtd",,"StudyData", "(Vol("&amp;$E$20&amp;")when  (LocalYear("&amp;$E$20&amp;")="&amp;$D$9&amp;"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64" t="str">
        <f>IF(O239=1,"",RTD("cqg.rtd",,"StudyData", "(Vol("&amp;$E$21&amp;")when  (LocalYear("&amp;$E$21&amp;")="&amp;$D$10&amp;"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64" t="str">
        <f>IF(O239=1,"",RTD("cqg.rtd",,"StudyData", "(Vol("&amp;$E$21&amp;")when  (LocalYear("&amp;$E$21&amp;")="&amp;$D$11&amp;"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65" t="str">
        <f t="shared" si="35"/>
        <v/>
      </c>
      <c r="AE239" s="64" t="str">
        <f ca="1">IF($R239=1,SUM($S$1:S239),"")</f>
        <v/>
      </c>
      <c r="AF239" s="64" t="str">
        <f ca="1">IF($R239=1,SUM($T$1:T239),"")</f>
        <v/>
      </c>
      <c r="AG239" s="64" t="str">
        <f ca="1">IF($R239=1,SUM($U$1:U239),"")</f>
        <v/>
      </c>
      <c r="AH239" s="64" t="str">
        <f ca="1">IF($R239=1,SUM($V$1:V239),"")</f>
        <v/>
      </c>
      <c r="AI239" s="64" t="str">
        <f ca="1">IF($R239=1,SUM($W$1:W239),"")</f>
        <v/>
      </c>
      <c r="AJ239" s="64" t="str">
        <f ca="1">IF($R239=1,SUM($X$1:X239),"")</f>
        <v/>
      </c>
      <c r="AK239" s="64" t="str">
        <f ca="1">IF($R239=1,SUM($Y$1:Y239),"")</f>
        <v/>
      </c>
      <c r="AL239" s="64" t="str">
        <f ca="1">IF($R239=1,SUM($Z$1:Z239),"")</f>
        <v/>
      </c>
      <c r="AM239" s="64" t="str">
        <f ca="1">IF($R239=1,SUM($AA$1:AA239),"")</f>
        <v/>
      </c>
      <c r="AN239" s="64" t="str">
        <f ca="1">IF($R239=1,SUM($AB$1:AB239),"")</f>
        <v/>
      </c>
      <c r="AO239" s="64" t="str">
        <f ca="1">IF($R239=1,SUM($AC$1:AC239),"")</f>
        <v/>
      </c>
      <c r="AQ239" s="69" t="str">
        <f t="shared" si="36"/>
        <v>27:50</v>
      </c>
    </row>
    <row r="240" spans="6:43" x14ac:dyDescent="0.3">
      <c r="F240" s="64">
        <f t="shared" si="37"/>
        <v>27</v>
      </c>
      <c r="G240" s="66">
        <f t="shared" si="38"/>
        <v>55</v>
      </c>
      <c r="H240" s="67">
        <f t="shared" si="39"/>
        <v>1.1631944444444444</v>
      </c>
      <c r="K240" s="65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65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64">
        <f t="shared" si="33"/>
        <v>1</v>
      </c>
      <c r="R240" s="64">
        <f t="shared" ca="1" si="34"/>
        <v>1.2209999999999757</v>
      </c>
      <c r="S240" s="64" t="str">
        <f>IF(O240=1,"",RTD("cqg.rtd",,"StudyData", "(Vol("&amp;$E$13&amp;")when  (LocalYear("&amp;$E$13&amp;")="&amp;$D$2&amp;"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64" t="str">
        <f>IF(O240=1,"",RTD("cqg.rtd",,"StudyData", "(Vol("&amp;$E$14&amp;")when  (LocalYear("&amp;$E$14&amp;")="&amp;$D$3&amp;"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64" t="str">
        <f>IF(O240=1,"",RTD("cqg.rtd",,"StudyData", "(Vol("&amp;$E$15&amp;")when  (LocalYear("&amp;$E$15&amp;")="&amp;$D$4&amp;"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64" t="str">
        <f>IF(O240=1,"",RTD("cqg.rtd",,"StudyData", "(Vol("&amp;$E$16&amp;")when  (LocalYear("&amp;$E$16&amp;")="&amp;$D$5&amp;"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64" t="str">
        <f>IF(O240=1,"",RTD("cqg.rtd",,"StudyData", "(Vol("&amp;$E$17&amp;")when  (LocalYear("&amp;$E$17&amp;")="&amp;$D$6&amp;"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64" t="str">
        <f>IF(O240=1,"",RTD("cqg.rtd",,"StudyData", "(Vol("&amp;$E$18&amp;")when  (LocalYear("&amp;$E$18&amp;")="&amp;$D$7&amp;"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64" t="str">
        <f>IF(O240=1,"",RTD("cqg.rtd",,"StudyData", "(Vol("&amp;$E$19&amp;")when  (LocalYear("&amp;$E$19&amp;")="&amp;$D$8&amp;"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64" t="str">
        <f>IF(O240=1,"",RTD("cqg.rtd",,"StudyData", "(Vol("&amp;$E$20&amp;")when  (LocalYear("&amp;$E$20&amp;")="&amp;$D$9&amp;"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64" t="str">
        <f>IF(O240=1,"",RTD("cqg.rtd",,"StudyData", "(Vol("&amp;$E$21&amp;")when  (LocalYear("&amp;$E$21&amp;")="&amp;$D$10&amp;"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64" t="str">
        <f>IF(O240=1,"",RTD("cqg.rtd",,"StudyData", "(Vol("&amp;$E$21&amp;")when  (LocalYear("&amp;$E$21&amp;")="&amp;$D$11&amp;"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65" t="str">
        <f t="shared" si="35"/>
        <v/>
      </c>
      <c r="AE240" s="64" t="str">
        <f ca="1">IF($R240=1,SUM($S$1:S240),"")</f>
        <v/>
      </c>
      <c r="AF240" s="64" t="str">
        <f ca="1">IF($R240=1,SUM($T$1:T240),"")</f>
        <v/>
      </c>
      <c r="AG240" s="64" t="str">
        <f ca="1">IF($R240=1,SUM($U$1:U240),"")</f>
        <v/>
      </c>
      <c r="AH240" s="64" t="str">
        <f ca="1">IF($R240=1,SUM($V$1:V240),"")</f>
        <v/>
      </c>
      <c r="AI240" s="64" t="str">
        <f ca="1">IF($R240=1,SUM($W$1:W240),"")</f>
        <v/>
      </c>
      <c r="AJ240" s="64" t="str">
        <f ca="1">IF($R240=1,SUM($X$1:X240),"")</f>
        <v/>
      </c>
      <c r="AK240" s="64" t="str">
        <f ca="1">IF($R240=1,SUM($Y$1:Y240),"")</f>
        <v/>
      </c>
      <c r="AL240" s="64" t="str">
        <f ca="1">IF($R240=1,SUM($Z$1:Z240),"")</f>
        <v/>
      </c>
      <c r="AM240" s="64" t="str">
        <f ca="1">IF($R240=1,SUM($AA$1:AA240),"")</f>
        <v/>
      </c>
      <c r="AN240" s="64" t="str">
        <f ca="1">IF($R240=1,SUM($AB$1:AB240),"")</f>
        <v/>
      </c>
      <c r="AO240" s="64" t="str">
        <f ca="1">IF($R240=1,SUM($AC$1:AC240),"")</f>
        <v/>
      </c>
      <c r="AQ240" s="69" t="str">
        <f t="shared" si="36"/>
        <v>27:55</v>
      </c>
    </row>
    <row r="241" spans="6:43" x14ac:dyDescent="0.3">
      <c r="F241" s="64">
        <f t="shared" si="37"/>
        <v>28</v>
      </c>
      <c r="G241" s="66" t="str">
        <f t="shared" si="38"/>
        <v>00</v>
      </c>
      <c r="H241" s="67">
        <f t="shared" si="39"/>
        <v>1.1666666666666667</v>
      </c>
      <c r="K241" s="65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65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64">
        <f t="shared" si="33"/>
        <v>1</v>
      </c>
      <c r="R241" s="64">
        <f t="shared" ca="1" si="34"/>
        <v>1.2219999999999756</v>
      </c>
      <c r="S241" s="64" t="str">
        <f>IF(O241=1,"",RTD("cqg.rtd",,"StudyData", "(Vol("&amp;$E$13&amp;")when  (LocalYear("&amp;$E$13&amp;")="&amp;$D$2&amp;"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64" t="str">
        <f>IF(O241=1,"",RTD("cqg.rtd",,"StudyData", "(Vol("&amp;$E$14&amp;")when  (LocalYear("&amp;$E$14&amp;")="&amp;$D$3&amp;"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64" t="str">
        <f>IF(O241=1,"",RTD("cqg.rtd",,"StudyData", "(Vol("&amp;$E$15&amp;")when  (LocalYear("&amp;$E$15&amp;")="&amp;$D$4&amp;"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64" t="str">
        <f>IF(O241=1,"",RTD("cqg.rtd",,"StudyData", "(Vol("&amp;$E$16&amp;")when  (LocalYear("&amp;$E$16&amp;")="&amp;$D$5&amp;"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64" t="str">
        <f>IF(O241=1,"",RTD("cqg.rtd",,"StudyData", "(Vol("&amp;$E$17&amp;")when  (LocalYear("&amp;$E$17&amp;")="&amp;$D$6&amp;"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64" t="str">
        <f>IF(O241=1,"",RTD("cqg.rtd",,"StudyData", "(Vol("&amp;$E$18&amp;")when  (LocalYear("&amp;$E$18&amp;")="&amp;$D$7&amp;"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64" t="str">
        <f>IF(O241=1,"",RTD("cqg.rtd",,"StudyData", "(Vol("&amp;$E$19&amp;")when  (LocalYear("&amp;$E$19&amp;")="&amp;$D$8&amp;"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64" t="str">
        <f>IF(O241=1,"",RTD("cqg.rtd",,"StudyData", "(Vol("&amp;$E$20&amp;")when  (LocalYear("&amp;$E$20&amp;")="&amp;$D$9&amp;"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64" t="str">
        <f>IF(O241=1,"",RTD("cqg.rtd",,"StudyData", "(Vol("&amp;$E$21&amp;")when  (LocalYear("&amp;$E$21&amp;")="&amp;$D$10&amp;"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64" t="str">
        <f>IF(O241=1,"",RTD("cqg.rtd",,"StudyData", "(Vol("&amp;$E$21&amp;")when  (LocalYear("&amp;$E$21&amp;")="&amp;$D$11&amp;"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65" t="str">
        <f t="shared" si="35"/>
        <v/>
      </c>
      <c r="AE241" s="64" t="str">
        <f ca="1">IF($R241=1,SUM($S$1:S241),"")</f>
        <v/>
      </c>
      <c r="AF241" s="64" t="str">
        <f ca="1">IF($R241=1,SUM($T$1:T241),"")</f>
        <v/>
      </c>
      <c r="AG241" s="64" t="str">
        <f ca="1">IF($R241=1,SUM($U$1:U241),"")</f>
        <v/>
      </c>
      <c r="AH241" s="64" t="str">
        <f ca="1">IF($R241=1,SUM($V$1:V241),"")</f>
        <v/>
      </c>
      <c r="AI241" s="64" t="str">
        <f ca="1">IF($R241=1,SUM($W$1:W241),"")</f>
        <v/>
      </c>
      <c r="AJ241" s="64" t="str">
        <f ca="1">IF($R241=1,SUM($X$1:X241),"")</f>
        <v/>
      </c>
      <c r="AK241" s="64" t="str">
        <f ca="1">IF($R241=1,SUM($Y$1:Y241),"")</f>
        <v/>
      </c>
      <c r="AL241" s="64" t="str">
        <f ca="1">IF($R241=1,SUM($Z$1:Z241),"")</f>
        <v/>
      </c>
      <c r="AM241" s="64" t="str">
        <f ca="1">IF($R241=1,SUM($AA$1:AA241),"")</f>
        <v/>
      </c>
      <c r="AN241" s="64" t="str">
        <f ca="1">IF($R241=1,SUM($AB$1:AB241),"")</f>
        <v/>
      </c>
      <c r="AO241" s="64" t="str">
        <f ca="1">IF($R241=1,SUM($AC$1:AC241),"")</f>
        <v/>
      </c>
      <c r="AQ241" s="69" t="str">
        <f t="shared" si="36"/>
        <v>28:00</v>
      </c>
    </row>
    <row r="242" spans="6:43" x14ac:dyDescent="0.3">
      <c r="F242" s="64">
        <f t="shared" si="37"/>
        <v>28</v>
      </c>
      <c r="G242" s="66" t="str">
        <f t="shared" si="38"/>
        <v>05</v>
      </c>
      <c r="H242" s="67">
        <f t="shared" si="39"/>
        <v>1.1701388888888888</v>
      </c>
      <c r="K242" s="65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65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64">
        <f t="shared" si="33"/>
        <v>1</v>
      </c>
      <c r="R242" s="64">
        <f t="shared" ca="1" si="34"/>
        <v>1.2229999999999754</v>
      </c>
      <c r="S242" s="64" t="str">
        <f>IF(O242=1,"",RTD("cqg.rtd",,"StudyData", "(Vol("&amp;$E$13&amp;")when  (LocalYear("&amp;$E$13&amp;")="&amp;$D$2&amp;"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64" t="str">
        <f>IF(O242=1,"",RTD("cqg.rtd",,"StudyData", "(Vol("&amp;$E$14&amp;")when  (LocalYear("&amp;$E$14&amp;")="&amp;$D$3&amp;"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64" t="str">
        <f>IF(O242=1,"",RTD("cqg.rtd",,"StudyData", "(Vol("&amp;$E$15&amp;")when  (LocalYear("&amp;$E$15&amp;")="&amp;$D$4&amp;"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64" t="str">
        <f>IF(O242=1,"",RTD("cqg.rtd",,"StudyData", "(Vol("&amp;$E$16&amp;")when  (LocalYear("&amp;$E$16&amp;")="&amp;$D$5&amp;"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64" t="str">
        <f>IF(O242=1,"",RTD("cqg.rtd",,"StudyData", "(Vol("&amp;$E$17&amp;")when  (LocalYear("&amp;$E$17&amp;")="&amp;$D$6&amp;"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64" t="str">
        <f>IF(O242=1,"",RTD("cqg.rtd",,"StudyData", "(Vol("&amp;$E$18&amp;")when  (LocalYear("&amp;$E$18&amp;")="&amp;$D$7&amp;"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64" t="str">
        <f>IF(O242=1,"",RTD("cqg.rtd",,"StudyData", "(Vol("&amp;$E$19&amp;")when  (LocalYear("&amp;$E$19&amp;")="&amp;$D$8&amp;"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64" t="str">
        <f>IF(O242=1,"",RTD("cqg.rtd",,"StudyData", "(Vol("&amp;$E$20&amp;")when  (LocalYear("&amp;$E$20&amp;")="&amp;$D$9&amp;"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64" t="str">
        <f>IF(O242=1,"",RTD("cqg.rtd",,"StudyData", "(Vol("&amp;$E$21&amp;")when  (LocalYear("&amp;$E$21&amp;")="&amp;$D$10&amp;"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64" t="str">
        <f>IF(O242=1,"",RTD("cqg.rtd",,"StudyData", "(Vol("&amp;$E$21&amp;")when  (LocalYear("&amp;$E$21&amp;")="&amp;$D$11&amp;"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65" t="str">
        <f t="shared" si="35"/>
        <v/>
      </c>
      <c r="AE242" s="64" t="str">
        <f ca="1">IF($R242=1,SUM($S$1:S242),"")</f>
        <v/>
      </c>
      <c r="AF242" s="64" t="str">
        <f ca="1">IF($R242=1,SUM($T$1:T242),"")</f>
        <v/>
      </c>
      <c r="AG242" s="64" t="str">
        <f ca="1">IF($R242=1,SUM($U$1:U242),"")</f>
        <v/>
      </c>
      <c r="AH242" s="64" t="str">
        <f ca="1">IF($R242=1,SUM($V$1:V242),"")</f>
        <v/>
      </c>
      <c r="AI242" s="64" t="str">
        <f ca="1">IF($R242=1,SUM($W$1:W242),"")</f>
        <v/>
      </c>
      <c r="AJ242" s="64" t="str">
        <f ca="1">IF($R242=1,SUM($X$1:X242),"")</f>
        <v/>
      </c>
      <c r="AK242" s="64" t="str">
        <f ca="1">IF($R242=1,SUM($Y$1:Y242),"")</f>
        <v/>
      </c>
      <c r="AL242" s="64" t="str">
        <f ca="1">IF($R242=1,SUM($Z$1:Z242),"")</f>
        <v/>
      </c>
      <c r="AM242" s="64" t="str">
        <f ca="1">IF($R242=1,SUM($AA$1:AA242),"")</f>
        <v/>
      </c>
      <c r="AN242" s="64" t="str">
        <f ca="1">IF($R242=1,SUM($AB$1:AB242),"")</f>
        <v/>
      </c>
      <c r="AO242" s="64" t="str">
        <f ca="1">IF($R242=1,SUM($AC$1:AC242),"")</f>
        <v/>
      </c>
      <c r="AQ242" s="69" t="str">
        <f t="shared" si="36"/>
        <v>28:05</v>
      </c>
    </row>
    <row r="243" spans="6:43" x14ac:dyDescent="0.3">
      <c r="F243" s="64">
        <f t="shared" si="37"/>
        <v>28</v>
      </c>
      <c r="G243" s="66">
        <f t="shared" si="38"/>
        <v>10</v>
      </c>
      <c r="H243" s="67">
        <f t="shared" si="39"/>
        <v>1.1736111111111112</v>
      </c>
      <c r="K243" s="65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65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64">
        <f t="shared" si="33"/>
        <v>1</v>
      </c>
      <c r="R243" s="64">
        <f t="shared" ca="1" si="34"/>
        <v>1.2239999999999753</v>
      </c>
      <c r="S243" s="64" t="str">
        <f>IF(O243=1,"",RTD("cqg.rtd",,"StudyData", "(Vol("&amp;$E$13&amp;")when  (LocalYear("&amp;$E$13&amp;")="&amp;$D$2&amp;"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64" t="str">
        <f>IF(O243=1,"",RTD("cqg.rtd",,"StudyData", "(Vol("&amp;$E$14&amp;")when  (LocalYear("&amp;$E$14&amp;")="&amp;$D$3&amp;"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64" t="str">
        <f>IF(O243=1,"",RTD("cqg.rtd",,"StudyData", "(Vol("&amp;$E$15&amp;")when  (LocalYear("&amp;$E$15&amp;")="&amp;$D$4&amp;"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64" t="str">
        <f>IF(O243=1,"",RTD("cqg.rtd",,"StudyData", "(Vol("&amp;$E$16&amp;")when  (LocalYear("&amp;$E$16&amp;")="&amp;$D$5&amp;"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64" t="str">
        <f>IF(O243=1,"",RTD("cqg.rtd",,"StudyData", "(Vol("&amp;$E$17&amp;")when  (LocalYear("&amp;$E$17&amp;")="&amp;$D$6&amp;"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64" t="str">
        <f>IF(O243=1,"",RTD("cqg.rtd",,"StudyData", "(Vol("&amp;$E$18&amp;")when  (LocalYear("&amp;$E$18&amp;")="&amp;$D$7&amp;"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64" t="str">
        <f>IF(O243=1,"",RTD("cqg.rtd",,"StudyData", "(Vol("&amp;$E$19&amp;")when  (LocalYear("&amp;$E$19&amp;")="&amp;$D$8&amp;"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64" t="str">
        <f>IF(O243=1,"",RTD("cqg.rtd",,"StudyData", "(Vol("&amp;$E$20&amp;")when  (LocalYear("&amp;$E$20&amp;")="&amp;$D$9&amp;"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64" t="str">
        <f>IF(O243=1,"",RTD("cqg.rtd",,"StudyData", "(Vol("&amp;$E$21&amp;")when  (LocalYear("&amp;$E$21&amp;")="&amp;$D$10&amp;"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64" t="str">
        <f>IF(O243=1,"",RTD("cqg.rtd",,"StudyData", "(Vol("&amp;$E$21&amp;")when  (LocalYear("&amp;$E$21&amp;")="&amp;$D$11&amp;"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65" t="str">
        <f t="shared" si="35"/>
        <v/>
      </c>
      <c r="AE243" s="64" t="str">
        <f ca="1">IF($R243=1,SUM($S$1:S243),"")</f>
        <v/>
      </c>
      <c r="AF243" s="64" t="str">
        <f ca="1">IF($R243=1,SUM($T$1:T243),"")</f>
        <v/>
      </c>
      <c r="AG243" s="64" t="str">
        <f ca="1">IF($R243=1,SUM($U$1:U243),"")</f>
        <v/>
      </c>
      <c r="AH243" s="64" t="str">
        <f ca="1">IF($R243=1,SUM($V$1:V243),"")</f>
        <v/>
      </c>
      <c r="AI243" s="64" t="str">
        <f ca="1">IF($R243=1,SUM($W$1:W243),"")</f>
        <v/>
      </c>
      <c r="AJ243" s="64" t="str">
        <f ca="1">IF($R243=1,SUM($X$1:X243),"")</f>
        <v/>
      </c>
      <c r="AK243" s="64" t="str">
        <f ca="1">IF($R243=1,SUM($Y$1:Y243),"")</f>
        <v/>
      </c>
      <c r="AL243" s="64" t="str">
        <f ca="1">IF($R243=1,SUM($Z$1:Z243),"")</f>
        <v/>
      </c>
      <c r="AM243" s="64" t="str">
        <f ca="1">IF($R243=1,SUM($AA$1:AA243),"")</f>
        <v/>
      </c>
      <c r="AN243" s="64" t="str">
        <f ca="1">IF($R243=1,SUM($AB$1:AB243),"")</f>
        <v/>
      </c>
      <c r="AO243" s="64" t="str">
        <f ca="1">IF($R243=1,SUM($AC$1:AC243),"")</f>
        <v/>
      </c>
      <c r="AQ243" s="69" t="str">
        <f t="shared" si="36"/>
        <v>28:10</v>
      </c>
    </row>
    <row r="244" spans="6:43" x14ac:dyDescent="0.3">
      <c r="F244" s="64">
        <f t="shared" si="37"/>
        <v>28</v>
      </c>
      <c r="G244" s="66">
        <f t="shared" si="38"/>
        <v>15</v>
      </c>
      <c r="H244" s="67">
        <f t="shared" si="39"/>
        <v>1.1770833333333333</v>
      </c>
      <c r="K244" s="65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65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64">
        <f t="shared" si="33"/>
        <v>1</v>
      </c>
      <c r="R244" s="64">
        <f t="shared" ca="1" si="34"/>
        <v>1.2249999999999752</v>
      </c>
      <c r="S244" s="64" t="str">
        <f>IF(O244=1,"",RTD("cqg.rtd",,"StudyData", "(Vol("&amp;$E$13&amp;")when  (LocalYear("&amp;$E$13&amp;")="&amp;$D$2&amp;"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64" t="str">
        <f>IF(O244=1,"",RTD("cqg.rtd",,"StudyData", "(Vol("&amp;$E$14&amp;")when  (LocalYear("&amp;$E$14&amp;")="&amp;$D$3&amp;"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64" t="str">
        <f>IF(O244=1,"",RTD("cqg.rtd",,"StudyData", "(Vol("&amp;$E$15&amp;")when  (LocalYear("&amp;$E$15&amp;")="&amp;$D$4&amp;"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64" t="str">
        <f>IF(O244=1,"",RTD("cqg.rtd",,"StudyData", "(Vol("&amp;$E$16&amp;")when  (LocalYear("&amp;$E$16&amp;")="&amp;$D$5&amp;"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64" t="str">
        <f>IF(O244=1,"",RTD("cqg.rtd",,"StudyData", "(Vol("&amp;$E$17&amp;")when  (LocalYear("&amp;$E$17&amp;")="&amp;$D$6&amp;"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64" t="str">
        <f>IF(O244=1,"",RTD("cqg.rtd",,"StudyData", "(Vol("&amp;$E$18&amp;")when  (LocalYear("&amp;$E$18&amp;")="&amp;$D$7&amp;"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64" t="str">
        <f>IF(O244=1,"",RTD("cqg.rtd",,"StudyData", "(Vol("&amp;$E$19&amp;")when  (LocalYear("&amp;$E$19&amp;")="&amp;$D$8&amp;"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64" t="str">
        <f>IF(O244=1,"",RTD("cqg.rtd",,"StudyData", "(Vol("&amp;$E$20&amp;")when  (LocalYear("&amp;$E$20&amp;")="&amp;$D$9&amp;"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64" t="str">
        <f>IF(O244=1,"",RTD("cqg.rtd",,"StudyData", "(Vol("&amp;$E$21&amp;")when  (LocalYear("&amp;$E$21&amp;")="&amp;$D$10&amp;"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64" t="str">
        <f>IF(O244=1,"",RTD("cqg.rtd",,"StudyData", "(Vol("&amp;$E$21&amp;")when  (LocalYear("&amp;$E$21&amp;")="&amp;$D$11&amp;"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65" t="str">
        <f t="shared" si="35"/>
        <v/>
      </c>
      <c r="AE244" s="64" t="str">
        <f ca="1">IF($R244=1,SUM($S$1:S244),"")</f>
        <v/>
      </c>
      <c r="AF244" s="64" t="str">
        <f ca="1">IF($R244=1,SUM($T$1:T244),"")</f>
        <v/>
      </c>
      <c r="AG244" s="64" t="str">
        <f ca="1">IF($R244=1,SUM($U$1:U244),"")</f>
        <v/>
      </c>
      <c r="AH244" s="64" t="str">
        <f ca="1">IF($R244=1,SUM($V$1:V244),"")</f>
        <v/>
      </c>
      <c r="AI244" s="64" t="str">
        <f ca="1">IF($R244=1,SUM($W$1:W244),"")</f>
        <v/>
      </c>
      <c r="AJ244" s="64" t="str">
        <f ca="1">IF($R244=1,SUM($X$1:X244),"")</f>
        <v/>
      </c>
      <c r="AK244" s="64" t="str">
        <f ca="1">IF($R244=1,SUM($Y$1:Y244),"")</f>
        <v/>
      </c>
      <c r="AL244" s="64" t="str">
        <f ca="1">IF($R244=1,SUM($Z$1:Z244),"")</f>
        <v/>
      </c>
      <c r="AM244" s="64" t="str">
        <f ca="1">IF($R244=1,SUM($AA$1:AA244),"")</f>
        <v/>
      </c>
      <c r="AN244" s="64" t="str">
        <f ca="1">IF($R244=1,SUM($AB$1:AB244),"")</f>
        <v/>
      </c>
      <c r="AO244" s="64" t="str">
        <f ca="1">IF($R244=1,SUM($AC$1:AC244),"")</f>
        <v/>
      </c>
      <c r="AQ244" s="69" t="str">
        <f t="shared" si="36"/>
        <v>28:15</v>
      </c>
    </row>
    <row r="245" spans="6:43" x14ac:dyDescent="0.3">
      <c r="F245" s="64">
        <f t="shared" si="37"/>
        <v>28</v>
      </c>
      <c r="G245" s="66">
        <f t="shared" si="38"/>
        <v>20</v>
      </c>
      <c r="H245" s="67">
        <f t="shared" si="39"/>
        <v>1.1805555555555556</v>
      </c>
      <c r="K245" s="65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65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64">
        <f t="shared" si="33"/>
        <v>1</v>
      </c>
      <c r="R245" s="64">
        <f t="shared" ca="1" si="34"/>
        <v>1.2259999999999751</v>
      </c>
      <c r="S245" s="64" t="str">
        <f>IF(O245=1,"",RTD("cqg.rtd",,"StudyData", "(Vol("&amp;$E$13&amp;")when  (LocalYear("&amp;$E$13&amp;")="&amp;$D$2&amp;"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64" t="str">
        <f>IF(O245=1,"",RTD("cqg.rtd",,"StudyData", "(Vol("&amp;$E$14&amp;")when  (LocalYear("&amp;$E$14&amp;")="&amp;$D$3&amp;"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64" t="str">
        <f>IF(O245=1,"",RTD("cqg.rtd",,"StudyData", "(Vol("&amp;$E$15&amp;")when  (LocalYear("&amp;$E$15&amp;")="&amp;$D$4&amp;"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64" t="str">
        <f>IF(O245=1,"",RTD("cqg.rtd",,"StudyData", "(Vol("&amp;$E$16&amp;")when  (LocalYear("&amp;$E$16&amp;")="&amp;$D$5&amp;"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64" t="str">
        <f>IF(O245=1,"",RTD("cqg.rtd",,"StudyData", "(Vol("&amp;$E$17&amp;")when  (LocalYear("&amp;$E$17&amp;")="&amp;$D$6&amp;"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64" t="str">
        <f>IF(O245=1,"",RTD("cqg.rtd",,"StudyData", "(Vol("&amp;$E$18&amp;")when  (LocalYear("&amp;$E$18&amp;")="&amp;$D$7&amp;"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64" t="str">
        <f>IF(O245=1,"",RTD("cqg.rtd",,"StudyData", "(Vol("&amp;$E$19&amp;")when  (LocalYear("&amp;$E$19&amp;")="&amp;$D$8&amp;"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64" t="str">
        <f>IF(O245=1,"",RTD("cqg.rtd",,"StudyData", "(Vol("&amp;$E$20&amp;")when  (LocalYear("&amp;$E$20&amp;")="&amp;$D$9&amp;"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64" t="str">
        <f>IF(O245=1,"",RTD("cqg.rtd",,"StudyData", "(Vol("&amp;$E$21&amp;")when  (LocalYear("&amp;$E$21&amp;")="&amp;$D$10&amp;"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64" t="str">
        <f>IF(O245=1,"",RTD("cqg.rtd",,"StudyData", "(Vol("&amp;$E$21&amp;")when  (LocalYear("&amp;$E$21&amp;")="&amp;$D$11&amp;"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65" t="str">
        <f t="shared" si="35"/>
        <v/>
      </c>
      <c r="AE245" s="64" t="str">
        <f ca="1">IF($R245=1,SUM($S$1:S245),"")</f>
        <v/>
      </c>
      <c r="AF245" s="64" t="str">
        <f ca="1">IF($R245=1,SUM($T$1:T245),"")</f>
        <v/>
      </c>
      <c r="AG245" s="64" t="str">
        <f ca="1">IF($R245=1,SUM($U$1:U245),"")</f>
        <v/>
      </c>
      <c r="AH245" s="64" t="str">
        <f ca="1">IF($R245=1,SUM($V$1:V245),"")</f>
        <v/>
      </c>
      <c r="AI245" s="64" t="str">
        <f ca="1">IF($R245=1,SUM($W$1:W245),"")</f>
        <v/>
      </c>
      <c r="AJ245" s="64" t="str">
        <f ca="1">IF($R245=1,SUM($X$1:X245),"")</f>
        <v/>
      </c>
      <c r="AK245" s="64" t="str">
        <f ca="1">IF($R245=1,SUM($Y$1:Y245),"")</f>
        <v/>
      </c>
      <c r="AL245" s="64" t="str">
        <f ca="1">IF($R245=1,SUM($Z$1:Z245),"")</f>
        <v/>
      </c>
      <c r="AM245" s="64" t="str">
        <f ca="1">IF($R245=1,SUM($AA$1:AA245),"")</f>
        <v/>
      </c>
      <c r="AN245" s="64" t="str">
        <f ca="1">IF($R245=1,SUM($AB$1:AB245),"")</f>
        <v/>
      </c>
      <c r="AO245" s="64" t="str">
        <f ca="1">IF($R245=1,SUM($AC$1:AC245),"")</f>
        <v/>
      </c>
      <c r="AQ245" s="69" t="str">
        <f t="shared" si="36"/>
        <v>28:20</v>
      </c>
    </row>
    <row r="246" spans="6:43" x14ac:dyDescent="0.3">
      <c r="F246" s="64">
        <f t="shared" si="37"/>
        <v>28</v>
      </c>
      <c r="G246" s="66">
        <f t="shared" si="38"/>
        <v>25</v>
      </c>
      <c r="H246" s="67">
        <f t="shared" si="39"/>
        <v>1.1840277777777779</v>
      </c>
      <c r="K246" s="65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65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64">
        <f t="shared" si="33"/>
        <v>1</v>
      </c>
      <c r="R246" s="64">
        <f t="shared" ca="1" si="34"/>
        <v>1.226999999999975</v>
      </c>
      <c r="S246" s="64" t="str">
        <f>IF(O246=1,"",RTD("cqg.rtd",,"StudyData", "(Vol("&amp;$E$13&amp;")when  (LocalYear("&amp;$E$13&amp;")="&amp;$D$2&amp;"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64" t="str">
        <f>IF(O246=1,"",RTD("cqg.rtd",,"StudyData", "(Vol("&amp;$E$14&amp;")when  (LocalYear("&amp;$E$14&amp;")="&amp;$D$3&amp;"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64" t="str">
        <f>IF(O246=1,"",RTD("cqg.rtd",,"StudyData", "(Vol("&amp;$E$15&amp;")when  (LocalYear("&amp;$E$15&amp;")="&amp;$D$4&amp;"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64" t="str">
        <f>IF(O246=1,"",RTD("cqg.rtd",,"StudyData", "(Vol("&amp;$E$16&amp;")when  (LocalYear("&amp;$E$16&amp;")="&amp;$D$5&amp;"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64" t="str">
        <f>IF(O246=1,"",RTD("cqg.rtd",,"StudyData", "(Vol("&amp;$E$17&amp;")when  (LocalYear("&amp;$E$17&amp;")="&amp;$D$6&amp;"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64" t="str">
        <f>IF(O246=1,"",RTD("cqg.rtd",,"StudyData", "(Vol("&amp;$E$18&amp;")when  (LocalYear("&amp;$E$18&amp;")="&amp;$D$7&amp;"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64" t="str">
        <f>IF(O246=1,"",RTD("cqg.rtd",,"StudyData", "(Vol("&amp;$E$19&amp;")when  (LocalYear("&amp;$E$19&amp;")="&amp;$D$8&amp;"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64" t="str">
        <f>IF(O246=1,"",RTD("cqg.rtd",,"StudyData", "(Vol("&amp;$E$20&amp;")when  (LocalYear("&amp;$E$20&amp;")="&amp;$D$9&amp;"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64" t="str">
        <f>IF(O246=1,"",RTD("cqg.rtd",,"StudyData", "(Vol("&amp;$E$21&amp;")when  (LocalYear("&amp;$E$21&amp;")="&amp;$D$10&amp;"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64" t="str">
        <f>IF(O246=1,"",RTD("cqg.rtd",,"StudyData", "(Vol("&amp;$E$21&amp;")when  (LocalYear("&amp;$E$21&amp;")="&amp;$D$11&amp;"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65" t="str">
        <f t="shared" si="35"/>
        <v/>
      </c>
      <c r="AE246" s="64" t="str">
        <f ca="1">IF($R246=1,SUM($S$1:S246),"")</f>
        <v/>
      </c>
      <c r="AF246" s="64" t="str">
        <f ca="1">IF($R246=1,SUM($T$1:T246),"")</f>
        <v/>
      </c>
      <c r="AG246" s="64" t="str">
        <f ca="1">IF($R246=1,SUM($U$1:U246),"")</f>
        <v/>
      </c>
      <c r="AH246" s="64" t="str">
        <f ca="1">IF($R246=1,SUM($V$1:V246),"")</f>
        <v/>
      </c>
      <c r="AI246" s="64" t="str">
        <f ca="1">IF($R246=1,SUM($W$1:W246),"")</f>
        <v/>
      </c>
      <c r="AJ246" s="64" t="str">
        <f ca="1">IF($R246=1,SUM($X$1:X246),"")</f>
        <v/>
      </c>
      <c r="AK246" s="64" t="str">
        <f ca="1">IF($R246=1,SUM($Y$1:Y246),"")</f>
        <v/>
      </c>
      <c r="AL246" s="64" t="str">
        <f ca="1">IF($R246=1,SUM($Z$1:Z246),"")</f>
        <v/>
      </c>
      <c r="AM246" s="64" t="str">
        <f ca="1">IF($R246=1,SUM($AA$1:AA246),"")</f>
        <v/>
      </c>
      <c r="AN246" s="64" t="str">
        <f ca="1">IF($R246=1,SUM($AB$1:AB246),"")</f>
        <v/>
      </c>
      <c r="AO246" s="64" t="str">
        <f ca="1">IF($R246=1,SUM($AC$1:AC246),"")</f>
        <v/>
      </c>
      <c r="AQ246" s="69" t="str">
        <f t="shared" si="36"/>
        <v>28:25</v>
      </c>
    </row>
    <row r="247" spans="6:43" x14ac:dyDescent="0.3">
      <c r="F247" s="64">
        <f t="shared" si="37"/>
        <v>28</v>
      </c>
      <c r="G247" s="66">
        <f t="shared" si="38"/>
        <v>30</v>
      </c>
      <c r="H247" s="67">
        <f t="shared" si="39"/>
        <v>1.1875</v>
      </c>
      <c r="K247" s="65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65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64">
        <f t="shared" si="33"/>
        <v>1</v>
      </c>
      <c r="R247" s="64">
        <f t="shared" ca="1" si="34"/>
        <v>1.2279999999999749</v>
      </c>
      <c r="S247" s="64" t="str">
        <f>IF(O247=1,"",RTD("cqg.rtd",,"StudyData", "(Vol("&amp;$E$13&amp;")when  (LocalYear("&amp;$E$13&amp;")="&amp;$D$2&amp;"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64" t="str">
        <f>IF(O247=1,"",RTD("cqg.rtd",,"StudyData", "(Vol("&amp;$E$14&amp;")when  (LocalYear("&amp;$E$14&amp;")="&amp;$D$3&amp;"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64" t="str">
        <f>IF(O247=1,"",RTD("cqg.rtd",,"StudyData", "(Vol("&amp;$E$15&amp;")when  (LocalYear("&amp;$E$15&amp;")="&amp;$D$4&amp;"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64" t="str">
        <f>IF(O247=1,"",RTD("cqg.rtd",,"StudyData", "(Vol("&amp;$E$16&amp;")when  (LocalYear("&amp;$E$16&amp;")="&amp;$D$5&amp;"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64" t="str">
        <f>IF(O247=1,"",RTD("cqg.rtd",,"StudyData", "(Vol("&amp;$E$17&amp;")when  (LocalYear("&amp;$E$17&amp;")="&amp;$D$6&amp;"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64" t="str">
        <f>IF(O247=1,"",RTD("cqg.rtd",,"StudyData", "(Vol("&amp;$E$18&amp;")when  (LocalYear("&amp;$E$18&amp;")="&amp;$D$7&amp;"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64" t="str">
        <f>IF(O247=1,"",RTD("cqg.rtd",,"StudyData", "(Vol("&amp;$E$19&amp;")when  (LocalYear("&amp;$E$19&amp;")="&amp;$D$8&amp;"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64" t="str">
        <f>IF(O247=1,"",RTD("cqg.rtd",,"StudyData", "(Vol("&amp;$E$20&amp;")when  (LocalYear("&amp;$E$20&amp;")="&amp;$D$9&amp;"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64" t="str">
        <f>IF(O247=1,"",RTD("cqg.rtd",,"StudyData", "(Vol("&amp;$E$21&amp;")when  (LocalYear("&amp;$E$21&amp;")="&amp;$D$10&amp;"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64" t="str">
        <f>IF(O247=1,"",RTD("cqg.rtd",,"StudyData", "(Vol("&amp;$E$21&amp;")when  (LocalYear("&amp;$E$21&amp;")="&amp;$D$11&amp;"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65" t="str">
        <f t="shared" si="35"/>
        <v/>
      </c>
      <c r="AE247" s="64" t="str">
        <f ca="1">IF($R247=1,SUM($S$1:S247),"")</f>
        <v/>
      </c>
      <c r="AF247" s="64" t="str">
        <f ca="1">IF($R247=1,SUM($T$1:T247),"")</f>
        <v/>
      </c>
      <c r="AG247" s="64" t="str">
        <f ca="1">IF($R247=1,SUM($U$1:U247),"")</f>
        <v/>
      </c>
      <c r="AH247" s="64" t="str">
        <f ca="1">IF($R247=1,SUM($V$1:V247),"")</f>
        <v/>
      </c>
      <c r="AI247" s="64" t="str">
        <f ca="1">IF($R247=1,SUM($W$1:W247),"")</f>
        <v/>
      </c>
      <c r="AJ247" s="64" t="str">
        <f ca="1">IF($R247=1,SUM($X$1:X247),"")</f>
        <v/>
      </c>
      <c r="AK247" s="64" t="str">
        <f ca="1">IF($R247=1,SUM($Y$1:Y247),"")</f>
        <v/>
      </c>
      <c r="AL247" s="64" t="str">
        <f ca="1">IF($R247=1,SUM($Z$1:Z247),"")</f>
        <v/>
      </c>
      <c r="AM247" s="64" t="str">
        <f ca="1">IF($R247=1,SUM($AA$1:AA247),"")</f>
        <v/>
      </c>
      <c r="AN247" s="64" t="str">
        <f ca="1">IF($R247=1,SUM($AB$1:AB247),"")</f>
        <v/>
      </c>
      <c r="AO247" s="64" t="str">
        <f ca="1">IF($R247=1,SUM($AC$1:AC247),"")</f>
        <v/>
      </c>
      <c r="AQ247" s="69" t="str">
        <f t="shared" si="36"/>
        <v>28:30</v>
      </c>
    </row>
    <row r="248" spans="6:43" x14ac:dyDescent="0.3">
      <c r="F248" s="64">
        <f t="shared" si="37"/>
        <v>28</v>
      </c>
      <c r="G248" s="66">
        <f t="shared" si="38"/>
        <v>35</v>
      </c>
      <c r="H248" s="67">
        <f t="shared" si="39"/>
        <v>1.1909722222222221</v>
      </c>
      <c r="K248" s="65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65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64">
        <f t="shared" si="33"/>
        <v>1</v>
      </c>
      <c r="R248" s="64">
        <f t="shared" ca="1" si="34"/>
        <v>1.2289999999999748</v>
      </c>
      <c r="S248" s="64" t="str">
        <f>IF(O248=1,"",RTD("cqg.rtd",,"StudyData", "(Vol("&amp;$E$13&amp;")when  (LocalYear("&amp;$E$13&amp;")="&amp;$D$2&amp;"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64" t="str">
        <f>IF(O248=1,"",RTD("cqg.rtd",,"StudyData", "(Vol("&amp;$E$14&amp;")when  (LocalYear("&amp;$E$14&amp;")="&amp;$D$3&amp;"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64" t="str">
        <f>IF(O248=1,"",RTD("cqg.rtd",,"StudyData", "(Vol("&amp;$E$15&amp;")when  (LocalYear("&amp;$E$15&amp;")="&amp;$D$4&amp;"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64" t="str">
        <f>IF(O248=1,"",RTD("cqg.rtd",,"StudyData", "(Vol("&amp;$E$16&amp;")when  (LocalYear("&amp;$E$16&amp;")="&amp;$D$5&amp;"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64" t="str">
        <f>IF(O248=1,"",RTD("cqg.rtd",,"StudyData", "(Vol("&amp;$E$17&amp;")when  (LocalYear("&amp;$E$17&amp;")="&amp;$D$6&amp;"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64" t="str">
        <f>IF(O248=1,"",RTD("cqg.rtd",,"StudyData", "(Vol("&amp;$E$18&amp;")when  (LocalYear("&amp;$E$18&amp;")="&amp;$D$7&amp;"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64" t="str">
        <f>IF(O248=1,"",RTD("cqg.rtd",,"StudyData", "(Vol("&amp;$E$19&amp;")when  (LocalYear("&amp;$E$19&amp;")="&amp;$D$8&amp;"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64" t="str">
        <f>IF(O248=1,"",RTD("cqg.rtd",,"StudyData", "(Vol("&amp;$E$20&amp;")when  (LocalYear("&amp;$E$20&amp;")="&amp;$D$9&amp;"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64" t="str">
        <f>IF(O248=1,"",RTD("cqg.rtd",,"StudyData", "(Vol("&amp;$E$21&amp;")when  (LocalYear("&amp;$E$21&amp;")="&amp;$D$10&amp;"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64" t="str">
        <f>IF(O248=1,"",RTD("cqg.rtd",,"StudyData", "(Vol("&amp;$E$21&amp;")when  (LocalYear("&amp;$E$21&amp;")="&amp;$D$11&amp;"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65" t="str">
        <f t="shared" si="35"/>
        <v/>
      </c>
      <c r="AE248" s="64" t="str">
        <f ca="1">IF($R248=1,SUM($S$1:S248),"")</f>
        <v/>
      </c>
      <c r="AF248" s="64" t="str">
        <f ca="1">IF($R248=1,SUM($T$1:T248),"")</f>
        <v/>
      </c>
      <c r="AG248" s="64" t="str">
        <f ca="1">IF($R248=1,SUM($U$1:U248),"")</f>
        <v/>
      </c>
      <c r="AH248" s="64" t="str">
        <f ca="1">IF($R248=1,SUM($V$1:V248),"")</f>
        <v/>
      </c>
      <c r="AI248" s="64" t="str">
        <f ca="1">IF($R248=1,SUM($W$1:W248),"")</f>
        <v/>
      </c>
      <c r="AJ248" s="64" t="str">
        <f ca="1">IF($R248=1,SUM($X$1:X248),"")</f>
        <v/>
      </c>
      <c r="AK248" s="64" t="str">
        <f ca="1">IF($R248=1,SUM($Y$1:Y248),"")</f>
        <v/>
      </c>
      <c r="AL248" s="64" t="str">
        <f ca="1">IF($R248=1,SUM($Z$1:Z248),"")</f>
        <v/>
      </c>
      <c r="AM248" s="64" t="str">
        <f ca="1">IF($R248=1,SUM($AA$1:AA248),"")</f>
        <v/>
      </c>
      <c r="AN248" s="64" t="str">
        <f ca="1">IF($R248=1,SUM($AB$1:AB248),"")</f>
        <v/>
      </c>
      <c r="AO248" s="64" t="str">
        <f ca="1">IF($R248=1,SUM($AC$1:AC248),"")</f>
        <v/>
      </c>
      <c r="AQ248" s="69" t="str">
        <f t="shared" si="36"/>
        <v>28:35</v>
      </c>
    </row>
    <row r="249" spans="6:43" x14ac:dyDescent="0.3">
      <c r="F249" s="64">
        <f t="shared" si="37"/>
        <v>28</v>
      </c>
      <c r="G249" s="66">
        <f t="shared" si="38"/>
        <v>40</v>
      </c>
      <c r="H249" s="67">
        <f t="shared" si="39"/>
        <v>1.1944444444444444</v>
      </c>
      <c r="K249" s="65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65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64">
        <f t="shared" si="33"/>
        <v>1</v>
      </c>
      <c r="R249" s="64">
        <f t="shared" ca="1" si="34"/>
        <v>1.2299999999999747</v>
      </c>
      <c r="S249" s="64" t="str">
        <f>IF(O249=1,"",RTD("cqg.rtd",,"StudyData", "(Vol("&amp;$E$13&amp;")when  (LocalYear("&amp;$E$13&amp;")="&amp;$D$2&amp;"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64" t="str">
        <f>IF(O249=1,"",RTD("cqg.rtd",,"StudyData", "(Vol("&amp;$E$14&amp;")when  (LocalYear("&amp;$E$14&amp;")="&amp;$D$3&amp;"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64" t="str">
        <f>IF(O249=1,"",RTD("cqg.rtd",,"StudyData", "(Vol("&amp;$E$15&amp;")when  (LocalYear("&amp;$E$15&amp;")="&amp;$D$4&amp;"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64" t="str">
        <f>IF(O249=1,"",RTD("cqg.rtd",,"StudyData", "(Vol("&amp;$E$16&amp;")when  (LocalYear("&amp;$E$16&amp;")="&amp;$D$5&amp;"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64" t="str">
        <f>IF(O249=1,"",RTD("cqg.rtd",,"StudyData", "(Vol("&amp;$E$17&amp;")when  (LocalYear("&amp;$E$17&amp;")="&amp;$D$6&amp;"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64" t="str">
        <f>IF(O249=1,"",RTD("cqg.rtd",,"StudyData", "(Vol("&amp;$E$18&amp;")when  (LocalYear("&amp;$E$18&amp;")="&amp;$D$7&amp;"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64" t="str">
        <f>IF(O249=1,"",RTD("cqg.rtd",,"StudyData", "(Vol("&amp;$E$19&amp;")when  (LocalYear("&amp;$E$19&amp;")="&amp;$D$8&amp;"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64" t="str">
        <f>IF(O249=1,"",RTD("cqg.rtd",,"StudyData", "(Vol("&amp;$E$20&amp;")when  (LocalYear("&amp;$E$20&amp;")="&amp;$D$9&amp;"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64" t="str">
        <f>IF(O249=1,"",RTD("cqg.rtd",,"StudyData", "(Vol("&amp;$E$21&amp;")when  (LocalYear("&amp;$E$21&amp;")="&amp;$D$10&amp;"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64" t="str">
        <f>IF(O249=1,"",RTD("cqg.rtd",,"StudyData", "(Vol("&amp;$E$21&amp;")when  (LocalYear("&amp;$E$21&amp;")="&amp;$D$11&amp;"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65" t="str">
        <f t="shared" si="35"/>
        <v/>
      </c>
      <c r="AE249" s="64" t="str">
        <f ca="1">IF($R249=1,SUM($S$1:S249),"")</f>
        <v/>
      </c>
      <c r="AF249" s="64" t="str">
        <f ca="1">IF($R249=1,SUM($T$1:T249),"")</f>
        <v/>
      </c>
      <c r="AG249" s="64" t="str">
        <f ca="1">IF($R249=1,SUM($U$1:U249),"")</f>
        <v/>
      </c>
      <c r="AH249" s="64" t="str">
        <f ca="1">IF($R249=1,SUM($V$1:V249),"")</f>
        <v/>
      </c>
      <c r="AI249" s="64" t="str">
        <f ca="1">IF($R249=1,SUM($W$1:W249),"")</f>
        <v/>
      </c>
      <c r="AJ249" s="64" t="str">
        <f ca="1">IF($R249=1,SUM($X$1:X249),"")</f>
        <v/>
      </c>
      <c r="AK249" s="64" t="str">
        <f ca="1">IF($R249=1,SUM($Y$1:Y249),"")</f>
        <v/>
      </c>
      <c r="AL249" s="64" t="str">
        <f ca="1">IF($R249=1,SUM($Z$1:Z249),"")</f>
        <v/>
      </c>
      <c r="AM249" s="64" t="str">
        <f ca="1">IF($R249=1,SUM($AA$1:AA249),"")</f>
        <v/>
      </c>
      <c r="AN249" s="64" t="str">
        <f ca="1">IF($R249=1,SUM($AB$1:AB249),"")</f>
        <v/>
      </c>
      <c r="AO249" s="64" t="str">
        <f ca="1">IF($R249=1,SUM($AC$1:AC249),"")</f>
        <v/>
      </c>
      <c r="AQ249" s="69" t="str">
        <f t="shared" si="36"/>
        <v>28:40</v>
      </c>
    </row>
    <row r="250" spans="6:43" x14ac:dyDescent="0.3">
      <c r="F250" s="64">
        <f t="shared" si="37"/>
        <v>28</v>
      </c>
      <c r="G250" s="66">
        <f t="shared" si="38"/>
        <v>45</v>
      </c>
      <c r="H250" s="67">
        <f t="shared" si="39"/>
        <v>1.1979166666666667</v>
      </c>
      <c r="K250" s="65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65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64">
        <f t="shared" si="33"/>
        <v>1</v>
      </c>
      <c r="R250" s="64">
        <f t="shared" ca="1" si="34"/>
        <v>1.2309999999999746</v>
      </c>
      <c r="S250" s="64" t="str">
        <f>IF(O250=1,"",RTD("cqg.rtd",,"StudyData", "(Vol("&amp;$E$13&amp;")when  (LocalYear("&amp;$E$13&amp;")="&amp;$D$2&amp;"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64" t="str">
        <f>IF(O250=1,"",RTD("cqg.rtd",,"StudyData", "(Vol("&amp;$E$14&amp;")when  (LocalYear("&amp;$E$14&amp;")="&amp;$D$3&amp;"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64" t="str">
        <f>IF(O250=1,"",RTD("cqg.rtd",,"StudyData", "(Vol("&amp;$E$15&amp;")when  (LocalYear("&amp;$E$15&amp;")="&amp;$D$4&amp;"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64" t="str">
        <f>IF(O250=1,"",RTD("cqg.rtd",,"StudyData", "(Vol("&amp;$E$16&amp;")when  (LocalYear("&amp;$E$16&amp;")="&amp;$D$5&amp;"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64" t="str">
        <f>IF(O250=1,"",RTD("cqg.rtd",,"StudyData", "(Vol("&amp;$E$17&amp;")when  (LocalYear("&amp;$E$17&amp;")="&amp;$D$6&amp;"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64" t="str">
        <f>IF(O250=1,"",RTD("cqg.rtd",,"StudyData", "(Vol("&amp;$E$18&amp;")when  (LocalYear("&amp;$E$18&amp;")="&amp;$D$7&amp;"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64" t="str">
        <f>IF(O250=1,"",RTD("cqg.rtd",,"StudyData", "(Vol("&amp;$E$19&amp;")when  (LocalYear("&amp;$E$19&amp;")="&amp;$D$8&amp;"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64" t="str">
        <f>IF(O250=1,"",RTD("cqg.rtd",,"StudyData", "(Vol("&amp;$E$20&amp;")when  (LocalYear("&amp;$E$20&amp;")="&amp;$D$9&amp;"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64" t="str">
        <f>IF(O250=1,"",RTD("cqg.rtd",,"StudyData", "(Vol("&amp;$E$21&amp;")when  (LocalYear("&amp;$E$21&amp;")="&amp;$D$10&amp;"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64" t="str">
        <f>IF(O250=1,"",RTD("cqg.rtd",,"StudyData", "(Vol("&amp;$E$21&amp;")when  (LocalYear("&amp;$E$21&amp;")="&amp;$D$11&amp;"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65" t="str">
        <f t="shared" si="35"/>
        <v/>
      </c>
      <c r="AE250" s="64" t="str">
        <f ca="1">IF($R250=1,SUM($S$1:S250),"")</f>
        <v/>
      </c>
      <c r="AF250" s="64" t="str">
        <f ca="1">IF($R250=1,SUM($T$1:T250),"")</f>
        <v/>
      </c>
      <c r="AG250" s="64" t="str">
        <f ca="1">IF($R250=1,SUM($U$1:U250),"")</f>
        <v/>
      </c>
      <c r="AH250" s="64" t="str">
        <f ca="1">IF($R250=1,SUM($V$1:V250),"")</f>
        <v/>
      </c>
      <c r="AI250" s="64" t="str">
        <f ca="1">IF($R250=1,SUM($W$1:W250),"")</f>
        <v/>
      </c>
      <c r="AJ250" s="64" t="str">
        <f ca="1">IF($R250=1,SUM($X$1:X250),"")</f>
        <v/>
      </c>
      <c r="AK250" s="64" t="str">
        <f ca="1">IF($R250=1,SUM($Y$1:Y250),"")</f>
        <v/>
      </c>
      <c r="AL250" s="64" t="str">
        <f ca="1">IF($R250=1,SUM($Z$1:Z250),"")</f>
        <v/>
      </c>
      <c r="AM250" s="64" t="str">
        <f ca="1">IF($R250=1,SUM($AA$1:AA250),"")</f>
        <v/>
      </c>
      <c r="AN250" s="64" t="str">
        <f ca="1">IF($R250=1,SUM($AB$1:AB250),"")</f>
        <v/>
      </c>
      <c r="AO250" s="64" t="str">
        <f ca="1">IF($R250=1,SUM($AC$1:AC250),"")</f>
        <v/>
      </c>
      <c r="AQ250" s="69" t="str">
        <f t="shared" si="36"/>
        <v>28:45</v>
      </c>
    </row>
    <row r="251" spans="6:43" x14ac:dyDescent="0.3">
      <c r="F251" s="64">
        <f t="shared" si="37"/>
        <v>28</v>
      </c>
      <c r="G251" s="66">
        <f t="shared" si="38"/>
        <v>50</v>
      </c>
      <c r="H251" s="67">
        <f t="shared" si="39"/>
        <v>1.2013888888888888</v>
      </c>
      <c r="K251" s="65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65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64">
        <f t="shared" si="33"/>
        <v>1</v>
      </c>
      <c r="R251" s="64">
        <f t="shared" ca="1" si="34"/>
        <v>1.2319999999999744</v>
      </c>
      <c r="S251" s="64" t="str">
        <f>IF(O251=1,"",RTD("cqg.rtd",,"StudyData", "(Vol("&amp;$E$13&amp;")when  (LocalYear("&amp;$E$13&amp;")="&amp;$D$2&amp;"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64" t="str">
        <f>IF(O251=1,"",RTD("cqg.rtd",,"StudyData", "(Vol("&amp;$E$14&amp;")when  (LocalYear("&amp;$E$14&amp;")="&amp;$D$3&amp;"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64" t="str">
        <f>IF(O251=1,"",RTD("cqg.rtd",,"StudyData", "(Vol("&amp;$E$15&amp;")when  (LocalYear("&amp;$E$15&amp;")="&amp;$D$4&amp;"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64" t="str">
        <f>IF(O251=1,"",RTD("cqg.rtd",,"StudyData", "(Vol("&amp;$E$16&amp;")when  (LocalYear("&amp;$E$16&amp;")="&amp;$D$5&amp;"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64" t="str">
        <f>IF(O251=1,"",RTD("cqg.rtd",,"StudyData", "(Vol("&amp;$E$17&amp;")when  (LocalYear("&amp;$E$17&amp;")="&amp;$D$6&amp;"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64" t="str">
        <f>IF(O251=1,"",RTD("cqg.rtd",,"StudyData", "(Vol("&amp;$E$18&amp;")when  (LocalYear("&amp;$E$18&amp;")="&amp;$D$7&amp;"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64" t="str">
        <f>IF(O251=1,"",RTD("cqg.rtd",,"StudyData", "(Vol("&amp;$E$19&amp;")when  (LocalYear("&amp;$E$19&amp;")="&amp;$D$8&amp;"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64" t="str">
        <f>IF(O251=1,"",RTD("cqg.rtd",,"StudyData", "(Vol("&amp;$E$20&amp;")when  (LocalYear("&amp;$E$20&amp;")="&amp;$D$9&amp;"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64" t="str">
        <f>IF(O251=1,"",RTD("cqg.rtd",,"StudyData", "(Vol("&amp;$E$21&amp;")when  (LocalYear("&amp;$E$21&amp;")="&amp;$D$10&amp;"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64" t="str">
        <f>IF(O251=1,"",RTD("cqg.rtd",,"StudyData", "(Vol("&amp;$E$21&amp;")when  (LocalYear("&amp;$E$21&amp;")="&amp;$D$11&amp;"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65" t="str">
        <f t="shared" si="35"/>
        <v/>
      </c>
      <c r="AE251" s="64" t="str">
        <f ca="1">IF($R251=1,SUM($S$1:S251),"")</f>
        <v/>
      </c>
      <c r="AF251" s="64" t="str">
        <f ca="1">IF($R251=1,SUM($T$1:T251),"")</f>
        <v/>
      </c>
      <c r="AG251" s="64" t="str">
        <f ca="1">IF($R251=1,SUM($U$1:U251),"")</f>
        <v/>
      </c>
      <c r="AH251" s="64" t="str">
        <f ca="1">IF($R251=1,SUM($V$1:V251),"")</f>
        <v/>
      </c>
      <c r="AI251" s="64" t="str">
        <f ca="1">IF($R251=1,SUM($W$1:W251),"")</f>
        <v/>
      </c>
      <c r="AJ251" s="64" t="str">
        <f ca="1">IF($R251=1,SUM($X$1:X251),"")</f>
        <v/>
      </c>
      <c r="AK251" s="64" t="str">
        <f ca="1">IF($R251=1,SUM($Y$1:Y251),"")</f>
        <v/>
      </c>
      <c r="AL251" s="64" t="str">
        <f ca="1">IF($R251=1,SUM($Z$1:Z251),"")</f>
        <v/>
      </c>
      <c r="AM251" s="64" t="str">
        <f ca="1">IF($R251=1,SUM($AA$1:AA251),"")</f>
        <v/>
      </c>
      <c r="AN251" s="64" t="str">
        <f ca="1">IF($R251=1,SUM($AB$1:AB251),"")</f>
        <v/>
      </c>
      <c r="AO251" s="64" t="str">
        <f ca="1">IF($R251=1,SUM($AC$1:AC251),"")</f>
        <v/>
      </c>
      <c r="AQ251" s="69" t="str">
        <f t="shared" si="36"/>
        <v>28:50</v>
      </c>
    </row>
    <row r="252" spans="6:43" x14ac:dyDescent="0.3">
      <c r="F252" s="64">
        <f t="shared" si="37"/>
        <v>28</v>
      </c>
      <c r="G252" s="66">
        <f t="shared" si="38"/>
        <v>55</v>
      </c>
      <c r="H252" s="67">
        <f t="shared" si="39"/>
        <v>1.2048611111111112</v>
      </c>
      <c r="K252" s="65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65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64">
        <f t="shared" si="33"/>
        <v>1</v>
      </c>
      <c r="R252" s="64">
        <f t="shared" ca="1" si="34"/>
        <v>1.2329999999999743</v>
      </c>
      <c r="S252" s="64" t="str">
        <f>IF(O252=1,"",RTD("cqg.rtd",,"StudyData", "(Vol("&amp;$E$13&amp;")when  (LocalYear("&amp;$E$13&amp;")="&amp;$D$2&amp;"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64" t="str">
        <f>IF(O252=1,"",RTD("cqg.rtd",,"StudyData", "(Vol("&amp;$E$14&amp;")when  (LocalYear("&amp;$E$14&amp;")="&amp;$D$3&amp;"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64" t="str">
        <f>IF(O252=1,"",RTD("cqg.rtd",,"StudyData", "(Vol("&amp;$E$15&amp;")when  (LocalYear("&amp;$E$15&amp;")="&amp;$D$4&amp;"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64" t="str">
        <f>IF(O252=1,"",RTD("cqg.rtd",,"StudyData", "(Vol("&amp;$E$16&amp;")when  (LocalYear("&amp;$E$16&amp;")="&amp;$D$5&amp;"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64" t="str">
        <f>IF(O252=1,"",RTD("cqg.rtd",,"StudyData", "(Vol("&amp;$E$17&amp;")when  (LocalYear("&amp;$E$17&amp;")="&amp;$D$6&amp;"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64" t="str">
        <f>IF(O252=1,"",RTD("cqg.rtd",,"StudyData", "(Vol("&amp;$E$18&amp;")when  (LocalYear("&amp;$E$18&amp;")="&amp;$D$7&amp;"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64" t="str">
        <f>IF(O252=1,"",RTD("cqg.rtd",,"StudyData", "(Vol("&amp;$E$19&amp;")when  (LocalYear("&amp;$E$19&amp;")="&amp;$D$8&amp;"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64" t="str">
        <f>IF(O252=1,"",RTD("cqg.rtd",,"StudyData", "(Vol("&amp;$E$20&amp;")when  (LocalYear("&amp;$E$20&amp;")="&amp;$D$9&amp;"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64" t="str">
        <f>IF(O252=1,"",RTD("cqg.rtd",,"StudyData", "(Vol("&amp;$E$21&amp;")when  (LocalYear("&amp;$E$21&amp;")="&amp;$D$10&amp;"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64" t="str">
        <f>IF(O252=1,"",RTD("cqg.rtd",,"StudyData", "(Vol("&amp;$E$21&amp;")when  (LocalYear("&amp;$E$21&amp;")="&amp;$D$11&amp;"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65" t="str">
        <f t="shared" si="35"/>
        <v/>
      </c>
      <c r="AE252" s="64" t="str">
        <f ca="1">IF($R252=1,SUM($S$1:S252),"")</f>
        <v/>
      </c>
      <c r="AF252" s="64" t="str">
        <f ca="1">IF($R252=1,SUM($T$1:T252),"")</f>
        <v/>
      </c>
      <c r="AG252" s="64" t="str">
        <f ca="1">IF($R252=1,SUM($U$1:U252),"")</f>
        <v/>
      </c>
      <c r="AH252" s="64" t="str">
        <f ca="1">IF($R252=1,SUM($V$1:V252),"")</f>
        <v/>
      </c>
      <c r="AI252" s="64" t="str">
        <f ca="1">IF($R252=1,SUM($W$1:W252),"")</f>
        <v/>
      </c>
      <c r="AJ252" s="64" t="str">
        <f ca="1">IF($R252=1,SUM($X$1:X252),"")</f>
        <v/>
      </c>
      <c r="AK252" s="64" t="str">
        <f ca="1">IF($R252=1,SUM($Y$1:Y252),"")</f>
        <v/>
      </c>
      <c r="AL252" s="64" t="str">
        <f ca="1">IF($R252=1,SUM($Z$1:Z252),"")</f>
        <v/>
      </c>
      <c r="AM252" s="64" t="str">
        <f ca="1">IF($R252=1,SUM($AA$1:AA252),"")</f>
        <v/>
      </c>
      <c r="AN252" s="64" t="str">
        <f ca="1">IF($R252=1,SUM($AB$1:AB252),"")</f>
        <v/>
      </c>
      <c r="AO252" s="64" t="str">
        <f ca="1">IF($R252=1,SUM($AC$1:AC252),"")</f>
        <v/>
      </c>
      <c r="AQ252" s="69" t="str">
        <f t="shared" si="36"/>
        <v>28:55</v>
      </c>
    </row>
    <row r="253" spans="6:43" x14ac:dyDescent="0.3">
      <c r="F253" s="64">
        <f t="shared" si="37"/>
        <v>29</v>
      </c>
      <c r="G253" s="66" t="str">
        <f t="shared" si="38"/>
        <v>00</v>
      </c>
      <c r="H253" s="67">
        <f t="shared" si="39"/>
        <v>1.2083333333333333</v>
      </c>
      <c r="K253" s="65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65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64">
        <f t="shared" si="33"/>
        <v>1</v>
      </c>
      <c r="R253" s="64">
        <f t="shared" ca="1" si="34"/>
        <v>1.2339999999999742</v>
      </c>
      <c r="S253" s="64" t="str">
        <f>IF(O253=1,"",RTD("cqg.rtd",,"StudyData", "(Vol("&amp;$E$13&amp;")when  (LocalYear("&amp;$E$13&amp;")="&amp;$D$2&amp;"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64" t="str">
        <f>IF(O253=1,"",RTD("cqg.rtd",,"StudyData", "(Vol("&amp;$E$14&amp;")when  (LocalYear("&amp;$E$14&amp;")="&amp;$D$3&amp;"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64" t="str">
        <f>IF(O253=1,"",RTD("cqg.rtd",,"StudyData", "(Vol("&amp;$E$15&amp;")when  (LocalYear("&amp;$E$15&amp;")="&amp;$D$4&amp;"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64" t="str">
        <f>IF(O253=1,"",RTD("cqg.rtd",,"StudyData", "(Vol("&amp;$E$16&amp;")when  (LocalYear("&amp;$E$16&amp;")="&amp;$D$5&amp;"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64" t="str">
        <f>IF(O253=1,"",RTD("cqg.rtd",,"StudyData", "(Vol("&amp;$E$17&amp;")when  (LocalYear("&amp;$E$17&amp;")="&amp;$D$6&amp;"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64" t="str">
        <f>IF(O253=1,"",RTD("cqg.rtd",,"StudyData", "(Vol("&amp;$E$18&amp;")when  (LocalYear("&amp;$E$18&amp;")="&amp;$D$7&amp;"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64" t="str">
        <f>IF(O253=1,"",RTD("cqg.rtd",,"StudyData", "(Vol("&amp;$E$19&amp;")when  (LocalYear("&amp;$E$19&amp;")="&amp;$D$8&amp;"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64" t="str">
        <f>IF(O253=1,"",RTD("cqg.rtd",,"StudyData", "(Vol("&amp;$E$20&amp;")when  (LocalYear("&amp;$E$20&amp;")="&amp;$D$9&amp;"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64" t="str">
        <f>IF(O253=1,"",RTD("cqg.rtd",,"StudyData", "(Vol("&amp;$E$21&amp;")when  (LocalYear("&amp;$E$21&amp;")="&amp;$D$10&amp;"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64" t="str">
        <f>IF(O253=1,"",RTD("cqg.rtd",,"StudyData", "(Vol("&amp;$E$21&amp;")when  (LocalYear("&amp;$E$21&amp;")="&amp;$D$11&amp;"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65" t="str">
        <f t="shared" si="35"/>
        <v/>
      </c>
      <c r="AE253" s="64" t="str">
        <f ca="1">IF($R253=1,SUM($S$1:S253),"")</f>
        <v/>
      </c>
      <c r="AF253" s="64" t="str">
        <f ca="1">IF($R253=1,SUM($T$1:T253),"")</f>
        <v/>
      </c>
      <c r="AG253" s="64" t="str">
        <f ca="1">IF($R253=1,SUM($U$1:U253),"")</f>
        <v/>
      </c>
      <c r="AH253" s="64" t="str">
        <f ca="1">IF($R253=1,SUM($V$1:V253),"")</f>
        <v/>
      </c>
      <c r="AI253" s="64" t="str">
        <f ca="1">IF($R253=1,SUM($W$1:W253),"")</f>
        <v/>
      </c>
      <c r="AJ253" s="64" t="str">
        <f ca="1">IF($R253=1,SUM($X$1:X253),"")</f>
        <v/>
      </c>
      <c r="AK253" s="64" t="str">
        <f ca="1">IF($R253=1,SUM($Y$1:Y253),"")</f>
        <v/>
      </c>
      <c r="AL253" s="64" t="str">
        <f ca="1">IF($R253=1,SUM($Z$1:Z253),"")</f>
        <v/>
      </c>
      <c r="AM253" s="64" t="str">
        <f ca="1">IF($R253=1,SUM($AA$1:AA253),"")</f>
        <v/>
      </c>
      <c r="AN253" s="64" t="str">
        <f ca="1">IF($R253=1,SUM($AB$1:AB253),"")</f>
        <v/>
      </c>
      <c r="AO253" s="64" t="str">
        <f ca="1">IF($R253=1,SUM($AC$1:AC253),"")</f>
        <v/>
      </c>
      <c r="AQ253" s="69" t="str">
        <f t="shared" si="36"/>
        <v>29:00</v>
      </c>
    </row>
    <row r="254" spans="6:43" x14ac:dyDescent="0.3">
      <c r="F254" s="64">
        <f t="shared" si="37"/>
        <v>29</v>
      </c>
      <c r="G254" s="66" t="str">
        <f t="shared" si="38"/>
        <v>05</v>
      </c>
      <c r="H254" s="67">
        <f t="shared" si="39"/>
        <v>1.2118055555555556</v>
      </c>
      <c r="K254" s="65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65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64">
        <f t="shared" si="33"/>
        <v>1</v>
      </c>
      <c r="R254" s="64">
        <f t="shared" ca="1" si="34"/>
        <v>1.2349999999999741</v>
      </c>
      <c r="S254" s="64" t="str">
        <f>IF(O254=1,"",RTD("cqg.rtd",,"StudyData", "(Vol("&amp;$E$13&amp;")when  (LocalYear("&amp;$E$13&amp;")="&amp;$D$2&amp;"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64" t="str">
        <f>IF(O254=1,"",RTD("cqg.rtd",,"StudyData", "(Vol("&amp;$E$14&amp;")when  (LocalYear("&amp;$E$14&amp;")="&amp;$D$3&amp;"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64" t="str">
        <f>IF(O254=1,"",RTD("cqg.rtd",,"StudyData", "(Vol("&amp;$E$15&amp;")when  (LocalYear("&amp;$E$15&amp;")="&amp;$D$4&amp;"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64" t="str">
        <f>IF(O254=1,"",RTD("cqg.rtd",,"StudyData", "(Vol("&amp;$E$16&amp;")when  (LocalYear("&amp;$E$16&amp;")="&amp;$D$5&amp;"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64" t="str">
        <f>IF(O254=1,"",RTD("cqg.rtd",,"StudyData", "(Vol("&amp;$E$17&amp;")when  (LocalYear("&amp;$E$17&amp;")="&amp;$D$6&amp;"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64" t="str">
        <f>IF(O254=1,"",RTD("cqg.rtd",,"StudyData", "(Vol("&amp;$E$18&amp;")when  (LocalYear("&amp;$E$18&amp;")="&amp;$D$7&amp;"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64" t="str">
        <f>IF(O254=1,"",RTD("cqg.rtd",,"StudyData", "(Vol("&amp;$E$19&amp;")when  (LocalYear("&amp;$E$19&amp;")="&amp;$D$8&amp;"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64" t="str">
        <f>IF(O254=1,"",RTD("cqg.rtd",,"StudyData", "(Vol("&amp;$E$20&amp;")when  (LocalYear("&amp;$E$20&amp;")="&amp;$D$9&amp;"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64" t="str">
        <f>IF(O254=1,"",RTD("cqg.rtd",,"StudyData", "(Vol("&amp;$E$21&amp;")when  (LocalYear("&amp;$E$21&amp;")="&amp;$D$10&amp;"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64" t="str">
        <f>IF(O254=1,"",RTD("cqg.rtd",,"StudyData", "(Vol("&amp;$E$21&amp;")when  (LocalYear("&amp;$E$21&amp;")="&amp;$D$11&amp;"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65" t="str">
        <f t="shared" si="35"/>
        <v/>
      </c>
      <c r="AE254" s="64" t="str">
        <f ca="1">IF($R254=1,SUM($S$1:S254),"")</f>
        <v/>
      </c>
      <c r="AF254" s="64" t="str">
        <f ca="1">IF($R254=1,SUM($T$1:T254),"")</f>
        <v/>
      </c>
      <c r="AG254" s="64" t="str">
        <f ca="1">IF($R254=1,SUM($U$1:U254),"")</f>
        <v/>
      </c>
      <c r="AH254" s="64" t="str">
        <f ca="1">IF($R254=1,SUM($V$1:V254),"")</f>
        <v/>
      </c>
      <c r="AI254" s="64" t="str">
        <f ca="1">IF($R254=1,SUM($W$1:W254),"")</f>
        <v/>
      </c>
      <c r="AJ254" s="64" t="str">
        <f ca="1">IF($R254=1,SUM($X$1:X254),"")</f>
        <v/>
      </c>
      <c r="AK254" s="64" t="str">
        <f ca="1">IF($R254=1,SUM($Y$1:Y254),"")</f>
        <v/>
      </c>
      <c r="AL254" s="64" t="str">
        <f ca="1">IF($R254=1,SUM($Z$1:Z254),"")</f>
        <v/>
      </c>
      <c r="AM254" s="64" t="str">
        <f ca="1">IF($R254=1,SUM($AA$1:AA254),"")</f>
        <v/>
      </c>
      <c r="AN254" s="64" t="str">
        <f ca="1">IF($R254=1,SUM($AB$1:AB254),"")</f>
        <v/>
      </c>
      <c r="AO254" s="64" t="str">
        <f ca="1">IF($R254=1,SUM($AC$1:AC254),"")</f>
        <v/>
      </c>
      <c r="AQ254" s="69" t="str">
        <f t="shared" si="36"/>
        <v>29:05</v>
      </c>
    </row>
    <row r="255" spans="6:43" x14ac:dyDescent="0.3">
      <c r="F255" s="64">
        <f t="shared" si="37"/>
        <v>29</v>
      </c>
      <c r="G255" s="66">
        <f t="shared" si="38"/>
        <v>10</v>
      </c>
      <c r="H255" s="67">
        <f t="shared" si="39"/>
        <v>1.2152777777777779</v>
      </c>
      <c r="K255" s="65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65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64">
        <f t="shared" si="33"/>
        <v>1</v>
      </c>
      <c r="R255" s="64">
        <f t="shared" ca="1" si="34"/>
        <v>1.235999999999974</v>
      </c>
      <c r="S255" s="64" t="str">
        <f>IF(O255=1,"",RTD("cqg.rtd",,"StudyData", "(Vol("&amp;$E$13&amp;")when  (LocalYear("&amp;$E$13&amp;")="&amp;$D$2&amp;"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64" t="str">
        <f>IF(O255=1,"",RTD("cqg.rtd",,"StudyData", "(Vol("&amp;$E$14&amp;")when  (LocalYear("&amp;$E$14&amp;")="&amp;$D$3&amp;"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64" t="str">
        <f>IF(O255=1,"",RTD("cqg.rtd",,"StudyData", "(Vol("&amp;$E$15&amp;")when  (LocalYear("&amp;$E$15&amp;")="&amp;$D$4&amp;"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64" t="str">
        <f>IF(O255=1,"",RTD("cqg.rtd",,"StudyData", "(Vol("&amp;$E$16&amp;")when  (LocalYear("&amp;$E$16&amp;")="&amp;$D$5&amp;"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64" t="str">
        <f>IF(O255=1,"",RTD("cqg.rtd",,"StudyData", "(Vol("&amp;$E$17&amp;")when  (LocalYear("&amp;$E$17&amp;")="&amp;$D$6&amp;"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64" t="str">
        <f>IF(O255=1,"",RTD("cqg.rtd",,"StudyData", "(Vol("&amp;$E$18&amp;")when  (LocalYear("&amp;$E$18&amp;")="&amp;$D$7&amp;"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64" t="str">
        <f>IF(O255=1,"",RTD("cqg.rtd",,"StudyData", "(Vol("&amp;$E$19&amp;")when  (LocalYear("&amp;$E$19&amp;")="&amp;$D$8&amp;"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64" t="str">
        <f>IF(O255=1,"",RTD("cqg.rtd",,"StudyData", "(Vol("&amp;$E$20&amp;")when  (LocalYear("&amp;$E$20&amp;")="&amp;$D$9&amp;"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64" t="str">
        <f>IF(O255=1,"",RTD("cqg.rtd",,"StudyData", "(Vol("&amp;$E$21&amp;")when  (LocalYear("&amp;$E$21&amp;")="&amp;$D$10&amp;"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64" t="str">
        <f>IF(O255=1,"",RTD("cqg.rtd",,"StudyData", "(Vol("&amp;$E$21&amp;")when  (LocalYear("&amp;$E$21&amp;")="&amp;$D$11&amp;"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65" t="str">
        <f t="shared" si="35"/>
        <v/>
      </c>
      <c r="AE255" s="64" t="str">
        <f ca="1">IF($R255=1,SUM($S$1:S255),"")</f>
        <v/>
      </c>
      <c r="AF255" s="64" t="str">
        <f ca="1">IF($R255=1,SUM($T$1:T255),"")</f>
        <v/>
      </c>
      <c r="AG255" s="64" t="str">
        <f ca="1">IF($R255=1,SUM($U$1:U255),"")</f>
        <v/>
      </c>
      <c r="AH255" s="64" t="str">
        <f ca="1">IF($R255=1,SUM($V$1:V255),"")</f>
        <v/>
      </c>
      <c r="AI255" s="64" t="str">
        <f ca="1">IF($R255=1,SUM($W$1:W255),"")</f>
        <v/>
      </c>
      <c r="AJ255" s="64" t="str">
        <f ca="1">IF($R255=1,SUM($X$1:X255),"")</f>
        <v/>
      </c>
      <c r="AK255" s="64" t="str">
        <f ca="1">IF($R255=1,SUM($Y$1:Y255),"")</f>
        <v/>
      </c>
      <c r="AL255" s="64" t="str">
        <f ca="1">IF($R255=1,SUM($Z$1:Z255),"")</f>
        <v/>
      </c>
      <c r="AM255" s="64" t="str">
        <f ca="1">IF($R255=1,SUM($AA$1:AA255),"")</f>
        <v/>
      </c>
      <c r="AN255" s="64" t="str">
        <f ca="1">IF($R255=1,SUM($AB$1:AB255),"")</f>
        <v/>
      </c>
      <c r="AO255" s="64" t="str">
        <f ca="1">IF($R255=1,SUM($AC$1:AC255),"")</f>
        <v/>
      </c>
      <c r="AQ255" s="69" t="str">
        <f t="shared" si="36"/>
        <v>29:10</v>
      </c>
    </row>
    <row r="256" spans="6:43" x14ac:dyDescent="0.3">
      <c r="F256" s="64">
        <f t="shared" si="37"/>
        <v>29</v>
      </c>
      <c r="G256" s="66">
        <f t="shared" si="38"/>
        <v>15</v>
      </c>
      <c r="H256" s="67">
        <f t="shared" si="39"/>
        <v>1.21875</v>
      </c>
      <c r="K256" s="65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65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64">
        <f t="shared" si="33"/>
        <v>1</v>
      </c>
      <c r="R256" s="64">
        <f t="shared" ca="1" si="34"/>
        <v>1.2369999999999739</v>
      </c>
      <c r="S256" s="64" t="str">
        <f>IF(O256=1,"",RTD("cqg.rtd",,"StudyData", "(Vol("&amp;$E$13&amp;")when  (LocalYear("&amp;$E$13&amp;")="&amp;$D$2&amp;"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64" t="str">
        <f>IF(O256=1,"",RTD("cqg.rtd",,"StudyData", "(Vol("&amp;$E$14&amp;")when  (LocalYear("&amp;$E$14&amp;")="&amp;$D$3&amp;"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64" t="str">
        <f>IF(O256=1,"",RTD("cqg.rtd",,"StudyData", "(Vol("&amp;$E$15&amp;")when  (LocalYear("&amp;$E$15&amp;")="&amp;$D$4&amp;"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64" t="str">
        <f>IF(O256=1,"",RTD("cqg.rtd",,"StudyData", "(Vol("&amp;$E$16&amp;")when  (LocalYear("&amp;$E$16&amp;")="&amp;$D$5&amp;"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64" t="str">
        <f>IF(O256=1,"",RTD("cqg.rtd",,"StudyData", "(Vol("&amp;$E$17&amp;")when  (LocalYear("&amp;$E$17&amp;")="&amp;$D$6&amp;"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64" t="str">
        <f>IF(O256=1,"",RTD("cqg.rtd",,"StudyData", "(Vol("&amp;$E$18&amp;")when  (LocalYear("&amp;$E$18&amp;")="&amp;$D$7&amp;"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64" t="str">
        <f>IF(O256=1,"",RTD("cqg.rtd",,"StudyData", "(Vol("&amp;$E$19&amp;")when  (LocalYear("&amp;$E$19&amp;")="&amp;$D$8&amp;"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64" t="str">
        <f>IF(O256=1,"",RTD("cqg.rtd",,"StudyData", "(Vol("&amp;$E$20&amp;")when  (LocalYear("&amp;$E$20&amp;")="&amp;$D$9&amp;"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64" t="str">
        <f>IF(O256=1,"",RTD("cqg.rtd",,"StudyData", "(Vol("&amp;$E$21&amp;")when  (LocalYear("&amp;$E$21&amp;")="&amp;$D$10&amp;"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64" t="str">
        <f>IF(O256=1,"",RTD("cqg.rtd",,"StudyData", "(Vol("&amp;$E$21&amp;")when  (LocalYear("&amp;$E$21&amp;")="&amp;$D$11&amp;"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65" t="str">
        <f t="shared" si="35"/>
        <v/>
      </c>
      <c r="AE256" s="64" t="str">
        <f ca="1">IF($R256=1,SUM($S$1:S256),"")</f>
        <v/>
      </c>
      <c r="AF256" s="64" t="str">
        <f ca="1">IF($R256=1,SUM($T$1:T256),"")</f>
        <v/>
      </c>
      <c r="AG256" s="64" t="str">
        <f ca="1">IF($R256=1,SUM($U$1:U256),"")</f>
        <v/>
      </c>
      <c r="AH256" s="64" t="str">
        <f ca="1">IF($R256=1,SUM($V$1:V256),"")</f>
        <v/>
      </c>
      <c r="AI256" s="64" t="str">
        <f ca="1">IF($R256=1,SUM($W$1:W256),"")</f>
        <v/>
      </c>
      <c r="AJ256" s="64" t="str">
        <f ca="1">IF($R256=1,SUM($X$1:X256),"")</f>
        <v/>
      </c>
      <c r="AK256" s="64" t="str">
        <f ca="1">IF($R256=1,SUM($Y$1:Y256),"")</f>
        <v/>
      </c>
      <c r="AL256" s="64" t="str">
        <f ca="1">IF($R256=1,SUM($Z$1:Z256),"")</f>
        <v/>
      </c>
      <c r="AM256" s="64" t="str">
        <f ca="1">IF($R256=1,SUM($AA$1:AA256),"")</f>
        <v/>
      </c>
      <c r="AN256" s="64" t="str">
        <f ca="1">IF($R256=1,SUM($AB$1:AB256),"")</f>
        <v/>
      </c>
      <c r="AO256" s="64" t="str">
        <f ca="1">IF($R256=1,SUM($AC$1:AC256),"")</f>
        <v/>
      </c>
      <c r="AQ256" s="69" t="str">
        <f t="shared" si="36"/>
        <v>29:15</v>
      </c>
    </row>
    <row r="257" spans="6:43" x14ac:dyDescent="0.3">
      <c r="F257" s="64">
        <f t="shared" si="37"/>
        <v>29</v>
      </c>
      <c r="G257" s="66">
        <f t="shared" si="38"/>
        <v>20</v>
      </c>
      <c r="H257" s="67">
        <f t="shared" si="39"/>
        <v>1.2222222222222221</v>
      </c>
      <c r="K257" s="65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65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64">
        <f t="shared" si="33"/>
        <v>1</v>
      </c>
      <c r="R257" s="64">
        <f t="shared" ca="1" si="34"/>
        <v>1.2379999999999738</v>
      </c>
      <c r="S257" s="64" t="str">
        <f>IF(O257=1,"",RTD("cqg.rtd",,"StudyData", "(Vol("&amp;$E$13&amp;")when  (LocalYear("&amp;$E$13&amp;")="&amp;$D$2&amp;"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64" t="str">
        <f>IF(O257=1,"",RTD("cqg.rtd",,"StudyData", "(Vol("&amp;$E$14&amp;")when  (LocalYear("&amp;$E$14&amp;")="&amp;$D$3&amp;"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64" t="str">
        <f>IF(O257=1,"",RTD("cqg.rtd",,"StudyData", "(Vol("&amp;$E$15&amp;")when  (LocalYear("&amp;$E$15&amp;")="&amp;$D$4&amp;"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64" t="str">
        <f>IF(O257=1,"",RTD("cqg.rtd",,"StudyData", "(Vol("&amp;$E$16&amp;")when  (LocalYear("&amp;$E$16&amp;")="&amp;$D$5&amp;"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64" t="str">
        <f>IF(O257=1,"",RTD("cqg.rtd",,"StudyData", "(Vol("&amp;$E$17&amp;")when  (LocalYear("&amp;$E$17&amp;")="&amp;$D$6&amp;"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64" t="str">
        <f>IF(O257=1,"",RTD("cqg.rtd",,"StudyData", "(Vol("&amp;$E$18&amp;")when  (LocalYear("&amp;$E$18&amp;")="&amp;$D$7&amp;"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64" t="str">
        <f>IF(O257=1,"",RTD("cqg.rtd",,"StudyData", "(Vol("&amp;$E$19&amp;")when  (LocalYear("&amp;$E$19&amp;")="&amp;$D$8&amp;"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64" t="str">
        <f>IF(O257=1,"",RTD("cqg.rtd",,"StudyData", "(Vol("&amp;$E$20&amp;")when  (LocalYear("&amp;$E$20&amp;")="&amp;$D$9&amp;"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64" t="str">
        <f>IF(O257=1,"",RTD("cqg.rtd",,"StudyData", "(Vol("&amp;$E$21&amp;")when  (LocalYear("&amp;$E$21&amp;")="&amp;$D$10&amp;"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64" t="str">
        <f>IF(O257=1,"",RTD("cqg.rtd",,"StudyData", "(Vol("&amp;$E$21&amp;")when  (LocalYear("&amp;$E$21&amp;")="&amp;$D$11&amp;"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65" t="str">
        <f t="shared" si="35"/>
        <v/>
      </c>
      <c r="AE257" s="64" t="str">
        <f ca="1">IF($R257=1,SUM($S$1:S257),"")</f>
        <v/>
      </c>
      <c r="AF257" s="64" t="str">
        <f ca="1">IF($R257=1,SUM($T$1:T257),"")</f>
        <v/>
      </c>
      <c r="AG257" s="64" t="str">
        <f ca="1">IF($R257=1,SUM($U$1:U257),"")</f>
        <v/>
      </c>
      <c r="AH257" s="64" t="str">
        <f ca="1">IF($R257=1,SUM($V$1:V257),"")</f>
        <v/>
      </c>
      <c r="AI257" s="64" t="str">
        <f ca="1">IF($R257=1,SUM($W$1:W257),"")</f>
        <v/>
      </c>
      <c r="AJ257" s="64" t="str">
        <f ca="1">IF($R257=1,SUM($X$1:X257),"")</f>
        <v/>
      </c>
      <c r="AK257" s="64" t="str">
        <f ca="1">IF($R257=1,SUM($Y$1:Y257),"")</f>
        <v/>
      </c>
      <c r="AL257" s="64" t="str">
        <f ca="1">IF($R257=1,SUM($Z$1:Z257),"")</f>
        <v/>
      </c>
      <c r="AM257" s="64" t="str">
        <f ca="1">IF($R257=1,SUM($AA$1:AA257),"")</f>
        <v/>
      </c>
      <c r="AN257" s="64" t="str">
        <f ca="1">IF($R257=1,SUM($AB$1:AB257),"")</f>
        <v/>
      </c>
      <c r="AO257" s="64" t="str">
        <f ca="1">IF($R257=1,SUM($AC$1:AC257),"")</f>
        <v/>
      </c>
      <c r="AQ257" s="69" t="str">
        <f t="shared" si="36"/>
        <v>29:20</v>
      </c>
    </row>
    <row r="258" spans="6:43" x14ac:dyDescent="0.3">
      <c r="F258" s="64">
        <f t="shared" si="37"/>
        <v>29</v>
      </c>
      <c r="G258" s="66">
        <f t="shared" si="38"/>
        <v>25</v>
      </c>
      <c r="H258" s="67">
        <f t="shared" si="39"/>
        <v>1.2256944444444444</v>
      </c>
      <c r="K258" s="65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65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64">
        <f t="shared" ref="O258:O288" si="40">IF(H258&gt;$I$3,1,0)</f>
        <v>1</v>
      </c>
      <c r="R258" s="64">
        <f t="shared" ref="R258:R288" ca="1" si="41">IF(AND(K259="",K258&lt;&gt;""),1,0.001+R257)</f>
        <v>1.2389999999999737</v>
      </c>
      <c r="S258" s="64" t="str">
        <f>IF(O258=1,"",RTD("cqg.rtd",,"StudyData", "(Vol("&amp;$E$13&amp;")when  (LocalYear("&amp;$E$13&amp;")="&amp;$D$2&amp;"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64" t="str">
        <f>IF(O258=1,"",RTD("cqg.rtd",,"StudyData", "(Vol("&amp;$E$14&amp;")when  (LocalYear("&amp;$E$14&amp;")="&amp;$D$3&amp;"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64" t="str">
        <f>IF(O258=1,"",RTD("cqg.rtd",,"StudyData", "(Vol("&amp;$E$15&amp;")when  (LocalYear("&amp;$E$15&amp;")="&amp;$D$4&amp;"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64" t="str">
        <f>IF(O258=1,"",RTD("cqg.rtd",,"StudyData", "(Vol("&amp;$E$16&amp;")when  (LocalYear("&amp;$E$16&amp;")="&amp;$D$5&amp;"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64" t="str">
        <f>IF(O258=1,"",RTD("cqg.rtd",,"StudyData", "(Vol("&amp;$E$17&amp;")when  (LocalYear("&amp;$E$17&amp;")="&amp;$D$6&amp;"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64" t="str">
        <f>IF(O258=1,"",RTD("cqg.rtd",,"StudyData", "(Vol("&amp;$E$18&amp;")when  (LocalYear("&amp;$E$18&amp;")="&amp;$D$7&amp;"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64" t="str">
        <f>IF(O258=1,"",RTD("cqg.rtd",,"StudyData", "(Vol("&amp;$E$19&amp;")when  (LocalYear("&amp;$E$19&amp;")="&amp;$D$8&amp;"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64" t="str">
        <f>IF(O258=1,"",RTD("cqg.rtd",,"StudyData", "(Vol("&amp;$E$20&amp;")when  (LocalYear("&amp;$E$20&amp;")="&amp;$D$9&amp;"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64" t="str">
        <f>IF(O258=1,"",RTD("cqg.rtd",,"StudyData", "(Vol("&amp;$E$21&amp;")when  (LocalYear("&amp;$E$21&amp;")="&amp;$D$10&amp;"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64" t="str">
        <f>IF(O258=1,"",RTD("cqg.rtd",,"StudyData", "(Vol("&amp;$E$21&amp;")when  (LocalYear("&amp;$E$21&amp;")="&amp;$D$11&amp;"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65" t="str">
        <f t="shared" ref="AC258:AC288" si="42">K258</f>
        <v/>
      </c>
      <c r="AE258" s="64" t="str">
        <f ca="1">IF($R258=1,SUM($S$1:S258),"")</f>
        <v/>
      </c>
      <c r="AF258" s="64" t="str">
        <f ca="1">IF($R258=1,SUM($T$1:T258),"")</f>
        <v/>
      </c>
      <c r="AG258" s="64" t="str">
        <f ca="1">IF($R258=1,SUM($U$1:U258),"")</f>
        <v/>
      </c>
      <c r="AH258" s="64" t="str">
        <f ca="1">IF($R258=1,SUM($V$1:V258),"")</f>
        <v/>
      </c>
      <c r="AI258" s="64" t="str">
        <f ca="1">IF($R258=1,SUM($W$1:W258),"")</f>
        <v/>
      </c>
      <c r="AJ258" s="64" t="str">
        <f ca="1">IF($R258=1,SUM($X$1:X258),"")</f>
        <v/>
      </c>
      <c r="AK258" s="64" t="str">
        <f ca="1">IF($R258=1,SUM($Y$1:Y258),"")</f>
        <v/>
      </c>
      <c r="AL258" s="64" t="str">
        <f ca="1">IF($R258=1,SUM($Z$1:Z258),"")</f>
        <v/>
      </c>
      <c r="AM258" s="64" t="str">
        <f ca="1">IF($R258=1,SUM($AA$1:AA258),"")</f>
        <v/>
      </c>
      <c r="AN258" s="64" t="str">
        <f ca="1">IF($R258=1,SUM($AB$1:AB258),"")</f>
        <v/>
      </c>
      <c r="AO258" s="64" t="str">
        <f ca="1">IF($R258=1,SUM($AC$1:AC258),"")</f>
        <v/>
      </c>
      <c r="AQ258" s="69" t="str">
        <f t="shared" ref="AQ258:AQ288" si="43">F258&amp;":"&amp;G258</f>
        <v>29:25</v>
      </c>
    </row>
    <row r="259" spans="6:43" x14ac:dyDescent="0.3">
      <c r="F259" s="64">
        <f t="shared" si="37"/>
        <v>29</v>
      </c>
      <c r="G259" s="66">
        <f t="shared" si="38"/>
        <v>30</v>
      </c>
      <c r="H259" s="67">
        <f t="shared" si="39"/>
        <v>1.2291666666666667</v>
      </c>
      <c r="K259" s="65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65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64">
        <f t="shared" si="40"/>
        <v>1</v>
      </c>
      <c r="R259" s="64">
        <f t="shared" ca="1" si="41"/>
        <v>1.2399999999999736</v>
      </c>
      <c r="S259" s="64" t="str">
        <f>IF(O259=1,"",RTD("cqg.rtd",,"StudyData", "(Vol("&amp;$E$13&amp;")when  (LocalYear("&amp;$E$13&amp;")="&amp;$D$2&amp;"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64" t="str">
        <f>IF(O259=1,"",RTD("cqg.rtd",,"StudyData", "(Vol("&amp;$E$14&amp;")when  (LocalYear("&amp;$E$14&amp;")="&amp;$D$3&amp;"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64" t="str">
        <f>IF(O259=1,"",RTD("cqg.rtd",,"StudyData", "(Vol("&amp;$E$15&amp;")when  (LocalYear("&amp;$E$15&amp;")="&amp;$D$4&amp;"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64" t="str">
        <f>IF(O259=1,"",RTD("cqg.rtd",,"StudyData", "(Vol("&amp;$E$16&amp;")when  (LocalYear("&amp;$E$16&amp;")="&amp;$D$5&amp;"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64" t="str">
        <f>IF(O259=1,"",RTD("cqg.rtd",,"StudyData", "(Vol("&amp;$E$17&amp;")when  (LocalYear("&amp;$E$17&amp;")="&amp;$D$6&amp;"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64" t="str">
        <f>IF(O259=1,"",RTD("cqg.rtd",,"StudyData", "(Vol("&amp;$E$18&amp;")when  (LocalYear("&amp;$E$18&amp;")="&amp;$D$7&amp;"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64" t="str">
        <f>IF(O259=1,"",RTD("cqg.rtd",,"StudyData", "(Vol("&amp;$E$19&amp;")when  (LocalYear("&amp;$E$19&amp;")="&amp;$D$8&amp;"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64" t="str">
        <f>IF(O259=1,"",RTD("cqg.rtd",,"StudyData", "(Vol("&amp;$E$20&amp;")when  (LocalYear("&amp;$E$20&amp;")="&amp;$D$9&amp;"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64" t="str">
        <f>IF(O259=1,"",RTD("cqg.rtd",,"StudyData", "(Vol("&amp;$E$21&amp;")when  (LocalYear("&amp;$E$21&amp;")="&amp;$D$10&amp;"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64" t="str">
        <f>IF(O259=1,"",RTD("cqg.rtd",,"StudyData", "(Vol("&amp;$E$21&amp;")when  (LocalYear("&amp;$E$21&amp;")="&amp;$D$11&amp;"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65" t="str">
        <f t="shared" si="42"/>
        <v/>
      </c>
      <c r="AE259" s="64" t="str">
        <f ca="1">IF($R259=1,SUM($S$1:S259),"")</f>
        <v/>
      </c>
      <c r="AF259" s="64" t="str">
        <f ca="1">IF($R259=1,SUM($T$1:T259),"")</f>
        <v/>
      </c>
      <c r="AG259" s="64" t="str">
        <f ca="1">IF($R259=1,SUM($U$1:U259),"")</f>
        <v/>
      </c>
      <c r="AH259" s="64" t="str">
        <f ca="1">IF($R259=1,SUM($V$1:V259),"")</f>
        <v/>
      </c>
      <c r="AI259" s="64" t="str">
        <f ca="1">IF($R259=1,SUM($W$1:W259),"")</f>
        <v/>
      </c>
      <c r="AJ259" s="64" t="str">
        <f ca="1">IF($R259=1,SUM($X$1:X259),"")</f>
        <v/>
      </c>
      <c r="AK259" s="64" t="str">
        <f ca="1">IF($R259=1,SUM($Y$1:Y259),"")</f>
        <v/>
      </c>
      <c r="AL259" s="64" t="str">
        <f ca="1">IF($R259=1,SUM($Z$1:Z259),"")</f>
        <v/>
      </c>
      <c r="AM259" s="64" t="str">
        <f ca="1">IF($R259=1,SUM($AA$1:AA259),"")</f>
        <v/>
      </c>
      <c r="AN259" s="64" t="str">
        <f ca="1">IF($R259=1,SUM($AB$1:AB259),"")</f>
        <v/>
      </c>
      <c r="AO259" s="64" t="str">
        <f ca="1">IF($R259=1,SUM($AC$1:AC259),"")</f>
        <v/>
      </c>
      <c r="AQ259" s="69" t="str">
        <f t="shared" si="43"/>
        <v>29:30</v>
      </c>
    </row>
    <row r="260" spans="6:43" x14ac:dyDescent="0.3">
      <c r="F260" s="64">
        <f t="shared" si="37"/>
        <v>29</v>
      </c>
      <c r="G260" s="66">
        <f t="shared" si="38"/>
        <v>35</v>
      </c>
      <c r="H260" s="67">
        <f t="shared" si="39"/>
        <v>1.2326388888888888</v>
      </c>
      <c r="K260" s="65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65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64">
        <f t="shared" si="40"/>
        <v>1</v>
      </c>
      <c r="R260" s="64">
        <f t="shared" ca="1" si="41"/>
        <v>1.2409999999999735</v>
      </c>
      <c r="S260" s="64" t="str">
        <f>IF(O260=1,"",RTD("cqg.rtd",,"StudyData", "(Vol("&amp;$E$13&amp;")when  (LocalYear("&amp;$E$13&amp;")="&amp;$D$2&amp;"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64" t="str">
        <f>IF(O260=1,"",RTD("cqg.rtd",,"StudyData", "(Vol("&amp;$E$14&amp;")when  (LocalYear("&amp;$E$14&amp;")="&amp;$D$3&amp;"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64" t="str">
        <f>IF(O260=1,"",RTD("cqg.rtd",,"StudyData", "(Vol("&amp;$E$15&amp;")when  (LocalYear("&amp;$E$15&amp;")="&amp;$D$4&amp;"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64" t="str">
        <f>IF(O260=1,"",RTD("cqg.rtd",,"StudyData", "(Vol("&amp;$E$16&amp;")when  (LocalYear("&amp;$E$16&amp;")="&amp;$D$5&amp;"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64" t="str">
        <f>IF(O260=1,"",RTD("cqg.rtd",,"StudyData", "(Vol("&amp;$E$17&amp;")when  (LocalYear("&amp;$E$17&amp;")="&amp;$D$6&amp;"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64" t="str">
        <f>IF(O260=1,"",RTD("cqg.rtd",,"StudyData", "(Vol("&amp;$E$18&amp;")when  (LocalYear("&amp;$E$18&amp;")="&amp;$D$7&amp;"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64" t="str">
        <f>IF(O260=1,"",RTD("cqg.rtd",,"StudyData", "(Vol("&amp;$E$19&amp;")when  (LocalYear("&amp;$E$19&amp;")="&amp;$D$8&amp;"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64" t="str">
        <f>IF(O260=1,"",RTD("cqg.rtd",,"StudyData", "(Vol("&amp;$E$20&amp;")when  (LocalYear("&amp;$E$20&amp;")="&amp;$D$9&amp;"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64" t="str">
        <f>IF(O260=1,"",RTD("cqg.rtd",,"StudyData", "(Vol("&amp;$E$21&amp;")when  (LocalYear("&amp;$E$21&amp;")="&amp;$D$10&amp;"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64" t="str">
        <f>IF(O260=1,"",RTD("cqg.rtd",,"StudyData", "(Vol("&amp;$E$21&amp;")when  (LocalYear("&amp;$E$21&amp;")="&amp;$D$11&amp;"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65" t="str">
        <f t="shared" si="42"/>
        <v/>
      </c>
      <c r="AE260" s="64" t="str">
        <f ca="1">IF($R260=1,SUM($S$1:S260),"")</f>
        <v/>
      </c>
      <c r="AF260" s="64" t="str">
        <f ca="1">IF($R260=1,SUM($T$1:T260),"")</f>
        <v/>
      </c>
      <c r="AG260" s="64" t="str">
        <f ca="1">IF($R260=1,SUM($U$1:U260),"")</f>
        <v/>
      </c>
      <c r="AH260" s="64" t="str">
        <f ca="1">IF($R260=1,SUM($V$1:V260),"")</f>
        <v/>
      </c>
      <c r="AI260" s="64" t="str">
        <f ca="1">IF($R260=1,SUM($W$1:W260),"")</f>
        <v/>
      </c>
      <c r="AJ260" s="64" t="str">
        <f ca="1">IF($R260=1,SUM($X$1:X260),"")</f>
        <v/>
      </c>
      <c r="AK260" s="64" t="str">
        <f ca="1">IF($R260=1,SUM($Y$1:Y260),"")</f>
        <v/>
      </c>
      <c r="AL260" s="64" t="str">
        <f ca="1">IF($R260=1,SUM($Z$1:Z260),"")</f>
        <v/>
      </c>
      <c r="AM260" s="64" t="str">
        <f ca="1">IF($R260=1,SUM($AA$1:AA260),"")</f>
        <v/>
      </c>
      <c r="AN260" s="64" t="str">
        <f ca="1">IF($R260=1,SUM($AB$1:AB260),"")</f>
        <v/>
      </c>
      <c r="AO260" s="64" t="str">
        <f ca="1">IF($R260=1,SUM($AC$1:AC260),"")</f>
        <v/>
      </c>
      <c r="AQ260" s="69" t="str">
        <f t="shared" si="43"/>
        <v>29:35</v>
      </c>
    </row>
    <row r="261" spans="6:43" x14ac:dyDescent="0.3">
      <c r="F261" s="64">
        <f t="shared" si="37"/>
        <v>29</v>
      </c>
      <c r="G261" s="66">
        <f t="shared" si="38"/>
        <v>40</v>
      </c>
      <c r="H261" s="67">
        <f t="shared" si="39"/>
        <v>1.2361111111111112</v>
      </c>
      <c r="K261" s="65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65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64">
        <f t="shared" si="40"/>
        <v>1</v>
      </c>
      <c r="R261" s="64">
        <f t="shared" ca="1" si="41"/>
        <v>1.2419999999999733</v>
      </c>
      <c r="S261" s="64" t="str">
        <f>IF(O261=1,"",RTD("cqg.rtd",,"StudyData", "(Vol("&amp;$E$13&amp;")when  (LocalYear("&amp;$E$13&amp;")="&amp;$D$2&amp;"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64" t="str">
        <f>IF(O261=1,"",RTD("cqg.rtd",,"StudyData", "(Vol("&amp;$E$14&amp;")when  (LocalYear("&amp;$E$14&amp;")="&amp;$D$3&amp;"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64" t="str">
        <f>IF(O261=1,"",RTD("cqg.rtd",,"StudyData", "(Vol("&amp;$E$15&amp;")when  (LocalYear("&amp;$E$15&amp;")="&amp;$D$4&amp;"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64" t="str">
        <f>IF(O261=1,"",RTD("cqg.rtd",,"StudyData", "(Vol("&amp;$E$16&amp;")when  (LocalYear("&amp;$E$16&amp;")="&amp;$D$5&amp;"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64" t="str">
        <f>IF(O261=1,"",RTD("cqg.rtd",,"StudyData", "(Vol("&amp;$E$17&amp;")when  (LocalYear("&amp;$E$17&amp;")="&amp;$D$6&amp;"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64" t="str">
        <f>IF(O261=1,"",RTD("cqg.rtd",,"StudyData", "(Vol("&amp;$E$18&amp;")when  (LocalYear("&amp;$E$18&amp;")="&amp;$D$7&amp;"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64" t="str">
        <f>IF(O261=1,"",RTD("cqg.rtd",,"StudyData", "(Vol("&amp;$E$19&amp;")when  (LocalYear("&amp;$E$19&amp;")="&amp;$D$8&amp;"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64" t="str">
        <f>IF(O261=1,"",RTD("cqg.rtd",,"StudyData", "(Vol("&amp;$E$20&amp;")when  (LocalYear("&amp;$E$20&amp;")="&amp;$D$9&amp;"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64" t="str">
        <f>IF(O261=1,"",RTD("cqg.rtd",,"StudyData", "(Vol("&amp;$E$21&amp;")when  (LocalYear("&amp;$E$21&amp;")="&amp;$D$10&amp;"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64" t="str">
        <f>IF(O261=1,"",RTD("cqg.rtd",,"StudyData", "(Vol("&amp;$E$21&amp;")when  (LocalYear("&amp;$E$21&amp;")="&amp;$D$11&amp;"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65" t="str">
        <f t="shared" si="42"/>
        <v/>
      </c>
      <c r="AE261" s="64" t="str">
        <f ca="1">IF($R261=1,SUM($S$1:S261),"")</f>
        <v/>
      </c>
      <c r="AF261" s="64" t="str">
        <f ca="1">IF($R261=1,SUM($T$1:T261),"")</f>
        <v/>
      </c>
      <c r="AG261" s="64" t="str">
        <f ca="1">IF($R261=1,SUM($U$1:U261),"")</f>
        <v/>
      </c>
      <c r="AH261" s="64" t="str">
        <f ca="1">IF($R261=1,SUM($V$1:V261),"")</f>
        <v/>
      </c>
      <c r="AI261" s="64" t="str">
        <f ca="1">IF($R261=1,SUM($W$1:W261),"")</f>
        <v/>
      </c>
      <c r="AJ261" s="64" t="str">
        <f ca="1">IF($R261=1,SUM($X$1:X261),"")</f>
        <v/>
      </c>
      <c r="AK261" s="64" t="str">
        <f ca="1">IF($R261=1,SUM($Y$1:Y261),"")</f>
        <v/>
      </c>
      <c r="AL261" s="64" t="str">
        <f ca="1">IF($R261=1,SUM($Z$1:Z261),"")</f>
        <v/>
      </c>
      <c r="AM261" s="64" t="str">
        <f ca="1">IF($R261=1,SUM($AA$1:AA261),"")</f>
        <v/>
      </c>
      <c r="AN261" s="64" t="str">
        <f ca="1">IF($R261=1,SUM($AB$1:AB261),"")</f>
        <v/>
      </c>
      <c r="AO261" s="64" t="str">
        <f ca="1">IF($R261=1,SUM($AC$1:AC261),"")</f>
        <v/>
      </c>
      <c r="AQ261" s="69" t="str">
        <f t="shared" si="43"/>
        <v>29:40</v>
      </c>
    </row>
    <row r="262" spans="6:43" x14ac:dyDescent="0.3">
      <c r="F262" s="64">
        <f t="shared" si="37"/>
        <v>29</v>
      </c>
      <c r="G262" s="66">
        <f t="shared" si="38"/>
        <v>45</v>
      </c>
      <c r="H262" s="67">
        <f t="shared" si="39"/>
        <v>1.2395833333333333</v>
      </c>
      <c r="K262" s="65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65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64">
        <f t="shared" si="40"/>
        <v>1</v>
      </c>
      <c r="R262" s="64">
        <f t="shared" ca="1" si="41"/>
        <v>1.2429999999999732</v>
      </c>
      <c r="S262" s="64" t="str">
        <f>IF(O262=1,"",RTD("cqg.rtd",,"StudyData", "(Vol("&amp;$E$13&amp;")when  (LocalYear("&amp;$E$13&amp;")="&amp;$D$2&amp;"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64" t="str">
        <f>IF(O262=1,"",RTD("cqg.rtd",,"StudyData", "(Vol("&amp;$E$14&amp;")when  (LocalYear("&amp;$E$14&amp;")="&amp;$D$3&amp;"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64" t="str">
        <f>IF(O262=1,"",RTD("cqg.rtd",,"StudyData", "(Vol("&amp;$E$15&amp;")when  (LocalYear("&amp;$E$15&amp;")="&amp;$D$4&amp;"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64" t="str">
        <f>IF(O262=1,"",RTD("cqg.rtd",,"StudyData", "(Vol("&amp;$E$16&amp;")when  (LocalYear("&amp;$E$16&amp;")="&amp;$D$5&amp;"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64" t="str">
        <f>IF(O262=1,"",RTD("cqg.rtd",,"StudyData", "(Vol("&amp;$E$17&amp;")when  (LocalYear("&amp;$E$17&amp;")="&amp;$D$6&amp;"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64" t="str">
        <f>IF(O262=1,"",RTD("cqg.rtd",,"StudyData", "(Vol("&amp;$E$18&amp;")when  (LocalYear("&amp;$E$18&amp;")="&amp;$D$7&amp;"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64" t="str">
        <f>IF(O262=1,"",RTD("cqg.rtd",,"StudyData", "(Vol("&amp;$E$19&amp;")when  (LocalYear("&amp;$E$19&amp;")="&amp;$D$8&amp;"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64" t="str">
        <f>IF(O262=1,"",RTD("cqg.rtd",,"StudyData", "(Vol("&amp;$E$20&amp;")when  (LocalYear("&amp;$E$20&amp;")="&amp;$D$9&amp;"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64" t="str">
        <f>IF(O262=1,"",RTD("cqg.rtd",,"StudyData", "(Vol("&amp;$E$21&amp;")when  (LocalYear("&amp;$E$21&amp;")="&amp;$D$10&amp;"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64" t="str">
        <f>IF(O262=1,"",RTD("cqg.rtd",,"StudyData", "(Vol("&amp;$E$21&amp;")when  (LocalYear("&amp;$E$21&amp;")="&amp;$D$11&amp;"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65" t="str">
        <f t="shared" si="42"/>
        <v/>
      </c>
      <c r="AE262" s="64" t="str">
        <f ca="1">IF($R262=1,SUM($S$1:S262),"")</f>
        <v/>
      </c>
      <c r="AF262" s="64" t="str">
        <f ca="1">IF($R262=1,SUM($T$1:T262),"")</f>
        <v/>
      </c>
      <c r="AG262" s="64" t="str">
        <f ca="1">IF($R262=1,SUM($U$1:U262),"")</f>
        <v/>
      </c>
      <c r="AH262" s="64" t="str">
        <f ca="1">IF($R262=1,SUM($V$1:V262),"")</f>
        <v/>
      </c>
      <c r="AI262" s="64" t="str">
        <f ca="1">IF($R262=1,SUM($W$1:W262),"")</f>
        <v/>
      </c>
      <c r="AJ262" s="64" t="str">
        <f ca="1">IF($R262=1,SUM($X$1:X262),"")</f>
        <v/>
      </c>
      <c r="AK262" s="64" t="str">
        <f ca="1">IF($R262=1,SUM($Y$1:Y262),"")</f>
        <v/>
      </c>
      <c r="AL262" s="64" t="str">
        <f ca="1">IF($R262=1,SUM($Z$1:Z262),"")</f>
        <v/>
      </c>
      <c r="AM262" s="64" t="str">
        <f ca="1">IF($R262=1,SUM($AA$1:AA262),"")</f>
        <v/>
      </c>
      <c r="AN262" s="64" t="str">
        <f ca="1">IF($R262=1,SUM($AB$1:AB262),"")</f>
        <v/>
      </c>
      <c r="AO262" s="64" t="str">
        <f ca="1">IF($R262=1,SUM($AC$1:AC262),"")</f>
        <v/>
      </c>
      <c r="AQ262" s="69" t="str">
        <f t="shared" si="43"/>
        <v>29:45</v>
      </c>
    </row>
    <row r="263" spans="6:43" x14ac:dyDescent="0.3">
      <c r="F263" s="64">
        <f t="shared" si="37"/>
        <v>29</v>
      </c>
      <c r="G263" s="66">
        <f t="shared" si="38"/>
        <v>50</v>
      </c>
      <c r="H263" s="67">
        <f t="shared" si="39"/>
        <v>1.2430555555555556</v>
      </c>
      <c r="K263" s="65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65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64">
        <f t="shared" si="40"/>
        <v>1</v>
      </c>
      <c r="R263" s="64">
        <f t="shared" ca="1" si="41"/>
        <v>1.2439999999999731</v>
      </c>
      <c r="S263" s="64" t="str">
        <f>IF(O263=1,"",RTD("cqg.rtd",,"StudyData", "(Vol("&amp;$E$13&amp;")when  (LocalYear("&amp;$E$13&amp;")="&amp;$D$2&amp;"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64" t="str">
        <f>IF(O263=1,"",RTD("cqg.rtd",,"StudyData", "(Vol("&amp;$E$14&amp;")when  (LocalYear("&amp;$E$14&amp;")="&amp;$D$3&amp;"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64" t="str">
        <f>IF(O263=1,"",RTD("cqg.rtd",,"StudyData", "(Vol("&amp;$E$15&amp;")when  (LocalYear("&amp;$E$15&amp;")="&amp;$D$4&amp;"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64" t="str">
        <f>IF(O263=1,"",RTD("cqg.rtd",,"StudyData", "(Vol("&amp;$E$16&amp;")when  (LocalYear("&amp;$E$16&amp;")="&amp;$D$5&amp;"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64" t="str">
        <f>IF(O263=1,"",RTD("cqg.rtd",,"StudyData", "(Vol("&amp;$E$17&amp;")when  (LocalYear("&amp;$E$17&amp;")="&amp;$D$6&amp;"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64" t="str">
        <f>IF(O263=1,"",RTD("cqg.rtd",,"StudyData", "(Vol("&amp;$E$18&amp;")when  (LocalYear("&amp;$E$18&amp;")="&amp;$D$7&amp;"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64" t="str">
        <f>IF(O263=1,"",RTD("cqg.rtd",,"StudyData", "(Vol("&amp;$E$19&amp;")when  (LocalYear("&amp;$E$19&amp;")="&amp;$D$8&amp;"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64" t="str">
        <f>IF(O263=1,"",RTD("cqg.rtd",,"StudyData", "(Vol("&amp;$E$20&amp;")when  (LocalYear("&amp;$E$20&amp;")="&amp;$D$9&amp;"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64" t="str">
        <f>IF(O263=1,"",RTD("cqg.rtd",,"StudyData", "(Vol("&amp;$E$21&amp;")when  (LocalYear("&amp;$E$21&amp;")="&amp;$D$10&amp;"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64" t="str">
        <f>IF(O263=1,"",RTD("cqg.rtd",,"StudyData", "(Vol("&amp;$E$21&amp;")when  (LocalYear("&amp;$E$21&amp;")="&amp;$D$11&amp;"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65" t="str">
        <f t="shared" si="42"/>
        <v/>
      </c>
      <c r="AE263" s="64" t="str">
        <f ca="1">IF($R263=1,SUM($S$1:S263),"")</f>
        <v/>
      </c>
      <c r="AF263" s="64" t="str">
        <f ca="1">IF($R263=1,SUM($T$1:T263),"")</f>
        <v/>
      </c>
      <c r="AG263" s="64" t="str">
        <f ca="1">IF($R263=1,SUM($U$1:U263),"")</f>
        <v/>
      </c>
      <c r="AH263" s="64" t="str">
        <f ca="1">IF($R263=1,SUM($V$1:V263),"")</f>
        <v/>
      </c>
      <c r="AI263" s="64" t="str">
        <f ca="1">IF($R263=1,SUM($W$1:W263),"")</f>
        <v/>
      </c>
      <c r="AJ263" s="64" t="str">
        <f ca="1">IF($R263=1,SUM($X$1:X263),"")</f>
        <v/>
      </c>
      <c r="AK263" s="64" t="str">
        <f ca="1">IF($R263=1,SUM($Y$1:Y263),"")</f>
        <v/>
      </c>
      <c r="AL263" s="64" t="str">
        <f ca="1">IF($R263=1,SUM($Z$1:Z263),"")</f>
        <v/>
      </c>
      <c r="AM263" s="64" t="str">
        <f ca="1">IF($R263=1,SUM($AA$1:AA263),"")</f>
        <v/>
      </c>
      <c r="AN263" s="64" t="str">
        <f ca="1">IF($R263=1,SUM($AB$1:AB263),"")</f>
        <v/>
      </c>
      <c r="AO263" s="64" t="str">
        <f ca="1">IF($R263=1,SUM($AC$1:AC263),"")</f>
        <v/>
      </c>
      <c r="AQ263" s="69" t="str">
        <f t="shared" si="43"/>
        <v>29:50</v>
      </c>
    </row>
    <row r="264" spans="6:43" x14ac:dyDescent="0.3">
      <c r="F264" s="64">
        <f t="shared" si="37"/>
        <v>29</v>
      </c>
      <c r="G264" s="66">
        <f t="shared" si="38"/>
        <v>55</v>
      </c>
      <c r="H264" s="67">
        <f t="shared" si="39"/>
        <v>1.2465277777777779</v>
      </c>
      <c r="K264" s="65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65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64">
        <f t="shared" si="40"/>
        <v>1</v>
      </c>
      <c r="R264" s="64">
        <f t="shared" ca="1" si="41"/>
        <v>1.244999999999973</v>
      </c>
      <c r="S264" s="64" t="str">
        <f>IF(O264=1,"",RTD("cqg.rtd",,"StudyData", "(Vol("&amp;$E$13&amp;")when  (LocalYear("&amp;$E$13&amp;")="&amp;$D$2&amp;"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64" t="str">
        <f>IF(O264=1,"",RTD("cqg.rtd",,"StudyData", "(Vol("&amp;$E$14&amp;")when  (LocalYear("&amp;$E$14&amp;")="&amp;$D$3&amp;"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64" t="str">
        <f>IF(O264=1,"",RTD("cqg.rtd",,"StudyData", "(Vol("&amp;$E$15&amp;")when  (LocalYear("&amp;$E$15&amp;")="&amp;$D$4&amp;"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64" t="str">
        <f>IF(O264=1,"",RTD("cqg.rtd",,"StudyData", "(Vol("&amp;$E$16&amp;")when  (LocalYear("&amp;$E$16&amp;")="&amp;$D$5&amp;"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64" t="str">
        <f>IF(O264=1,"",RTD("cqg.rtd",,"StudyData", "(Vol("&amp;$E$17&amp;")when  (LocalYear("&amp;$E$17&amp;")="&amp;$D$6&amp;"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64" t="str">
        <f>IF(O264=1,"",RTD("cqg.rtd",,"StudyData", "(Vol("&amp;$E$18&amp;")when  (LocalYear("&amp;$E$18&amp;")="&amp;$D$7&amp;"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64" t="str">
        <f>IF(O264=1,"",RTD("cqg.rtd",,"StudyData", "(Vol("&amp;$E$19&amp;")when  (LocalYear("&amp;$E$19&amp;")="&amp;$D$8&amp;"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64" t="str">
        <f>IF(O264=1,"",RTD("cqg.rtd",,"StudyData", "(Vol("&amp;$E$20&amp;")when  (LocalYear("&amp;$E$20&amp;")="&amp;$D$9&amp;"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64" t="str">
        <f>IF(O264=1,"",RTD("cqg.rtd",,"StudyData", "(Vol("&amp;$E$21&amp;")when  (LocalYear("&amp;$E$21&amp;")="&amp;$D$10&amp;"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64" t="str">
        <f>IF(O264=1,"",RTD("cqg.rtd",,"StudyData", "(Vol("&amp;$E$21&amp;")when  (LocalYear("&amp;$E$21&amp;")="&amp;$D$11&amp;"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65" t="str">
        <f t="shared" si="42"/>
        <v/>
      </c>
      <c r="AE264" s="64" t="str">
        <f ca="1">IF($R264=1,SUM($S$1:S264),"")</f>
        <v/>
      </c>
      <c r="AF264" s="64" t="str">
        <f ca="1">IF($R264=1,SUM($T$1:T264),"")</f>
        <v/>
      </c>
      <c r="AG264" s="64" t="str">
        <f ca="1">IF($R264=1,SUM($U$1:U264),"")</f>
        <v/>
      </c>
      <c r="AH264" s="64" t="str">
        <f ca="1">IF($R264=1,SUM($V$1:V264),"")</f>
        <v/>
      </c>
      <c r="AI264" s="64" t="str">
        <f ca="1">IF($R264=1,SUM($W$1:W264),"")</f>
        <v/>
      </c>
      <c r="AJ264" s="64" t="str">
        <f ca="1">IF($R264=1,SUM($X$1:X264),"")</f>
        <v/>
      </c>
      <c r="AK264" s="64" t="str">
        <f ca="1">IF($R264=1,SUM($Y$1:Y264),"")</f>
        <v/>
      </c>
      <c r="AL264" s="64" t="str">
        <f ca="1">IF($R264=1,SUM($Z$1:Z264),"")</f>
        <v/>
      </c>
      <c r="AM264" s="64" t="str">
        <f ca="1">IF($R264=1,SUM($AA$1:AA264),"")</f>
        <v/>
      </c>
      <c r="AN264" s="64" t="str">
        <f ca="1">IF($R264=1,SUM($AB$1:AB264),"")</f>
        <v/>
      </c>
      <c r="AO264" s="64" t="str">
        <f ca="1">IF($R264=1,SUM($AC$1:AC264),"")</f>
        <v/>
      </c>
      <c r="AQ264" s="69" t="str">
        <f t="shared" si="43"/>
        <v>29:55</v>
      </c>
    </row>
    <row r="265" spans="6:43" x14ac:dyDescent="0.3">
      <c r="F265" s="64">
        <f t="shared" si="37"/>
        <v>30</v>
      </c>
      <c r="G265" s="66" t="str">
        <f t="shared" si="38"/>
        <v>00</v>
      </c>
      <c r="H265" s="67">
        <f t="shared" si="39"/>
        <v>1.25</v>
      </c>
      <c r="K265" s="65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65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64">
        <f t="shared" si="40"/>
        <v>1</v>
      </c>
      <c r="R265" s="64">
        <f t="shared" ca="1" si="41"/>
        <v>1.2459999999999729</v>
      </c>
      <c r="S265" s="64" t="str">
        <f>IF(O265=1,"",RTD("cqg.rtd",,"StudyData", "(Vol("&amp;$E$13&amp;")when  (LocalYear("&amp;$E$13&amp;")="&amp;$D$2&amp;"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64" t="str">
        <f>IF(O265=1,"",RTD("cqg.rtd",,"StudyData", "(Vol("&amp;$E$14&amp;")when  (LocalYear("&amp;$E$14&amp;")="&amp;$D$3&amp;"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64" t="str">
        <f>IF(O265=1,"",RTD("cqg.rtd",,"StudyData", "(Vol("&amp;$E$15&amp;")when  (LocalYear("&amp;$E$15&amp;")="&amp;$D$4&amp;"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64" t="str">
        <f>IF(O265=1,"",RTD("cqg.rtd",,"StudyData", "(Vol("&amp;$E$16&amp;")when  (LocalYear("&amp;$E$16&amp;")="&amp;$D$5&amp;"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64" t="str">
        <f>IF(O265=1,"",RTD("cqg.rtd",,"StudyData", "(Vol("&amp;$E$17&amp;")when  (LocalYear("&amp;$E$17&amp;")="&amp;$D$6&amp;"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64" t="str">
        <f>IF(O265=1,"",RTD("cqg.rtd",,"StudyData", "(Vol("&amp;$E$18&amp;")when  (LocalYear("&amp;$E$18&amp;")="&amp;$D$7&amp;"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64" t="str">
        <f>IF(O265=1,"",RTD("cqg.rtd",,"StudyData", "(Vol("&amp;$E$19&amp;")when  (LocalYear("&amp;$E$19&amp;")="&amp;$D$8&amp;"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64" t="str">
        <f>IF(O265=1,"",RTD("cqg.rtd",,"StudyData", "(Vol("&amp;$E$20&amp;")when  (LocalYear("&amp;$E$20&amp;")="&amp;$D$9&amp;"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64" t="str">
        <f>IF(O265=1,"",RTD("cqg.rtd",,"StudyData", "(Vol("&amp;$E$21&amp;")when  (LocalYear("&amp;$E$21&amp;")="&amp;$D$10&amp;"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64" t="str">
        <f>IF(O265=1,"",RTD("cqg.rtd",,"StudyData", "(Vol("&amp;$E$21&amp;")when  (LocalYear("&amp;$E$21&amp;")="&amp;$D$11&amp;"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65" t="str">
        <f t="shared" si="42"/>
        <v/>
      </c>
      <c r="AE265" s="64" t="str">
        <f ca="1">IF($R265=1,SUM($S$1:S265),"")</f>
        <v/>
      </c>
      <c r="AF265" s="64" t="str">
        <f ca="1">IF($R265=1,SUM($T$1:T265),"")</f>
        <v/>
      </c>
      <c r="AG265" s="64" t="str">
        <f ca="1">IF($R265=1,SUM($U$1:U265),"")</f>
        <v/>
      </c>
      <c r="AH265" s="64" t="str">
        <f ca="1">IF($R265=1,SUM($V$1:V265),"")</f>
        <v/>
      </c>
      <c r="AI265" s="64" t="str">
        <f ca="1">IF($R265=1,SUM($W$1:W265),"")</f>
        <v/>
      </c>
      <c r="AJ265" s="64" t="str">
        <f ca="1">IF($R265=1,SUM($X$1:X265),"")</f>
        <v/>
      </c>
      <c r="AK265" s="64" t="str">
        <f ca="1">IF($R265=1,SUM($Y$1:Y265),"")</f>
        <v/>
      </c>
      <c r="AL265" s="64" t="str">
        <f ca="1">IF($R265=1,SUM($Z$1:Z265),"")</f>
        <v/>
      </c>
      <c r="AM265" s="64" t="str">
        <f ca="1">IF($R265=1,SUM($AA$1:AA265),"")</f>
        <v/>
      </c>
      <c r="AN265" s="64" t="str">
        <f ca="1">IF($R265=1,SUM($AB$1:AB265),"")</f>
        <v/>
      </c>
      <c r="AO265" s="64" t="str">
        <f ca="1">IF($R265=1,SUM($AC$1:AC265),"")</f>
        <v/>
      </c>
      <c r="AQ265" s="69" t="str">
        <f t="shared" si="43"/>
        <v>30:00</v>
      </c>
    </row>
    <row r="266" spans="6:43" x14ac:dyDescent="0.3">
      <c r="F266" s="64">
        <f t="shared" si="37"/>
        <v>30</v>
      </c>
      <c r="G266" s="66" t="str">
        <f t="shared" si="38"/>
        <v>05</v>
      </c>
      <c r="H266" s="67">
        <f t="shared" si="39"/>
        <v>1.2534722222222221</v>
      </c>
      <c r="K266" s="65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65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64">
        <f t="shared" si="40"/>
        <v>1</v>
      </c>
      <c r="R266" s="64">
        <f t="shared" ca="1" si="41"/>
        <v>1.2469999999999728</v>
      </c>
      <c r="S266" s="64" t="str">
        <f>IF(O266=1,"",RTD("cqg.rtd",,"StudyData", "(Vol("&amp;$E$13&amp;")when  (LocalYear("&amp;$E$13&amp;")="&amp;$D$2&amp;"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64" t="str">
        <f>IF(O266=1,"",RTD("cqg.rtd",,"StudyData", "(Vol("&amp;$E$14&amp;")when  (LocalYear("&amp;$E$14&amp;")="&amp;$D$3&amp;"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64" t="str">
        <f>IF(O266=1,"",RTD("cqg.rtd",,"StudyData", "(Vol("&amp;$E$15&amp;")when  (LocalYear("&amp;$E$15&amp;")="&amp;$D$4&amp;"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64" t="str">
        <f>IF(O266=1,"",RTD("cqg.rtd",,"StudyData", "(Vol("&amp;$E$16&amp;")when  (LocalYear("&amp;$E$16&amp;")="&amp;$D$5&amp;"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64" t="str">
        <f>IF(O266=1,"",RTD("cqg.rtd",,"StudyData", "(Vol("&amp;$E$17&amp;")when  (LocalYear("&amp;$E$17&amp;")="&amp;$D$6&amp;"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64" t="str">
        <f>IF(O266=1,"",RTD("cqg.rtd",,"StudyData", "(Vol("&amp;$E$18&amp;")when  (LocalYear("&amp;$E$18&amp;")="&amp;$D$7&amp;"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64" t="str">
        <f>IF(O266=1,"",RTD("cqg.rtd",,"StudyData", "(Vol("&amp;$E$19&amp;")when  (LocalYear("&amp;$E$19&amp;")="&amp;$D$8&amp;"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64" t="str">
        <f>IF(O266=1,"",RTD("cqg.rtd",,"StudyData", "(Vol("&amp;$E$20&amp;")when  (LocalYear("&amp;$E$20&amp;")="&amp;$D$9&amp;"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64" t="str">
        <f>IF(O266=1,"",RTD("cqg.rtd",,"StudyData", "(Vol("&amp;$E$21&amp;")when  (LocalYear("&amp;$E$21&amp;")="&amp;$D$10&amp;"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64" t="str">
        <f>IF(O266=1,"",RTD("cqg.rtd",,"StudyData", "(Vol("&amp;$E$21&amp;")when  (LocalYear("&amp;$E$21&amp;")="&amp;$D$11&amp;"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65" t="str">
        <f t="shared" si="42"/>
        <v/>
      </c>
      <c r="AE266" s="64" t="str">
        <f ca="1">IF($R266=1,SUM($S$1:S266),"")</f>
        <v/>
      </c>
      <c r="AF266" s="64" t="str">
        <f ca="1">IF($R266=1,SUM($T$1:T266),"")</f>
        <v/>
      </c>
      <c r="AG266" s="64" t="str">
        <f ca="1">IF($R266=1,SUM($U$1:U266),"")</f>
        <v/>
      </c>
      <c r="AH266" s="64" t="str">
        <f ca="1">IF($R266=1,SUM($V$1:V266),"")</f>
        <v/>
      </c>
      <c r="AI266" s="64" t="str">
        <f ca="1">IF($R266=1,SUM($W$1:W266),"")</f>
        <v/>
      </c>
      <c r="AJ266" s="64" t="str">
        <f ca="1">IF($R266=1,SUM($X$1:X266),"")</f>
        <v/>
      </c>
      <c r="AK266" s="64" t="str">
        <f ca="1">IF($R266=1,SUM($Y$1:Y266),"")</f>
        <v/>
      </c>
      <c r="AL266" s="64" t="str">
        <f ca="1">IF($R266=1,SUM($Z$1:Z266),"")</f>
        <v/>
      </c>
      <c r="AM266" s="64" t="str">
        <f ca="1">IF($R266=1,SUM($AA$1:AA266),"")</f>
        <v/>
      </c>
      <c r="AN266" s="64" t="str">
        <f ca="1">IF($R266=1,SUM($AB$1:AB266),"")</f>
        <v/>
      </c>
      <c r="AO266" s="64" t="str">
        <f ca="1">IF($R266=1,SUM($AC$1:AC266),"")</f>
        <v/>
      </c>
      <c r="AQ266" s="69" t="str">
        <f t="shared" si="43"/>
        <v>30:05</v>
      </c>
    </row>
    <row r="267" spans="6:43" x14ac:dyDescent="0.3">
      <c r="F267" s="64">
        <f t="shared" si="37"/>
        <v>30</v>
      </c>
      <c r="G267" s="66">
        <f t="shared" si="38"/>
        <v>10</v>
      </c>
      <c r="H267" s="67">
        <f t="shared" si="39"/>
        <v>1.2569444444444444</v>
      </c>
      <c r="K267" s="65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65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64">
        <f t="shared" si="40"/>
        <v>1</v>
      </c>
      <c r="R267" s="64">
        <f t="shared" ca="1" si="41"/>
        <v>1.2479999999999727</v>
      </c>
      <c r="S267" s="64" t="str">
        <f>IF(O267=1,"",RTD("cqg.rtd",,"StudyData", "(Vol("&amp;$E$13&amp;")when  (LocalYear("&amp;$E$13&amp;")="&amp;$D$2&amp;"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64" t="str">
        <f>IF(O267=1,"",RTD("cqg.rtd",,"StudyData", "(Vol("&amp;$E$14&amp;")when  (LocalYear("&amp;$E$14&amp;")="&amp;$D$3&amp;"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64" t="str">
        <f>IF(O267=1,"",RTD("cqg.rtd",,"StudyData", "(Vol("&amp;$E$15&amp;")when  (LocalYear("&amp;$E$15&amp;")="&amp;$D$4&amp;"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64" t="str">
        <f>IF(O267=1,"",RTD("cqg.rtd",,"StudyData", "(Vol("&amp;$E$16&amp;")when  (LocalYear("&amp;$E$16&amp;")="&amp;$D$5&amp;"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64" t="str">
        <f>IF(O267=1,"",RTD("cqg.rtd",,"StudyData", "(Vol("&amp;$E$17&amp;")when  (LocalYear("&amp;$E$17&amp;")="&amp;$D$6&amp;"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64" t="str">
        <f>IF(O267=1,"",RTD("cqg.rtd",,"StudyData", "(Vol("&amp;$E$18&amp;")when  (LocalYear("&amp;$E$18&amp;")="&amp;$D$7&amp;"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64" t="str">
        <f>IF(O267=1,"",RTD("cqg.rtd",,"StudyData", "(Vol("&amp;$E$19&amp;")when  (LocalYear("&amp;$E$19&amp;")="&amp;$D$8&amp;"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64" t="str">
        <f>IF(O267=1,"",RTD("cqg.rtd",,"StudyData", "(Vol("&amp;$E$20&amp;")when  (LocalYear("&amp;$E$20&amp;")="&amp;$D$9&amp;"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64" t="str">
        <f>IF(O267=1,"",RTD("cqg.rtd",,"StudyData", "(Vol("&amp;$E$21&amp;")when  (LocalYear("&amp;$E$21&amp;")="&amp;$D$10&amp;"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64" t="str">
        <f>IF(O267=1,"",RTD("cqg.rtd",,"StudyData", "(Vol("&amp;$E$21&amp;")when  (LocalYear("&amp;$E$21&amp;")="&amp;$D$11&amp;"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65" t="str">
        <f t="shared" si="42"/>
        <v/>
      </c>
      <c r="AE267" s="64" t="str">
        <f ca="1">IF($R267=1,SUM($S$1:S267),"")</f>
        <v/>
      </c>
      <c r="AF267" s="64" t="str">
        <f ca="1">IF($R267=1,SUM($T$1:T267),"")</f>
        <v/>
      </c>
      <c r="AG267" s="64" t="str">
        <f ca="1">IF($R267=1,SUM($U$1:U267),"")</f>
        <v/>
      </c>
      <c r="AH267" s="64" t="str">
        <f ca="1">IF($R267=1,SUM($V$1:V267),"")</f>
        <v/>
      </c>
      <c r="AI267" s="64" t="str">
        <f ca="1">IF($R267=1,SUM($W$1:W267),"")</f>
        <v/>
      </c>
      <c r="AJ267" s="64" t="str">
        <f ca="1">IF($R267=1,SUM($X$1:X267),"")</f>
        <v/>
      </c>
      <c r="AK267" s="64" t="str">
        <f ca="1">IF($R267=1,SUM($Y$1:Y267),"")</f>
        <v/>
      </c>
      <c r="AL267" s="64" t="str">
        <f ca="1">IF($R267=1,SUM($Z$1:Z267),"")</f>
        <v/>
      </c>
      <c r="AM267" s="64" t="str">
        <f ca="1">IF($R267=1,SUM($AA$1:AA267),"")</f>
        <v/>
      </c>
      <c r="AN267" s="64" t="str">
        <f ca="1">IF($R267=1,SUM($AB$1:AB267),"")</f>
        <v/>
      </c>
      <c r="AO267" s="64" t="str">
        <f ca="1">IF($R267=1,SUM($AC$1:AC267),"")</f>
        <v/>
      </c>
      <c r="AQ267" s="69" t="str">
        <f t="shared" si="43"/>
        <v>30:10</v>
      </c>
    </row>
    <row r="268" spans="6:43" x14ac:dyDescent="0.3">
      <c r="F268" s="64">
        <f t="shared" si="37"/>
        <v>30</v>
      </c>
      <c r="G268" s="66">
        <f t="shared" si="38"/>
        <v>15</v>
      </c>
      <c r="H268" s="67">
        <f t="shared" si="39"/>
        <v>1.2604166666666667</v>
      </c>
      <c r="K268" s="65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65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64">
        <f t="shared" si="40"/>
        <v>1</v>
      </c>
      <c r="R268" s="64">
        <f t="shared" ca="1" si="41"/>
        <v>1.2489999999999726</v>
      </c>
      <c r="S268" s="64" t="str">
        <f>IF(O268=1,"",RTD("cqg.rtd",,"StudyData", "(Vol("&amp;$E$13&amp;")when  (LocalYear("&amp;$E$13&amp;")="&amp;$D$2&amp;"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64" t="str">
        <f>IF(O268=1,"",RTD("cqg.rtd",,"StudyData", "(Vol("&amp;$E$14&amp;")when  (LocalYear("&amp;$E$14&amp;")="&amp;$D$3&amp;"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64" t="str">
        <f>IF(O268=1,"",RTD("cqg.rtd",,"StudyData", "(Vol("&amp;$E$15&amp;")when  (LocalYear("&amp;$E$15&amp;")="&amp;$D$4&amp;"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64" t="str">
        <f>IF(O268=1,"",RTD("cqg.rtd",,"StudyData", "(Vol("&amp;$E$16&amp;")when  (LocalYear("&amp;$E$16&amp;")="&amp;$D$5&amp;"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64" t="str">
        <f>IF(O268=1,"",RTD("cqg.rtd",,"StudyData", "(Vol("&amp;$E$17&amp;")when  (LocalYear("&amp;$E$17&amp;")="&amp;$D$6&amp;"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64" t="str">
        <f>IF(O268=1,"",RTD("cqg.rtd",,"StudyData", "(Vol("&amp;$E$18&amp;")when  (LocalYear("&amp;$E$18&amp;")="&amp;$D$7&amp;"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64" t="str">
        <f>IF(O268=1,"",RTD("cqg.rtd",,"StudyData", "(Vol("&amp;$E$19&amp;")when  (LocalYear("&amp;$E$19&amp;")="&amp;$D$8&amp;"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64" t="str">
        <f>IF(O268=1,"",RTD("cqg.rtd",,"StudyData", "(Vol("&amp;$E$20&amp;")when  (LocalYear("&amp;$E$20&amp;")="&amp;$D$9&amp;"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64" t="str">
        <f>IF(O268=1,"",RTD("cqg.rtd",,"StudyData", "(Vol("&amp;$E$21&amp;")when  (LocalYear("&amp;$E$21&amp;")="&amp;$D$10&amp;"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64" t="str">
        <f>IF(O268=1,"",RTD("cqg.rtd",,"StudyData", "(Vol("&amp;$E$21&amp;")when  (LocalYear("&amp;$E$21&amp;")="&amp;$D$11&amp;"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65" t="str">
        <f t="shared" si="42"/>
        <v/>
      </c>
      <c r="AE268" s="64" t="str">
        <f ca="1">IF($R268=1,SUM($S$1:S268),"")</f>
        <v/>
      </c>
      <c r="AF268" s="64" t="str">
        <f ca="1">IF($R268=1,SUM($T$1:T268),"")</f>
        <v/>
      </c>
      <c r="AG268" s="64" t="str">
        <f ca="1">IF($R268=1,SUM($U$1:U268),"")</f>
        <v/>
      </c>
      <c r="AH268" s="64" t="str">
        <f ca="1">IF($R268=1,SUM($V$1:V268),"")</f>
        <v/>
      </c>
      <c r="AI268" s="64" t="str">
        <f ca="1">IF($R268=1,SUM($W$1:W268),"")</f>
        <v/>
      </c>
      <c r="AJ268" s="64" t="str">
        <f ca="1">IF($R268=1,SUM($X$1:X268),"")</f>
        <v/>
      </c>
      <c r="AK268" s="64" t="str">
        <f ca="1">IF($R268=1,SUM($Y$1:Y268),"")</f>
        <v/>
      </c>
      <c r="AL268" s="64" t="str">
        <f ca="1">IF($R268=1,SUM($Z$1:Z268),"")</f>
        <v/>
      </c>
      <c r="AM268" s="64" t="str">
        <f ca="1">IF($R268=1,SUM($AA$1:AA268),"")</f>
        <v/>
      </c>
      <c r="AN268" s="64" t="str">
        <f ca="1">IF($R268=1,SUM($AB$1:AB268),"")</f>
        <v/>
      </c>
      <c r="AO268" s="64" t="str">
        <f ca="1">IF($R268=1,SUM($AC$1:AC268),"")</f>
        <v/>
      </c>
      <c r="AQ268" s="69" t="str">
        <f t="shared" si="43"/>
        <v>30:15</v>
      </c>
    </row>
    <row r="269" spans="6:43" x14ac:dyDescent="0.3">
      <c r="F269" s="64">
        <f t="shared" si="37"/>
        <v>30</v>
      </c>
      <c r="G269" s="66">
        <f t="shared" si="38"/>
        <v>20</v>
      </c>
      <c r="H269" s="67">
        <f t="shared" si="39"/>
        <v>1.2638888888888888</v>
      </c>
      <c r="K269" s="65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65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64">
        <f t="shared" si="40"/>
        <v>1</v>
      </c>
      <c r="R269" s="64">
        <f t="shared" ca="1" si="41"/>
        <v>1.2499999999999725</v>
      </c>
      <c r="S269" s="64" t="str">
        <f>IF(O269=1,"",RTD("cqg.rtd",,"StudyData", "(Vol("&amp;$E$13&amp;")when  (LocalYear("&amp;$E$13&amp;")="&amp;$D$2&amp;"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64" t="str">
        <f>IF(O269=1,"",RTD("cqg.rtd",,"StudyData", "(Vol("&amp;$E$14&amp;")when  (LocalYear("&amp;$E$14&amp;")="&amp;$D$3&amp;"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64" t="str">
        <f>IF(O269=1,"",RTD("cqg.rtd",,"StudyData", "(Vol("&amp;$E$15&amp;")when  (LocalYear("&amp;$E$15&amp;")="&amp;$D$4&amp;"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64" t="str">
        <f>IF(O269=1,"",RTD("cqg.rtd",,"StudyData", "(Vol("&amp;$E$16&amp;")when  (LocalYear("&amp;$E$16&amp;")="&amp;$D$5&amp;"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64" t="str">
        <f>IF(O269=1,"",RTD("cqg.rtd",,"StudyData", "(Vol("&amp;$E$17&amp;")when  (LocalYear("&amp;$E$17&amp;")="&amp;$D$6&amp;"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64" t="str">
        <f>IF(O269=1,"",RTD("cqg.rtd",,"StudyData", "(Vol("&amp;$E$18&amp;")when  (LocalYear("&amp;$E$18&amp;")="&amp;$D$7&amp;"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64" t="str">
        <f>IF(O269=1,"",RTD("cqg.rtd",,"StudyData", "(Vol("&amp;$E$19&amp;")when  (LocalYear("&amp;$E$19&amp;")="&amp;$D$8&amp;"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64" t="str">
        <f>IF(O269=1,"",RTD("cqg.rtd",,"StudyData", "(Vol("&amp;$E$20&amp;")when  (LocalYear("&amp;$E$20&amp;")="&amp;$D$9&amp;"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64" t="str">
        <f>IF(O269=1,"",RTD("cqg.rtd",,"StudyData", "(Vol("&amp;$E$21&amp;")when  (LocalYear("&amp;$E$21&amp;")="&amp;$D$10&amp;"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64" t="str">
        <f>IF(O269=1,"",RTD("cqg.rtd",,"StudyData", "(Vol("&amp;$E$21&amp;")when  (LocalYear("&amp;$E$21&amp;")="&amp;$D$11&amp;"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65" t="str">
        <f t="shared" si="42"/>
        <v/>
      </c>
      <c r="AE269" s="64" t="str">
        <f ca="1">IF($R269=1,SUM($S$1:S269),"")</f>
        <v/>
      </c>
      <c r="AF269" s="64" t="str">
        <f ca="1">IF($R269=1,SUM($T$1:T269),"")</f>
        <v/>
      </c>
      <c r="AG269" s="64" t="str">
        <f ca="1">IF($R269=1,SUM($U$1:U269),"")</f>
        <v/>
      </c>
      <c r="AH269" s="64" t="str">
        <f ca="1">IF($R269=1,SUM($V$1:V269),"")</f>
        <v/>
      </c>
      <c r="AI269" s="64" t="str">
        <f ca="1">IF($R269=1,SUM($W$1:W269),"")</f>
        <v/>
      </c>
      <c r="AJ269" s="64" t="str">
        <f ca="1">IF($R269=1,SUM($X$1:X269),"")</f>
        <v/>
      </c>
      <c r="AK269" s="64" t="str">
        <f ca="1">IF($R269=1,SUM($Y$1:Y269),"")</f>
        <v/>
      </c>
      <c r="AL269" s="64" t="str">
        <f ca="1">IF($R269=1,SUM($Z$1:Z269),"")</f>
        <v/>
      </c>
      <c r="AM269" s="64" t="str">
        <f ca="1">IF($R269=1,SUM($AA$1:AA269),"")</f>
        <v/>
      </c>
      <c r="AN269" s="64" t="str">
        <f ca="1">IF($R269=1,SUM($AB$1:AB269),"")</f>
        <v/>
      </c>
      <c r="AO269" s="64" t="str">
        <f ca="1">IF($R269=1,SUM($AC$1:AC269),"")</f>
        <v/>
      </c>
      <c r="AQ269" s="69" t="str">
        <f t="shared" si="43"/>
        <v>30:20</v>
      </c>
    </row>
    <row r="270" spans="6:43" x14ac:dyDescent="0.3">
      <c r="F270" s="64">
        <f t="shared" si="37"/>
        <v>30</v>
      </c>
      <c r="G270" s="66">
        <f t="shared" si="38"/>
        <v>25</v>
      </c>
      <c r="H270" s="67">
        <f t="shared" si="39"/>
        <v>1.2673611111111112</v>
      </c>
      <c r="K270" s="65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65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64">
        <f t="shared" si="40"/>
        <v>1</v>
      </c>
      <c r="R270" s="64">
        <f t="shared" ca="1" si="41"/>
        <v>1.2509999999999724</v>
      </c>
      <c r="S270" s="64" t="str">
        <f>IF(O270=1,"",RTD("cqg.rtd",,"StudyData", "(Vol("&amp;$E$13&amp;")when  (LocalYear("&amp;$E$13&amp;")="&amp;$D$2&amp;"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64" t="str">
        <f>IF(O270=1,"",RTD("cqg.rtd",,"StudyData", "(Vol("&amp;$E$14&amp;")when  (LocalYear("&amp;$E$14&amp;")="&amp;$D$3&amp;"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64" t="str">
        <f>IF(O270=1,"",RTD("cqg.rtd",,"StudyData", "(Vol("&amp;$E$15&amp;")when  (LocalYear("&amp;$E$15&amp;")="&amp;$D$4&amp;"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64" t="str">
        <f>IF(O270=1,"",RTD("cqg.rtd",,"StudyData", "(Vol("&amp;$E$16&amp;")when  (LocalYear("&amp;$E$16&amp;")="&amp;$D$5&amp;"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64" t="str">
        <f>IF(O270=1,"",RTD("cqg.rtd",,"StudyData", "(Vol("&amp;$E$17&amp;")when  (LocalYear("&amp;$E$17&amp;")="&amp;$D$6&amp;"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64" t="str">
        <f>IF(O270=1,"",RTD("cqg.rtd",,"StudyData", "(Vol("&amp;$E$18&amp;")when  (LocalYear("&amp;$E$18&amp;")="&amp;$D$7&amp;"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64" t="str">
        <f>IF(O270=1,"",RTD("cqg.rtd",,"StudyData", "(Vol("&amp;$E$19&amp;")when  (LocalYear("&amp;$E$19&amp;")="&amp;$D$8&amp;"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64" t="str">
        <f>IF(O270=1,"",RTD("cqg.rtd",,"StudyData", "(Vol("&amp;$E$20&amp;")when  (LocalYear("&amp;$E$20&amp;")="&amp;$D$9&amp;"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64" t="str">
        <f>IF(O270=1,"",RTD("cqg.rtd",,"StudyData", "(Vol("&amp;$E$21&amp;")when  (LocalYear("&amp;$E$21&amp;")="&amp;$D$10&amp;"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64" t="str">
        <f>IF(O270=1,"",RTD("cqg.rtd",,"StudyData", "(Vol("&amp;$E$21&amp;")when  (LocalYear("&amp;$E$21&amp;")="&amp;$D$11&amp;"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65" t="str">
        <f t="shared" si="42"/>
        <v/>
      </c>
      <c r="AE270" s="64" t="str">
        <f ca="1">IF($R270=1,SUM($S$1:S270),"")</f>
        <v/>
      </c>
      <c r="AF270" s="64" t="str">
        <f ca="1">IF($R270=1,SUM($T$1:T270),"")</f>
        <v/>
      </c>
      <c r="AG270" s="64" t="str">
        <f ca="1">IF($R270=1,SUM($U$1:U270),"")</f>
        <v/>
      </c>
      <c r="AH270" s="64" t="str">
        <f ca="1">IF($R270=1,SUM($V$1:V270),"")</f>
        <v/>
      </c>
      <c r="AI270" s="64" t="str">
        <f ca="1">IF($R270=1,SUM($W$1:W270),"")</f>
        <v/>
      </c>
      <c r="AJ270" s="64" t="str">
        <f ca="1">IF($R270=1,SUM($X$1:X270),"")</f>
        <v/>
      </c>
      <c r="AK270" s="64" t="str">
        <f ca="1">IF($R270=1,SUM($Y$1:Y270),"")</f>
        <v/>
      </c>
      <c r="AL270" s="64" t="str">
        <f ca="1">IF($R270=1,SUM($Z$1:Z270),"")</f>
        <v/>
      </c>
      <c r="AM270" s="64" t="str">
        <f ca="1">IF($R270=1,SUM($AA$1:AA270),"")</f>
        <v/>
      </c>
      <c r="AN270" s="64" t="str">
        <f ca="1">IF($R270=1,SUM($AB$1:AB270),"")</f>
        <v/>
      </c>
      <c r="AO270" s="64" t="str">
        <f ca="1">IF($R270=1,SUM($AC$1:AC270),"")</f>
        <v/>
      </c>
      <c r="AQ270" s="69" t="str">
        <f t="shared" si="43"/>
        <v>30:25</v>
      </c>
    </row>
    <row r="271" spans="6:43" x14ac:dyDescent="0.3">
      <c r="F271" s="64">
        <f t="shared" si="37"/>
        <v>30</v>
      </c>
      <c r="G271" s="66">
        <f t="shared" si="38"/>
        <v>30</v>
      </c>
      <c r="H271" s="67">
        <f t="shared" si="39"/>
        <v>1.2708333333333333</v>
      </c>
      <c r="K271" s="65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65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64">
        <f t="shared" si="40"/>
        <v>1</v>
      </c>
      <c r="R271" s="64">
        <f t="shared" ca="1" si="41"/>
        <v>1.2519999999999722</v>
      </c>
      <c r="S271" s="64" t="str">
        <f>IF(O271=1,"",RTD("cqg.rtd",,"StudyData", "(Vol("&amp;$E$13&amp;")when  (LocalYear("&amp;$E$13&amp;")="&amp;$D$2&amp;"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64" t="str">
        <f>IF(O271=1,"",RTD("cqg.rtd",,"StudyData", "(Vol("&amp;$E$14&amp;")when  (LocalYear("&amp;$E$14&amp;")="&amp;$D$3&amp;"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64" t="str">
        <f>IF(O271=1,"",RTD("cqg.rtd",,"StudyData", "(Vol("&amp;$E$15&amp;")when  (LocalYear("&amp;$E$15&amp;")="&amp;$D$4&amp;"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64" t="str">
        <f>IF(O271=1,"",RTD("cqg.rtd",,"StudyData", "(Vol("&amp;$E$16&amp;")when  (LocalYear("&amp;$E$16&amp;")="&amp;$D$5&amp;"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64" t="str">
        <f>IF(O271=1,"",RTD("cqg.rtd",,"StudyData", "(Vol("&amp;$E$17&amp;")when  (LocalYear("&amp;$E$17&amp;")="&amp;$D$6&amp;"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64" t="str">
        <f>IF(O271=1,"",RTD("cqg.rtd",,"StudyData", "(Vol("&amp;$E$18&amp;")when  (LocalYear("&amp;$E$18&amp;")="&amp;$D$7&amp;"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64" t="str">
        <f>IF(O271=1,"",RTD("cqg.rtd",,"StudyData", "(Vol("&amp;$E$19&amp;")when  (LocalYear("&amp;$E$19&amp;")="&amp;$D$8&amp;"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64" t="str">
        <f>IF(O271=1,"",RTD("cqg.rtd",,"StudyData", "(Vol("&amp;$E$20&amp;")when  (LocalYear("&amp;$E$20&amp;")="&amp;$D$9&amp;"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64" t="str">
        <f>IF(O271=1,"",RTD("cqg.rtd",,"StudyData", "(Vol("&amp;$E$21&amp;")when  (LocalYear("&amp;$E$21&amp;")="&amp;$D$10&amp;"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64" t="str">
        <f>IF(O271=1,"",RTD("cqg.rtd",,"StudyData", "(Vol("&amp;$E$21&amp;")when  (LocalYear("&amp;$E$21&amp;")="&amp;$D$11&amp;"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65" t="str">
        <f t="shared" si="42"/>
        <v/>
      </c>
      <c r="AE271" s="64" t="str">
        <f ca="1">IF($R271=1,SUM($S$1:S271),"")</f>
        <v/>
      </c>
      <c r="AF271" s="64" t="str">
        <f ca="1">IF($R271=1,SUM($T$1:T271),"")</f>
        <v/>
      </c>
      <c r="AG271" s="64" t="str">
        <f ca="1">IF($R271=1,SUM($U$1:U271),"")</f>
        <v/>
      </c>
      <c r="AH271" s="64" t="str">
        <f ca="1">IF($R271=1,SUM($V$1:V271),"")</f>
        <v/>
      </c>
      <c r="AI271" s="64" t="str">
        <f ca="1">IF($R271=1,SUM($W$1:W271),"")</f>
        <v/>
      </c>
      <c r="AJ271" s="64" t="str">
        <f ca="1">IF($R271=1,SUM($X$1:X271),"")</f>
        <v/>
      </c>
      <c r="AK271" s="64" t="str">
        <f ca="1">IF($R271=1,SUM($Y$1:Y271),"")</f>
        <v/>
      </c>
      <c r="AL271" s="64" t="str">
        <f ca="1">IF($R271=1,SUM($Z$1:Z271),"")</f>
        <v/>
      </c>
      <c r="AM271" s="64" t="str">
        <f ca="1">IF($R271=1,SUM($AA$1:AA271),"")</f>
        <v/>
      </c>
      <c r="AN271" s="64" t="str">
        <f ca="1">IF($R271=1,SUM($AB$1:AB271),"")</f>
        <v/>
      </c>
      <c r="AO271" s="64" t="str">
        <f ca="1">IF($R271=1,SUM($AC$1:AC271),"")</f>
        <v/>
      </c>
      <c r="AQ271" s="69" t="str">
        <f t="shared" si="43"/>
        <v>30:30</v>
      </c>
    </row>
    <row r="272" spans="6:43" x14ac:dyDescent="0.3">
      <c r="F272" s="64">
        <f t="shared" si="37"/>
        <v>30</v>
      </c>
      <c r="G272" s="66">
        <f t="shared" si="38"/>
        <v>35</v>
      </c>
      <c r="H272" s="67">
        <f t="shared" si="39"/>
        <v>1.2743055555555556</v>
      </c>
      <c r="K272" s="65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65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64">
        <f t="shared" si="40"/>
        <v>1</v>
      </c>
      <c r="R272" s="64">
        <f t="shared" ca="1" si="41"/>
        <v>1.2529999999999721</v>
      </c>
      <c r="S272" s="64" t="str">
        <f>IF(O272=1,"",RTD("cqg.rtd",,"StudyData", "(Vol("&amp;$E$13&amp;")when  (LocalYear("&amp;$E$13&amp;")="&amp;$D$2&amp;"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64" t="str">
        <f>IF(O272=1,"",RTD("cqg.rtd",,"StudyData", "(Vol("&amp;$E$14&amp;")when  (LocalYear("&amp;$E$14&amp;")="&amp;$D$3&amp;"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64" t="str">
        <f>IF(O272=1,"",RTD("cqg.rtd",,"StudyData", "(Vol("&amp;$E$15&amp;")when  (LocalYear("&amp;$E$15&amp;")="&amp;$D$4&amp;"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64" t="str">
        <f>IF(O272=1,"",RTD("cqg.rtd",,"StudyData", "(Vol("&amp;$E$16&amp;")when  (LocalYear("&amp;$E$16&amp;")="&amp;$D$5&amp;"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64" t="str">
        <f>IF(O272=1,"",RTD("cqg.rtd",,"StudyData", "(Vol("&amp;$E$17&amp;")when  (LocalYear("&amp;$E$17&amp;")="&amp;$D$6&amp;"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64" t="str">
        <f>IF(O272=1,"",RTD("cqg.rtd",,"StudyData", "(Vol("&amp;$E$18&amp;")when  (LocalYear("&amp;$E$18&amp;")="&amp;$D$7&amp;"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64" t="str">
        <f>IF(O272=1,"",RTD("cqg.rtd",,"StudyData", "(Vol("&amp;$E$19&amp;")when  (LocalYear("&amp;$E$19&amp;")="&amp;$D$8&amp;"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64" t="str">
        <f>IF(O272=1,"",RTD("cqg.rtd",,"StudyData", "(Vol("&amp;$E$20&amp;")when  (LocalYear("&amp;$E$20&amp;")="&amp;$D$9&amp;"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64" t="str">
        <f>IF(O272=1,"",RTD("cqg.rtd",,"StudyData", "(Vol("&amp;$E$21&amp;")when  (LocalYear("&amp;$E$21&amp;")="&amp;$D$10&amp;"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64" t="str">
        <f>IF(O272=1,"",RTD("cqg.rtd",,"StudyData", "(Vol("&amp;$E$21&amp;")when  (LocalYear("&amp;$E$21&amp;")="&amp;$D$11&amp;"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65" t="str">
        <f t="shared" si="42"/>
        <v/>
      </c>
      <c r="AE272" s="64" t="str">
        <f ca="1">IF($R272=1,SUM($S$1:S272),"")</f>
        <v/>
      </c>
      <c r="AF272" s="64" t="str">
        <f ca="1">IF($R272=1,SUM($T$1:T272),"")</f>
        <v/>
      </c>
      <c r="AG272" s="64" t="str">
        <f ca="1">IF($R272=1,SUM($U$1:U272),"")</f>
        <v/>
      </c>
      <c r="AH272" s="64" t="str">
        <f ca="1">IF($R272=1,SUM($V$1:V272),"")</f>
        <v/>
      </c>
      <c r="AI272" s="64" t="str">
        <f ca="1">IF($R272=1,SUM($W$1:W272),"")</f>
        <v/>
      </c>
      <c r="AJ272" s="64" t="str">
        <f ca="1">IF($R272=1,SUM($X$1:X272),"")</f>
        <v/>
      </c>
      <c r="AK272" s="64" t="str">
        <f ca="1">IF($R272=1,SUM($Y$1:Y272),"")</f>
        <v/>
      </c>
      <c r="AL272" s="64" t="str">
        <f ca="1">IF($R272=1,SUM($Z$1:Z272),"")</f>
        <v/>
      </c>
      <c r="AM272" s="64" t="str">
        <f ca="1">IF($R272=1,SUM($AA$1:AA272),"")</f>
        <v/>
      </c>
      <c r="AN272" s="64" t="str">
        <f ca="1">IF($R272=1,SUM($AB$1:AB272),"")</f>
        <v/>
      </c>
      <c r="AO272" s="64" t="str">
        <f ca="1">IF($R272=1,SUM($AC$1:AC272),"")</f>
        <v/>
      </c>
      <c r="AQ272" s="69" t="str">
        <f t="shared" si="43"/>
        <v>30:35</v>
      </c>
    </row>
    <row r="273" spans="6:43" x14ac:dyDescent="0.3">
      <c r="F273" s="64">
        <f t="shared" si="37"/>
        <v>30</v>
      </c>
      <c r="G273" s="66">
        <f t="shared" si="38"/>
        <v>40</v>
      </c>
      <c r="H273" s="67">
        <f t="shared" si="39"/>
        <v>1.2777777777777779</v>
      </c>
      <c r="K273" s="65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65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64">
        <f t="shared" si="40"/>
        <v>1</v>
      </c>
      <c r="R273" s="64">
        <f t="shared" ca="1" si="41"/>
        <v>1.253999999999972</v>
      </c>
      <c r="S273" s="64" t="str">
        <f>IF(O273=1,"",RTD("cqg.rtd",,"StudyData", "(Vol("&amp;$E$13&amp;")when  (LocalYear("&amp;$E$13&amp;")="&amp;$D$2&amp;"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64" t="str">
        <f>IF(O273=1,"",RTD("cqg.rtd",,"StudyData", "(Vol("&amp;$E$14&amp;")when  (LocalYear("&amp;$E$14&amp;")="&amp;$D$3&amp;"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64" t="str">
        <f>IF(O273=1,"",RTD("cqg.rtd",,"StudyData", "(Vol("&amp;$E$15&amp;")when  (LocalYear("&amp;$E$15&amp;")="&amp;$D$4&amp;"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64" t="str">
        <f>IF(O273=1,"",RTD("cqg.rtd",,"StudyData", "(Vol("&amp;$E$16&amp;")when  (LocalYear("&amp;$E$16&amp;")="&amp;$D$5&amp;"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64" t="str">
        <f>IF(O273=1,"",RTD("cqg.rtd",,"StudyData", "(Vol("&amp;$E$17&amp;")when  (LocalYear("&amp;$E$17&amp;")="&amp;$D$6&amp;"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64" t="str">
        <f>IF(O273=1,"",RTD("cqg.rtd",,"StudyData", "(Vol("&amp;$E$18&amp;")when  (LocalYear("&amp;$E$18&amp;")="&amp;$D$7&amp;"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64" t="str">
        <f>IF(O273=1,"",RTD("cqg.rtd",,"StudyData", "(Vol("&amp;$E$19&amp;")when  (LocalYear("&amp;$E$19&amp;")="&amp;$D$8&amp;"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64" t="str">
        <f>IF(O273=1,"",RTD("cqg.rtd",,"StudyData", "(Vol("&amp;$E$20&amp;")when  (LocalYear("&amp;$E$20&amp;")="&amp;$D$9&amp;"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64" t="str">
        <f>IF(O273=1,"",RTD("cqg.rtd",,"StudyData", "(Vol("&amp;$E$21&amp;")when  (LocalYear("&amp;$E$21&amp;")="&amp;$D$10&amp;"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64" t="str">
        <f>IF(O273=1,"",RTD("cqg.rtd",,"StudyData", "(Vol("&amp;$E$21&amp;")when  (LocalYear("&amp;$E$21&amp;")="&amp;$D$11&amp;"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65" t="str">
        <f t="shared" si="42"/>
        <v/>
      </c>
      <c r="AE273" s="64" t="str">
        <f ca="1">IF($R273=1,SUM($S$1:S273),"")</f>
        <v/>
      </c>
      <c r="AF273" s="64" t="str">
        <f ca="1">IF($R273=1,SUM($T$1:T273),"")</f>
        <v/>
      </c>
      <c r="AG273" s="64" t="str">
        <f ca="1">IF($R273=1,SUM($U$1:U273),"")</f>
        <v/>
      </c>
      <c r="AH273" s="64" t="str">
        <f ca="1">IF($R273=1,SUM($V$1:V273),"")</f>
        <v/>
      </c>
      <c r="AI273" s="64" t="str">
        <f ca="1">IF($R273=1,SUM($W$1:W273),"")</f>
        <v/>
      </c>
      <c r="AJ273" s="64" t="str">
        <f ca="1">IF($R273=1,SUM($X$1:X273),"")</f>
        <v/>
      </c>
      <c r="AK273" s="64" t="str">
        <f ca="1">IF($R273=1,SUM($Y$1:Y273),"")</f>
        <v/>
      </c>
      <c r="AL273" s="64" t="str">
        <f ca="1">IF($R273=1,SUM($Z$1:Z273),"")</f>
        <v/>
      </c>
      <c r="AM273" s="64" t="str">
        <f ca="1">IF($R273=1,SUM($AA$1:AA273),"")</f>
        <v/>
      </c>
      <c r="AN273" s="64" t="str">
        <f ca="1">IF($R273=1,SUM($AB$1:AB273),"")</f>
        <v/>
      </c>
      <c r="AO273" s="64" t="str">
        <f ca="1">IF($R273=1,SUM($AC$1:AC273),"")</f>
        <v/>
      </c>
      <c r="AQ273" s="69" t="str">
        <f t="shared" si="43"/>
        <v>30:40</v>
      </c>
    </row>
    <row r="274" spans="6:43" x14ac:dyDescent="0.3">
      <c r="F274" s="64">
        <f t="shared" si="37"/>
        <v>30</v>
      </c>
      <c r="G274" s="66">
        <f t="shared" si="38"/>
        <v>45</v>
      </c>
      <c r="H274" s="67">
        <f t="shared" si="39"/>
        <v>1.28125</v>
      </c>
      <c r="K274" s="65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65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64">
        <f t="shared" si="40"/>
        <v>1</v>
      </c>
      <c r="R274" s="64">
        <f t="shared" ca="1" si="41"/>
        <v>1.2549999999999719</v>
      </c>
      <c r="S274" s="64" t="str">
        <f>IF(O274=1,"",RTD("cqg.rtd",,"StudyData", "(Vol("&amp;$E$13&amp;")when  (LocalYear("&amp;$E$13&amp;")="&amp;$D$2&amp;"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64" t="str">
        <f>IF(O274=1,"",RTD("cqg.rtd",,"StudyData", "(Vol("&amp;$E$14&amp;")when  (LocalYear("&amp;$E$14&amp;")="&amp;$D$3&amp;"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64" t="str">
        <f>IF(O274=1,"",RTD("cqg.rtd",,"StudyData", "(Vol("&amp;$E$15&amp;")when  (LocalYear("&amp;$E$15&amp;")="&amp;$D$4&amp;"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64" t="str">
        <f>IF(O274=1,"",RTD("cqg.rtd",,"StudyData", "(Vol("&amp;$E$16&amp;")when  (LocalYear("&amp;$E$16&amp;")="&amp;$D$5&amp;"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64" t="str">
        <f>IF(O274=1,"",RTD("cqg.rtd",,"StudyData", "(Vol("&amp;$E$17&amp;")when  (LocalYear("&amp;$E$17&amp;")="&amp;$D$6&amp;"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64" t="str">
        <f>IF(O274=1,"",RTD("cqg.rtd",,"StudyData", "(Vol("&amp;$E$18&amp;")when  (LocalYear("&amp;$E$18&amp;")="&amp;$D$7&amp;"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64" t="str">
        <f>IF(O274=1,"",RTD("cqg.rtd",,"StudyData", "(Vol("&amp;$E$19&amp;")when  (LocalYear("&amp;$E$19&amp;")="&amp;$D$8&amp;"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64" t="str">
        <f>IF(O274=1,"",RTD("cqg.rtd",,"StudyData", "(Vol("&amp;$E$20&amp;")when  (LocalYear("&amp;$E$20&amp;")="&amp;$D$9&amp;"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64" t="str">
        <f>IF(O274=1,"",RTD("cqg.rtd",,"StudyData", "(Vol("&amp;$E$21&amp;")when  (LocalYear("&amp;$E$21&amp;")="&amp;$D$10&amp;"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64" t="str">
        <f>IF(O274=1,"",RTD("cqg.rtd",,"StudyData", "(Vol("&amp;$E$21&amp;")when  (LocalYear("&amp;$E$21&amp;")="&amp;$D$11&amp;"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65" t="str">
        <f t="shared" si="42"/>
        <v/>
      </c>
      <c r="AE274" s="64" t="str">
        <f ca="1">IF($R274=1,SUM($S$1:S274),"")</f>
        <v/>
      </c>
      <c r="AF274" s="64" t="str">
        <f ca="1">IF($R274=1,SUM($T$1:T274),"")</f>
        <v/>
      </c>
      <c r="AG274" s="64" t="str">
        <f ca="1">IF($R274=1,SUM($U$1:U274),"")</f>
        <v/>
      </c>
      <c r="AH274" s="64" t="str">
        <f ca="1">IF($R274=1,SUM($V$1:V274),"")</f>
        <v/>
      </c>
      <c r="AI274" s="64" t="str">
        <f ca="1">IF($R274=1,SUM($W$1:W274),"")</f>
        <v/>
      </c>
      <c r="AJ274" s="64" t="str">
        <f ca="1">IF($R274=1,SUM($X$1:X274),"")</f>
        <v/>
      </c>
      <c r="AK274" s="64" t="str">
        <f ca="1">IF($R274=1,SUM($Y$1:Y274),"")</f>
        <v/>
      </c>
      <c r="AL274" s="64" t="str">
        <f ca="1">IF($R274=1,SUM($Z$1:Z274),"")</f>
        <v/>
      </c>
      <c r="AM274" s="64" t="str">
        <f ca="1">IF($R274=1,SUM($AA$1:AA274),"")</f>
        <v/>
      </c>
      <c r="AN274" s="64" t="str">
        <f ca="1">IF($R274=1,SUM($AB$1:AB274),"")</f>
        <v/>
      </c>
      <c r="AO274" s="64" t="str">
        <f ca="1">IF($R274=1,SUM($AC$1:AC274),"")</f>
        <v/>
      </c>
      <c r="AQ274" s="69" t="str">
        <f t="shared" si="43"/>
        <v>30:45</v>
      </c>
    </row>
    <row r="275" spans="6:43" x14ac:dyDescent="0.3">
      <c r="F275" s="64">
        <f t="shared" si="37"/>
        <v>30</v>
      </c>
      <c r="G275" s="66">
        <f t="shared" si="38"/>
        <v>50</v>
      </c>
      <c r="H275" s="67">
        <f t="shared" si="39"/>
        <v>1.2847222222222221</v>
      </c>
      <c r="K275" s="65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65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64">
        <f t="shared" si="40"/>
        <v>1</v>
      </c>
      <c r="R275" s="64">
        <f t="shared" ca="1" si="41"/>
        <v>1.2559999999999718</v>
      </c>
      <c r="S275" s="64" t="str">
        <f>IF(O275=1,"",RTD("cqg.rtd",,"StudyData", "(Vol("&amp;$E$13&amp;")when  (LocalYear("&amp;$E$13&amp;")="&amp;$D$2&amp;"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64" t="str">
        <f>IF(O275=1,"",RTD("cqg.rtd",,"StudyData", "(Vol("&amp;$E$14&amp;")when  (LocalYear("&amp;$E$14&amp;")="&amp;$D$3&amp;"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64" t="str">
        <f>IF(O275=1,"",RTD("cqg.rtd",,"StudyData", "(Vol("&amp;$E$15&amp;")when  (LocalYear("&amp;$E$15&amp;")="&amp;$D$4&amp;"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64" t="str">
        <f>IF(O275=1,"",RTD("cqg.rtd",,"StudyData", "(Vol("&amp;$E$16&amp;")when  (LocalYear("&amp;$E$16&amp;")="&amp;$D$5&amp;"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64" t="str">
        <f>IF(O275=1,"",RTD("cqg.rtd",,"StudyData", "(Vol("&amp;$E$17&amp;")when  (LocalYear("&amp;$E$17&amp;")="&amp;$D$6&amp;"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64" t="str">
        <f>IF(O275=1,"",RTD("cqg.rtd",,"StudyData", "(Vol("&amp;$E$18&amp;")when  (LocalYear("&amp;$E$18&amp;")="&amp;$D$7&amp;"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64" t="str">
        <f>IF(O275=1,"",RTD("cqg.rtd",,"StudyData", "(Vol("&amp;$E$19&amp;")when  (LocalYear("&amp;$E$19&amp;")="&amp;$D$8&amp;"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64" t="str">
        <f>IF(O275=1,"",RTD("cqg.rtd",,"StudyData", "(Vol("&amp;$E$20&amp;")when  (LocalYear("&amp;$E$20&amp;")="&amp;$D$9&amp;"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64" t="str">
        <f>IF(O275=1,"",RTD("cqg.rtd",,"StudyData", "(Vol("&amp;$E$21&amp;")when  (LocalYear("&amp;$E$21&amp;")="&amp;$D$10&amp;"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64" t="str">
        <f>IF(O275=1,"",RTD("cqg.rtd",,"StudyData", "(Vol("&amp;$E$21&amp;")when  (LocalYear("&amp;$E$21&amp;")="&amp;$D$11&amp;"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65" t="str">
        <f t="shared" si="42"/>
        <v/>
      </c>
      <c r="AE275" s="64" t="str">
        <f ca="1">IF($R275=1,SUM($S$1:S275),"")</f>
        <v/>
      </c>
      <c r="AF275" s="64" t="str">
        <f ca="1">IF($R275=1,SUM($T$1:T275),"")</f>
        <v/>
      </c>
      <c r="AG275" s="64" t="str">
        <f ca="1">IF($R275=1,SUM($U$1:U275),"")</f>
        <v/>
      </c>
      <c r="AH275" s="64" t="str">
        <f ca="1">IF($R275=1,SUM($V$1:V275),"")</f>
        <v/>
      </c>
      <c r="AI275" s="64" t="str">
        <f ca="1">IF($R275=1,SUM($W$1:W275),"")</f>
        <v/>
      </c>
      <c r="AJ275" s="64" t="str">
        <f ca="1">IF($R275=1,SUM($X$1:X275),"")</f>
        <v/>
      </c>
      <c r="AK275" s="64" t="str">
        <f ca="1">IF($R275=1,SUM($Y$1:Y275),"")</f>
        <v/>
      </c>
      <c r="AL275" s="64" t="str">
        <f ca="1">IF($R275=1,SUM($Z$1:Z275),"")</f>
        <v/>
      </c>
      <c r="AM275" s="64" t="str">
        <f ca="1">IF($R275=1,SUM($AA$1:AA275),"")</f>
        <v/>
      </c>
      <c r="AN275" s="64" t="str">
        <f ca="1">IF($R275=1,SUM($AB$1:AB275),"")</f>
        <v/>
      </c>
      <c r="AO275" s="64" t="str">
        <f ca="1">IF($R275=1,SUM($AC$1:AC275),"")</f>
        <v/>
      </c>
      <c r="AQ275" s="69" t="str">
        <f t="shared" si="43"/>
        <v>30:50</v>
      </c>
    </row>
    <row r="276" spans="6:43" x14ac:dyDescent="0.3">
      <c r="F276" s="64">
        <f t="shared" ref="F276:F288" si="44">IF(G275=55,F275+1,F275)</f>
        <v>30</v>
      </c>
      <c r="G276" s="66">
        <f t="shared" ref="G276:G288" si="45">IF(G275=55,0&amp;0,IF(G275=0&amp;0,G275+0&amp;5,G275+5))</f>
        <v>55</v>
      </c>
      <c r="H276" s="67">
        <f t="shared" ref="H276:H288" si="46">_xlfn.NUMBERVALUE(F276&amp;":"&amp;G276)</f>
        <v>1.2881944444444444</v>
      </c>
      <c r="K276" s="65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65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64">
        <f t="shared" si="40"/>
        <v>1</v>
      </c>
      <c r="R276" s="64">
        <f t="shared" ca="1" si="41"/>
        <v>1.2569999999999717</v>
      </c>
      <c r="S276" s="64" t="str">
        <f>IF(O276=1,"",RTD("cqg.rtd",,"StudyData", "(Vol("&amp;$E$13&amp;")when  (LocalYear("&amp;$E$13&amp;")="&amp;$D$2&amp;"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64" t="str">
        <f>IF(O276=1,"",RTD("cqg.rtd",,"StudyData", "(Vol("&amp;$E$14&amp;")when  (LocalYear("&amp;$E$14&amp;")="&amp;$D$3&amp;"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64" t="str">
        <f>IF(O276=1,"",RTD("cqg.rtd",,"StudyData", "(Vol("&amp;$E$15&amp;")when  (LocalYear("&amp;$E$15&amp;")="&amp;$D$4&amp;"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64" t="str">
        <f>IF(O276=1,"",RTD("cqg.rtd",,"StudyData", "(Vol("&amp;$E$16&amp;")when  (LocalYear("&amp;$E$16&amp;")="&amp;$D$5&amp;"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64" t="str">
        <f>IF(O276=1,"",RTD("cqg.rtd",,"StudyData", "(Vol("&amp;$E$17&amp;")when  (LocalYear("&amp;$E$17&amp;")="&amp;$D$6&amp;"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64" t="str">
        <f>IF(O276=1,"",RTD("cqg.rtd",,"StudyData", "(Vol("&amp;$E$18&amp;")when  (LocalYear("&amp;$E$18&amp;")="&amp;$D$7&amp;"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64" t="str">
        <f>IF(O276=1,"",RTD("cqg.rtd",,"StudyData", "(Vol("&amp;$E$19&amp;")when  (LocalYear("&amp;$E$19&amp;")="&amp;$D$8&amp;"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64" t="str">
        <f>IF(O276=1,"",RTD("cqg.rtd",,"StudyData", "(Vol("&amp;$E$20&amp;")when  (LocalYear("&amp;$E$20&amp;")="&amp;$D$9&amp;"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64" t="str">
        <f>IF(O276=1,"",RTD("cqg.rtd",,"StudyData", "(Vol("&amp;$E$21&amp;")when  (LocalYear("&amp;$E$21&amp;")="&amp;$D$10&amp;"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64" t="str">
        <f>IF(O276=1,"",RTD("cqg.rtd",,"StudyData", "(Vol("&amp;$E$21&amp;")when  (LocalYear("&amp;$E$21&amp;")="&amp;$D$11&amp;"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65" t="str">
        <f t="shared" si="42"/>
        <v/>
      </c>
      <c r="AE276" s="64" t="str">
        <f ca="1">IF($R276=1,SUM($S$1:S276),"")</f>
        <v/>
      </c>
      <c r="AF276" s="64" t="str">
        <f ca="1">IF($R276=1,SUM($T$1:T276),"")</f>
        <v/>
      </c>
      <c r="AG276" s="64" t="str">
        <f ca="1">IF($R276=1,SUM($U$1:U276),"")</f>
        <v/>
      </c>
      <c r="AH276" s="64" t="str">
        <f ca="1">IF($R276=1,SUM($V$1:V276),"")</f>
        <v/>
      </c>
      <c r="AI276" s="64" t="str">
        <f ca="1">IF($R276=1,SUM($W$1:W276),"")</f>
        <v/>
      </c>
      <c r="AJ276" s="64" t="str">
        <f ca="1">IF($R276=1,SUM($X$1:X276),"")</f>
        <v/>
      </c>
      <c r="AK276" s="64" t="str">
        <f ca="1">IF($R276=1,SUM($Y$1:Y276),"")</f>
        <v/>
      </c>
      <c r="AL276" s="64" t="str">
        <f ca="1">IF($R276=1,SUM($Z$1:Z276),"")</f>
        <v/>
      </c>
      <c r="AM276" s="64" t="str">
        <f ca="1">IF($R276=1,SUM($AA$1:AA276),"")</f>
        <v/>
      </c>
      <c r="AN276" s="64" t="str">
        <f ca="1">IF($R276=1,SUM($AB$1:AB276),"")</f>
        <v/>
      </c>
      <c r="AO276" s="64" t="str">
        <f ca="1">IF($R276=1,SUM($AC$1:AC276),"")</f>
        <v/>
      </c>
      <c r="AQ276" s="69" t="str">
        <f t="shared" si="43"/>
        <v>30:55</v>
      </c>
    </row>
    <row r="277" spans="6:43" x14ac:dyDescent="0.3">
      <c r="F277" s="64">
        <f t="shared" si="44"/>
        <v>31</v>
      </c>
      <c r="G277" s="66" t="str">
        <f t="shared" si="45"/>
        <v>00</v>
      </c>
      <c r="H277" s="67">
        <f t="shared" si="46"/>
        <v>1.2916666666666667</v>
      </c>
      <c r="K277" s="65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65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64">
        <f t="shared" si="40"/>
        <v>1</v>
      </c>
      <c r="R277" s="64">
        <f t="shared" ca="1" si="41"/>
        <v>1.2579999999999716</v>
      </c>
      <c r="S277" s="64" t="str">
        <f>IF(O277=1,"",RTD("cqg.rtd",,"StudyData", "(Vol("&amp;$E$13&amp;")when  (LocalYear("&amp;$E$13&amp;")="&amp;$D$2&amp;"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64" t="str">
        <f>IF(O277=1,"",RTD("cqg.rtd",,"StudyData", "(Vol("&amp;$E$14&amp;")when  (LocalYear("&amp;$E$14&amp;")="&amp;$D$3&amp;"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64" t="str">
        <f>IF(O277=1,"",RTD("cqg.rtd",,"StudyData", "(Vol("&amp;$E$15&amp;")when  (LocalYear("&amp;$E$15&amp;")="&amp;$D$4&amp;"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64" t="str">
        <f>IF(O277=1,"",RTD("cqg.rtd",,"StudyData", "(Vol("&amp;$E$16&amp;")when  (LocalYear("&amp;$E$16&amp;")="&amp;$D$5&amp;"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64" t="str">
        <f>IF(O277=1,"",RTD("cqg.rtd",,"StudyData", "(Vol("&amp;$E$17&amp;")when  (LocalYear("&amp;$E$17&amp;")="&amp;$D$6&amp;"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64" t="str">
        <f>IF(O277=1,"",RTD("cqg.rtd",,"StudyData", "(Vol("&amp;$E$18&amp;")when  (LocalYear("&amp;$E$18&amp;")="&amp;$D$7&amp;"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64" t="str">
        <f>IF(O277=1,"",RTD("cqg.rtd",,"StudyData", "(Vol("&amp;$E$19&amp;")when  (LocalYear("&amp;$E$19&amp;")="&amp;$D$8&amp;"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64" t="str">
        <f>IF(O277=1,"",RTD("cqg.rtd",,"StudyData", "(Vol("&amp;$E$20&amp;")when  (LocalYear("&amp;$E$20&amp;")="&amp;$D$9&amp;"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64" t="str">
        <f>IF(O277=1,"",RTD("cqg.rtd",,"StudyData", "(Vol("&amp;$E$21&amp;")when  (LocalYear("&amp;$E$21&amp;")="&amp;$D$10&amp;"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64" t="str">
        <f>IF(O277=1,"",RTD("cqg.rtd",,"StudyData", "(Vol("&amp;$E$21&amp;")when  (LocalYear("&amp;$E$21&amp;")="&amp;$D$11&amp;"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65" t="str">
        <f t="shared" si="42"/>
        <v/>
      </c>
      <c r="AE277" s="64" t="str">
        <f ca="1">IF($R277=1,SUM($S$1:S277),"")</f>
        <v/>
      </c>
      <c r="AF277" s="64" t="str">
        <f ca="1">IF($R277=1,SUM($T$1:T277),"")</f>
        <v/>
      </c>
      <c r="AG277" s="64" t="str">
        <f ca="1">IF($R277=1,SUM($U$1:U277),"")</f>
        <v/>
      </c>
      <c r="AH277" s="64" t="str">
        <f ca="1">IF($R277=1,SUM($V$1:V277),"")</f>
        <v/>
      </c>
      <c r="AI277" s="64" t="str">
        <f ca="1">IF($R277=1,SUM($W$1:W277),"")</f>
        <v/>
      </c>
      <c r="AJ277" s="64" t="str">
        <f ca="1">IF($R277=1,SUM($X$1:X277),"")</f>
        <v/>
      </c>
      <c r="AK277" s="64" t="str">
        <f ca="1">IF($R277=1,SUM($Y$1:Y277),"")</f>
        <v/>
      </c>
      <c r="AL277" s="64" t="str">
        <f ca="1">IF($R277=1,SUM($Z$1:Z277),"")</f>
        <v/>
      </c>
      <c r="AM277" s="64" t="str">
        <f ca="1">IF($R277=1,SUM($AA$1:AA277),"")</f>
        <v/>
      </c>
      <c r="AN277" s="64" t="str">
        <f ca="1">IF($R277=1,SUM($AB$1:AB277),"")</f>
        <v/>
      </c>
      <c r="AO277" s="64" t="str">
        <f ca="1">IF($R277=1,SUM($AC$1:AC277),"")</f>
        <v/>
      </c>
      <c r="AQ277" s="69" t="str">
        <f t="shared" si="43"/>
        <v>31:00</v>
      </c>
    </row>
    <row r="278" spans="6:43" x14ac:dyDescent="0.3">
      <c r="F278" s="64">
        <f t="shared" si="44"/>
        <v>31</v>
      </c>
      <c r="G278" s="66" t="str">
        <f t="shared" si="45"/>
        <v>05</v>
      </c>
      <c r="H278" s="67">
        <f t="shared" si="46"/>
        <v>1.2951388888888888</v>
      </c>
      <c r="K278" s="65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65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64">
        <f t="shared" si="40"/>
        <v>1</v>
      </c>
      <c r="R278" s="64">
        <f t="shared" ca="1" si="41"/>
        <v>1.2589999999999715</v>
      </c>
      <c r="S278" s="64" t="str">
        <f>IF(O278=1,"",RTD("cqg.rtd",,"StudyData", "(Vol("&amp;$E$13&amp;")when  (LocalYear("&amp;$E$13&amp;")="&amp;$D$2&amp;"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64" t="str">
        <f>IF(O278=1,"",RTD("cqg.rtd",,"StudyData", "(Vol("&amp;$E$14&amp;")when  (LocalYear("&amp;$E$14&amp;")="&amp;$D$3&amp;"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64" t="str">
        <f>IF(O278=1,"",RTD("cqg.rtd",,"StudyData", "(Vol("&amp;$E$15&amp;")when  (LocalYear("&amp;$E$15&amp;")="&amp;$D$4&amp;"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64" t="str">
        <f>IF(O278=1,"",RTD("cqg.rtd",,"StudyData", "(Vol("&amp;$E$16&amp;")when  (LocalYear("&amp;$E$16&amp;")="&amp;$D$5&amp;"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64" t="str">
        <f>IF(O278=1,"",RTD("cqg.rtd",,"StudyData", "(Vol("&amp;$E$17&amp;")when  (LocalYear("&amp;$E$17&amp;")="&amp;$D$6&amp;"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64" t="str">
        <f>IF(O278=1,"",RTD("cqg.rtd",,"StudyData", "(Vol("&amp;$E$18&amp;")when  (LocalYear("&amp;$E$18&amp;")="&amp;$D$7&amp;"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64" t="str">
        <f>IF(O278=1,"",RTD("cqg.rtd",,"StudyData", "(Vol("&amp;$E$19&amp;")when  (LocalYear("&amp;$E$19&amp;")="&amp;$D$8&amp;"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64" t="str">
        <f>IF(O278=1,"",RTD("cqg.rtd",,"StudyData", "(Vol("&amp;$E$20&amp;")when  (LocalYear("&amp;$E$20&amp;")="&amp;$D$9&amp;"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64" t="str">
        <f>IF(O278=1,"",RTD("cqg.rtd",,"StudyData", "(Vol("&amp;$E$21&amp;")when  (LocalYear("&amp;$E$21&amp;")="&amp;$D$10&amp;"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64" t="str">
        <f>IF(O278=1,"",RTD("cqg.rtd",,"StudyData", "(Vol("&amp;$E$21&amp;")when  (LocalYear("&amp;$E$21&amp;")="&amp;$D$11&amp;"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65" t="str">
        <f t="shared" si="42"/>
        <v/>
      </c>
      <c r="AE278" s="64" t="str">
        <f ca="1">IF($R278=1,SUM($S$1:S278),"")</f>
        <v/>
      </c>
      <c r="AF278" s="64" t="str">
        <f ca="1">IF($R278=1,SUM($T$1:T278),"")</f>
        <v/>
      </c>
      <c r="AG278" s="64" t="str">
        <f ca="1">IF($R278=1,SUM($U$1:U278),"")</f>
        <v/>
      </c>
      <c r="AH278" s="64" t="str">
        <f ca="1">IF($R278=1,SUM($V$1:V278),"")</f>
        <v/>
      </c>
      <c r="AI278" s="64" t="str">
        <f ca="1">IF($R278=1,SUM($W$1:W278),"")</f>
        <v/>
      </c>
      <c r="AJ278" s="64" t="str">
        <f ca="1">IF($R278=1,SUM($X$1:X278),"")</f>
        <v/>
      </c>
      <c r="AK278" s="64" t="str">
        <f ca="1">IF($R278=1,SUM($Y$1:Y278),"")</f>
        <v/>
      </c>
      <c r="AL278" s="64" t="str">
        <f ca="1">IF($R278=1,SUM($Z$1:Z278),"")</f>
        <v/>
      </c>
      <c r="AM278" s="64" t="str">
        <f ca="1">IF($R278=1,SUM($AA$1:AA278),"")</f>
        <v/>
      </c>
      <c r="AN278" s="64" t="str">
        <f ca="1">IF($R278=1,SUM($AB$1:AB278),"")</f>
        <v/>
      </c>
      <c r="AO278" s="64" t="str">
        <f ca="1">IF($R278=1,SUM($AC$1:AC278),"")</f>
        <v/>
      </c>
      <c r="AQ278" s="69" t="str">
        <f t="shared" si="43"/>
        <v>31:05</v>
      </c>
    </row>
    <row r="279" spans="6:43" x14ac:dyDescent="0.3">
      <c r="F279" s="64">
        <f t="shared" si="44"/>
        <v>31</v>
      </c>
      <c r="G279" s="66">
        <f t="shared" si="45"/>
        <v>10</v>
      </c>
      <c r="H279" s="67">
        <f t="shared" si="46"/>
        <v>1.2986111111111112</v>
      </c>
      <c r="K279" s="65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65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64">
        <f t="shared" si="40"/>
        <v>1</v>
      </c>
      <c r="R279" s="64">
        <f t="shared" ca="1" si="41"/>
        <v>1.2599999999999714</v>
      </c>
      <c r="S279" s="64" t="str">
        <f>IF(O279=1,"",RTD("cqg.rtd",,"StudyData", "(Vol("&amp;$E$13&amp;")when  (LocalYear("&amp;$E$13&amp;")="&amp;$D$2&amp;"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64" t="str">
        <f>IF(O279=1,"",RTD("cqg.rtd",,"StudyData", "(Vol("&amp;$E$14&amp;")when  (LocalYear("&amp;$E$14&amp;")="&amp;$D$3&amp;"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64" t="str">
        <f>IF(O279=1,"",RTD("cqg.rtd",,"StudyData", "(Vol("&amp;$E$15&amp;")when  (LocalYear("&amp;$E$15&amp;")="&amp;$D$4&amp;"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64" t="str">
        <f>IF(O279=1,"",RTD("cqg.rtd",,"StudyData", "(Vol("&amp;$E$16&amp;")when  (LocalYear("&amp;$E$16&amp;")="&amp;$D$5&amp;"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64" t="str">
        <f>IF(O279=1,"",RTD("cqg.rtd",,"StudyData", "(Vol("&amp;$E$17&amp;")when  (LocalYear("&amp;$E$17&amp;")="&amp;$D$6&amp;"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64" t="str">
        <f>IF(O279=1,"",RTD("cqg.rtd",,"StudyData", "(Vol("&amp;$E$18&amp;")when  (LocalYear("&amp;$E$18&amp;")="&amp;$D$7&amp;"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64" t="str">
        <f>IF(O279=1,"",RTD("cqg.rtd",,"StudyData", "(Vol("&amp;$E$19&amp;")when  (LocalYear("&amp;$E$19&amp;")="&amp;$D$8&amp;"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64" t="str">
        <f>IF(O279=1,"",RTD("cqg.rtd",,"StudyData", "(Vol("&amp;$E$20&amp;")when  (LocalYear("&amp;$E$20&amp;")="&amp;$D$9&amp;"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64" t="str">
        <f>IF(O279=1,"",RTD("cqg.rtd",,"StudyData", "(Vol("&amp;$E$21&amp;")when  (LocalYear("&amp;$E$21&amp;")="&amp;$D$10&amp;"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64" t="str">
        <f>IF(O279=1,"",RTD("cqg.rtd",,"StudyData", "(Vol("&amp;$E$21&amp;")when  (LocalYear("&amp;$E$21&amp;")="&amp;$D$11&amp;"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65" t="str">
        <f t="shared" si="42"/>
        <v/>
      </c>
      <c r="AE279" s="64" t="str">
        <f ca="1">IF($R279=1,SUM($S$1:S279),"")</f>
        <v/>
      </c>
      <c r="AF279" s="64" t="str">
        <f ca="1">IF($R279=1,SUM($T$1:T279),"")</f>
        <v/>
      </c>
      <c r="AG279" s="64" t="str">
        <f ca="1">IF($R279=1,SUM($U$1:U279),"")</f>
        <v/>
      </c>
      <c r="AH279" s="64" t="str">
        <f ca="1">IF($R279=1,SUM($V$1:V279),"")</f>
        <v/>
      </c>
      <c r="AI279" s="64" t="str">
        <f ca="1">IF($R279=1,SUM($W$1:W279),"")</f>
        <v/>
      </c>
      <c r="AJ279" s="64" t="str">
        <f ca="1">IF($R279=1,SUM($X$1:X279),"")</f>
        <v/>
      </c>
      <c r="AK279" s="64" t="str">
        <f ca="1">IF($R279=1,SUM($Y$1:Y279),"")</f>
        <v/>
      </c>
      <c r="AL279" s="64" t="str">
        <f ca="1">IF($R279=1,SUM($Z$1:Z279),"")</f>
        <v/>
      </c>
      <c r="AM279" s="64" t="str">
        <f ca="1">IF($R279=1,SUM($AA$1:AA279),"")</f>
        <v/>
      </c>
      <c r="AN279" s="64" t="str">
        <f ca="1">IF($R279=1,SUM($AB$1:AB279),"")</f>
        <v/>
      </c>
      <c r="AO279" s="64" t="str">
        <f ca="1">IF($R279=1,SUM($AC$1:AC279),"")</f>
        <v/>
      </c>
      <c r="AQ279" s="69" t="str">
        <f t="shared" si="43"/>
        <v>31:10</v>
      </c>
    </row>
    <row r="280" spans="6:43" x14ac:dyDescent="0.3">
      <c r="F280" s="64">
        <f t="shared" si="44"/>
        <v>31</v>
      </c>
      <c r="G280" s="66">
        <f t="shared" si="45"/>
        <v>15</v>
      </c>
      <c r="H280" s="67">
        <f t="shared" si="46"/>
        <v>1.3020833333333333</v>
      </c>
      <c r="K280" s="65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65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64">
        <f t="shared" si="40"/>
        <v>1</v>
      </c>
      <c r="R280" s="64">
        <f t="shared" ca="1" si="41"/>
        <v>1.2609999999999713</v>
      </c>
      <c r="S280" s="64" t="str">
        <f>IF(O280=1,"",RTD("cqg.rtd",,"StudyData", "(Vol("&amp;$E$13&amp;")when  (LocalYear("&amp;$E$13&amp;")="&amp;$D$2&amp;"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64" t="str">
        <f>IF(O280=1,"",RTD("cqg.rtd",,"StudyData", "(Vol("&amp;$E$14&amp;")when  (LocalYear("&amp;$E$14&amp;")="&amp;$D$3&amp;"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64" t="str">
        <f>IF(O280=1,"",RTD("cqg.rtd",,"StudyData", "(Vol("&amp;$E$15&amp;")when  (LocalYear("&amp;$E$15&amp;")="&amp;$D$4&amp;"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64" t="str">
        <f>IF(O280=1,"",RTD("cqg.rtd",,"StudyData", "(Vol("&amp;$E$16&amp;")when  (LocalYear("&amp;$E$16&amp;")="&amp;$D$5&amp;"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64" t="str">
        <f>IF(O280=1,"",RTD("cqg.rtd",,"StudyData", "(Vol("&amp;$E$17&amp;")when  (LocalYear("&amp;$E$17&amp;")="&amp;$D$6&amp;"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64" t="str">
        <f>IF(O280=1,"",RTD("cqg.rtd",,"StudyData", "(Vol("&amp;$E$18&amp;")when  (LocalYear("&amp;$E$18&amp;")="&amp;$D$7&amp;"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64" t="str">
        <f>IF(O280=1,"",RTD("cqg.rtd",,"StudyData", "(Vol("&amp;$E$19&amp;")when  (LocalYear("&amp;$E$19&amp;")="&amp;$D$8&amp;"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64" t="str">
        <f>IF(O280=1,"",RTD("cqg.rtd",,"StudyData", "(Vol("&amp;$E$20&amp;")when  (LocalYear("&amp;$E$20&amp;")="&amp;$D$9&amp;"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64" t="str">
        <f>IF(O280=1,"",RTD("cqg.rtd",,"StudyData", "(Vol("&amp;$E$21&amp;")when  (LocalYear("&amp;$E$21&amp;")="&amp;$D$10&amp;"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64" t="str">
        <f>IF(O280=1,"",RTD("cqg.rtd",,"StudyData", "(Vol("&amp;$E$21&amp;")when  (LocalYear("&amp;$E$21&amp;")="&amp;$D$11&amp;"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65" t="str">
        <f t="shared" si="42"/>
        <v/>
      </c>
      <c r="AE280" s="64" t="str">
        <f ca="1">IF($R280=1,SUM($S$1:S280),"")</f>
        <v/>
      </c>
      <c r="AF280" s="64" t="str">
        <f ca="1">IF($R280=1,SUM($T$1:T280),"")</f>
        <v/>
      </c>
      <c r="AG280" s="64" t="str">
        <f ca="1">IF($R280=1,SUM($U$1:U280),"")</f>
        <v/>
      </c>
      <c r="AH280" s="64" t="str">
        <f ca="1">IF($R280=1,SUM($V$1:V280),"")</f>
        <v/>
      </c>
      <c r="AI280" s="64" t="str">
        <f ca="1">IF($R280=1,SUM($W$1:W280),"")</f>
        <v/>
      </c>
      <c r="AJ280" s="64" t="str">
        <f ca="1">IF($R280=1,SUM($X$1:X280),"")</f>
        <v/>
      </c>
      <c r="AK280" s="64" t="str">
        <f ca="1">IF($R280=1,SUM($Y$1:Y280),"")</f>
        <v/>
      </c>
      <c r="AL280" s="64" t="str">
        <f ca="1">IF($R280=1,SUM($Z$1:Z280),"")</f>
        <v/>
      </c>
      <c r="AM280" s="64" t="str">
        <f ca="1">IF($R280=1,SUM($AA$1:AA280),"")</f>
        <v/>
      </c>
      <c r="AN280" s="64" t="str">
        <f ca="1">IF($R280=1,SUM($AB$1:AB280),"")</f>
        <v/>
      </c>
      <c r="AO280" s="64" t="str">
        <f ca="1">IF($R280=1,SUM($AC$1:AC280),"")</f>
        <v/>
      </c>
      <c r="AQ280" s="69" t="str">
        <f t="shared" si="43"/>
        <v>31:15</v>
      </c>
    </row>
    <row r="281" spans="6:43" x14ac:dyDescent="0.3">
      <c r="F281" s="64">
        <f t="shared" si="44"/>
        <v>31</v>
      </c>
      <c r="G281" s="66">
        <f t="shared" si="45"/>
        <v>20</v>
      </c>
      <c r="H281" s="67">
        <f t="shared" si="46"/>
        <v>1.3055555555555556</v>
      </c>
      <c r="K281" s="65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65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64">
        <f t="shared" si="40"/>
        <v>1</v>
      </c>
      <c r="R281" s="64">
        <f t="shared" ca="1" si="41"/>
        <v>1.2619999999999711</v>
      </c>
      <c r="S281" s="64" t="str">
        <f>IF(O281=1,"",RTD("cqg.rtd",,"StudyData", "(Vol("&amp;$E$13&amp;")when  (LocalYear("&amp;$E$13&amp;")="&amp;$D$2&amp;"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64" t="str">
        <f>IF(O281=1,"",RTD("cqg.rtd",,"StudyData", "(Vol("&amp;$E$14&amp;")when  (LocalYear("&amp;$E$14&amp;")="&amp;$D$3&amp;"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64" t="str">
        <f>IF(O281=1,"",RTD("cqg.rtd",,"StudyData", "(Vol("&amp;$E$15&amp;")when  (LocalYear("&amp;$E$15&amp;")="&amp;$D$4&amp;"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64" t="str">
        <f>IF(O281=1,"",RTD("cqg.rtd",,"StudyData", "(Vol("&amp;$E$16&amp;")when  (LocalYear("&amp;$E$16&amp;")="&amp;$D$5&amp;"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64" t="str">
        <f>IF(O281=1,"",RTD("cqg.rtd",,"StudyData", "(Vol("&amp;$E$17&amp;")when  (LocalYear("&amp;$E$17&amp;")="&amp;$D$6&amp;"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64" t="str">
        <f>IF(O281=1,"",RTD("cqg.rtd",,"StudyData", "(Vol("&amp;$E$18&amp;")when  (LocalYear("&amp;$E$18&amp;")="&amp;$D$7&amp;"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64" t="str">
        <f>IF(O281=1,"",RTD("cqg.rtd",,"StudyData", "(Vol("&amp;$E$19&amp;")when  (LocalYear("&amp;$E$19&amp;")="&amp;$D$8&amp;"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64" t="str">
        <f>IF(O281=1,"",RTD("cqg.rtd",,"StudyData", "(Vol("&amp;$E$20&amp;")when  (LocalYear("&amp;$E$20&amp;")="&amp;$D$9&amp;"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64" t="str">
        <f>IF(O281=1,"",RTD("cqg.rtd",,"StudyData", "(Vol("&amp;$E$21&amp;")when  (LocalYear("&amp;$E$21&amp;")="&amp;$D$10&amp;"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64" t="str">
        <f>IF(O281=1,"",RTD("cqg.rtd",,"StudyData", "(Vol("&amp;$E$21&amp;")when  (LocalYear("&amp;$E$21&amp;")="&amp;$D$11&amp;"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65" t="str">
        <f t="shared" si="42"/>
        <v/>
      </c>
      <c r="AE281" s="64" t="str">
        <f ca="1">IF($R281=1,SUM($S$1:S281),"")</f>
        <v/>
      </c>
      <c r="AF281" s="64" t="str">
        <f ca="1">IF($R281=1,SUM($T$1:T281),"")</f>
        <v/>
      </c>
      <c r="AG281" s="64" t="str">
        <f ca="1">IF($R281=1,SUM($U$1:U281),"")</f>
        <v/>
      </c>
      <c r="AH281" s="64" t="str">
        <f ca="1">IF($R281=1,SUM($V$1:V281),"")</f>
        <v/>
      </c>
      <c r="AI281" s="64" t="str">
        <f ca="1">IF($R281=1,SUM($W$1:W281),"")</f>
        <v/>
      </c>
      <c r="AJ281" s="64" t="str">
        <f ca="1">IF($R281=1,SUM($X$1:X281),"")</f>
        <v/>
      </c>
      <c r="AK281" s="64" t="str">
        <f ca="1">IF($R281=1,SUM($Y$1:Y281),"")</f>
        <v/>
      </c>
      <c r="AL281" s="64" t="str">
        <f ca="1">IF($R281=1,SUM($Z$1:Z281),"")</f>
        <v/>
      </c>
      <c r="AM281" s="64" t="str">
        <f ca="1">IF($R281=1,SUM($AA$1:AA281),"")</f>
        <v/>
      </c>
      <c r="AN281" s="64" t="str">
        <f ca="1">IF($R281=1,SUM($AB$1:AB281),"")</f>
        <v/>
      </c>
      <c r="AO281" s="64" t="str">
        <f ca="1">IF($R281=1,SUM($AC$1:AC281),"")</f>
        <v/>
      </c>
      <c r="AQ281" s="69" t="str">
        <f t="shared" si="43"/>
        <v>31:20</v>
      </c>
    </row>
    <row r="282" spans="6:43" x14ac:dyDescent="0.3">
      <c r="F282" s="64">
        <f t="shared" si="44"/>
        <v>31</v>
      </c>
      <c r="G282" s="66">
        <f t="shared" si="45"/>
        <v>25</v>
      </c>
      <c r="H282" s="67">
        <f t="shared" si="46"/>
        <v>1.3090277777777779</v>
      </c>
      <c r="K282" s="65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65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64">
        <f t="shared" si="40"/>
        <v>1</v>
      </c>
      <c r="R282" s="64">
        <f t="shared" ca="1" si="41"/>
        <v>1.262999999999971</v>
      </c>
      <c r="S282" s="64" t="str">
        <f>IF(O282=1,"",RTD("cqg.rtd",,"StudyData", "(Vol("&amp;$E$13&amp;")when  (LocalYear("&amp;$E$13&amp;")="&amp;$D$2&amp;"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64" t="str">
        <f>IF(O282=1,"",RTD("cqg.rtd",,"StudyData", "(Vol("&amp;$E$14&amp;")when  (LocalYear("&amp;$E$14&amp;")="&amp;$D$3&amp;"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64" t="str">
        <f>IF(O282=1,"",RTD("cqg.rtd",,"StudyData", "(Vol("&amp;$E$15&amp;")when  (LocalYear("&amp;$E$15&amp;")="&amp;$D$4&amp;"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64" t="str">
        <f>IF(O282=1,"",RTD("cqg.rtd",,"StudyData", "(Vol("&amp;$E$16&amp;")when  (LocalYear("&amp;$E$16&amp;")="&amp;$D$5&amp;"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64" t="str">
        <f>IF(O282=1,"",RTD("cqg.rtd",,"StudyData", "(Vol("&amp;$E$17&amp;")when  (LocalYear("&amp;$E$17&amp;")="&amp;$D$6&amp;"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64" t="str">
        <f>IF(O282=1,"",RTD("cqg.rtd",,"StudyData", "(Vol("&amp;$E$18&amp;")when  (LocalYear("&amp;$E$18&amp;")="&amp;$D$7&amp;"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64" t="str">
        <f>IF(O282=1,"",RTD("cqg.rtd",,"StudyData", "(Vol("&amp;$E$19&amp;")when  (LocalYear("&amp;$E$19&amp;")="&amp;$D$8&amp;"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64" t="str">
        <f>IF(O282=1,"",RTD("cqg.rtd",,"StudyData", "(Vol("&amp;$E$20&amp;")when  (LocalYear("&amp;$E$20&amp;")="&amp;$D$9&amp;"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64" t="str">
        <f>IF(O282=1,"",RTD("cqg.rtd",,"StudyData", "(Vol("&amp;$E$21&amp;")when  (LocalYear("&amp;$E$21&amp;")="&amp;$D$10&amp;"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64" t="str">
        <f>IF(O282=1,"",RTD("cqg.rtd",,"StudyData", "(Vol("&amp;$E$21&amp;")when  (LocalYear("&amp;$E$21&amp;")="&amp;$D$11&amp;"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65" t="str">
        <f t="shared" si="42"/>
        <v/>
      </c>
      <c r="AE282" s="64" t="str">
        <f ca="1">IF($R282=1,SUM($S$1:S282),"")</f>
        <v/>
      </c>
      <c r="AF282" s="64" t="str">
        <f ca="1">IF($R282=1,SUM($T$1:T282),"")</f>
        <v/>
      </c>
      <c r="AG282" s="64" t="str">
        <f ca="1">IF($R282=1,SUM($U$1:U282),"")</f>
        <v/>
      </c>
      <c r="AH282" s="64" t="str">
        <f ca="1">IF($R282=1,SUM($V$1:V282),"")</f>
        <v/>
      </c>
      <c r="AI282" s="64" t="str">
        <f ca="1">IF($R282=1,SUM($W$1:W282),"")</f>
        <v/>
      </c>
      <c r="AJ282" s="64" t="str">
        <f ca="1">IF($R282=1,SUM($X$1:X282),"")</f>
        <v/>
      </c>
      <c r="AK282" s="64" t="str">
        <f ca="1">IF($R282=1,SUM($Y$1:Y282),"")</f>
        <v/>
      </c>
      <c r="AL282" s="64" t="str">
        <f ca="1">IF($R282=1,SUM($Z$1:Z282),"")</f>
        <v/>
      </c>
      <c r="AM282" s="64" t="str">
        <f ca="1">IF($R282=1,SUM($AA$1:AA282),"")</f>
        <v/>
      </c>
      <c r="AN282" s="64" t="str">
        <f ca="1">IF($R282=1,SUM($AB$1:AB282),"")</f>
        <v/>
      </c>
      <c r="AO282" s="64" t="str">
        <f ca="1">IF($R282=1,SUM($AC$1:AC282),"")</f>
        <v/>
      </c>
      <c r="AQ282" s="69" t="str">
        <f t="shared" si="43"/>
        <v>31:25</v>
      </c>
    </row>
    <row r="283" spans="6:43" x14ac:dyDescent="0.3">
      <c r="F283" s="64">
        <f t="shared" si="44"/>
        <v>31</v>
      </c>
      <c r="G283" s="66">
        <f t="shared" si="45"/>
        <v>30</v>
      </c>
      <c r="H283" s="67">
        <f t="shared" si="46"/>
        <v>1.3125</v>
      </c>
      <c r="K283" s="65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65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64">
        <f t="shared" si="40"/>
        <v>1</v>
      </c>
      <c r="R283" s="64">
        <f t="shared" ca="1" si="41"/>
        <v>1.2639999999999709</v>
      </c>
      <c r="S283" s="64" t="str">
        <f>IF(O283=1,"",RTD("cqg.rtd",,"StudyData", "(Vol("&amp;$E$13&amp;")when  (LocalYear("&amp;$E$13&amp;")="&amp;$D$2&amp;"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64" t="str">
        <f>IF(O283=1,"",RTD("cqg.rtd",,"StudyData", "(Vol("&amp;$E$14&amp;")when  (LocalYear("&amp;$E$14&amp;")="&amp;$D$3&amp;"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64" t="str">
        <f>IF(O283=1,"",RTD("cqg.rtd",,"StudyData", "(Vol("&amp;$E$15&amp;")when  (LocalYear("&amp;$E$15&amp;")="&amp;$D$4&amp;"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64" t="str">
        <f>IF(O283=1,"",RTD("cqg.rtd",,"StudyData", "(Vol("&amp;$E$16&amp;")when  (LocalYear("&amp;$E$16&amp;")="&amp;$D$5&amp;"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64" t="str">
        <f>IF(O283=1,"",RTD("cqg.rtd",,"StudyData", "(Vol("&amp;$E$17&amp;")when  (LocalYear("&amp;$E$17&amp;")="&amp;$D$6&amp;"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64" t="str">
        <f>IF(O283=1,"",RTD("cqg.rtd",,"StudyData", "(Vol("&amp;$E$18&amp;")when  (LocalYear("&amp;$E$18&amp;")="&amp;$D$7&amp;"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64" t="str">
        <f>IF(O283=1,"",RTD("cqg.rtd",,"StudyData", "(Vol("&amp;$E$19&amp;")when  (LocalYear("&amp;$E$19&amp;")="&amp;$D$8&amp;"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64" t="str">
        <f>IF(O283=1,"",RTD("cqg.rtd",,"StudyData", "(Vol("&amp;$E$20&amp;")when  (LocalYear("&amp;$E$20&amp;")="&amp;$D$9&amp;"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64" t="str">
        <f>IF(O283=1,"",RTD("cqg.rtd",,"StudyData", "(Vol("&amp;$E$21&amp;")when  (LocalYear("&amp;$E$21&amp;")="&amp;$D$10&amp;"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64" t="str">
        <f>IF(O283=1,"",RTD("cqg.rtd",,"StudyData", "(Vol("&amp;$E$21&amp;")when  (LocalYear("&amp;$E$21&amp;")="&amp;$D$11&amp;"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65" t="str">
        <f t="shared" si="42"/>
        <v/>
      </c>
      <c r="AE283" s="64" t="str">
        <f ca="1">IF($R283=1,SUM($S$1:S283),"")</f>
        <v/>
      </c>
      <c r="AF283" s="64" t="str">
        <f ca="1">IF($R283=1,SUM($T$1:T283),"")</f>
        <v/>
      </c>
      <c r="AG283" s="64" t="str">
        <f ca="1">IF($R283=1,SUM($U$1:U283),"")</f>
        <v/>
      </c>
      <c r="AH283" s="64" t="str">
        <f ca="1">IF($R283=1,SUM($V$1:V283),"")</f>
        <v/>
      </c>
      <c r="AI283" s="64" t="str">
        <f ca="1">IF($R283=1,SUM($W$1:W283),"")</f>
        <v/>
      </c>
      <c r="AJ283" s="64" t="str">
        <f ca="1">IF($R283=1,SUM($X$1:X283),"")</f>
        <v/>
      </c>
      <c r="AK283" s="64" t="str">
        <f ca="1">IF($R283=1,SUM($Y$1:Y283),"")</f>
        <v/>
      </c>
      <c r="AL283" s="64" t="str">
        <f ca="1">IF($R283=1,SUM($Z$1:Z283),"")</f>
        <v/>
      </c>
      <c r="AM283" s="64" t="str">
        <f ca="1">IF($R283=1,SUM($AA$1:AA283),"")</f>
        <v/>
      </c>
      <c r="AN283" s="64" t="str">
        <f ca="1">IF($R283=1,SUM($AB$1:AB283),"")</f>
        <v/>
      </c>
      <c r="AO283" s="64" t="str">
        <f ca="1">IF($R283=1,SUM($AC$1:AC283),"")</f>
        <v/>
      </c>
      <c r="AQ283" s="69" t="str">
        <f t="shared" si="43"/>
        <v>31:30</v>
      </c>
    </row>
    <row r="284" spans="6:43" x14ac:dyDescent="0.3">
      <c r="F284" s="64">
        <f t="shared" si="44"/>
        <v>31</v>
      </c>
      <c r="G284" s="66">
        <f t="shared" si="45"/>
        <v>35</v>
      </c>
      <c r="H284" s="67">
        <f t="shared" si="46"/>
        <v>1.3159722222222221</v>
      </c>
      <c r="K284" s="65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65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64">
        <f t="shared" si="40"/>
        <v>1</v>
      </c>
      <c r="R284" s="64">
        <f t="shared" ca="1" si="41"/>
        <v>1.2649999999999708</v>
      </c>
      <c r="S284" s="64" t="str">
        <f>IF(O284=1,"",RTD("cqg.rtd",,"StudyData", "(Vol("&amp;$E$13&amp;")when  (LocalYear("&amp;$E$13&amp;")="&amp;$D$2&amp;"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64" t="str">
        <f>IF(O284=1,"",RTD("cqg.rtd",,"StudyData", "(Vol("&amp;$E$14&amp;")when  (LocalYear("&amp;$E$14&amp;")="&amp;$D$3&amp;"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64" t="str">
        <f>IF(O284=1,"",RTD("cqg.rtd",,"StudyData", "(Vol("&amp;$E$15&amp;")when  (LocalYear("&amp;$E$15&amp;")="&amp;$D$4&amp;"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64" t="str">
        <f>IF(O284=1,"",RTD("cqg.rtd",,"StudyData", "(Vol("&amp;$E$16&amp;")when  (LocalYear("&amp;$E$16&amp;")="&amp;$D$5&amp;"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64" t="str">
        <f>IF(O284=1,"",RTD("cqg.rtd",,"StudyData", "(Vol("&amp;$E$17&amp;")when  (LocalYear("&amp;$E$17&amp;")="&amp;$D$6&amp;"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64" t="str">
        <f>IF(O284=1,"",RTD("cqg.rtd",,"StudyData", "(Vol("&amp;$E$18&amp;")when  (LocalYear("&amp;$E$18&amp;")="&amp;$D$7&amp;"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64" t="str">
        <f>IF(O284=1,"",RTD("cqg.rtd",,"StudyData", "(Vol("&amp;$E$19&amp;")when  (LocalYear("&amp;$E$19&amp;")="&amp;$D$8&amp;"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64" t="str">
        <f>IF(O284=1,"",RTD("cqg.rtd",,"StudyData", "(Vol("&amp;$E$20&amp;")when  (LocalYear("&amp;$E$20&amp;")="&amp;$D$9&amp;"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64" t="str">
        <f>IF(O284=1,"",RTD("cqg.rtd",,"StudyData", "(Vol("&amp;$E$21&amp;")when  (LocalYear("&amp;$E$21&amp;")="&amp;$D$10&amp;"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64" t="str">
        <f>IF(O284=1,"",RTD("cqg.rtd",,"StudyData", "(Vol("&amp;$E$21&amp;")when  (LocalYear("&amp;$E$21&amp;")="&amp;$D$11&amp;"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65" t="str">
        <f t="shared" si="42"/>
        <v/>
      </c>
      <c r="AE284" s="64" t="str">
        <f ca="1">IF($R284=1,SUM($S$1:S284),"")</f>
        <v/>
      </c>
      <c r="AF284" s="64" t="str">
        <f ca="1">IF($R284=1,SUM($T$1:T284),"")</f>
        <v/>
      </c>
      <c r="AG284" s="64" t="str">
        <f ca="1">IF($R284=1,SUM($U$1:U284),"")</f>
        <v/>
      </c>
      <c r="AH284" s="64" t="str">
        <f ca="1">IF($R284=1,SUM($V$1:V284),"")</f>
        <v/>
      </c>
      <c r="AI284" s="64" t="str">
        <f ca="1">IF($R284=1,SUM($W$1:W284),"")</f>
        <v/>
      </c>
      <c r="AJ284" s="64" t="str">
        <f ca="1">IF($R284=1,SUM($X$1:X284),"")</f>
        <v/>
      </c>
      <c r="AK284" s="64" t="str">
        <f ca="1">IF($R284=1,SUM($Y$1:Y284),"")</f>
        <v/>
      </c>
      <c r="AL284" s="64" t="str">
        <f ca="1">IF($R284=1,SUM($Z$1:Z284),"")</f>
        <v/>
      </c>
      <c r="AM284" s="64" t="str">
        <f ca="1">IF($R284=1,SUM($AA$1:AA284),"")</f>
        <v/>
      </c>
      <c r="AN284" s="64" t="str">
        <f ca="1">IF($R284=1,SUM($AB$1:AB284),"")</f>
        <v/>
      </c>
      <c r="AO284" s="64" t="str">
        <f ca="1">IF($R284=1,SUM($AC$1:AC284),"")</f>
        <v/>
      </c>
      <c r="AQ284" s="69" t="str">
        <f t="shared" si="43"/>
        <v>31:35</v>
      </c>
    </row>
    <row r="285" spans="6:43" x14ac:dyDescent="0.3">
      <c r="F285" s="64">
        <f t="shared" si="44"/>
        <v>31</v>
      </c>
      <c r="G285" s="66">
        <f t="shared" si="45"/>
        <v>40</v>
      </c>
      <c r="H285" s="67">
        <f t="shared" si="46"/>
        <v>1.3194444444444444</v>
      </c>
      <c r="K285" s="65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65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64">
        <f t="shared" si="40"/>
        <v>1</v>
      </c>
      <c r="R285" s="64">
        <f t="shared" ca="1" si="41"/>
        <v>1.2659999999999707</v>
      </c>
      <c r="S285" s="64" t="str">
        <f>IF(O285=1,"",RTD("cqg.rtd",,"StudyData", "(Vol("&amp;$E$13&amp;")when  (LocalYear("&amp;$E$13&amp;")="&amp;$D$2&amp;"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64" t="str">
        <f>IF(O285=1,"",RTD("cqg.rtd",,"StudyData", "(Vol("&amp;$E$14&amp;")when  (LocalYear("&amp;$E$14&amp;")="&amp;$D$3&amp;"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64" t="str">
        <f>IF(O285=1,"",RTD("cqg.rtd",,"StudyData", "(Vol("&amp;$E$15&amp;")when  (LocalYear("&amp;$E$15&amp;")="&amp;$D$4&amp;"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64" t="str">
        <f>IF(O285=1,"",RTD("cqg.rtd",,"StudyData", "(Vol("&amp;$E$16&amp;")when  (LocalYear("&amp;$E$16&amp;")="&amp;$D$5&amp;"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64" t="str">
        <f>IF(O285=1,"",RTD("cqg.rtd",,"StudyData", "(Vol("&amp;$E$17&amp;")when  (LocalYear("&amp;$E$17&amp;")="&amp;$D$6&amp;"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64" t="str">
        <f>IF(O285=1,"",RTD("cqg.rtd",,"StudyData", "(Vol("&amp;$E$18&amp;")when  (LocalYear("&amp;$E$18&amp;")="&amp;$D$7&amp;"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64" t="str">
        <f>IF(O285=1,"",RTD("cqg.rtd",,"StudyData", "(Vol("&amp;$E$19&amp;")when  (LocalYear("&amp;$E$19&amp;")="&amp;$D$8&amp;"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64" t="str">
        <f>IF(O285=1,"",RTD("cqg.rtd",,"StudyData", "(Vol("&amp;$E$20&amp;")when  (LocalYear("&amp;$E$20&amp;")="&amp;$D$9&amp;"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64" t="str">
        <f>IF(O285=1,"",RTD("cqg.rtd",,"StudyData", "(Vol("&amp;$E$21&amp;")when  (LocalYear("&amp;$E$21&amp;")="&amp;$D$10&amp;"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64" t="str">
        <f>IF(O285=1,"",RTD("cqg.rtd",,"StudyData", "(Vol("&amp;$E$21&amp;")when  (LocalYear("&amp;$E$21&amp;")="&amp;$D$11&amp;"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65" t="str">
        <f t="shared" si="42"/>
        <v/>
      </c>
      <c r="AE285" s="64" t="str">
        <f ca="1">IF($R285=1,SUM($S$1:S285),"")</f>
        <v/>
      </c>
      <c r="AF285" s="64" t="str">
        <f ca="1">IF($R285=1,SUM($T$1:T285),"")</f>
        <v/>
      </c>
      <c r="AG285" s="64" t="str">
        <f ca="1">IF($R285=1,SUM($U$1:U285),"")</f>
        <v/>
      </c>
      <c r="AH285" s="64" t="str">
        <f ca="1">IF($R285=1,SUM($V$1:V285),"")</f>
        <v/>
      </c>
      <c r="AI285" s="64" t="str">
        <f ca="1">IF($R285=1,SUM($W$1:W285),"")</f>
        <v/>
      </c>
      <c r="AJ285" s="64" t="str">
        <f ca="1">IF($R285=1,SUM($X$1:X285),"")</f>
        <v/>
      </c>
      <c r="AK285" s="64" t="str">
        <f ca="1">IF($R285=1,SUM($Y$1:Y285),"")</f>
        <v/>
      </c>
      <c r="AL285" s="64" t="str">
        <f ca="1">IF($R285=1,SUM($Z$1:Z285),"")</f>
        <v/>
      </c>
      <c r="AM285" s="64" t="str">
        <f ca="1">IF($R285=1,SUM($AA$1:AA285),"")</f>
        <v/>
      </c>
      <c r="AN285" s="64" t="str">
        <f ca="1">IF($R285=1,SUM($AB$1:AB285),"")</f>
        <v/>
      </c>
      <c r="AO285" s="64" t="str">
        <f ca="1">IF($R285=1,SUM($AC$1:AC285),"")</f>
        <v/>
      </c>
      <c r="AQ285" s="69" t="str">
        <f t="shared" si="43"/>
        <v>31:40</v>
      </c>
    </row>
    <row r="286" spans="6:43" x14ac:dyDescent="0.3">
      <c r="F286" s="64">
        <f t="shared" si="44"/>
        <v>31</v>
      </c>
      <c r="G286" s="66">
        <f t="shared" si="45"/>
        <v>45</v>
      </c>
      <c r="H286" s="67">
        <f t="shared" si="46"/>
        <v>1.3229166666666667</v>
      </c>
      <c r="K286" s="65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65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64">
        <f t="shared" si="40"/>
        <v>1</v>
      </c>
      <c r="R286" s="64">
        <f t="shared" ca="1" si="41"/>
        <v>1.2669999999999706</v>
      </c>
      <c r="S286" s="64" t="str">
        <f>IF(O286=1,"",RTD("cqg.rtd",,"StudyData", "(Vol("&amp;$E$13&amp;")when  (LocalYear("&amp;$E$13&amp;")="&amp;$D$2&amp;"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64" t="str">
        <f>IF(O286=1,"",RTD("cqg.rtd",,"StudyData", "(Vol("&amp;$E$14&amp;")when  (LocalYear("&amp;$E$14&amp;")="&amp;$D$3&amp;"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64" t="str">
        <f>IF(O286=1,"",RTD("cqg.rtd",,"StudyData", "(Vol("&amp;$E$15&amp;")when  (LocalYear("&amp;$E$15&amp;")="&amp;$D$4&amp;"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64" t="str">
        <f>IF(O286=1,"",RTD("cqg.rtd",,"StudyData", "(Vol("&amp;$E$16&amp;")when  (LocalYear("&amp;$E$16&amp;")="&amp;$D$5&amp;"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64" t="str">
        <f>IF(O286=1,"",RTD("cqg.rtd",,"StudyData", "(Vol("&amp;$E$17&amp;")when  (LocalYear("&amp;$E$17&amp;")="&amp;$D$6&amp;"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64" t="str">
        <f>IF(O286=1,"",RTD("cqg.rtd",,"StudyData", "(Vol("&amp;$E$18&amp;")when  (LocalYear("&amp;$E$18&amp;")="&amp;$D$7&amp;"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64" t="str">
        <f>IF(O286=1,"",RTD("cqg.rtd",,"StudyData", "(Vol("&amp;$E$19&amp;")when  (LocalYear("&amp;$E$19&amp;")="&amp;$D$8&amp;"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64" t="str">
        <f>IF(O286=1,"",RTD("cqg.rtd",,"StudyData", "(Vol("&amp;$E$20&amp;")when  (LocalYear("&amp;$E$20&amp;")="&amp;$D$9&amp;"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64" t="str">
        <f>IF(O286=1,"",RTD("cqg.rtd",,"StudyData", "(Vol("&amp;$E$21&amp;")when  (LocalYear("&amp;$E$21&amp;")="&amp;$D$10&amp;"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64" t="str">
        <f>IF(O286=1,"",RTD("cqg.rtd",,"StudyData", "(Vol("&amp;$E$21&amp;")when  (LocalYear("&amp;$E$21&amp;")="&amp;$D$11&amp;"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65" t="str">
        <f t="shared" si="42"/>
        <v/>
      </c>
      <c r="AE286" s="64" t="str">
        <f ca="1">IF($R286=1,SUM($S$1:S286),"")</f>
        <v/>
      </c>
      <c r="AF286" s="64" t="str">
        <f ca="1">IF($R286=1,SUM($T$1:T286),"")</f>
        <v/>
      </c>
      <c r="AG286" s="64" t="str">
        <f ca="1">IF($R286=1,SUM($U$1:U286),"")</f>
        <v/>
      </c>
      <c r="AH286" s="64" t="str">
        <f ca="1">IF($R286=1,SUM($V$1:V286),"")</f>
        <v/>
      </c>
      <c r="AI286" s="64" t="str">
        <f ca="1">IF($R286=1,SUM($W$1:W286),"")</f>
        <v/>
      </c>
      <c r="AJ286" s="64" t="str">
        <f ca="1">IF($R286=1,SUM($X$1:X286),"")</f>
        <v/>
      </c>
      <c r="AK286" s="64" t="str">
        <f ca="1">IF($R286=1,SUM($Y$1:Y286),"")</f>
        <v/>
      </c>
      <c r="AL286" s="64" t="str">
        <f ca="1">IF($R286=1,SUM($Z$1:Z286),"")</f>
        <v/>
      </c>
      <c r="AM286" s="64" t="str">
        <f ca="1">IF($R286=1,SUM($AA$1:AA286),"")</f>
        <v/>
      </c>
      <c r="AN286" s="64" t="str">
        <f ca="1">IF($R286=1,SUM($AB$1:AB286),"")</f>
        <v/>
      </c>
      <c r="AO286" s="64" t="str">
        <f ca="1">IF($R286=1,SUM($AC$1:AC286),"")</f>
        <v/>
      </c>
      <c r="AQ286" s="69" t="str">
        <f t="shared" si="43"/>
        <v>31:45</v>
      </c>
    </row>
    <row r="287" spans="6:43" x14ac:dyDescent="0.3">
      <c r="F287" s="64">
        <f t="shared" si="44"/>
        <v>31</v>
      </c>
      <c r="G287" s="66">
        <f t="shared" si="45"/>
        <v>50</v>
      </c>
      <c r="H287" s="67">
        <f t="shared" si="46"/>
        <v>1.3263888888888888</v>
      </c>
      <c r="K287" s="65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65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64">
        <f t="shared" si="40"/>
        <v>1</v>
      </c>
      <c r="R287" s="64">
        <f t="shared" ca="1" si="41"/>
        <v>1.2679999999999705</v>
      </c>
      <c r="S287" s="64" t="str">
        <f>IF(O287=1,"",RTD("cqg.rtd",,"StudyData", "(Vol("&amp;$E$13&amp;")when  (LocalYear("&amp;$E$13&amp;")="&amp;$D$2&amp;"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64" t="str">
        <f>IF(O287=1,"",RTD("cqg.rtd",,"StudyData", "(Vol("&amp;$E$14&amp;")when  (LocalYear("&amp;$E$14&amp;")="&amp;$D$3&amp;"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64" t="str">
        <f>IF(O287=1,"",RTD("cqg.rtd",,"StudyData", "(Vol("&amp;$E$15&amp;")when  (LocalYear("&amp;$E$15&amp;")="&amp;$D$4&amp;"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64" t="str">
        <f>IF(O287=1,"",RTD("cqg.rtd",,"StudyData", "(Vol("&amp;$E$16&amp;")when  (LocalYear("&amp;$E$16&amp;")="&amp;$D$5&amp;"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64" t="str">
        <f>IF(O287=1,"",RTD("cqg.rtd",,"StudyData", "(Vol("&amp;$E$17&amp;")when  (LocalYear("&amp;$E$17&amp;")="&amp;$D$6&amp;"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64" t="str">
        <f>IF(O287=1,"",RTD("cqg.rtd",,"StudyData", "(Vol("&amp;$E$18&amp;")when  (LocalYear("&amp;$E$18&amp;")="&amp;$D$7&amp;"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64" t="str">
        <f>IF(O287=1,"",RTD("cqg.rtd",,"StudyData", "(Vol("&amp;$E$19&amp;")when  (LocalYear("&amp;$E$19&amp;")="&amp;$D$8&amp;"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64" t="str">
        <f>IF(O287=1,"",RTD("cqg.rtd",,"StudyData", "(Vol("&amp;$E$20&amp;")when  (LocalYear("&amp;$E$20&amp;")="&amp;$D$9&amp;"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64" t="str">
        <f>IF(O287=1,"",RTD("cqg.rtd",,"StudyData", "(Vol("&amp;$E$21&amp;")when  (LocalYear("&amp;$E$21&amp;")="&amp;$D$10&amp;"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64" t="str">
        <f>IF(O287=1,"",RTD("cqg.rtd",,"StudyData", "(Vol("&amp;$E$21&amp;")when  (LocalYear("&amp;$E$21&amp;")="&amp;$D$11&amp;"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65" t="str">
        <f t="shared" si="42"/>
        <v/>
      </c>
      <c r="AE287" s="64" t="str">
        <f ca="1">IF($R287=1,SUM($S$1:S287),"")</f>
        <v/>
      </c>
      <c r="AF287" s="64" t="str">
        <f ca="1">IF($R287=1,SUM($T$1:T287),"")</f>
        <v/>
      </c>
      <c r="AG287" s="64" t="str">
        <f ca="1">IF($R287=1,SUM($U$1:U287),"")</f>
        <v/>
      </c>
      <c r="AH287" s="64" t="str">
        <f ca="1">IF($R287=1,SUM($V$1:V287),"")</f>
        <v/>
      </c>
      <c r="AI287" s="64" t="str">
        <f ca="1">IF($R287=1,SUM($W$1:W287),"")</f>
        <v/>
      </c>
      <c r="AJ287" s="64" t="str">
        <f ca="1">IF($R287=1,SUM($X$1:X287),"")</f>
        <v/>
      </c>
      <c r="AK287" s="64" t="str">
        <f ca="1">IF($R287=1,SUM($Y$1:Y287),"")</f>
        <v/>
      </c>
      <c r="AL287" s="64" t="str">
        <f ca="1">IF($R287=1,SUM($Z$1:Z287),"")</f>
        <v/>
      </c>
      <c r="AM287" s="64" t="str">
        <f ca="1">IF($R287=1,SUM($AA$1:AA287),"")</f>
        <v/>
      </c>
      <c r="AN287" s="64" t="str">
        <f ca="1">IF($R287=1,SUM($AB$1:AB287),"")</f>
        <v/>
      </c>
      <c r="AO287" s="64" t="str">
        <f ca="1">IF($R287=1,SUM($AC$1:AC287),"")</f>
        <v/>
      </c>
      <c r="AQ287" s="69" t="str">
        <f t="shared" si="43"/>
        <v>31:50</v>
      </c>
    </row>
    <row r="288" spans="6:43" x14ac:dyDescent="0.3">
      <c r="F288" s="64">
        <f t="shared" si="44"/>
        <v>31</v>
      </c>
      <c r="G288" s="66">
        <f t="shared" si="45"/>
        <v>55</v>
      </c>
      <c r="H288" s="67">
        <f t="shared" si="46"/>
        <v>1.3298611111111112</v>
      </c>
      <c r="K288" s="65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65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64">
        <f t="shared" si="40"/>
        <v>1</v>
      </c>
      <c r="R288" s="64">
        <f t="shared" ca="1" si="41"/>
        <v>1.2689999999999704</v>
      </c>
      <c r="S288" s="64" t="str">
        <f>IF(O288=1,"",RTD("cqg.rtd",,"StudyData", "(Vol("&amp;$E$13&amp;")when  (LocalYear("&amp;$E$13&amp;")="&amp;$D$2&amp;"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64" t="str">
        <f>IF(O288=1,"",RTD("cqg.rtd",,"StudyData", "(Vol("&amp;$E$14&amp;")when  (LocalYear("&amp;$E$14&amp;")="&amp;$D$3&amp;"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64" t="str">
        <f>IF(O288=1,"",RTD("cqg.rtd",,"StudyData", "(Vol("&amp;$E$15&amp;")when  (LocalYear("&amp;$E$15&amp;")="&amp;$D$4&amp;"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64" t="str">
        <f>IF(O288=1,"",RTD("cqg.rtd",,"StudyData", "(Vol("&amp;$E$16&amp;")when  (LocalYear("&amp;$E$16&amp;")="&amp;$D$5&amp;"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64" t="str">
        <f>IF(O288=1,"",RTD("cqg.rtd",,"StudyData", "(Vol("&amp;$E$17&amp;")when  (LocalYear("&amp;$E$17&amp;")="&amp;$D$6&amp;"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64" t="str">
        <f>IF(O288=1,"",RTD("cqg.rtd",,"StudyData", "(Vol("&amp;$E$18&amp;")when  (LocalYear("&amp;$E$18&amp;")="&amp;$D$7&amp;"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64" t="str">
        <f>IF(O288=1,"",RTD("cqg.rtd",,"StudyData", "(Vol("&amp;$E$19&amp;")when  (LocalYear("&amp;$E$19&amp;")="&amp;$D$8&amp;"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64" t="str">
        <f>IF(O288=1,"",RTD("cqg.rtd",,"StudyData", "(Vol("&amp;$E$20&amp;")when  (LocalYear("&amp;$E$20&amp;")="&amp;$D$9&amp;"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64" t="str">
        <f>IF(O288=1,"",RTD("cqg.rtd",,"StudyData", "(Vol("&amp;$E$21&amp;")when  (LocalYear("&amp;$E$21&amp;")="&amp;$D$10&amp;"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64" t="str">
        <f>IF(O288=1,"",RTD("cqg.rtd",,"StudyData", "(Vol("&amp;$E$21&amp;")when  (LocalYear("&amp;$E$21&amp;")="&amp;$D$11&amp;"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65" t="str">
        <f t="shared" si="42"/>
        <v/>
      </c>
      <c r="AE288" s="64" t="str">
        <f ca="1">IF($R288=1,SUM($S$1:S288),"")</f>
        <v/>
      </c>
      <c r="AF288" s="64" t="str">
        <f ca="1">IF($R288=1,SUM($T$1:T288),"")</f>
        <v/>
      </c>
      <c r="AG288" s="64" t="str">
        <f ca="1">IF($R288=1,SUM($U$1:U288),"")</f>
        <v/>
      </c>
      <c r="AH288" s="64" t="str">
        <f ca="1">IF($R288=1,SUM($V$1:V288),"")</f>
        <v/>
      </c>
      <c r="AI288" s="64" t="str">
        <f ca="1">IF($R288=1,SUM($W$1:W288),"")</f>
        <v/>
      </c>
      <c r="AJ288" s="64" t="str">
        <f ca="1">IF($R288=1,SUM($X$1:X288),"")</f>
        <v/>
      </c>
      <c r="AK288" s="64" t="str">
        <f ca="1">IF($R288=1,SUM($Y$1:Y288),"")</f>
        <v/>
      </c>
      <c r="AL288" s="64" t="str">
        <f ca="1">IF($R288=1,SUM($Z$1:Z288),"")</f>
        <v/>
      </c>
      <c r="AM288" s="64" t="str">
        <f ca="1">IF($R288=1,SUM($AA$1:AA288),"")</f>
        <v/>
      </c>
      <c r="AN288" s="64" t="str">
        <f ca="1">IF($R288=1,SUM($AB$1:AB288),"")</f>
        <v/>
      </c>
      <c r="AO288" s="64" t="str">
        <f ca="1">IF($R288=1,SUM($AC$1:AC288),"")</f>
        <v/>
      </c>
      <c r="AQ288" s="69" t="str">
        <f t="shared" si="43"/>
        <v>31:55</v>
      </c>
    </row>
    <row r="289" spans="7:41" x14ac:dyDescent="0.3">
      <c r="G289" s="66"/>
      <c r="H289" s="67"/>
      <c r="AE289" s="68">
        <f t="shared" ref="AE289:AO289" ca="1" si="47">SUM(AE2:AE288)</f>
        <v>82601</v>
      </c>
      <c r="AF289" s="68">
        <f t="shared" ca="1" si="47"/>
        <v>0</v>
      </c>
      <c r="AG289" s="68">
        <f t="shared" ca="1" si="47"/>
        <v>36271</v>
      </c>
      <c r="AH289" s="68">
        <f t="shared" ca="1" si="47"/>
        <v>51779</v>
      </c>
      <c r="AI289" s="68">
        <f t="shared" ca="1" si="47"/>
        <v>53066</v>
      </c>
      <c r="AJ289" s="68">
        <f t="shared" ca="1" si="47"/>
        <v>44802</v>
      </c>
      <c r="AK289" s="68">
        <f t="shared" ca="1" si="47"/>
        <v>0</v>
      </c>
      <c r="AL289" s="68">
        <f t="shared" ca="1" si="47"/>
        <v>44537</v>
      </c>
      <c r="AM289" s="68">
        <f t="shared" ca="1" si="47"/>
        <v>73323</v>
      </c>
      <c r="AN289" s="68">
        <f t="shared" ca="1" si="47"/>
        <v>59872</v>
      </c>
      <c r="AO289" s="68">
        <f t="shared" ca="1" si="47"/>
        <v>82936</v>
      </c>
    </row>
    <row r="290" spans="7:41" x14ac:dyDescent="0.3">
      <c r="G290" s="66"/>
      <c r="H290" s="67"/>
      <c r="AD290" s="64">
        <f ca="1">AO289</f>
        <v>82936</v>
      </c>
    </row>
    <row r="291" spans="7:41" x14ac:dyDescent="0.3">
      <c r="G291" s="66"/>
      <c r="H291" s="67"/>
    </row>
  </sheetData>
  <sheetProtection algorithmName="SHA-512" hashValue="bf4Aw0cKsvBetzrAu3dcAaV5C8uOckz9Ua6S3aaxAzjFCg6qdhCBblc+NAG+YeCXjcpBmBhzomg6Ux4RAoIEbw==" saltValue="Pd9KRGKst+4EldV21VVe5A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4:AN56"/>
  <sheetViews>
    <sheetView workbookViewId="0">
      <selection sqref="A1:XFD1048576"/>
    </sheetView>
  </sheetViews>
  <sheetFormatPr defaultColWidth="8.75" defaultRowHeight="16.5" x14ac:dyDescent="0.3"/>
  <cols>
    <col min="1" max="1" width="8.75" style="59"/>
    <col min="2" max="2" width="24.75" style="59" customWidth="1"/>
    <col min="3" max="3" width="8.75" style="59"/>
    <col min="4" max="4" width="2.375" style="59" customWidth="1"/>
    <col min="5" max="5" width="25.625" style="59" customWidth="1"/>
    <col min="6" max="6" width="8.75" style="59"/>
    <col min="7" max="7" width="3.25" style="59" customWidth="1"/>
    <col min="8" max="8" width="23.875" style="59" customWidth="1"/>
    <col min="9" max="9" width="8.75" style="59"/>
    <col min="10" max="10" width="2.75" style="59" customWidth="1"/>
    <col min="11" max="11" width="21.375" style="59" customWidth="1"/>
    <col min="12" max="12" width="8.75" style="59"/>
    <col min="13" max="13" width="2.25" style="59" customWidth="1"/>
    <col min="14" max="14" width="20.25" style="59" customWidth="1"/>
    <col min="15" max="15" width="8.75" style="59"/>
    <col min="16" max="16" width="2.375" style="59" customWidth="1"/>
    <col min="17" max="17" width="24.25" style="59" customWidth="1"/>
    <col min="18" max="18" width="8.75" style="59"/>
    <col min="19" max="19" width="2.75" style="59" customWidth="1"/>
    <col min="20" max="20" width="21.5" style="59" customWidth="1"/>
    <col min="21" max="21" width="8.75" style="59"/>
    <col min="22" max="22" width="3.5" style="59" customWidth="1"/>
    <col min="23" max="23" width="21.5" style="59" customWidth="1"/>
    <col min="24" max="24" width="8.75" style="59"/>
    <col min="25" max="25" width="3.5" style="59" customWidth="1"/>
    <col min="26" max="26" width="22.875" style="59" customWidth="1"/>
    <col min="27" max="27" width="8.75" style="59"/>
    <col min="28" max="28" width="3.5" style="59" customWidth="1"/>
    <col min="29" max="29" width="22.5" style="59" customWidth="1"/>
    <col min="30" max="34" width="8.75" style="59"/>
    <col min="35" max="35" width="9.75" style="59" bestFit="1" customWidth="1"/>
    <col min="36" max="16384" width="8.75" style="59"/>
  </cols>
  <sheetData>
    <row r="4" spans="2:40" x14ac:dyDescent="0.3">
      <c r="B4" s="59" t="str">
        <f>Symbols!B2</f>
        <v>YM</v>
      </c>
      <c r="C4" s="59">
        <f>AJ5</f>
        <v>4</v>
      </c>
      <c r="E4" s="59" t="str">
        <f>Symbols!C2</f>
        <v>EP</v>
      </c>
      <c r="F4" s="59">
        <f>AJ6</f>
        <v>4</v>
      </c>
      <c r="H4" s="59" t="str">
        <f>Symbols!D2</f>
        <v>ENQ</v>
      </c>
      <c r="I4" s="59">
        <f>AJ7</f>
        <v>4</v>
      </c>
      <c r="K4" s="59" t="str">
        <f>Symbols!E2</f>
        <v>TFE</v>
      </c>
      <c r="L4" s="59">
        <f>AJ8</f>
        <v>5</v>
      </c>
      <c r="N4" s="59" t="str">
        <f>Symbols!F2</f>
        <v>DD</v>
      </c>
      <c r="O4" s="59">
        <f>AJ9</f>
        <v>6</v>
      </c>
      <c r="Q4" s="59" t="str">
        <f>Symbols!G2</f>
        <v>DSX</v>
      </c>
      <c r="R4" s="59">
        <f>AJ10</f>
        <v>6</v>
      </c>
      <c r="T4" s="59" t="str">
        <f>Symbols!H2</f>
        <v>QFA</v>
      </c>
      <c r="U4" s="59">
        <f>AJ11</f>
        <v>5</v>
      </c>
      <c r="W4" s="59" t="str">
        <f>Symbols!I2</f>
        <v>PIL</v>
      </c>
      <c r="X4" s="59">
        <f>AJ12</f>
        <v>4</v>
      </c>
      <c r="Z4" s="59" t="str">
        <f>Symbols!J2</f>
        <v>X30</v>
      </c>
      <c r="AA4" s="59">
        <f>AJ13</f>
        <v>9</v>
      </c>
      <c r="AC4" s="59" t="str">
        <f>Symbols!K2</f>
        <v>JNK</v>
      </c>
      <c r="AD4" s="59">
        <f>AJ14</f>
        <v>5</v>
      </c>
      <c r="AJ4" s="60">
        <f>MAX(AI5:AI38)</f>
        <v>9.3201358283361031E-3</v>
      </c>
      <c r="AK4" s="60">
        <f>MIN(AI5:AI38)</f>
        <v>-2.5335089486325249E-2</v>
      </c>
      <c r="AL4" s="60">
        <f>AJ4-AK4</f>
        <v>3.465522531466135E-2</v>
      </c>
      <c r="AM4" s="59">
        <f>AJ4/5</f>
        <v>1.8640271656672207E-3</v>
      </c>
      <c r="AN4" s="59">
        <f>AK4/5*-1</f>
        <v>5.0670178972650496E-3</v>
      </c>
    </row>
    <row r="5" spans="2:40" x14ac:dyDescent="0.3">
      <c r="B5" s="59" t="str">
        <f>RTD("cqg.rtd", ,"ContractData",B4, "LongDescription",, "T")</f>
        <v>E-mini Dow ($5), Mar 16</v>
      </c>
      <c r="C5" s="59">
        <f>IF(Symbols!B3="B","B",IF(Symbols!B3=0,0,IF(Symbols!B3=1,"#.0",IF(Symbols!B3=2,"#.00",IF(Symbols!B3=3,"#.000",IF(Symbols!B3=4,"#.0000",IF(Symbols!B3=5,"#.00000",IF(Symbols!B3=6,"#.00000"))))))))</f>
        <v>0</v>
      </c>
      <c r="E5" s="59" t="str">
        <f>RTD("cqg.rtd", ,"ContractData",E4, "LongDescription",, "T")</f>
        <v>E-Mini S&amp;P 500, Mar 16</v>
      </c>
      <c r="F5" s="59" t="str">
        <f>IF(Symbols!C3="B","B",IF(Symbols!C3=0,0,IF(Symbols!C3=1,"#.0",IF(Symbols!C3=2,"#.00",IF(Symbols!C3=3,"#.000",IF(Symbols!C3=4,"#.0000",IF(Symbols!C3=5,"#.00000",IF(Symbols!C3=6,"#.000000"))))))))</f>
        <v>#.00</v>
      </c>
      <c r="H5" s="59" t="str">
        <f>RTD("cqg.rtd", ,"ContractData",H4, "LongDescription",, "T")</f>
        <v>E-mini NASDAQ-100, Mar 16</v>
      </c>
      <c r="I5" s="59" t="str">
        <f>IF(Symbols!D3="B","B",IF(Symbols!D3=0,0,IF(Symbols!D3=1,"#.0",IF(Symbols!D3=2,"#.00",IF(Symbols!D3=3,"#.000",IF(Symbols!D3=4,"#.0000",IF(Symbols!D3=5,"#.00000",IF(Symbols!D3=6,"#.000000"))))))))</f>
        <v>#.00</v>
      </c>
      <c r="K5" s="59" t="str">
        <f>RTD("cqg.rtd", ,"ContractData",K4, "LongDescription",, "T")</f>
        <v>Russell 2000 Index Mini, Mar 16</v>
      </c>
      <c r="L5" s="59" t="str">
        <f>IF(Symbols!E3="B","B",IF(Symbols!E3=0,0,IF(Symbols!E3=1,"#.0",IF(Symbols!E3=2,"#.00",IF(Symbols!E3=3,"#.000",IF(Symbols!E3=4,"#.0000",IF(Symbols!E3=5,"#.00000",IF(Symbols!E3=6,"#.000000"))))))))</f>
        <v>#.00</v>
      </c>
      <c r="N5" s="59" t="str">
        <f>RTD("cqg.rtd", ,"ContractData",N4, "LongDescription",, "T")</f>
        <v>DAX Index, Mar 16</v>
      </c>
      <c r="O5" s="59" t="str">
        <f>IF(Symbols!F3="B","B",IF(Symbols!F3=0,0,IF(Symbols!F3=1,"#.0",IF(Symbols!F3=2,"#.00",IF(Symbols!F3=3,"#.000",IF(Symbols!F3=4,"#.0000",IF(Symbols!F3=5,"#.00000",IF(Symbols!F3=6,"#.000000"))))))))</f>
        <v>#.00</v>
      </c>
      <c r="Q5" s="59" t="str">
        <f>RTD("cqg.rtd", ,"ContractData",Q4, "LongDescription",, "T")</f>
        <v>Euro STOXX 50, Mar 16</v>
      </c>
      <c r="R5" s="59">
        <f>IF(Symbols!G3="B","B",IF(Symbols!G3=0,0,IF(Symbols!G3=1,"#.0",IF(Symbols!G3=2,"#.00",IF(Symbols!G3=3,"#.000",IF(Symbols!G3=4,"#.0000",IF(Symbols!G3=5,"#.00000",IF(Symbols!G3=6,"#.000000"))))))))</f>
        <v>0</v>
      </c>
      <c r="T5" s="59" t="str">
        <f>RTD("cqg.rtd", ,"ContractData",T4, "LongDescription",, "T")</f>
        <v>FTSE 100 - Stnd Index, Mar 16</v>
      </c>
      <c r="U5" s="59" t="str">
        <f>IF(Symbols!H3="B","B",IF(Symbols!H3=0,0,IF(Symbols!H3=1,"#.0",IF(Symbols!H3=2,"#.00",IF(Symbols!H3=3,"#.000",IF(Symbols!H3=4,"#.0000",IF(Symbols!H3=5,"#.00000",IF(Symbols!H3=6,"#.000000"))))))))</f>
        <v>#.00</v>
      </c>
      <c r="W5" s="59" t="str">
        <f>RTD("cqg.rtd", ,"ContractData",W4, "LongDescription",, "T")</f>
        <v>CAC40, Jan 16</v>
      </c>
      <c r="X5" s="59" t="str">
        <f>IF(Symbols!I3="B","B",IF(Symbols!I3=0,0,IF(Symbols!I3=1,"#.0",IF(Symbols!I3=2,"#.00",IF(Symbols!I3=3,"#.000",IF(Symbols!I3=4,"#.0000",IF(Symbols!I3=5,"#.00000",IF(Symbols!I3=6,"#.000000"))))))))</f>
        <v>#.00</v>
      </c>
      <c r="Z5" s="59" t="str">
        <f>RTD("cqg.rtd", ,"ContractData",Z4, "LongDescription",, "T")</f>
        <v>OMX Stockholm 30 Index, Jan 16</v>
      </c>
      <c r="AA5" s="59" t="str">
        <f>IF(Symbols!J3="B","B",IF(Symbols!J3=0,0,IF(Symbols!J3=1,"#.0",IF(Symbols!J3=2,"#.00",IF(Symbols!J3=3,"#.000",IF(Symbols!J3=4,"#.0000",IF(Symbols!J3=5,"#.00000",IF(Symbols!J3=6,"#.000000"))))))))</f>
        <v>#.00</v>
      </c>
      <c r="AC5" s="59" t="str">
        <f>RTD("cqg.rtd", ,"ContractData",AC4, "LongDescription",, "T")</f>
        <v>Nikkei 225 (Osaka), Mar 16</v>
      </c>
      <c r="AD5" s="59">
        <f>IF(Symbols!K3="B","B",IF(Symbols!K3=0,0,IF(Symbols!K3=1,"#.0",IF(Symbols!K3=2,"#.00",IF(Symbols!K3=3,"#.000",IF(Symbols!K3=4,"#.0000",IF(Symbols!K3=5,"#.00000",IF(Symbols!K3=6,"#.000000"))))))))</f>
        <v>0</v>
      </c>
      <c r="AH5" s="59" t="str">
        <f>B4</f>
        <v>YM</v>
      </c>
      <c r="AI5" s="61">
        <f>C8</f>
        <v>-6.0286801287679249E-3</v>
      </c>
      <c r="AJ5" s="59">
        <f t="shared" ref="AJ5:AJ38" si="0">VLOOKUP(AI5,$AM$5:$AN$15,2)</f>
        <v>4</v>
      </c>
      <c r="AM5" s="60">
        <f>AK4</f>
        <v>-2.5335089486325249E-2</v>
      </c>
      <c r="AN5" s="59">
        <v>1</v>
      </c>
    </row>
    <row r="6" spans="2:40" x14ac:dyDescent="0.3">
      <c r="B6" s="59" t="str">
        <f>IF(C5="B",RTD("cqg.rtd",,"ContractData",B4,"LastTrade",,"B"),TEXT(RTD("cqg.rtd",,"ContractData",B4,"LastTrade",,"T"),C5))</f>
        <v>16983</v>
      </c>
      <c r="E6" s="59" t="str">
        <f>IF(F5="B",RTD("cqg.rtd",,"ContractData",E4,"LastTrade",,"B"),TEXT(RTD("cqg.rtd",,"ContractData",E4,"LastTrade",,"T"),F5))</f>
        <v>1998.75</v>
      </c>
      <c r="H6" s="59" t="str">
        <f>IF(I5="B",RTD("cqg.rtd",,"ContractData",H4,"LastTrade",,"B"),TEXT(RTD("cqg.rtd",,"ContractData",H4,"LastTrade",,"T"),I5))</f>
        <v>4478.25</v>
      </c>
      <c r="K6" s="59" t="str">
        <f>IF(L5="B",RTD("cqg.rtd",,"ContractData",K4,"LastTrade",,"B"),TEXT(RTD("cqg.rtd",,"ContractData",K4,"LastTrade",,"T"),L5))</f>
        <v>1101.00</v>
      </c>
      <c r="N6" s="59" t="str">
        <f>IF(O5="B",RTD("cqg.rtd",,"ContractData",N4,"LastTrade",,"B"),TEXT(RTD("cqg.rtd",,"ContractData",N4,"LastTrade",,"T"),O5))</f>
        <v>10270.50</v>
      </c>
      <c r="Q6" s="59" t="str">
        <f>IF(R5="B",RTD("cqg.rtd",,"ContractData",Q4,"LastTrade",,"B"),TEXT(RTD("cqg.rtd",,"ContractData",Q4,"LastTrade",,"T"),R5))</f>
        <v>3156</v>
      </c>
      <c r="T6" s="59" t="str">
        <f>IF(U5="B",RTD("cqg.rtd",,"ContractData",T4,"LastTrade",,"B"),TEXT(RTD("cqg.rtd",,"ContractData",T4,"LastTrade",,"T"),U5))</f>
        <v>6065.00</v>
      </c>
      <c r="W6" s="59" t="str">
        <f>IF(X5="B",RTD("cqg.rtd",,"ContractData",W4,"LastTrade",,"B"),TEXT(RTD("cqg.rtd",,"ContractData",W4,"LastTrade",,"T"),X5))</f>
        <v>4519.00</v>
      </c>
      <c r="Z6" s="59" t="str">
        <f>IF(AA5="B",RTD("cqg.rtd",,"ContractData",Z4,"LastTrade",,"B"),TEXT(RTD("cqg.rtd",,"ContractData",Z4,"LastTrade",,"T"),AA5))</f>
        <v>1400.00</v>
      </c>
      <c r="AC6" s="59" t="str">
        <f>IF(AD5="B",RTD("cqg.rtd",,"ContractData",AC4,"LastTrade",,"B"),TEXT(RTD("cqg.rtd",,"ContractData",AC4,"LastTrade",,"T"),AD5))</f>
        <v>18270</v>
      </c>
      <c r="AH6" s="59" t="str">
        <f>E4</f>
        <v>EP</v>
      </c>
      <c r="AI6" s="61">
        <f>F8</f>
        <v>-5.1020408163265311E-3</v>
      </c>
      <c r="AJ6" s="59">
        <f t="shared" si="0"/>
        <v>4</v>
      </c>
      <c r="AM6" s="60">
        <f>AM5+$AN$4</f>
        <v>-2.0268071589060199E-2</v>
      </c>
      <c r="AN6" s="59">
        <v>2</v>
      </c>
    </row>
    <row r="7" spans="2:40" x14ac:dyDescent="0.3">
      <c r="B7" s="59" t="str">
        <f>IF(C5="B",RTD("cqg.rtd",,"ContractData",B4,"High",,"B"),TEXT(RTD("cqg.rtd",,"ContractData",B4,"High",,"T"),C5))</f>
        <v>17153</v>
      </c>
      <c r="C7" s="59" t="str">
        <f>IF(C5="B",RTD("cqg.rtd",,"ContractData",B4,"NetLastTrade",,"B"),TEXT(RTD("cqg.rtd",,"ContractData",B4,"NetLastTrade",,"T"),C5))</f>
        <v>-102</v>
      </c>
      <c r="E7" s="59" t="str">
        <f>IF(F5="B",RTD("cqg.rtd",,"ContractData",E4,"High",,"B"),TEXT(RTD("cqg.rtd",,"ContractData",E4,"High",,"T"),F5))</f>
        <v>2017.00</v>
      </c>
      <c r="F7" s="59" t="str">
        <f>IF(F5="B",RTD("cqg.rtd",,"ContractData",E4,"NetLastTrade",,"B"),TEXT(RTD("cqg.rtd",,"ContractData",E4,"NetLastTrade",,"T"),F5))</f>
        <v>-10.25</v>
      </c>
      <c r="H7" s="59" t="str">
        <f>IF(I5="B",RTD("cqg.rtd",,"ContractData",H4,"High",,"B"),TEXT(RTD("cqg.rtd",,"ContractData",H4,"High",,"T"),I5))</f>
        <v>4523.00</v>
      </c>
      <c r="I7" s="59" t="str">
        <f>IF(I5="B",RTD("cqg.rtd",,"ContractData",H4,"NetLastTrade",,"B"),TEXT(RTD("cqg.rtd",,"ContractData",H4,"NetLastTrade",,"T"),I5))</f>
        <v>-26.25</v>
      </c>
      <c r="K7" s="59" t="str">
        <f>IF(L5="B",RTD("cqg.rtd",,"ContractData",K4,"High",,"B"),TEXT(RTD("cqg.rtd",,"ContractData",K4,"High",,"T"),L5))</f>
        <v>1111.80</v>
      </c>
      <c r="L7" s="59" t="str">
        <f>IF(L5="B",RTD("cqg.rtd",,"ContractData",K4,"NetLastTrade",,"B"),TEXT(RTD("cqg.rtd",,"ContractData",K4,"NetLastTrade",,"T"),L5))</f>
        <v>-5.00</v>
      </c>
      <c r="N7" s="59" t="str">
        <f>IF(O5="B",RTD("cqg.rtd",,"ContractData",N4,"High",,"B"),TEXT(RTD("cqg.rtd",,"ContractData",N4,"High",,"T"),O5))</f>
        <v>10403.50</v>
      </c>
      <c r="O7" s="59" t="str">
        <f>IF(O5="B",RTD("cqg.rtd",,"ContractData",N4,"NetLastTrade",,"B"),TEXT(RTD("cqg.rtd",,"ContractData",N4,"NetLastTrade",,"T"),O5))</f>
        <v>6.50</v>
      </c>
      <c r="Q7" s="59" t="str">
        <f>IF(R5="B",RTD("cqg.rtd",,"ContractData",Q4,"High",,"B"),TEXT(RTD("cqg.rtd",,"ContractData",Q4,"High",,"T"),R5))</f>
        <v>3195</v>
      </c>
      <c r="R7" s="59" t="str">
        <f>IF(R5="B",RTD("cqg.rtd",,"ContractData",Q4,"NetLastTrade",,"B"),TEXT(RTD("cqg.rtd",,"ContractData",Q4,"NetLastTrade",,"T"),R5))</f>
        <v>5</v>
      </c>
      <c r="T7" s="59" t="str">
        <f>IF(U5="B",RTD("cqg.rtd",,"ContractData",T4,"High",,"B"),TEXT(RTD("cqg.rtd",,"ContractData",T4,"High",,"T"),U5))</f>
        <v>6118.00</v>
      </c>
      <c r="U7" s="59" t="str">
        <f>IF(U5="B",RTD("cqg.rtd",,"ContractData",T4,"NetLastTrade",,"B"),TEXT(RTD("cqg.rtd",,"ContractData",T4,"NetLastTrade",,"T"),U5))</f>
        <v>-21.50</v>
      </c>
      <c r="W7" s="59" t="str">
        <f>IF(X5="B",RTD("cqg.rtd",,"ContractData",W4,"High",,"B"),TEXT(RTD("cqg.rtd",,"ContractData",W4,"High",,"T"),X5))</f>
        <v>4582.50</v>
      </c>
      <c r="X7" s="59" t="str">
        <f>IF(X5="B",RTD("cqg.rtd",,"ContractData",W4,"NetLastTrade",,"B"),TEXT(RTD("cqg.rtd",,"ContractData",W4,"NetLastTrade",,"T"),X5))</f>
        <v>-42.00</v>
      </c>
      <c r="Z7" s="59" t="str">
        <f>IF(AA5="B",RTD("cqg.rtd",,"ContractData",Z4,"High",,"B"),TEXT(RTD("cqg.rtd",,"ContractData",Z4,"High",,"T"),AA5))</f>
        <v>1409.25</v>
      </c>
      <c r="AA7" s="59" t="str">
        <f>IF(AA5="B",RTD("cqg.rtd",,"ContractData",Z4,"NetLastTrade",,"B"),TEXT(RTD("cqg.rtd",,"ContractData",Z4,"NetLastTrade",,"T"),AA5))</f>
        <v>9.75</v>
      </c>
      <c r="AC7" s="59" t="str">
        <f>IF(AD5="B",RTD("cqg.rtd",,"ContractData",AC4,"High",,"B"),TEXT(RTD("cqg.rtd",,"ContractData",AC4,"High",,"T"),AD5))</f>
        <v>18440</v>
      </c>
      <c r="AD7" s="59" t="str">
        <f>IF(AD5="B",RTD("cqg.rtd",,"ContractData",AC4,"NetLastTrade",,"B"),TEXT(RTD("cqg.rtd",,"ContractData",AC4,"NetLastTrade",,"T"),AD5))</f>
        <v>-90</v>
      </c>
      <c r="AH7" s="59" t="str">
        <f>H4</f>
        <v>ENQ</v>
      </c>
      <c r="AI7" s="61">
        <f>I8</f>
        <v>-5.8275058275058279E-3</v>
      </c>
      <c r="AJ7" s="59">
        <f t="shared" si="0"/>
        <v>4</v>
      </c>
      <c r="AM7" s="60">
        <f>AM6+$AN$4</f>
        <v>-1.5201053691795148E-2</v>
      </c>
      <c r="AN7" s="59">
        <v>3</v>
      </c>
    </row>
    <row r="8" spans="2:40" x14ac:dyDescent="0.3">
      <c r="B8" s="59" t="str">
        <f>IF(C5="B",RTD("cqg.rtd",,"ContractData",B4,"Low",,"B"),TEXT(RTD("cqg.rtd",,"ContractData",B4,"Low",,"T"),C5))</f>
        <v>16946</v>
      </c>
      <c r="C8" s="61">
        <f>IFERROR(RTD("cqg.rtd", ,"ContractData",B4, "PercentNetLastQuote",, "T")/100,"")</f>
        <v>-6.0286801287679249E-3</v>
      </c>
      <c r="D8" s="61"/>
      <c r="E8" s="59" t="str">
        <f>IF(F5="B",RTD("cqg.rtd",,"ContractData",E4,"Low",,"B"),TEXT(RTD("cqg.rtd",,"ContractData",E4,"Low",,"T"),F5))</f>
        <v>1992.25</v>
      </c>
      <c r="F8" s="61">
        <f>IFERROR(RTD("cqg.rtd", ,"ContractData",E4, "PercentNetLastQuote",, "T")/100,"")</f>
        <v>-5.1020408163265311E-3</v>
      </c>
      <c r="G8" s="61"/>
      <c r="H8" s="59" t="str">
        <f>IF(I5="B",RTD("cqg.rtd",,"ContractData",H4,"Low",,"B"),TEXT(RTD("cqg.rtd",,"ContractData",H4,"Low",,"T"),I5))</f>
        <v>4466.00</v>
      </c>
      <c r="I8" s="61">
        <f>IFERROR(RTD("cqg.rtd", ,"ContractData",H4, "PercentNetLastQuote",, "T")/100,"")</f>
        <v>-5.8275058275058279E-3</v>
      </c>
      <c r="J8" s="61"/>
      <c r="K8" s="59" t="str">
        <f>IF(L5="B",RTD("cqg.rtd",,"ContractData",K4,"Low",,"B"),TEXT(RTD("cqg.rtd",,"ContractData",K4,"Low",,"T"),L5))</f>
        <v>1099.10</v>
      </c>
      <c r="L8" s="61">
        <f>IFERROR(RTD("cqg.rtd", ,"ContractData",K4, "PercentNetLastQuote",, "T")/100,"")</f>
        <v>-4.5207956600361665E-3</v>
      </c>
      <c r="M8" s="61"/>
      <c r="N8" s="59" t="str">
        <f>IF(O5="B",RTD("cqg.rtd",,"ContractData",N4,"Low",,"B"),TEXT(RTD("cqg.rtd",,"ContractData",N4,"Low",,"T"),O5))</f>
        <v>10172.00</v>
      </c>
      <c r="O8" s="61">
        <f>IFERROR(RTD("cqg.rtd", ,"ContractData",N4, "PercentNetLastQuote",, "T")/100,"")</f>
        <v>6.8199532346063904E-4</v>
      </c>
      <c r="P8" s="61"/>
      <c r="Q8" s="59" t="str">
        <f>IF(R5="B",RTD("cqg.rtd",,"ContractData",Q4,"Low",,"B"),TEXT(RTD("cqg.rtd",,"ContractData",Q4,"Low",,"T"),R5))</f>
        <v>3127</v>
      </c>
      <c r="R8" s="61">
        <f>IFERROR(RTD("cqg.rtd", ,"ContractData",Q4, "PercentNetLastQuote",, "T")/100,"")</f>
        <v>1.5867978419549351E-3</v>
      </c>
      <c r="S8" s="61"/>
      <c r="T8" s="59" t="str">
        <f>IF(U5="B",RTD("cqg.rtd",,"ContractData",T4,"Low",,"B"),TEXT(RTD("cqg.rtd",,"ContractData",T4,"Low",,"T"),U5))</f>
        <v>6026.50</v>
      </c>
      <c r="U8" s="61">
        <f>IFERROR(RTD("cqg.rtd", ,"ContractData",T4, "PercentNetLastQuote",, "T")/100,"")</f>
        <v>-3.5324077877269366E-3</v>
      </c>
      <c r="V8" s="61"/>
      <c r="W8" s="59" t="str">
        <f>IF(X5="B",RTD("cqg.rtd",,"ContractData",W4,"Low",,"B"),TEXT(RTD("cqg.rtd",,"ContractData",W4,"Low",,"T"),X5))</f>
        <v>4480.00</v>
      </c>
      <c r="X8" s="61">
        <f>IFERROR(RTD("cqg.rtd", ,"ContractData",W4, "PercentNetLastQuote",, "T")/100,"")</f>
        <v>-9.2085069063801792E-3</v>
      </c>
      <c r="Z8" s="59" t="str">
        <f>IF(AA5="B",RTD("cqg.rtd",,"ContractData",Z4,"Low",,"B"),TEXT(RTD("cqg.rtd",,"ContractData",Z4,"Low",,"T"),AA5))</f>
        <v>1382.75</v>
      </c>
      <c r="AA8" s="61">
        <f>IFERROR(RTD("cqg.rtd", ,"ContractData",Z4, "PercentNetLastQuote",, "T")/100,"")</f>
        <v>7.0131271354073009E-3</v>
      </c>
      <c r="AC8" s="59" t="str">
        <f>IF(AD5="B",RTD("cqg.rtd",,"ContractData",AC4,"Low",,"B"),TEXT(RTD("cqg.rtd",,"ContractData",AC4,"Low",,"T"),AD5))</f>
        <v>18130</v>
      </c>
      <c r="AD8" s="61">
        <f>IFERROR(RTD("cqg.rtd", ,"ContractData",AC4, "PercentNetLastQuote",, "T")/100,"")</f>
        <v>-4.9019607843137254E-3</v>
      </c>
      <c r="AH8" s="59" t="str">
        <f>K4</f>
        <v>TFE</v>
      </c>
      <c r="AI8" s="61">
        <f>L8</f>
        <v>-4.5207956600361665E-3</v>
      </c>
      <c r="AJ8" s="59">
        <f t="shared" si="0"/>
        <v>5</v>
      </c>
      <c r="AM8" s="60">
        <f>AM7+$AN$4</f>
        <v>-1.0134035794530098E-2</v>
      </c>
      <c r="AN8" s="59">
        <v>4</v>
      </c>
    </row>
    <row r="9" spans="2:40" x14ac:dyDescent="0.3">
      <c r="AH9" s="59" t="str">
        <f>N4</f>
        <v>DD</v>
      </c>
      <c r="AI9" s="61">
        <f>O8</f>
        <v>6.8199532346063904E-4</v>
      </c>
      <c r="AJ9" s="59">
        <f t="shared" si="0"/>
        <v>6</v>
      </c>
      <c r="AM9" s="60">
        <f>AM8+$AN$4</f>
        <v>-5.0670178972650479E-3</v>
      </c>
      <c r="AN9" s="59">
        <v>5</v>
      </c>
    </row>
    <row r="10" spans="2:40" x14ac:dyDescent="0.3">
      <c r="B10" s="59" t="str">
        <f>Symbols!B8</f>
        <v>GCE?1</v>
      </c>
      <c r="C10" s="59">
        <f>AJ15</f>
        <v>7</v>
      </c>
      <c r="AC10" s="59" t="str">
        <f>Symbols!B11</f>
        <v>FVA</v>
      </c>
      <c r="AD10" s="59">
        <f>AJ22</f>
        <v>6</v>
      </c>
      <c r="AH10" s="59" t="str">
        <f>Q4</f>
        <v>DSX</v>
      </c>
      <c r="AI10" s="61">
        <f>R8</f>
        <v>1.5867978419549351E-3</v>
      </c>
      <c r="AJ10" s="59">
        <f t="shared" si="0"/>
        <v>6</v>
      </c>
      <c r="AM10" s="60">
        <f>AM9+$AN$4</f>
        <v>0</v>
      </c>
      <c r="AN10" s="59">
        <v>6</v>
      </c>
    </row>
    <row r="11" spans="2:40" x14ac:dyDescent="0.3">
      <c r="B11" s="59" t="str">
        <f>RTD("cqg.rtd", ,"ContractData",B10, "LongDescription",, "T")</f>
        <v>Gold (Globex), Feb 16</v>
      </c>
      <c r="C11" s="59" t="str">
        <f>IF(Symbols!B9="B","B",IF(Symbols!B9=0,0,IF(Symbols!B9=1,"#.0",IF(Symbols!B9=2,"#.00",IF(Symbols!B9=3,"#.000",IF(Symbols!B9=4,"#.0000",IF(Symbols!B9=5,"#.00000",IF(Symbols!B9=6,"#.00000"))))))))</f>
        <v>#.00</v>
      </c>
      <c r="F11" s="59">
        <f>RTD("cqg.rtd", ,"ContractData", "GCE", "HIghprice",, "T")</f>
        <v>1081.5</v>
      </c>
      <c r="AC11" s="59" t="str">
        <f>RTD("cqg.rtd", ,"ContractData",AC10, "LongDescription",, "B")</f>
        <v>5 Year US Treasury Notes (Globex), Mar 16</v>
      </c>
      <c r="AD11" s="59" t="str">
        <f>IF(Symbols!B12="B","B",IF(Symbols!B12=0,0,IF(Symbols!B12=1,"#.0",IF(Symbols!B12=2,"#.00",IF(Symbols!B12=3,"#.000",IF(Symbols!B12=4,"#.0000",IF(Symbols!B12=5,"#.00000",IF(Symbols!B12=6,"#.000000"))))))))</f>
        <v>B</v>
      </c>
      <c r="AH11" s="59" t="str">
        <f>T4</f>
        <v>QFA</v>
      </c>
      <c r="AI11" s="61">
        <f>U8</f>
        <v>-3.5324077877269366E-3</v>
      </c>
      <c r="AJ11" s="59">
        <f t="shared" si="0"/>
        <v>5</v>
      </c>
      <c r="AM11" s="60">
        <f>AM10+$AM$4</f>
        <v>1.8640271656672207E-3</v>
      </c>
      <c r="AN11" s="59">
        <v>7</v>
      </c>
    </row>
    <row r="12" spans="2:40" x14ac:dyDescent="0.3">
      <c r="B12" s="59" t="str">
        <f>IF(C11="B",RTD("cqg.rtd",,"ContractData",B10,"LastTrade",,"B"),TEXT(RTD("cqg.rtd",,"ContractData",B10,"LastTrade",,"T"),C11))</f>
        <v>1077.90</v>
      </c>
      <c r="AC12" s="59" t="str">
        <f>IF(AD11="B",RTD("cqg.rtd",,"ContractData",AC10,"LastTrade",,"B"),TEXT(RTD("cqg.rtd",,"ContractData",AC10,"LastTrade",,"T"),AD11))</f>
        <v>118'18.75</v>
      </c>
      <c r="AH12" s="59" t="str">
        <f>W4</f>
        <v>PIL</v>
      </c>
      <c r="AI12" s="61">
        <f>X8</f>
        <v>-9.2085069063801792E-3</v>
      </c>
      <c r="AJ12" s="59">
        <f>VLOOKUP(AI12,$AM$5:$AN$15,2)</f>
        <v>4</v>
      </c>
      <c r="AM12" s="60">
        <f>AM11+$AM$4</f>
        <v>3.7280543313344414E-3</v>
      </c>
      <c r="AN12" s="59">
        <v>8</v>
      </c>
    </row>
    <row r="13" spans="2:40" x14ac:dyDescent="0.3">
      <c r="B13" s="59" t="str">
        <f>IF(C11="B",RTD("cqg.rtd",,"ContractData",B10,"High",,"B"),TEXT(RTD("cqg.rtd",,"ContractData",B10,"High",,"T"),C11))</f>
        <v>1081.50</v>
      </c>
      <c r="C13" s="59" t="str">
        <f>IF(C11="B",RTD("cqg.rtd",,"ContractData",B10,"NetLastTrade",,"B"),TEXT(RTD("cqg.rtd",,"ContractData",B10,"NetLastTrade",,"T"),C11))</f>
        <v>2.70</v>
      </c>
      <c r="AC13" s="59" t="str">
        <f>IF(AD11="B",RTD("cqg.rtd",,"ContractData",AC10,"High",,"B"),TEXT(RTD("cqg.rtd",,"ContractData",AC10,"High",,"T"),AD11))</f>
        <v>118'20.00</v>
      </c>
      <c r="AD13" s="59" t="str">
        <f>IF(AD11="B",RTD("cqg.rtd",,"ContractData",AC10,"NetLastTrade",,"B"),TEXT(RTD("cqg.rtd",,"ContractData",AC10,"NetLastTrade",,"T"),AD11))</f>
        <v>+0'03.75</v>
      </c>
      <c r="AH13" s="59" t="str">
        <f>Z4</f>
        <v>X30</v>
      </c>
      <c r="AI13" s="61">
        <f>AA8</f>
        <v>7.0131271354073009E-3</v>
      </c>
      <c r="AJ13" s="59">
        <f>VLOOKUP(AI13,$AM$5:$AN$15,2)</f>
        <v>9</v>
      </c>
      <c r="AM13" s="60">
        <f>AM12+$AM$4</f>
        <v>5.5920814970016625E-3</v>
      </c>
      <c r="AN13" s="59">
        <v>9</v>
      </c>
    </row>
    <row r="14" spans="2:40" x14ac:dyDescent="0.3">
      <c r="B14" s="59" t="str">
        <f>IF(C11="B",RTD("cqg.rtd",,"ContractData",B10,"Low",,"B"),TEXT(RTD("cqg.rtd",,"ContractData",B10,"Low",,"T"),C11))</f>
        <v>1071.90</v>
      </c>
      <c r="C14" s="61">
        <f>IFERROR(RTD("cqg.rtd", ,"ContractData",B10, "PercentNetLastQuote",, "T")/100,"")</f>
        <v>2.5111607142857145E-3</v>
      </c>
      <c r="D14" s="61"/>
      <c r="F14" s="61"/>
      <c r="G14" s="61"/>
      <c r="H14" s="61"/>
      <c r="I14" s="61"/>
      <c r="J14" s="61"/>
      <c r="L14" s="61"/>
      <c r="M14" s="61"/>
      <c r="O14" s="61"/>
      <c r="P14" s="61"/>
      <c r="R14" s="61"/>
      <c r="S14" s="61"/>
      <c r="U14" s="61"/>
      <c r="V14" s="61"/>
      <c r="X14" s="61"/>
      <c r="AC14" s="59" t="str">
        <f>IF(AD11="B",RTD("cqg.rtd",,"ContractData",AC10,"Low",,"B"),TEXT(RTD("cqg.rtd",,"ContractData",AC10,"Low",,"T"),AD11))</f>
        <v>118'12.25</v>
      </c>
      <c r="AD14" s="61">
        <f>IFERROR(RTD("cqg.rtd", ,"ContractData",AC10, "PercentNetLastQuote",, "T")/100,"")</f>
        <v>9.8918491163281453E-4</v>
      </c>
      <c r="AH14" s="59" t="str">
        <f>AC4</f>
        <v>JNK</v>
      </c>
      <c r="AI14" s="61">
        <f>AD8</f>
        <v>-4.9019607843137254E-3</v>
      </c>
      <c r="AJ14" s="59">
        <f>VLOOKUP(AI14,$AM$5:$AN$15,2)</f>
        <v>5</v>
      </c>
      <c r="AM14" s="60">
        <f>AM13+$AM$4</f>
        <v>7.4561086626688828E-3</v>
      </c>
      <c r="AN14" s="59">
        <v>10</v>
      </c>
    </row>
    <row r="15" spans="2:40" x14ac:dyDescent="0.3">
      <c r="AH15" s="59" t="str">
        <f>B10</f>
        <v>GCE?1</v>
      </c>
      <c r="AI15" s="61">
        <f>C14</f>
        <v>2.5111607142857145E-3</v>
      </c>
      <c r="AJ15" s="59">
        <f>VLOOKUP(AI15,$AM$5:$AN$15,2)</f>
        <v>7</v>
      </c>
      <c r="AM15" s="60">
        <f>AM14+$AM$4</f>
        <v>9.3201358283361031E-3</v>
      </c>
      <c r="AN15" s="59">
        <v>11</v>
      </c>
    </row>
    <row r="16" spans="2:40" x14ac:dyDescent="0.3">
      <c r="B16" s="59" t="str">
        <f>Symbols!C8</f>
        <v>SIE</v>
      </c>
      <c r="C16" s="59">
        <f>AJ16</f>
        <v>11</v>
      </c>
      <c r="H16" s="61"/>
      <c r="AC16" s="59" t="str">
        <f>Symbols!C11</f>
        <v>TYA?1</v>
      </c>
      <c r="AD16" s="59">
        <f>AJ23</f>
        <v>6</v>
      </c>
      <c r="AH16" s="59" t="str">
        <f>B16</f>
        <v>SIE</v>
      </c>
      <c r="AI16" s="61">
        <f>C20</f>
        <v>9.3201358283361031E-3</v>
      </c>
      <c r="AJ16" s="59">
        <f t="shared" si="0"/>
        <v>11</v>
      </c>
      <c r="AM16" s="60"/>
    </row>
    <row r="17" spans="2:39" x14ac:dyDescent="0.3">
      <c r="B17" s="59" t="str">
        <f>RTD("cqg.rtd", ,"ContractData",B16, "LongDescription",, "T")</f>
        <v>Silver (Globex), Mar 16</v>
      </c>
      <c r="C17" s="59" t="str">
        <f>IF(Symbols!C9="B","B",IF(Symbols!C9=0,0,IF(Symbols!C9=1,"#.0",IF(Symbols!C9=2,"#.00",IF(Symbols!C9=3,"#.000",IF(Symbols!C9=4,"#.0000",IF(Symbols!C9=5,"#.00000",IF(Symbols!C9=6,"#.000000"))))))))</f>
        <v>#.000</v>
      </c>
      <c r="AC17" s="59" t="str">
        <f>RTD("cqg.rtd", ,"ContractData",AC16, "LongDescription",, "B")</f>
        <v>10yr US Treasury Notes (Globex), Mar 16</v>
      </c>
      <c r="AD17" s="59" t="str">
        <f>IF(Symbols!C12="B","B",IF(Symbols!C12=0,0,IF(Symbols!C12=1,"#.0",IF(Symbols!C12=2,"#.00",IF(Symbols!C12=3,"#.000",IF(Symbols!C12=4,"#.0000",IF(Symbols!C12=5,"#.00000",IF(Symbols!C12=6,"#.000000"))))))))</f>
        <v>B</v>
      </c>
      <c r="AH17" s="59" t="str">
        <f>B22</f>
        <v>PLE</v>
      </c>
      <c r="AI17" s="61">
        <f>C26</f>
        <v>5.6529112492933863E-3</v>
      </c>
      <c r="AJ17" s="59">
        <f t="shared" si="0"/>
        <v>9</v>
      </c>
      <c r="AM17" s="60"/>
    </row>
    <row r="18" spans="2:39" x14ac:dyDescent="0.3">
      <c r="B18" s="59" t="str">
        <f>IF(C17="B",RTD("cqg.rtd",,"ContractData",B16,"LastTrade",,"B"),TEXT(RTD("cqg.rtd",,"ContractData",B16,"LastTrade",,"T"),C17))</f>
        <v>13.970</v>
      </c>
      <c r="AC18" s="59" t="str">
        <f>IF(AD17="B",RTD("cqg.rtd",,"ContractData",AC16,"LastTrade",,"B"),TEXT(RTD("cqg.rtd",,"ContractData",AC16,"LastTrade",,"T"),AD17))</f>
        <v>126'09.5</v>
      </c>
      <c r="AH18" s="59" t="str">
        <f>B28</f>
        <v>CLE</v>
      </c>
      <c r="AI18" s="61">
        <f>C32</f>
        <v>-1.7682263329706203E-2</v>
      </c>
      <c r="AJ18" s="59">
        <f t="shared" si="0"/>
        <v>2</v>
      </c>
      <c r="AM18" s="60"/>
    </row>
    <row r="19" spans="2:39" x14ac:dyDescent="0.3">
      <c r="B19" s="59" t="str">
        <f>IF(C17="B",RTD("cqg.rtd",,"ContractData",B16,"High",,"B"),TEXT(RTD("cqg.rtd",,"ContractData",B16,"High",,"T"),C17))</f>
        <v>14.065</v>
      </c>
      <c r="C19" s="59" t="str">
        <f>IF(C17="B",RTD("cqg.rtd",,"ContractData",B16,"NetLastTrade",,"B"),TEXT(RTD("cqg.rtd",,"ContractData",B16,"NetLastTrade",,"T"),C17))</f>
        <v>.129</v>
      </c>
      <c r="E19" s="62"/>
      <c r="H19" s="62"/>
      <c r="K19" s="62"/>
      <c r="N19" s="62"/>
      <c r="Q19" s="62"/>
      <c r="T19" s="62"/>
      <c r="AC19" s="59" t="str">
        <f>IF(AD17="B",RTD("cqg.rtd",,"ContractData",AC16,"High",,"B"),TEXT(RTD("cqg.rtd",,"ContractData",AC16,"High",,"T"),AD17))</f>
        <v>126'12.0</v>
      </c>
      <c r="AD19" s="59" t="str">
        <f>IF(AD17="B",RTD("cqg.rtd",,"ContractData",AC16,"NetLastTrade",,"B"),TEXT(RTD("cqg.rtd",,"ContractData",AC16,"NetLastTrade",,"T"),AD17))</f>
        <v>+0'04.5</v>
      </c>
      <c r="AH19" s="59" t="str">
        <f>B34</f>
        <v>HOE</v>
      </c>
      <c r="AI19" s="61">
        <f>C38</f>
        <v>-2.663352272727273E-3</v>
      </c>
      <c r="AJ19" s="59">
        <f>VLOOKUP(AI19,$AM$5:$AN$15,2)</f>
        <v>5</v>
      </c>
      <c r="AM19" s="60"/>
    </row>
    <row r="20" spans="2:39" x14ac:dyDescent="0.3">
      <c r="B20" s="59" t="str">
        <f>IF(C17="B",RTD("cqg.rtd",,"ContractData",B16,"Low",,"B"),TEXT(RTD("cqg.rtd",,"ContractData",B16,"Low",,"T"),C17))</f>
        <v>13.845</v>
      </c>
      <c r="C20" s="61">
        <f>IFERROR(RTD("cqg.rtd", ,"ContractData",B16, "PercentNetLastQuote",, "T")/100,"")</f>
        <v>9.3201358283361031E-3</v>
      </c>
      <c r="D20" s="61"/>
      <c r="F20" s="61"/>
      <c r="G20" s="61"/>
      <c r="I20" s="61"/>
      <c r="J20" s="61"/>
      <c r="L20" s="61"/>
      <c r="M20" s="61"/>
      <c r="O20" s="61"/>
      <c r="P20" s="61"/>
      <c r="R20" s="61"/>
      <c r="S20" s="61"/>
      <c r="U20" s="61"/>
      <c r="V20" s="61"/>
      <c r="X20" s="61"/>
      <c r="AC20" s="59" t="str">
        <f>IF(AD17="B",RTD("cqg.rtd",,"ContractData",AC16,"Low",,"B"),TEXT(RTD("cqg.rtd",,"ContractData",AC16,"Low",,"T"),AD17))</f>
        <v>126'00.5</v>
      </c>
      <c r="AD20" s="61">
        <f>IFERROR(RTD("cqg.rtd", ,"ContractData",AC16, "PercentNetLastQuote",, "T")/100,"")</f>
        <v>1.1146891255883083E-3</v>
      </c>
      <c r="AH20" s="59" t="str">
        <f>B40</f>
        <v>RBE</v>
      </c>
      <c r="AI20" s="61">
        <f>C44</f>
        <v>-2.5335089486325249E-2</v>
      </c>
      <c r="AJ20" s="59">
        <f t="shared" si="0"/>
        <v>1</v>
      </c>
    </row>
    <row r="21" spans="2:39" x14ac:dyDescent="0.3">
      <c r="AH21" s="59" t="str">
        <f>B46</f>
        <v>NGE?</v>
      </c>
      <c r="AI21" s="61">
        <f>C50</f>
        <v>-2.3136246786632394E-2</v>
      </c>
      <c r="AJ21" s="59">
        <f t="shared" si="0"/>
        <v>1</v>
      </c>
    </row>
    <row r="22" spans="2:39" x14ac:dyDescent="0.3">
      <c r="B22" s="59" t="str">
        <f>Symbols!D8</f>
        <v>PLE</v>
      </c>
      <c r="C22" s="59">
        <f>AJ17</f>
        <v>9</v>
      </c>
      <c r="AC22" s="59" t="str">
        <f>Symbols!D11</f>
        <v>USA</v>
      </c>
      <c r="AD22" s="59">
        <f>AJ24</f>
        <v>5</v>
      </c>
      <c r="AH22" s="59" t="str">
        <f>AC10</f>
        <v>FVA</v>
      </c>
      <c r="AI22" s="61">
        <f>AD14</f>
        <v>9.8918491163281453E-4</v>
      </c>
      <c r="AJ22" s="59">
        <f t="shared" si="0"/>
        <v>6</v>
      </c>
    </row>
    <row r="23" spans="2:39" x14ac:dyDescent="0.3">
      <c r="B23" s="59" t="str">
        <f>RTD("cqg.rtd", ,"ContractData",B22, "LongDescription",, "T")</f>
        <v>Platinum (Globex), Apr 16</v>
      </c>
      <c r="C23" s="59" t="str">
        <f>IF(Symbols!D9="B","B",IF(Symbols!D9=0,0,IF(Symbols!D9=1,"#.0",IF(Symbols!D9=2,"#.00",IF(Symbols!D9=3,"#.000",IF(Symbols!D9=4,"#.0000",IF(Symbols!D9=5,"#.00000",IF(Symbols!D9=6,"#.000000"))))))))</f>
        <v>#.00</v>
      </c>
      <c r="AC23" s="59" t="str">
        <f>RTD("cqg.rtd", ,"ContractData",AC22, "LongDescription",, "T")</f>
        <v>30yr US Treasury Bonds (Globex), Mar 16</v>
      </c>
      <c r="AD23" s="59" t="str">
        <f>IF(Symbols!D12="B","B",IF(Symbols!D12=0,0,IF(Symbols!D12=1,"#.0",IF(Symbols!D12=2,"#.00",IF(Symbols!D12=3,"#.000",IF(Symbols!D12=4,"#.0000",IF(Symbols!D12=5,"#.00000",IF(Symbols!D12=6,"#.000000"))))))))</f>
        <v>B</v>
      </c>
      <c r="AH23" s="59" t="str">
        <f>AC16</f>
        <v>TYA?1</v>
      </c>
      <c r="AI23" s="61">
        <f>AD20</f>
        <v>1.1146891255883083E-3</v>
      </c>
      <c r="AJ23" s="59">
        <f t="shared" si="0"/>
        <v>6</v>
      </c>
    </row>
    <row r="24" spans="2:39" x14ac:dyDescent="0.3">
      <c r="B24" s="59" t="str">
        <f>IF(C23="B",RTD("cqg.rtd",,"ContractData",B22,"LastTrade",,"B"),TEXT(RTD("cqg.rtd",,"ContractData",B22,"LastTrade",,"T"),C23))</f>
        <v>889.20</v>
      </c>
      <c r="K24" s="61"/>
      <c r="AC24" s="59" t="str">
        <f>IF(AD23="B",RTD("cqg.rtd",,"ContractData",AC22,"LastTrade",,"B"),TEXT(RTD("cqg.rtd",,"ContractData",AC22,"LastTrade",,"T"),AD23))</f>
        <v>153'31.0</v>
      </c>
      <c r="AH24" s="59" t="str">
        <f>AC22</f>
        <v>USA</v>
      </c>
      <c r="AI24" s="61">
        <f>AD26</f>
        <v>-1.8233387358184765E-3</v>
      </c>
      <c r="AJ24" s="59">
        <f t="shared" si="0"/>
        <v>5</v>
      </c>
    </row>
    <row r="25" spans="2:39" x14ac:dyDescent="0.3">
      <c r="B25" s="59" t="str">
        <f>IF(C23="B",RTD("cqg.rtd",,"ContractData",B22,"High",,"B"),TEXT(RTD("cqg.rtd",,"ContractData",B22,"High",,"T"),C23))</f>
        <v>899.10</v>
      </c>
      <c r="C25" s="59" t="str">
        <f>IF(C23="B",RTD("cqg.rtd",,"ContractData",B22,"NetLastTrade",,"B"),TEXT(RTD("cqg.rtd",,"ContractData",B22,"NetLastTrade",,"T"),C23))</f>
        <v>4.70</v>
      </c>
      <c r="AC25" s="59" t="str">
        <f>IF(AD23="B",RTD("cqg.rtd",,"ContractData",AC22,"High",,"B"),TEXT(RTD("cqg.rtd",,"ContractData",AC22,"High",,"T"),AD23))</f>
        <v>154'19.0</v>
      </c>
      <c r="AD25" s="59" t="str">
        <f>IF(AD23="B",RTD("cqg.rtd",,"ContractData",AC22,"NetLastTrade",,"B"),TEXT(RTD("cqg.rtd",,"ContractData",AC22,"NetLastTrade",,"T"),AD23))</f>
        <v>-0'09.0</v>
      </c>
      <c r="AH25" s="59" t="str">
        <f>AC28</f>
        <v>DB</v>
      </c>
      <c r="AI25" s="61">
        <f>AD32</f>
        <v>2.0782165123748348E-3</v>
      </c>
      <c r="AJ25" s="59">
        <f t="shared" si="0"/>
        <v>7</v>
      </c>
    </row>
    <row r="26" spans="2:39" x14ac:dyDescent="0.3">
      <c r="B26" s="59" t="str">
        <f>IF(C23="B",RTD("cqg.rtd",,"ContractData",B22,"Low",,"B"),TEXT(RTD("cqg.rtd",,"ContractData",B22,"Low",,"T"),C23))</f>
        <v>880.70</v>
      </c>
      <c r="C26" s="61">
        <f>IFERROR(RTD("cqg.rtd", ,"ContractData",B22, "PercentNetLastQuote",, "T")/100,"")</f>
        <v>5.6529112492933863E-3</v>
      </c>
      <c r="D26" s="61"/>
      <c r="F26" s="61"/>
      <c r="G26" s="61"/>
      <c r="I26" s="61"/>
      <c r="J26" s="61"/>
      <c r="L26" s="61"/>
      <c r="M26" s="61"/>
      <c r="O26" s="61"/>
      <c r="P26" s="61"/>
      <c r="R26" s="61"/>
      <c r="S26" s="61"/>
      <c r="U26" s="61"/>
      <c r="V26" s="61"/>
      <c r="X26" s="61"/>
      <c r="AC26" s="59" t="str">
        <f>IF(AD23="B",RTD("cqg.rtd",,"ContractData",AC22,"Low",,"B"),TEXT(RTD("cqg.rtd",,"ContractData",AC22,"Low",,"T"),AD23))</f>
        <v>153'17.0</v>
      </c>
      <c r="AD26" s="61">
        <f>IFERROR(RTD("cqg.rtd", ,"ContractData",AC22, "PercentNetLastQuote",, "T")/100,"")</f>
        <v>-1.8233387358184765E-3</v>
      </c>
      <c r="AH26" s="59" t="str">
        <f>AC34</f>
        <v>FGBX</v>
      </c>
      <c r="AI26" s="61">
        <f>AD38</f>
        <v>2.7501309586170767E-3</v>
      </c>
      <c r="AJ26" s="59">
        <f t="shared" si="0"/>
        <v>7</v>
      </c>
    </row>
    <row r="27" spans="2:39" x14ac:dyDescent="0.3">
      <c r="AH27" s="59" t="str">
        <f>AC40</f>
        <v>QGA</v>
      </c>
      <c r="AI27" s="61">
        <f>AD44</f>
        <v>1.0217983651226157E-3</v>
      </c>
      <c r="AJ27" s="59">
        <f t="shared" si="0"/>
        <v>6</v>
      </c>
    </row>
    <row r="28" spans="2:39" x14ac:dyDescent="0.3">
      <c r="B28" s="59" t="str">
        <f>Symbols!E8</f>
        <v>CLE</v>
      </c>
      <c r="C28" s="59">
        <f>AJ18</f>
        <v>2</v>
      </c>
      <c r="AC28" s="59" t="str">
        <f>Symbols!E11</f>
        <v>DB</v>
      </c>
      <c r="AD28" s="59">
        <f>AJ25</f>
        <v>7</v>
      </c>
      <c r="AH28" s="59" t="str">
        <f>AC46</f>
        <v>DL</v>
      </c>
      <c r="AI28" s="61">
        <f>AD50</f>
        <v>1.9104386367109888E-3</v>
      </c>
      <c r="AJ28" s="59">
        <f t="shared" si="0"/>
        <v>7</v>
      </c>
    </row>
    <row r="29" spans="2:39" x14ac:dyDescent="0.3">
      <c r="B29" s="59" t="str">
        <f>RTD("cqg.rtd", ,"ContractData",B28, "LongDescription",, "T")</f>
        <v>Crude Light (Globex), Feb 16</v>
      </c>
      <c r="C29" s="59" t="str">
        <f>IF(Symbols!E9="B","B",IF(Symbols!E9=0,0,IF(Symbols!E9=1,"#.0",IF(Symbols!E9=2,"#.00",IF(Symbols!E9=3,"#.000",IF(Symbols!E9=4,"#.0000",IF(Symbols!E9=5,"#.00000",IF(Symbols!E9=6,"#.000000"))))))))</f>
        <v>#.00</v>
      </c>
      <c r="AC29" s="59" t="str">
        <f>RTD("cqg.rtd", ,"ContractData",AC28, "LongDescription",, "T")</f>
        <v>Euro Bund (10yr), Mar 16</v>
      </c>
      <c r="AD29" s="59" t="str">
        <f>IF(Symbols!E12="B","B",IF(Symbols!E12=0,0,IF(Symbols!E12=1,"#.0",IF(Symbols!E12=2,"#.00",IF(Symbols!E12=3,"#.000",IF(Symbols!E12=4,"#.0000",IF(Symbols!E12=5,"#.00000",IF(Symbols!E12=6,"#.000000"))))))))</f>
        <v>#.00</v>
      </c>
      <c r="AH29" s="59" t="str">
        <f>AC52</f>
        <v>EB</v>
      </c>
      <c r="AI29" s="61">
        <f>AD56</f>
        <v>-5.2228176083565078E-3</v>
      </c>
      <c r="AJ29" s="59">
        <f t="shared" si="0"/>
        <v>4</v>
      </c>
    </row>
    <row r="30" spans="2:39" x14ac:dyDescent="0.3">
      <c r="B30" s="59" t="str">
        <f>IF(C29="B",RTD("cqg.rtd",,"ContractData",B28,"LastTrade",,"B"),TEXT(RTD("cqg.rtd",,"ContractData",B28,"LastTrade",,"T"),C29))</f>
        <v>36.11</v>
      </c>
      <c r="AC30" s="59" t="str">
        <f>IF(AD29="B",RTD("cqg.rtd",,"ContractData",AC28,"LastTrade",,"B"),TEXT(RTD("cqg.rtd",,"ContractData",AC28,"LastTrade",,"T"),AD29))</f>
        <v>159.12</v>
      </c>
      <c r="AH30" s="59" t="str">
        <f>B52</f>
        <v>DXE</v>
      </c>
      <c r="AI30" s="61">
        <f>C56</f>
        <v>6.7900735591302245E-3</v>
      </c>
      <c r="AJ30" s="59">
        <f t="shared" si="0"/>
        <v>9</v>
      </c>
    </row>
    <row r="31" spans="2:39" x14ac:dyDescent="0.3">
      <c r="B31" s="59" t="str">
        <f>IF(C29="B",RTD("cqg.rtd",,"ContractData",B28,"High",,"B"),TEXT(RTD("cqg.rtd",,"ContractData",B28,"High",,"T"),C29))</f>
        <v>37.10</v>
      </c>
      <c r="C31" s="59" t="str">
        <f>IF(C29="B",RTD("cqg.rtd",,"ContractData",B28,"NetLastTrade",,"B"),TEXT(RTD("cqg.rtd",,"ContractData",B28,"NetLastTrade",,"T"),C29))</f>
        <v>-.65</v>
      </c>
      <c r="AC31" s="59" t="str">
        <f>IF(AD29="B",RTD("cqg.rtd",,"ContractData",AC28,"High",,"B"),TEXT(RTD("cqg.rtd",,"ContractData",AC28,"High",,"T"),AD29))</f>
        <v>159.19</v>
      </c>
      <c r="AD31" s="59" t="str">
        <f>IF(AD29="B",RTD("cqg.rtd",,"ContractData",AC28,"NetLastTrade",,"B"),TEXT(RTD("cqg.rtd",,"ContractData",AC28,"NetLastTrade",,"T"),AD29))</f>
        <v>.33</v>
      </c>
      <c r="AH31" s="59" t="str">
        <f>E52</f>
        <v>EU6</v>
      </c>
      <c r="AI31" s="61">
        <f>F56</f>
        <v>-9.6809883828139418E-3</v>
      </c>
      <c r="AJ31" s="59">
        <f t="shared" si="0"/>
        <v>4</v>
      </c>
    </row>
    <row r="32" spans="2:39" x14ac:dyDescent="0.3">
      <c r="B32" s="59" t="str">
        <f>IF(C29="B",RTD("cqg.rtd",,"ContractData",B28,"Low",,"B"),TEXT(RTD("cqg.rtd",,"ContractData",B28,"Low",,"T"),C29))</f>
        <v>36.08</v>
      </c>
      <c r="C32" s="61">
        <f>IFERROR(RTD("cqg.rtd", ,"ContractData",B28, "PercentNetLastQuote",, "T")/100,"")</f>
        <v>-1.7682263329706203E-2</v>
      </c>
      <c r="D32" s="61"/>
      <c r="F32" s="61"/>
      <c r="G32" s="61"/>
      <c r="I32" s="61"/>
      <c r="J32" s="61"/>
      <c r="L32" s="61"/>
      <c r="M32" s="61"/>
      <c r="O32" s="61"/>
      <c r="P32" s="61"/>
      <c r="R32" s="61"/>
      <c r="S32" s="61"/>
      <c r="U32" s="61"/>
      <c r="V32" s="61"/>
      <c r="X32" s="61"/>
      <c r="AC32" s="59" t="str">
        <f>IF(AD29="B",RTD("cqg.rtd",,"ContractData",AC28,"Low",,"B"),TEXT(RTD("cqg.rtd",,"ContractData",AC28,"Low",,"T"),AD29))</f>
        <v>158.45</v>
      </c>
      <c r="AD32" s="61">
        <f>IFERROR(RTD("cqg.rtd", ,"ContractData",AC28, "PercentNetLastQuote",, "T")/100,"")</f>
        <v>2.0782165123748348E-3</v>
      </c>
      <c r="AH32" s="59" t="str">
        <f>H52</f>
        <v>JY6</v>
      </c>
      <c r="AI32" s="61">
        <f>I56</f>
        <v>2.7997855483409785E-3</v>
      </c>
      <c r="AJ32" s="59">
        <f t="shared" si="0"/>
        <v>7</v>
      </c>
    </row>
    <row r="33" spans="2:36" x14ac:dyDescent="0.3">
      <c r="AH33" s="59" t="str">
        <f>K52</f>
        <v>BP6</v>
      </c>
      <c r="AI33" s="61">
        <f>L56</f>
        <v>-4.6217630666757284E-3</v>
      </c>
      <c r="AJ33" s="59">
        <f t="shared" si="0"/>
        <v>5</v>
      </c>
    </row>
    <row r="34" spans="2:36" x14ac:dyDescent="0.3">
      <c r="B34" s="59" t="str">
        <f>Symbols!F8</f>
        <v>HOE</v>
      </c>
      <c r="C34" s="59">
        <f>AJ19</f>
        <v>5</v>
      </c>
      <c r="AC34" s="59" t="str">
        <f>Symbols!F11</f>
        <v>FGBX</v>
      </c>
      <c r="AD34" s="59">
        <f>AJ26</f>
        <v>7</v>
      </c>
      <c r="AH34" s="59" t="str">
        <f>N52</f>
        <v>CA6</v>
      </c>
      <c r="AI34" s="61">
        <f>O56</f>
        <v>-1.1162271522254779E-3</v>
      </c>
      <c r="AJ34" s="59">
        <f t="shared" si="0"/>
        <v>5</v>
      </c>
    </row>
    <row r="35" spans="2:36" x14ac:dyDescent="0.3">
      <c r="B35" s="59" t="str">
        <f>RTD("cqg.rtd", ,"ContractData",B34, "LongDescription",, "T")</f>
        <v>NY Harbor ULSD, Feb 16</v>
      </c>
      <c r="C35" s="59" t="str">
        <f>IF(Symbols!F9="B","B",IF(Symbols!F9=0,0,IF(Symbols!F9=1,"#.0",IF(Symbols!F9=2,"#.00",IF(Symbols!F9=3,"#.000",IF(Symbols!F9=4,"#.0000",IF(Symbols!F9=5,"#.00000",IF(Symbols!F9=6,"#.000000"))))))))</f>
        <v>#.0000</v>
      </c>
      <c r="AC35" s="59" t="str">
        <f>RTD("cqg.rtd", ,"ContractData",AC34, "LongDescription",, "T")</f>
        <v>Euro Buxl (30yr), Mar 16</v>
      </c>
      <c r="AD35" s="59" t="str">
        <f>IF(Symbols!F12="B","B",IF(Symbols!F12=0,0,IF(Symbols!F12=1,"#.0",IF(Symbols!F12=2,"#.00",IF(Symbols!F12=3,"#.000",IF(Symbols!F12=4,"#.0000",IF(Symbols!F12=5,"#.00000",IF(Symbols!F12=6,"#.000000"))))))))</f>
        <v>#.00</v>
      </c>
      <c r="AH35" s="59" t="str">
        <f>Q52</f>
        <v>SF6</v>
      </c>
      <c r="AI35" s="61">
        <f>R56</f>
        <v>-9.2925659472422057E-3</v>
      </c>
      <c r="AJ35" s="59">
        <f t="shared" si="0"/>
        <v>4</v>
      </c>
    </row>
    <row r="36" spans="2:36" x14ac:dyDescent="0.3">
      <c r="B36" s="59" t="str">
        <f>IF(C35="B",RTD("cqg.rtd",,"ContractData",B34,"LastTrade",,"B"),TEXT(RTD("cqg.rtd",,"ContractData",B34,"LastTrade",,"T"),C35))</f>
        <v>1.1231</v>
      </c>
      <c r="AC36" s="59" t="str">
        <f>IF(AD35="B",RTD("cqg.rtd",,"ContractData",AC34,"LastTrade",,"B"),TEXT(RTD("cqg.rtd",,"ContractData",AC34,"LastTrade",,"T"),AD35))</f>
        <v>153.16</v>
      </c>
      <c r="AH36" s="59" t="str">
        <f>T52</f>
        <v>DA6?2</v>
      </c>
      <c r="AI36" s="61">
        <f>U56</f>
        <v>-5.7511572450554072E-3</v>
      </c>
      <c r="AJ36" s="59">
        <f t="shared" si="0"/>
        <v>4</v>
      </c>
    </row>
    <row r="37" spans="2:36" x14ac:dyDescent="0.3">
      <c r="B37" s="59" t="str">
        <f>IF(C35="B",RTD("cqg.rtd",,"ContractData",B34,"High",,"B"),TEXT(RTD("cqg.rtd",,"ContractData",B34,"High",,"T"),C35))</f>
        <v>1.1481</v>
      </c>
      <c r="C37" s="59" t="str">
        <f>IF(C35="B",RTD("cqg.rtd",,"ContractData",B34,"NetLastTrade",,"B"),TEXT(RTD("cqg.rtd",,"ContractData",B34,"NetLastTrade",,"T"),C35))</f>
        <v>-.0033</v>
      </c>
      <c r="AC37" s="59" t="str">
        <f>IF(AD35="B",RTD("cqg.rtd",,"ContractData",AC34,"High",,"B"),TEXT(RTD("cqg.rtd",,"ContractData",AC34,"High",,"T"),AD35))</f>
        <v>153.34</v>
      </c>
      <c r="AD37" s="59" t="str">
        <f>IF(AD35="B",RTD("cqg.rtd",,"ContractData",AC34,"NetLastTrade",,"B"),TEXT(RTD("cqg.rtd",,"ContractData",AC34,"NetLastTrade",,"T"),AD35))</f>
        <v>.44</v>
      </c>
      <c r="AH37" s="59" t="str">
        <f>W52</f>
        <v>NE6</v>
      </c>
      <c r="AI37" s="61">
        <f>X56</f>
        <v>-9.6726190476190479E-3</v>
      </c>
      <c r="AJ37" s="59">
        <f t="shared" si="0"/>
        <v>4</v>
      </c>
    </row>
    <row r="38" spans="2:36" x14ac:dyDescent="0.3">
      <c r="B38" s="59" t="str">
        <f>IF(C35="B",RTD("cqg.rtd",,"ContractData",B34,"Low",,"B"),TEXT(RTD("cqg.rtd",,"ContractData",B34,"Low",,"T"),C35))</f>
        <v>1.1191</v>
      </c>
      <c r="C38" s="61">
        <f>IFERROR(RTD("cqg.rtd", ,"ContractData",B34, "PercentNetLastQuote",, "T")/100,"")</f>
        <v>-2.663352272727273E-3</v>
      </c>
      <c r="AC38" s="59" t="str">
        <f>IF(AD35="B",RTD("cqg.rtd",,"ContractData",AC34,"Low",,"B"),TEXT(RTD("cqg.rtd",,"ContractData",AC34,"Low",,"T"),AD35))</f>
        <v>152.18</v>
      </c>
      <c r="AD38" s="61">
        <f>IFERROR(RTD("cqg.rtd", ,"ContractData",AC34, "PercentNetLastQuote",, "T")/100,"")</f>
        <v>2.7501309586170767E-3</v>
      </c>
      <c r="AH38" s="59" t="str">
        <f>Z52</f>
        <v>MX6</v>
      </c>
      <c r="AI38" s="61">
        <f>AA56</f>
        <v>-1.3937282229965157E-3</v>
      </c>
      <c r="AJ38" s="59">
        <f t="shared" si="0"/>
        <v>5</v>
      </c>
    </row>
    <row r="39" spans="2:36" x14ac:dyDescent="0.3">
      <c r="AI39" s="61"/>
    </row>
    <row r="40" spans="2:36" x14ac:dyDescent="0.3">
      <c r="B40" s="59" t="str">
        <f>Symbols!G8</f>
        <v>RBE</v>
      </c>
      <c r="C40" s="59">
        <f>AJ20</f>
        <v>1</v>
      </c>
      <c r="AC40" s="59" t="str">
        <f>Symbols!G11</f>
        <v>QGA</v>
      </c>
      <c r="AD40" s="59">
        <f>AJ27</f>
        <v>6</v>
      </c>
      <c r="AI40" s="61"/>
    </row>
    <row r="41" spans="2:36" x14ac:dyDescent="0.3">
      <c r="B41" s="59" t="str">
        <f>RTD("cqg.rtd", ,"ContractData",B40, "LongDescription",, "T")</f>
        <v>RBOB Gasoline (Globex), Feb 16</v>
      </c>
      <c r="C41" s="59" t="str">
        <f>IF(Symbols!G9="B","B",IF(Symbols!G9=0,0,IF(Symbols!G9=1,"#.0",IF(Symbols!G9=2,"#.00",IF(Symbols!G9=3,"#.000",IF(Symbols!G9=4,"#.0000",IF(Symbols!G9=5,"#.00000",IF(Symbols!G9=6,"#.000000"))))))))</f>
        <v>#.000</v>
      </c>
      <c r="AC41" s="59" t="str">
        <f>RTD("cqg.rtd", ,"ContractData",AC40, "LongDescription",, "T")</f>
        <v>Long Gilt (CONNECT), Mar 16</v>
      </c>
      <c r="AD41" s="59" t="str">
        <f>IF(Symbols!G12="B","B",IF(Symbols!G12=0,0,IF(Symbols!G12=1,"#.0",IF(Symbols!G12=2,"#.00",IF(Symbols!G12=3,"#.000",IF(Symbols!G12=4,"#.0000",IF(Symbols!G12=5,"#.00000",IF(Symbols!G12=6,"#.000000"))))))))</f>
        <v>#.00</v>
      </c>
      <c r="AI41" s="61"/>
    </row>
    <row r="42" spans="2:36" x14ac:dyDescent="0.3">
      <c r="B42" s="59" t="str">
        <f>IF(C41="B",RTD("cqg.rtd",,"ContractData",B40,"LastTrade",,"B"),TEXT(RTD("cqg.rtd",,"ContractData",B40,"LastTrade",,"T"),C41))</f>
        <v>1.257</v>
      </c>
      <c r="AC42" s="59" t="str">
        <f>IF(AD41="B",RTD("cqg.rtd",,"ContractData",AC40,"LastTrade",,"B"),TEXT(RTD("cqg.rtd",,"ContractData",AC40,"LastTrade",,"T"),AD41))</f>
        <v>117.56</v>
      </c>
      <c r="AI42" s="61"/>
    </row>
    <row r="43" spans="2:36" x14ac:dyDescent="0.3">
      <c r="B43" s="59" t="str">
        <f>IF(C41="B",RTD("cqg.rtd",,"ContractData",B40,"High",,"B"),TEXT(RTD("cqg.rtd",,"ContractData",B40,"High",,"T"),C41))</f>
        <v>1.304</v>
      </c>
      <c r="C43" s="59" t="str">
        <f>IF(C41="B",RTD("cqg.rtd",,"ContractData",B40,"NetLastTrade",,"B"),TEXT(RTD("cqg.rtd",,"ContractData",B40,"NetLastTrade",,"T"),C41))</f>
        <v>-.033</v>
      </c>
      <c r="AC43" s="59" t="str">
        <f>IF(AD41="B",RTD("cqg.rtd",,"ContractData",AC40,"High",,"B"),TEXT(RTD("cqg.rtd",,"ContractData",AC40,"High",,"T"),AD41))</f>
        <v>117.61</v>
      </c>
      <c r="AD43" s="59" t="str">
        <f>IF(AD41="B",RTD("cqg.rtd",,"ContractData",AC40,"NetLastTrade",,"B"),TEXT(RTD("cqg.rtd",,"ContractData",AC40,"NetLastTrade",,"T"),AD41))</f>
        <v>.12</v>
      </c>
      <c r="AI43" s="61"/>
    </row>
    <row r="44" spans="2:36" x14ac:dyDescent="0.3">
      <c r="B44" s="59" t="str">
        <f>IF(C41="B",RTD("cqg.rtd",,"ContractData",B40,"Low",,"B"),TEXT(RTD("cqg.rtd",,"ContractData",B40,"Low",,"T"),C41))</f>
        <v>1.256</v>
      </c>
      <c r="C44" s="61">
        <f>IFERROR(RTD("cqg.rtd", ,"ContractData",B40, "PercentNetLastQuote",, "T")/100,"")</f>
        <v>-2.5335089486325249E-2</v>
      </c>
      <c r="AC44" s="59" t="str">
        <f>IF(AD41="B",RTD("cqg.rtd",,"ContractData",AC40,"Low",,"B"),TEXT(RTD("cqg.rtd",,"ContractData",AC40,"Low",,"T"),AD41))</f>
        <v>117.22</v>
      </c>
      <c r="AD44" s="61">
        <f>IFERROR(RTD("cqg.rtd", ,"ContractData",AC40, "PercentNetLastQuote",, "T")/100,"")</f>
        <v>1.0217983651226157E-3</v>
      </c>
      <c r="AI44" s="61"/>
    </row>
    <row r="45" spans="2:36" x14ac:dyDescent="0.3">
      <c r="C45" s="61"/>
      <c r="AI45" s="61"/>
    </row>
    <row r="46" spans="2:36" x14ac:dyDescent="0.3">
      <c r="B46" s="59" t="str">
        <f>Symbols!H8</f>
        <v>NGE?</v>
      </c>
      <c r="C46" s="59">
        <f>AJ21</f>
        <v>1</v>
      </c>
      <c r="AC46" s="59" t="str">
        <f>Symbols!H11</f>
        <v>DL</v>
      </c>
      <c r="AD46" s="59">
        <f>AJ28</f>
        <v>7</v>
      </c>
    </row>
    <row r="47" spans="2:36" x14ac:dyDescent="0.3">
      <c r="B47" s="59" t="str">
        <f>RTD("cqg.rtd", ,"ContractData",B46, "LongDescription",, "T")</f>
        <v>Natural Gas (Globex), Feb 16</v>
      </c>
      <c r="C47" s="59" t="str">
        <f>IF(Symbols!H9="B","B",IF(Symbols!H9=0,0,IF(Symbols!H9=1,"#.0",IF(Symbols!H9=2,"#.00",IF(Symbols!H9=3,"#.000",IF(Symbols!H9=4,"#.0000",IF(Symbols!H9=5,"#.00000",IF(Symbols!H9=6,"#.000000"))))))))</f>
        <v>#.000</v>
      </c>
      <c r="AC47" s="59" t="str">
        <f>RTD("cqg.rtd", ,"ContractData",AC46, "LongDescription",, "T")</f>
        <v>Euro BOBL (5yr), Mar 16</v>
      </c>
      <c r="AD47" s="59" t="str">
        <f>IF(Symbols!H12="B","B",IF(Symbols!H12=0,0,IF(Symbols!H12=1,"#.0",IF(Symbols!H12=2,"#.00",IF(Symbols!H12=3,"#.000",IF(Symbols!H12=4,"#.0000",IF(Symbols!H12=5,"#.00000",IF(Symbols!H12=6,"#.000000"))))))))</f>
        <v>#.00</v>
      </c>
    </row>
    <row r="48" spans="2:36" x14ac:dyDescent="0.3">
      <c r="B48" s="59" t="str">
        <f>IF(C47="B",RTD("cqg.rtd",,"ContractData",B46,"LastTrade",,"B"),TEXT(RTD("cqg.rtd",,"ContractData",B46,"LastTrade",,"T"),C47))</f>
        <v>2.280</v>
      </c>
      <c r="AC48" s="59" t="str">
        <f>IF(AD47="B",RTD("cqg.rtd",,"ContractData",AC46,"LastTrade",,"B"),TEXT(RTD("cqg.rtd",,"ContractData",AC46,"LastTrade",,"T"),AD47))</f>
        <v>131.11</v>
      </c>
    </row>
    <row r="49" spans="2:30" x14ac:dyDescent="0.3">
      <c r="B49" s="59" t="str">
        <f>IF(C47="B",RTD("cqg.rtd",,"ContractData",B46,"High",,"B"),TEXT(RTD("cqg.rtd",,"ContractData",B46,"High",,"T"),C47))</f>
        <v>2.315</v>
      </c>
      <c r="C49" s="59" t="str">
        <f>IF(C47="B",RTD("cqg.rtd",,"ContractData",B46,"NetLastTrade",,"B"),TEXT(RTD("cqg.rtd",,"ContractData",B46,"NetLastTrade",,"T"),C47))</f>
        <v>-.054</v>
      </c>
      <c r="AC49" s="59" t="str">
        <f>IF(AD47="B",RTD("cqg.rtd",,"ContractData",AC46,"High",,"B"),TEXT(RTD("cqg.rtd",,"ContractData",AC46,"High",,"T"),AD47))</f>
        <v>131.12</v>
      </c>
      <c r="AD49" s="59" t="str">
        <f>IF(AD47="B",RTD("cqg.rtd",,"ContractData",AC46,"NetLastTrade",,"B"),TEXT(RTD("cqg.rtd",,"ContractData",AC46,"NetLastTrade",,"T"),AD47))</f>
        <v>.25</v>
      </c>
    </row>
    <row r="50" spans="2:30" x14ac:dyDescent="0.3">
      <c r="B50" s="59" t="str">
        <f>IF(C47="B",RTD("cqg.rtd",,"ContractData",B46,"Low",,"B"),TEXT(RTD("cqg.rtd",,"ContractData",B46,"Low",,"T"),C47))</f>
        <v>2.255</v>
      </c>
      <c r="C50" s="61">
        <f>IFERROR(RTD("cqg.rtd", ,"ContractData",B46, "PercentNetLastQuote",, "T")/100,"")</f>
        <v>-2.3136246786632394E-2</v>
      </c>
      <c r="AC50" s="59" t="str">
        <f>IF(AD47="B",RTD("cqg.rtd",,"ContractData",AC46,"Low",,"B"),TEXT(RTD("cqg.rtd",,"ContractData",AC46,"Low",,"T"),AD47))</f>
        <v>130.76</v>
      </c>
      <c r="AD50" s="61">
        <f>IFERROR(RTD("cqg.rtd", ,"ContractData",AC46, "PercentNetLastQuote",, "T")/100,"")</f>
        <v>1.9104386367109888E-3</v>
      </c>
    </row>
    <row r="51" spans="2:30" x14ac:dyDescent="0.3">
      <c r="C51" s="61"/>
      <c r="D51" s="61"/>
      <c r="F51" s="61"/>
      <c r="G51" s="61"/>
      <c r="I51" s="61"/>
      <c r="J51" s="61"/>
      <c r="L51" s="61"/>
      <c r="M51" s="61"/>
      <c r="O51" s="61"/>
      <c r="P51" s="61"/>
      <c r="R51" s="61"/>
      <c r="S51" s="61"/>
      <c r="U51" s="61"/>
      <c r="V51" s="61"/>
      <c r="X51" s="61"/>
    </row>
    <row r="52" spans="2:30" x14ac:dyDescent="0.3">
      <c r="B52" s="59" t="str">
        <f>Symbols!B5</f>
        <v>DXE</v>
      </c>
      <c r="C52" s="59">
        <f>AJ30</f>
        <v>9</v>
      </c>
      <c r="E52" s="59" t="str">
        <f>Symbols!C5</f>
        <v>EU6</v>
      </c>
      <c r="F52" s="59">
        <f>AJ31</f>
        <v>4</v>
      </c>
      <c r="H52" s="59" t="str">
        <f>Symbols!D5</f>
        <v>JY6</v>
      </c>
      <c r="I52" s="59">
        <f>AJ32</f>
        <v>7</v>
      </c>
      <c r="K52" s="59" t="str">
        <f>Symbols!E5</f>
        <v>BP6</v>
      </c>
      <c r="L52" s="59">
        <f>AJ33</f>
        <v>5</v>
      </c>
      <c r="N52" s="59" t="str">
        <f>Symbols!F5</f>
        <v>CA6</v>
      </c>
      <c r="O52" s="59">
        <f>AJ34</f>
        <v>5</v>
      </c>
      <c r="Q52" s="59" t="str">
        <f>Symbols!G5</f>
        <v>SF6</v>
      </c>
      <c r="R52" s="59">
        <f>AJ35</f>
        <v>4</v>
      </c>
      <c r="T52" s="59" t="str">
        <f>Symbols!H5</f>
        <v>DA6?2</v>
      </c>
      <c r="U52" s="59">
        <f>AJ36</f>
        <v>4</v>
      </c>
      <c r="W52" s="59" t="str">
        <f>Symbols!I5</f>
        <v>NE6</v>
      </c>
      <c r="X52" s="59">
        <f>AJ37</f>
        <v>4</v>
      </c>
      <c r="Z52" s="59" t="str">
        <f>Symbols!J5</f>
        <v>MX6</v>
      </c>
      <c r="AA52" s="59">
        <f>AJ38</f>
        <v>5</v>
      </c>
      <c r="AC52" s="59" t="str">
        <f>Symbols!K5</f>
        <v>EB</v>
      </c>
      <c r="AD52" s="59">
        <f>AJ29</f>
        <v>4</v>
      </c>
    </row>
    <row r="53" spans="2:30" x14ac:dyDescent="0.3">
      <c r="B53" s="59" t="str">
        <f>RTD("cqg.rtd", ,"ContractData",B52, "LongDescription",, "T")</f>
        <v>Dollar Index (ICE), Mar 16</v>
      </c>
      <c r="C53" s="59" t="str">
        <f>IF(Symbols!B6="B","B",IF(Symbols!B6=0,0,IF(Symbols!B6=1,"#.0",IF(Symbols!B6=2,"#.00",IF(Symbols!B6=3,"#.000",IF(Symbols!B6=4,"#.0000",IF(Symbols!B6=5,"#.00000",IF(Symbols!B6=6,"#.00000"))))))))</f>
        <v>#.000</v>
      </c>
      <c r="E53" s="59" t="str">
        <f>RTD("cqg.rtd", ,"ContractData",E52, "LongDescription",, "T")</f>
        <v>Euro FX (Globex), Mar 16</v>
      </c>
      <c r="F53" s="59" t="str">
        <f>IF(Symbols!C6="B","B",IF(Symbols!C6=0,0,IF(Symbols!C6=1,"#.0",IF(Symbols!C6=2,"#.00",IF(Symbols!C6=3,"#.000",IF(Symbols!C6=4,"#.0000",IF(Symbols!C6=5,"#.00000",IF(Symbols!C6=6,"#.000000"))))))))</f>
        <v>#.0000</v>
      </c>
      <c r="H53" s="59" t="str">
        <f>RTD("cqg.rtd", ,"ContractData",H52, "LongDescription",, "T")</f>
        <v>Japanese Yen (Globex), Mar 16</v>
      </c>
      <c r="I53" s="59" t="str">
        <f>IF(Symbols!D6="B","B",IF(Symbols!D6=0,0,IF(Symbols!D6=1,"#.0",IF(Symbols!D6=2,"#.00",IF(Symbols!D6=3,"#.000",IF(Symbols!D6=4,"#.0000",IF(Symbols!D6=5,"#.00000",IF(Symbols!D6=6,"#.000000"))))))))</f>
        <v>#.000000</v>
      </c>
      <c r="K53" s="59" t="str">
        <f>RTD("cqg.rtd", ,"ContractData",K52, "LongDescription",, "T")</f>
        <v>British Pound (Globex), Mar 16</v>
      </c>
      <c r="L53" s="59" t="str">
        <f>IF(Symbols!E6="B","B",IF(Symbols!E6=0,0,IF(Symbols!E6=1,"#.0",IF(Symbols!E6=2,"#.00",IF(Symbols!E6=3,"#.000",IF(Symbols!E6=4,"#.0000",IF(Symbols!E6=5,"#.00000",IF(Symbols!E6=6,"#.000000"))))))))</f>
        <v>#.0000</v>
      </c>
      <c r="N53" s="59" t="str">
        <f>RTD("cqg.rtd", ,"ContractData",N52, "LongDescription",, "T")</f>
        <v>Canadian Dollar (Globex), Mar 16</v>
      </c>
      <c r="O53" s="59" t="str">
        <f>IF(Symbols!F6="B","B",IF(Symbols!F6=0,0,IF(Symbols!F6=1,"#.0",IF(Symbols!F6=2,"#.00",IF(Symbols!F6=3,"#.000",IF(Symbols!F6=4,"#.0000",IF(Symbols!F6=5,"#.00000",IF(Symbols!F6=6,"#.000000"))))))))</f>
        <v>#.0000</v>
      </c>
      <c r="Q53" s="59" t="str">
        <f>RTD("cqg.rtd", ,"ContractData",Q52, "LongDescription",, "T")</f>
        <v>Swiss Franc (Globex), Mar 16</v>
      </c>
      <c r="R53" s="59" t="str">
        <f>IF(Symbols!G6="B","B",IF(Symbols!G6=0,0,IF(Symbols!G6=1,"#.0",IF(Symbols!G6=2,"#.00",IF(Symbols!G6=3,"#.000",IF(Symbols!G6=4,"#.0000",IF(Symbols!G6=5,"#.00000",IF(Symbols!G6=6,"#.000000"))))))))</f>
        <v>#.0000</v>
      </c>
      <c r="T53" s="59" t="str">
        <f>RTD("cqg.rtd", ,"ContractData",T52, "LongDescription",, "T")</f>
        <v>Australian Dollar (Globex), Jun 16</v>
      </c>
      <c r="U53" s="59" t="str">
        <f>IF(Symbols!H6="B","B",IF(Symbols!H6=0,0,IF(Symbols!H6=1,"#.0",IF(Symbols!H6=2,"#.00",IF(Symbols!H6=3,"#.000",IF(Symbols!H6=4,"#.0000",IF(Symbols!H6=5,"#.00000",IF(Symbols!H6=6,"#.000000"))))))))</f>
        <v>#.0000</v>
      </c>
      <c r="W53" s="59" t="str">
        <f>RTD("cqg.rtd", ,"ContractData",W52, "LongDescription",, "T")</f>
        <v>New Zealand Dollar (Globex), Mar 16</v>
      </c>
      <c r="X53" s="59" t="str">
        <f>IF(Symbols!I6="B","B",IF(Symbols!I6=0,0,IF(Symbols!I6=1,"#.0",IF(Symbols!I6=2,"#.00",IF(Symbols!I6=3,"#.000",IF(Symbols!I6=4,"#.0000",IF(Symbols!I6=5,"#.00000",IF(Symbols!I6=6,"#.000000"))))))))</f>
        <v>#.0000</v>
      </c>
      <c r="Z53" s="59" t="str">
        <f>RTD("cqg.rtd", ,"ContractData",Z52, "LongDescription",, "T")</f>
        <v>Mexican Peso (Globex), Mar 16</v>
      </c>
      <c r="AA53" s="59" t="str">
        <f>IF(Symbols!J6="B","B",IF(Symbols!J6=0,0,IF(Symbols!J6=1,"#.0",IF(Symbols!J6=2,"#.00",IF(Symbols!J6=3,"#.000",IF(Symbols!J6=4,"#.0000",IF(Symbols!J6=5,"#.00000",IF(Symbols!J6=6,"#.000000"))))))))</f>
        <v>#.000000</v>
      </c>
      <c r="AC53" s="59" t="str">
        <f>RTD("cqg.rtd", ,"ContractData",AC52, "LongDescription",, "T")</f>
        <v>Euro/British Pound (Globex), Mar 16</v>
      </c>
      <c r="AD53" s="59" t="str">
        <f>IF(Symbols!K6="B","B",IF(Symbols!K6=0,0,IF(Symbols!K6=1,"#.0",IF(Symbols!K6=2,"#.00",IF(Symbols!K6=3,"#.000",IF(Symbols!K6=4,"#.0000",IF(Symbols!K6=5,"#.00000",IF(Symbols!K6=6,"#.000000"))))))))</f>
        <v>#.00000</v>
      </c>
    </row>
    <row r="54" spans="2:30" x14ac:dyDescent="0.3">
      <c r="B54" s="59" t="str">
        <f>IF(C53="B",RTD("cqg.rtd",,"ContractData",B52,"LastTrade",,"B"),TEXT(RTD("cqg.rtd",,"ContractData",B52,"LastTrade",,"T"),C53))</f>
        <v>99.640</v>
      </c>
      <c r="E54" s="59" t="str">
        <f>IF(F53="B",RTD("cqg.rtd",,"ContractData",E52,"LastTrade",,"B"),TEXT(RTD("cqg.rtd",,"ContractData",E52,"LastTrade",,"T"),F53))</f>
        <v>1.0741</v>
      </c>
      <c r="H54" s="59" t="str">
        <f>IF(I53="B",RTD("cqg.rtd",,"ContractData",H52,"LastTrade",,"B"),TEXT(RTD("cqg.rtd",,"ContractData",H52,"LastTrade",,"T"),I53))</f>
        <v>.008417</v>
      </c>
      <c r="K54" s="59" t="str">
        <f>IF(L53="B",RTD("cqg.rtd",,"ContractData",K52,"LastTrade",,"B"),TEXT(RTD("cqg.rtd",,"ContractData",K52,"LastTrade",,"T"),L53))</f>
        <v>1.4645</v>
      </c>
      <c r="N54" s="59" t="str">
        <f>IF(O53="B",RTD("cqg.rtd",,"ContractData",N52,"LastTrade",,"B"),TEXT(RTD("cqg.rtd",,"ContractData",N52,"LastTrade",,"T"),O53))</f>
        <v>.7159</v>
      </c>
      <c r="Q54" s="59" t="str">
        <f>IF(R53="B",RTD("cqg.rtd",,"ContractData",Q52,"LastTrade",,"B"),TEXT(RTD("cqg.rtd",,"ContractData",Q52,"LastTrade",,"T"),R53))</f>
        <v>.9915</v>
      </c>
      <c r="T54" s="59" t="str">
        <f>IF(U53="B",RTD("cqg.rtd",,"ContractData",T52,"LastTrade",,"B"),TEXT(RTD("cqg.rtd",,"ContractData",T52,"LastTrade",,"T"),U53))</f>
        <v>.7088</v>
      </c>
      <c r="W54" s="59" t="str">
        <f>IF(X53="B",RTD("cqg.rtd",,"ContractData",W52,"LastTrade",,"B"),TEXT(RTD("cqg.rtd",,"ContractData",W52,"LastTrade",,"T"),X53))</f>
        <v>.6655</v>
      </c>
      <c r="Z54" s="59" t="str">
        <f>IF(AA53="B",RTD("cqg.rtd",,"ContractData",Z52,"LastTrade",,"B"),TEXT(RTD("cqg.rtd",,"ContractData",Z52,"LastTrade",,"T"),AA53))</f>
        <v>.057320</v>
      </c>
      <c r="AC54" s="59" t="str">
        <f>IF(AD53="B",RTD("cqg.rtd",,"ContractData",AC52,"LastTrade",,"B"),TEXT(RTD("cqg.rtd",,"ContractData",AC52,"LastTrade",,"T"),AD53))</f>
        <v>.73340</v>
      </c>
    </row>
    <row r="55" spans="2:30" x14ac:dyDescent="0.3">
      <c r="B55" s="59" t="str">
        <f>IF(C53="B",RTD("cqg.rtd",,"ContractData",B52,"High",,"B"),TEXT(RTD("cqg.rtd",,"ContractData",B52,"High",,"T"),C53))</f>
        <v>99.670</v>
      </c>
      <c r="C55" s="59" t="str">
        <f>IF(C53="B",RTD("cqg.rtd",,"ContractData",B52,"NetLastTrade",,"B"),TEXT(RTD("cqg.rtd",,"ContractData",B52,"NetLastTrade",,"T"),C53))</f>
        <v>.672</v>
      </c>
      <c r="E55" s="59" t="str">
        <f>IF(F53="B",RTD("cqg.rtd",,"ContractData",E52,"High",,"B"),TEXT(RTD("cqg.rtd",,"ContractData",E52,"High",,"T"),F53))</f>
        <v>1.0857</v>
      </c>
      <c r="F55" s="59" t="str">
        <f>IF(F53="B",RTD("cqg.rtd",,"ContractData",E52,"NetLastTrade",,"B"),TEXT(RTD("cqg.rtd",,"ContractData",E52,"NetLastTrade",,"T"),F53))</f>
        <v>-.0105</v>
      </c>
      <c r="H55" s="59" t="str">
        <f>IF(I53="B",RTD("cqg.rtd",,"ContractData",H52,"High",,"B"),TEXT(RTD("cqg.rtd",,"ContractData",H52,"High",,"T"),I53))</f>
        <v>.008429</v>
      </c>
      <c r="I55" s="59" t="str">
        <f>IF(I53="B",RTD("cqg.rtd",,"ContractData",H52,"NetLastTrade",,"B"),TEXT(RTD("cqg.rtd",,"ContractData",H52,"NetLastTrade",,"T"),I53))</f>
        <v>.000023</v>
      </c>
      <c r="K55" s="59" t="str">
        <f>IF(L53="B",RTD("cqg.rtd",,"ContractData",K52,"High",,"B"),TEXT(RTD("cqg.rtd",,"ContractData",K52,"High",,"T"),L53))</f>
        <v>1.4727</v>
      </c>
      <c r="L55" s="59" t="str">
        <f>IF(L53="B",RTD("cqg.rtd",,"ContractData",K52,"NetLastTrade",,"B"),TEXT(RTD("cqg.rtd",,"ContractData",K52,"NetLastTrade",,"T"),L53))</f>
        <v>-.0068</v>
      </c>
      <c r="N55" s="59" t="str">
        <f>IF(O53="B",RTD("cqg.rtd",,"ContractData",N52,"High",,"B"),TEXT(RTD("cqg.rtd",,"ContractData",N52,"High",,"T"),O53))</f>
        <v>.7195</v>
      </c>
      <c r="O55" s="59" t="str">
        <f>IF(O53="B",RTD("cqg.rtd",,"ContractData",N52,"NetLastTrade",,"B"),TEXT(RTD("cqg.rtd",,"ContractData",N52,"NetLastTrade",,"T"),O53))</f>
        <v>-.0008</v>
      </c>
      <c r="Q55" s="59" t="str">
        <f>IF(R53="B",RTD("cqg.rtd",,"ContractData",Q52,"High",,"B"),TEXT(RTD("cqg.rtd",,"ContractData",Q52,"High",,"T"),R53))</f>
        <v>1.0023</v>
      </c>
      <c r="R55" s="59" t="str">
        <f>IF(R53="B",RTD("cqg.rtd",,"ContractData",Q52,"NetLastTrade",,"B"),TEXT(RTD("cqg.rtd",,"ContractData",Q52,"NetLastTrade",,"T"),R53))</f>
        <v>-.0093</v>
      </c>
      <c r="T55" s="59" t="str">
        <f>IF(U53="B",RTD("cqg.rtd",,"ContractData",T52,"High",,"B"),TEXT(RTD("cqg.rtd",,"ContractData",T52,"High",,"T"),U53))</f>
        <v>.7155</v>
      </c>
      <c r="U55" s="59" t="str">
        <f>IF(U53="B",RTD("cqg.rtd",,"ContractData",T52,"NetLastTrade",,"B"),TEXT(RTD("cqg.rtd",,"ContractData",T52,"NetLastTrade",,"T"),U53))</f>
        <v>-.0041</v>
      </c>
      <c r="W55" s="59" t="str">
        <f>IF(X53="B",RTD("cqg.rtd",,"ContractData",W52,"High",,"B"),TEXT(RTD("cqg.rtd",,"ContractData",W52,"High",,"T"),X53))</f>
        <v>.6730</v>
      </c>
      <c r="X55" s="59" t="str">
        <f>IF(X53="B",RTD("cqg.rtd",,"ContractData",W52,"NetLastTrade",,"B"),TEXT(RTD("cqg.rtd",,"ContractData",W52,"NetLastTrade",,"T"),X53))</f>
        <v>-.0065</v>
      </c>
      <c r="Z55" s="59" t="str">
        <f>IF(AA53="B",RTD("cqg.rtd",,"ContractData",Z52,"High",,"B"),TEXT(RTD("cqg.rtd",,"ContractData",Z52,"High",,"T"),AA53))</f>
        <v>.057650</v>
      </c>
      <c r="AA55" s="59" t="str">
        <f>IF(AA53="B",RTD("cqg.rtd",,"ContractData",Z52,"NetLastTrade",,"B"),TEXT(RTD("cqg.rtd",,"ContractData",Z52,"NetLastTrade",,"T"),AA53))</f>
        <v>-.000080</v>
      </c>
      <c r="AC55" s="59" t="str">
        <f>IF(AD53="B",RTD("cqg.rtd",,"ContractData",AC52,"High",,"B"),TEXT(RTD("cqg.rtd",,"ContractData",AC52,"High",,"T"),AD53))</f>
        <v>.73760</v>
      </c>
      <c r="AD55" s="59" t="str">
        <f>IF(AD53="B",RTD("cqg.rtd",,"ContractData",AC52,"NetLastTrade",,"B"),TEXT(RTD("cqg.rtd",,"ContractData",AC52,"NetLastTrade",,"T"),AD53))</f>
        <v>-.00375</v>
      </c>
    </row>
    <row r="56" spans="2:30" x14ac:dyDescent="0.3">
      <c r="B56" s="59" t="str">
        <f>IF(C53="B",RTD("cqg.rtd",,"ContractData",B52,"Low",,"B"),TEXT(RTD("cqg.rtd",,"ContractData",B52,"Low",,"T"),C53))</f>
        <v>98.855</v>
      </c>
      <c r="C56" s="61">
        <f>IFERROR(RTD("cqg.rtd", ,"ContractData",B52, "PercentNetLastQuote",, "T")/100,"")</f>
        <v>6.7900735591302245E-3</v>
      </c>
      <c r="E56" s="59" t="str">
        <f>IF(F53="B",RTD("cqg.rtd",,"ContractData",E52,"Low",,"B"),TEXT(RTD("cqg.rtd",,"ContractData",E52,"Low",,"T"),F53))</f>
        <v>1.0737</v>
      </c>
      <c r="F56" s="61">
        <f>IFERROR(RTD("cqg.rtd", ,"ContractData",E52, "PercentNetLastQuote",, "T")/100,"")</f>
        <v>-9.6809883828139418E-3</v>
      </c>
      <c r="G56" s="61"/>
      <c r="H56" s="59" t="str">
        <f>IF(I53="B",RTD("cqg.rtd",,"ContractData",H52,"Low",,"B"),TEXT(RTD("cqg.rtd",,"ContractData",H52,"Low",,"T"),I53))</f>
        <v>.008365</v>
      </c>
      <c r="I56" s="61">
        <f>IFERROR(RTD("cqg.rtd", ,"ContractData",H52, "PercentNetLastQuote",, "T")/100,"")</f>
        <v>2.7997855483409785E-3</v>
      </c>
      <c r="J56" s="61"/>
      <c r="K56" s="59" t="str">
        <f>IF(L53="B",RTD("cqg.rtd",,"ContractData",K52,"Low",,"B"),TEXT(RTD("cqg.rtd",,"ContractData",K52,"Low",,"T"),L53))</f>
        <v>1.4643</v>
      </c>
      <c r="L56" s="61">
        <f>IFERROR(RTD("cqg.rtd", ,"ContractData",K52, "PercentNetLastQuote",, "T")/100,"")</f>
        <v>-4.6217630666757284E-3</v>
      </c>
      <c r="M56" s="61"/>
      <c r="N56" s="59" t="str">
        <f>IF(O53="B",RTD("cqg.rtd",,"ContractData",N52,"Low",,"B"),TEXT(RTD("cqg.rtd",,"ContractData",N52,"Low",,"T"),O53))</f>
        <v>.7155</v>
      </c>
      <c r="O56" s="61">
        <f>IFERROR(RTD("cqg.rtd", ,"ContractData",N52, "PercentNetLastQuote",, "T")/100,"")</f>
        <v>-1.1162271522254779E-3</v>
      </c>
      <c r="P56" s="61"/>
      <c r="Q56" s="59" t="str">
        <f>IF(R53="B",RTD("cqg.rtd",,"ContractData",Q52,"Low",,"B"),TEXT(RTD("cqg.rtd",,"ContractData",Q52,"Low",,"T"),R53))</f>
        <v>.9913</v>
      </c>
      <c r="R56" s="61">
        <f>IFERROR(RTD("cqg.rtd", ,"ContractData",Q52, "PercentNetLastQuote",, "T")/100,"")</f>
        <v>-9.2925659472422057E-3</v>
      </c>
      <c r="S56" s="61"/>
      <c r="T56" s="59" t="str">
        <f>IF(U53="B",RTD("cqg.rtd",,"ContractData",T52,"Low",,"B"),TEXT(RTD("cqg.rtd",,"ContractData",T52,"Low",,"T"),U53))</f>
        <v>.7088</v>
      </c>
      <c r="U56" s="61">
        <f>IFERROR(RTD("cqg.rtd", ,"ContractData",T52, "PercentNetLastQuote",, "T")/100,"")</f>
        <v>-5.7511572450554072E-3</v>
      </c>
      <c r="V56" s="61"/>
      <c r="W56" s="59" t="str">
        <f>IF(X53="B",RTD("cqg.rtd",,"ContractData",W52,"Low",,"B"),TEXT(RTD("cqg.rtd",,"ContractData",W52,"Low",,"T"),X53))</f>
        <v>.6649</v>
      </c>
      <c r="X56" s="61">
        <f>IFERROR(RTD("cqg.rtd", ,"ContractData",W52, "PercentNetLastQuote",, "T")/100,"")</f>
        <v>-9.6726190476190479E-3</v>
      </c>
      <c r="Z56" s="59" t="str">
        <f>IF(AA53="B",RTD("cqg.rtd",,"ContractData",Z52,"Low",,"B"),TEXT(RTD("cqg.rtd",,"ContractData",Z52,"Low",,"T"),AA53))</f>
        <v>.057270</v>
      </c>
      <c r="AA56" s="61">
        <f>IFERROR(RTD("cqg.rtd", ,"ContractData",Z52, "PercentNetLastQuote",, "T")/100,"")</f>
        <v>-1.3937282229965157E-3</v>
      </c>
      <c r="AC56" s="59" t="str">
        <f>IF(AD53="B",RTD("cqg.rtd",,"ContractData",AC52,"Low",,"B"),TEXT(RTD("cqg.rtd",,"ContractData",AC52,"Low",,"T"),AD53))</f>
        <v>.73255</v>
      </c>
      <c r="AD56" s="61">
        <f>IFERROR(RTD("cqg.rtd", ,"ContractData",AC52, "PercentNetLastQuote",, "T")/100,"")</f>
        <v>-5.2228176083565078E-3</v>
      </c>
    </row>
  </sheetData>
  <sheetProtection algorithmName="SHA-512" hashValue="zFKYQf39NSYsuDutem4iCMLNpiivlPUoju2B4+pwbplGI5lUXY+klQOs7tKnpZk2B5GycW3D6krZFsz5oo+nPQ==" saltValue="XNHUA7FGtLKnHkAcOQIUB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Display</vt:lpstr>
      <vt:lpstr>Ranking</vt:lpstr>
      <vt:lpstr>Symbols</vt:lpstr>
      <vt:lpstr>Sheet2</vt:lpstr>
      <vt:lpstr>Sheet1</vt:lpstr>
      <vt:lpstr>Sheet4</vt:lpstr>
      <vt:lpstr>Sheet3</vt:lpstr>
      <vt:lpstr>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2016-01-05T15:32:38Z</dcterms:modified>
</cp:coreProperties>
</file>