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3040" windowHeight="11832"/>
  </bookViews>
  <sheets>
    <sheet name="Main" sheetId="2" r:id="rId1"/>
    <sheet name="QEA" sheetId="3" state="hidden" r:id="rId2"/>
    <sheet name="EDA" sheetId="6" state="hidden" r:id="rId3"/>
    <sheet name="QSA" sheetId="5" state="hidden" r:id="rId4"/>
  </sheets>
  <calcPr calcId="152511"/>
</workbook>
</file>

<file path=xl/calcChain.xml><?xml version="1.0" encoding="utf-8"?>
<calcChain xmlns="http://schemas.openxmlformats.org/spreadsheetml/2006/main">
  <c r="F10" i="3" l="1"/>
  <c r="AC53" i="2"/>
  <c r="AC49" i="2"/>
  <c r="AC52" i="2"/>
  <c r="AC48" i="2"/>
  <c r="AC51" i="2"/>
  <c r="AC50" i="2"/>
  <c r="AC47" i="2"/>
  <c r="AD53" i="2"/>
  <c r="AD49" i="2"/>
  <c r="AD50" i="2"/>
  <c r="AD52" i="2"/>
  <c r="AD48" i="2"/>
  <c r="AD51" i="2"/>
  <c r="AD47" i="2"/>
  <c r="AA50" i="2"/>
  <c r="AA53" i="2"/>
  <c r="AA49" i="2"/>
  <c r="AA52" i="2"/>
  <c r="AA48" i="2"/>
  <c r="AA51" i="2"/>
  <c r="AA47" i="2"/>
  <c r="X53" i="2"/>
  <c r="X52" i="2"/>
  <c r="X51" i="2"/>
  <c r="X50" i="2"/>
  <c r="X49" i="2"/>
  <c r="X48" i="2"/>
  <c r="X47" i="2"/>
  <c r="Z53" i="2"/>
  <c r="Z52" i="2"/>
  <c r="Z51" i="2"/>
  <c r="Z50" i="2"/>
  <c r="Z49" i="2"/>
  <c r="Z48" i="2"/>
  <c r="Z47" i="2"/>
  <c r="W53" i="2"/>
  <c r="W52" i="2"/>
  <c r="W51" i="2"/>
  <c r="W50" i="2"/>
  <c r="W49" i="2"/>
  <c r="W48" i="2"/>
  <c r="W47" i="2"/>
  <c r="G19" i="3"/>
  <c r="G27" i="6"/>
  <c r="G25" i="6"/>
  <c r="G26" i="6"/>
  <c r="G23" i="6"/>
  <c r="G24" i="6"/>
  <c r="G28" i="6"/>
  <c r="G21" i="6"/>
  <c r="G29" i="6"/>
  <c r="G20" i="6"/>
  <c r="G30" i="6"/>
  <c r="G19" i="6"/>
  <c r="G22" i="6"/>
  <c r="Q1" i="5" l="1"/>
  <c r="Q1" i="6"/>
  <c r="Q1" i="3"/>
  <c r="G19" i="5"/>
  <c r="S36" i="5"/>
  <c r="S35" i="5"/>
  <c r="U8" i="3"/>
  <c r="U3" i="5"/>
  <c r="S35" i="3"/>
  <c r="U5" i="6"/>
  <c r="U8" i="6"/>
  <c r="U11" i="6"/>
  <c r="U9" i="6"/>
  <c r="S36" i="3"/>
  <c r="U11" i="5"/>
  <c r="U12" i="3"/>
  <c r="U6" i="5"/>
  <c r="U10" i="3"/>
  <c r="U9" i="5"/>
  <c r="U7" i="5"/>
  <c r="U13" i="5"/>
  <c r="U10" i="6"/>
  <c r="U13" i="6"/>
  <c r="U11" i="3"/>
  <c r="U10" i="5"/>
  <c r="U4" i="6"/>
  <c r="U7" i="6"/>
  <c r="U8" i="5"/>
  <c r="U2" i="5"/>
  <c r="U4" i="5"/>
  <c r="U5" i="5"/>
  <c r="U6" i="6"/>
  <c r="U2" i="3"/>
  <c r="U12" i="6"/>
  <c r="U3" i="6"/>
  <c r="U12" i="5"/>
  <c r="U3" i="3"/>
  <c r="U2" i="6"/>
  <c r="S36" i="6"/>
  <c r="S35" i="6"/>
  <c r="P54" i="2"/>
  <c r="J54" i="2"/>
  <c r="M54" i="2"/>
  <c r="S54" i="2"/>
  <c r="R36" i="6" l="1"/>
  <c r="R36" i="5"/>
  <c r="R37" i="6"/>
  <c r="R36" i="3"/>
  <c r="Q2" i="5"/>
  <c r="Q3" i="5"/>
  <c r="U6" i="3"/>
  <c r="U7" i="3"/>
  <c r="U13" i="3"/>
  <c r="G20" i="3"/>
  <c r="U4" i="3"/>
  <c r="Q2" i="3"/>
  <c r="Q3" i="3"/>
  <c r="U9" i="3"/>
  <c r="U5" i="3"/>
  <c r="Q2" i="6"/>
  <c r="Q3" i="6"/>
  <c r="R37" i="5" l="1"/>
  <c r="A2" i="5"/>
  <c r="AE34" i="2"/>
  <c r="A2" i="6"/>
  <c r="AB34" i="2"/>
  <c r="AE35" i="2"/>
  <c r="Y35" i="2"/>
  <c r="Y34" i="2"/>
  <c r="AB35" i="2"/>
  <c r="A3" i="5"/>
  <c r="A3" i="6"/>
  <c r="R38" i="5"/>
  <c r="R38" i="6"/>
  <c r="A2" i="3"/>
  <c r="A3" i="3"/>
  <c r="R37" i="3"/>
  <c r="S2" i="5"/>
  <c r="Q14" i="5"/>
  <c r="S3" i="5"/>
  <c r="V25" i="5"/>
  <c r="V20" i="5"/>
  <c r="R3" i="5"/>
  <c r="AJ3" i="5"/>
  <c r="AJ2" i="5"/>
  <c r="G22" i="5"/>
  <c r="R2" i="5"/>
  <c r="V23" i="5"/>
  <c r="V24" i="5"/>
  <c r="G21" i="5"/>
  <c r="Q15" i="5"/>
  <c r="T3" i="5"/>
  <c r="Q6" i="2"/>
  <c r="V21" i="5"/>
  <c r="T2" i="5"/>
  <c r="AH2" i="5"/>
  <c r="Q4" i="5"/>
  <c r="P6" i="2"/>
  <c r="G20" i="5"/>
  <c r="V22" i="5"/>
  <c r="AH3" i="5"/>
  <c r="B2" i="5"/>
  <c r="AC35" i="2"/>
  <c r="AD34" i="2"/>
  <c r="B3" i="5"/>
  <c r="AH2" i="3"/>
  <c r="R2" i="3"/>
  <c r="AJ3" i="3"/>
  <c r="Q15" i="3"/>
  <c r="R3" i="3"/>
  <c r="Q4" i="3"/>
  <c r="Q14" i="3"/>
  <c r="S3" i="3"/>
  <c r="W35" i="2"/>
  <c r="AJ2" i="3"/>
  <c r="G21" i="3"/>
  <c r="V21" i="3"/>
  <c r="V24" i="3"/>
  <c r="T3" i="3"/>
  <c r="V23" i="3"/>
  <c r="V25" i="3"/>
  <c r="B2" i="3"/>
  <c r="B6" i="2"/>
  <c r="D6" i="2"/>
  <c r="V20" i="3"/>
  <c r="T2" i="3"/>
  <c r="AH3" i="3"/>
  <c r="S2" i="3"/>
  <c r="W34" i="2"/>
  <c r="B3" i="3"/>
  <c r="V22" i="3"/>
  <c r="AH3" i="6"/>
  <c r="B2" i="6"/>
  <c r="V25" i="6"/>
  <c r="V20" i="6"/>
  <c r="K6" i="2"/>
  <c r="J6" i="2"/>
  <c r="Q15" i="6"/>
  <c r="V21" i="6"/>
  <c r="V22" i="6"/>
  <c r="AJ3" i="6"/>
  <c r="Q4" i="6"/>
  <c r="Q14" i="6"/>
  <c r="AH2" i="6"/>
  <c r="S3" i="6"/>
  <c r="R2" i="6"/>
  <c r="T3" i="6"/>
  <c r="Z35" i="2"/>
  <c r="Z34" i="2"/>
  <c r="V23" i="6"/>
  <c r="R3" i="6"/>
  <c r="V24" i="6"/>
  <c r="AI2" i="6"/>
  <c r="T2" i="6"/>
  <c r="B3" i="6"/>
  <c r="S2" i="6"/>
  <c r="AJ2" i="6"/>
  <c r="AL2" i="5" l="1"/>
  <c r="AB2" i="5"/>
  <c r="AC2" i="5"/>
  <c r="AF2" i="5" s="1"/>
  <c r="C2" i="5"/>
  <c r="AL2" i="6"/>
  <c r="AC2" i="6"/>
  <c r="AF2" i="6" s="1"/>
  <c r="C2" i="6"/>
  <c r="F2" i="6" s="1"/>
  <c r="V2" i="6" s="1"/>
  <c r="AB2" i="6"/>
  <c r="AL3" i="5"/>
  <c r="AL3" i="6"/>
  <c r="AL3" i="3"/>
  <c r="AL2" i="3"/>
  <c r="AE36" i="2"/>
  <c r="Y36" i="2"/>
  <c r="AB36" i="2"/>
  <c r="A4" i="6"/>
  <c r="AB3" i="5"/>
  <c r="A4" i="5"/>
  <c r="AB3" i="6"/>
  <c r="C3" i="5"/>
  <c r="F3" i="5" s="1"/>
  <c r="AC3" i="6"/>
  <c r="AF3" i="6" s="1"/>
  <c r="C3" i="6"/>
  <c r="F3" i="6" s="1"/>
  <c r="AC3" i="5"/>
  <c r="AF3" i="5" s="1"/>
  <c r="R39" i="6"/>
  <c r="R39" i="5"/>
  <c r="AC2" i="3"/>
  <c r="AF2" i="3" s="1"/>
  <c r="AB2" i="3"/>
  <c r="AB3" i="3"/>
  <c r="AC3" i="3"/>
  <c r="AF3" i="3" s="1"/>
  <c r="A4" i="3"/>
  <c r="C3" i="3"/>
  <c r="R38" i="3"/>
  <c r="C2" i="3"/>
  <c r="F2" i="3" s="1"/>
  <c r="Z31" i="2"/>
  <c r="P9" i="2"/>
  <c r="AD35" i="2"/>
  <c r="B4" i="5"/>
  <c r="T4" i="5"/>
  <c r="R4" i="5"/>
  <c r="Q4" i="2"/>
  <c r="Q10" i="2"/>
  <c r="Q9" i="2"/>
  <c r="Q5" i="5"/>
  <c r="S4" i="5"/>
  <c r="R6" i="2"/>
  <c r="AJ4" i="5"/>
  <c r="AC34" i="2"/>
  <c r="Q16" i="5"/>
  <c r="P8" i="2"/>
  <c r="AH4" i="5"/>
  <c r="P7" i="2"/>
  <c r="Q8" i="2"/>
  <c r="Q7" i="2"/>
  <c r="P10" i="2"/>
  <c r="G23" i="5"/>
  <c r="AC36" i="2"/>
  <c r="D4" i="2"/>
  <c r="Q16" i="3"/>
  <c r="W36" i="2"/>
  <c r="E6" i="2"/>
  <c r="Q5" i="3"/>
  <c r="B8" i="2"/>
  <c r="B9" i="2"/>
  <c r="D10" i="2"/>
  <c r="X35" i="2"/>
  <c r="AJ4" i="3"/>
  <c r="S4" i="3"/>
  <c r="D8" i="2"/>
  <c r="AH4" i="3"/>
  <c r="B7" i="2"/>
  <c r="R4" i="3"/>
  <c r="G22" i="3"/>
  <c r="X34" i="2"/>
  <c r="D9" i="2"/>
  <c r="T4" i="3"/>
  <c r="D7" i="2"/>
  <c r="B10" i="2"/>
  <c r="B4" i="3"/>
  <c r="K9" i="2"/>
  <c r="J7" i="2"/>
  <c r="T4" i="6"/>
  <c r="AI13" i="6"/>
  <c r="K11" i="2"/>
  <c r="Z36" i="2"/>
  <c r="K10" i="2"/>
  <c r="AI3" i="6"/>
  <c r="K7" i="2"/>
  <c r="K8" i="2"/>
  <c r="K4" i="2"/>
  <c r="J10" i="2"/>
  <c r="Q16" i="6"/>
  <c r="J9" i="2"/>
  <c r="AJ4" i="6"/>
  <c r="J8" i="2"/>
  <c r="L6" i="2"/>
  <c r="AA34" i="2"/>
  <c r="B4" i="6"/>
  <c r="AA35" i="2"/>
  <c r="Q5" i="6"/>
  <c r="R4" i="6"/>
  <c r="AH4" i="6"/>
  <c r="S4" i="6"/>
  <c r="L11" i="2"/>
  <c r="F2" i="5" l="1"/>
  <c r="F3" i="3"/>
  <c r="AL4" i="5"/>
  <c r="AL4" i="6"/>
  <c r="AL4" i="3"/>
  <c r="AE37" i="2"/>
  <c r="Y37" i="2"/>
  <c r="AB37" i="2"/>
  <c r="AB4" i="6"/>
  <c r="A5" i="5"/>
  <c r="C4" i="5"/>
  <c r="F4" i="5" s="1"/>
  <c r="AC4" i="6"/>
  <c r="AF4" i="6" s="1"/>
  <c r="AB4" i="5"/>
  <c r="A5" i="6"/>
  <c r="AC4" i="5"/>
  <c r="AF4" i="5" s="1"/>
  <c r="C4" i="6"/>
  <c r="F4" i="6" s="1"/>
  <c r="R40" i="5"/>
  <c r="R40" i="6"/>
  <c r="AC4" i="3"/>
  <c r="AF4" i="3" s="1"/>
  <c r="AB4" i="3"/>
  <c r="A5" i="3"/>
  <c r="C4" i="3"/>
  <c r="F4" i="3" s="1"/>
  <c r="R39" i="3"/>
  <c r="I11" i="2"/>
  <c r="R9" i="2"/>
  <c r="S6" i="2"/>
  <c r="S5" i="5"/>
  <c r="AH5" i="5"/>
  <c r="Q17" i="5"/>
  <c r="R10" i="2"/>
  <c r="R8" i="2"/>
  <c r="AJ5" i="5"/>
  <c r="G23" i="3"/>
  <c r="G24" i="5"/>
  <c r="R5" i="5"/>
  <c r="Q6" i="3"/>
  <c r="Q11" i="2"/>
  <c r="AD36" i="2"/>
  <c r="R7" i="2"/>
  <c r="AC37" i="2"/>
  <c r="Q6" i="5"/>
  <c r="T5" i="5"/>
  <c r="R11" i="2"/>
  <c r="B5" i="5"/>
  <c r="E7" i="2"/>
  <c r="AJ5" i="3"/>
  <c r="E9" i="2"/>
  <c r="E8" i="2"/>
  <c r="Q17" i="3"/>
  <c r="S5" i="3"/>
  <c r="E11" i="2"/>
  <c r="AH5" i="3"/>
  <c r="R5" i="3"/>
  <c r="E10" i="2"/>
  <c r="D11" i="2"/>
  <c r="X36" i="2"/>
  <c r="F6" i="2"/>
  <c r="T5" i="3"/>
  <c r="W37" i="2"/>
  <c r="B5" i="3"/>
  <c r="Q6" i="6"/>
  <c r="AI4" i="6"/>
  <c r="R5" i="6"/>
  <c r="Z37" i="2"/>
  <c r="K14" i="2"/>
  <c r="M6" i="2"/>
  <c r="L15" i="2"/>
  <c r="Y2" i="6"/>
  <c r="L13" i="2"/>
  <c r="L9" i="2"/>
  <c r="L12" i="2"/>
  <c r="AA36" i="2"/>
  <c r="K13" i="2"/>
  <c r="L7" i="2"/>
  <c r="L8" i="2"/>
  <c r="AK2" i="6"/>
  <c r="W2" i="6"/>
  <c r="L10" i="2"/>
  <c r="B5" i="6"/>
  <c r="K12" i="2"/>
  <c r="K15" i="2"/>
  <c r="Q17" i="6"/>
  <c r="M11" i="2"/>
  <c r="Z2" i="6"/>
  <c r="AJ5" i="6"/>
  <c r="AH5" i="6"/>
  <c r="T5" i="6"/>
  <c r="S5" i="6"/>
  <c r="L14" i="2"/>
  <c r="AD2" i="6" l="1"/>
  <c r="V2" i="5"/>
  <c r="AE47" i="2" s="1"/>
  <c r="V3" i="5"/>
  <c r="AE48" i="2" s="1"/>
  <c r="V3" i="6"/>
  <c r="AB48" i="2" s="1"/>
  <c r="AB47" i="2"/>
  <c r="V3" i="3"/>
  <c r="V2" i="3"/>
  <c r="AL5" i="5"/>
  <c r="AL5" i="6"/>
  <c r="AL5" i="3"/>
  <c r="AE38" i="2"/>
  <c r="Y38" i="2"/>
  <c r="AB38" i="2"/>
  <c r="A6" i="6"/>
  <c r="A6" i="5"/>
  <c r="C5" i="6"/>
  <c r="F5" i="6" s="1"/>
  <c r="AB5" i="6"/>
  <c r="AC5" i="5"/>
  <c r="AF5" i="5" s="1"/>
  <c r="AB5" i="5"/>
  <c r="AC5" i="6"/>
  <c r="AF5" i="6" s="1"/>
  <c r="C5" i="5"/>
  <c r="F5" i="5" s="1"/>
  <c r="R41" i="6"/>
  <c r="R41" i="5"/>
  <c r="AB5" i="3"/>
  <c r="AC5" i="3"/>
  <c r="AF5" i="3" s="1"/>
  <c r="A6" i="3"/>
  <c r="C5" i="3"/>
  <c r="F5" i="3" s="1"/>
  <c r="R40" i="3"/>
  <c r="I12" i="2"/>
  <c r="Q13" i="2"/>
  <c r="R6" i="3"/>
  <c r="Q14" i="2"/>
  <c r="R14" i="2"/>
  <c r="Q7" i="3"/>
  <c r="AK2" i="5"/>
  <c r="R6" i="5"/>
  <c r="AD37" i="2"/>
  <c r="Q12" i="2"/>
  <c r="W2" i="5"/>
  <c r="AH6" i="5"/>
  <c r="AJ6" i="5"/>
  <c r="Q18" i="5"/>
  <c r="S6" i="3"/>
  <c r="AH6" i="3"/>
  <c r="S11" i="2"/>
  <c r="Y2" i="5"/>
  <c r="S6" i="5"/>
  <c r="G25" i="5"/>
  <c r="S9" i="2"/>
  <c r="G24" i="3"/>
  <c r="Q18" i="3"/>
  <c r="T6" i="3"/>
  <c r="S7" i="2"/>
  <c r="R15" i="2"/>
  <c r="W38" i="2"/>
  <c r="T6" i="5"/>
  <c r="R13" i="2"/>
  <c r="S10" i="2"/>
  <c r="Z2" i="5"/>
  <c r="R12" i="2"/>
  <c r="T6" i="2"/>
  <c r="X2" i="5"/>
  <c r="Q7" i="5"/>
  <c r="S8" i="2"/>
  <c r="G6" i="2"/>
  <c r="Z3" i="5"/>
  <c r="AJ6" i="3"/>
  <c r="Q15" i="2"/>
  <c r="B6" i="3"/>
  <c r="B6" i="5"/>
  <c r="AC38" i="2"/>
  <c r="D12" i="2"/>
  <c r="E14" i="2"/>
  <c r="D13" i="2"/>
  <c r="F11" i="2"/>
  <c r="F8" i="2"/>
  <c r="E15" i="2"/>
  <c r="D14" i="2"/>
  <c r="F9" i="2"/>
  <c r="W3" i="3"/>
  <c r="W23" i="2"/>
  <c r="E12" i="2"/>
  <c r="AI2" i="3"/>
  <c r="D15" i="2"/>
  <c r="X37" i="2"/>
  <c r="F10" i="2"/>
  <c r="F7" i="2"/>
  <c r="E13" i="2"/>
  <c r="Q7" i="6"/>
  <c r="T6" i="6"/>
  <c r="N6" i="2"/>
  <c r="Q18" i="6"/>
  <c r="AJ6" i="6"/>
  <c r="AH6" i="6"/>
  <c r="Z38" i="2"/>
  <c r="AI5" i="6"/>
  <c r="S6" i="6"/>
  <c r="B6" i="6"/>
  <c r="R6" i="6"/>
  <c r="M12" i="2"/>
  <c r="M14" i="2"/>
  <c r="AA37" i="2"/>
  <c r="M13" i="2"/>
  <c r="M9" i="2"/>
  <c r="W22" i="2"/>
  <c r="M7" i="2"/>
  <c r="M10" i="2"/>
  <c r="M15" i="2"/>
  <c r="N11" i="2"/>
  <c r="M8" i="2"/>
  <c r="Y47" i="2" l="1"/>
  <c r="AG2" i="6"/>
  <c r="X2" i="6"/>
  <c r="A7" i="5"/>
  <c r="V4" i="5"/>
  <c r="AE49" i="2" s="1"/>
  <c r="V4" i="6"/>
  <c r="V4" i="3"/>
  <c r="AL6" i="5"/>
  <c r="AL6" i="6"/>
  <c r="AL6" i="3"/>
  <c r="Y48" i="2"/>
  <c r="AE39" i="2"/>
  <c r="Y39" i="2"/>
  <c r="AB39" i="2"/>
  <c r="AB6" i="5"/>
  <c r="A7" i="6"/>
  <c r="AA2" i="5"/>
  <c r="C6" i="5"/>
  <c r="F6" i="5" s="1"/>
  <c r="AC6" i="6"/>
  <c r="AF6" i="6" s="1"/>
  <c r="AA2" i="6"/>
  <c r="AC6" i="5"/>
  <c r="AF6" i="5" s="1"/>
  <c r="AD2" i="5"/>
  <c r="AG2" i="5" s="1"/>
  <c r="C6" i="6"/>
  <c r="F6" i="6" s="1"/>
  <c r="AB6" i="6"/>
  <c r="R42" i="6"/>
  <c r="R42" i="5"/>
  <c r="AC6" i="3"/>
  <c r="AF6" i="3" s="1"/>
  <c r="AB6" i="3"/>
  <c r="A7" i="3"/>
  <c r="C6" i="3"/>
  <c r="F6" i="3" s="1"/>
  <c r="R41" i="3"/>
  <c r="I14" i="2"/>
  <c r="I15" i="2"/>
  <c r="I13" i="2"/>
  <c r="AI2" i="5"/>
  <c r="G26" i="5"/>
  <c r="G8" i="2"/>
  <c r="AH7" i="5"/>
  <c r="Q19" i="3"/>
  <c r="G7" i="2"/>
  <c r="AH7" i="3"/>
  <c r="AD38" i="2"/>
  <c r="G9" i="2"/>
  <c r="T7" i="5"/>
  <c r="S13" i="2"/>
  <c r="AC39" i="2"/>
  <c r="T10" i="2"/>
  <c r="X38" i="2"/>
  <c r="T9" i="2"/>
  <c r="Q19" i="5"/>
  <c r="S15" i="2"/>
  <c r="G25" i="3"/>
  <c r="H6" i="2"/>
  <c r="W39" i="2"/>
  <c r="B7" i="3"/>
  <c r="W3" i="5"/>
  <c r="X3" i="5"/>
  <c r="T7" i="3"/>
  <c r="S7" i="5"/>
  <c r="AI3" i="5"/>
  <c r="G10" i="2"/>
  <c r="Q8" i="5"/>
  <c r="T11" i="2"/>
  <c r="B7" i="5"/>
  <c r="Y3" i="5"/>
  <c r="U6" i="2"/>
  <c r="S12" i="2"/>
  <c r="AJ7" i="3"/>
  <c r="AK3" i="5"/>
  <c r="S7" i="3"/>
  <c r="R7" i="5"/>
  <c r="R7" i="3"/>
  <c r="S14" i="2"/>
  <c r="AJ7" i="5"/>
  <c r="T8" i="2"/>
  <c r="T7" i="2"/>
  <c r="F14" i="2"/>
  <c r="G11" i="2"/>
  <c r="Z3" i="3"/>
  <c r="X2" i="3"/>
  <c r="W2" i="3"/>
  <c r="Y2" i="3"/>
  <c r="AK2" i="3"/>
  <c r="F12" i="2"/>
  <c r="F13" i="2"/>
  <c r="AK3" i="3"/>
  <c r="X3" i="3"/>
  <c r="AI3" i="3"/>
  <c r="Z2" i="3"/>
  <c r="F15" i="2"/>
  <c r="Y3" i="3"/>
  <c r="Z4" i="3"/>
  <c r="N9" i="2"/>
  <c r="Q8" i="6"/>
  <c r="S7" i="6"/>
  <c r="AJ7" i="6"/>
  <c r="O11" i="2"/>
  <c r="T7" i="6"/>
  <c r="AI6" i="6"/>
  <c r="AA38" i="2"/>
  <c r="Q19" i="6"/>
  <c r="B7" i="6"/>
  <c r="R7" i="6"/>
  <c r="N8" i="2"/>
  <c r="Z39" i="2"/>
  <c r="O6" i="2"/>
  <c r="N10" i="2"/>
  <c r="AH7" i="6"/>
  <c r="N7" i="2"/>
  <c r="N12" i="2"/>
  <c r="Z3" i="6"/>
  <c r="AK3" i="6"/>
  <c r="N15" i="2"/>
  <c r="N13" i="2"/>
  <c r="W3" i="6"/>
  <c r="Y3" i="6"/>
  <c r="N14" i="2"/>
  <c r="Y49" i="2" l="1"/>
  <c r="AA2" i="3"/>
  <c r="AA3" i="6"/>
  <c r="AD3" i="6"/>
  <c r="X3" i="6" s="1"/>
  <c r="AB49" i="2"/>
  <c r="AA3" i="5"/>
  <c r="AD3" i="5"/>
  <c r="AG3" i="5" s="1"/>
  <c r="V5" i="5"/>
  <c r="AE50" i="2" s="1"/>
  <c r="V5" i="6"/>
  <c r="V5" i="3"/>
  <c r="AL7" i="5"/>
  <c r="AL7" i="6"/>
  <c r="AL7" i="3"/>
  <c r="AD3" i="3"/>
  <c r="AG3" i="3" s="1"/>
  <c r="AA3" i="3"/>
  <c r="AE40" i="2"/>
  <c r="AB40" i="2"/>
  <c r="A8" i="5"/>
  <c r="C7" i="6"/>
  <c r="F7" i="6" s="1"/>
  <c r="C7" i="5"/>
  <c r="F7" i="5" s="1"/>
  <c r="AB7" i="6"/>
  <c r="AC7" i="6"/>
  <c r="AF7" i="6" s="1"/>
  <c r="A8" i="6"/>
  <c r="AB7" i="5"/>
  <c r="AC7" i="5"/>
  <c r="AF7" i="5" s="1"/>
  <c r="R43" i="5"/>
  <c r="R43" i="6"/>
  <c r="V6" i="6"/>
  <c r="AC7" i="3"/>
  <c r="AF7" i="3" s="1"/>
  <c r="AB7" i="3"/>
  <c r="C7" i="3"/>
  <c r="F7" i="3" s="1"/>
  <c r="R42" i="3"/>
  <c r="AD2" i="3"/>
  <c r="AG2" i="3" s="1"/>
  <c r="H11" i="2"/>
  <c r="T14" i="2"/>
  <c r="G26" i="3"/>
  <c r="Z4" i="5"/>
  <c r="T8" i="5"/>
  <c r="Q9" i="3"/>
  <c r="AJ8" i="5"/>
  <c r="Y4" i="5"/>
  <c r="H7" i="2"/>
  <c r="S8" i="5"/>
  <c r="T13" i="2"/>
  <c r="H10" i="2"/>
  <c r="G27" i="5"/>
  <c r="X39" i="2"/>
  <c r="U7" i="2"/>
  <c r="T12" i="2"/>
  <c r="U8" i="2"/>
  <c r="B8" i="5"/>
  <c r="U11" i="2"/>
  <c r="AD39" i="2"/>
  <c r="AH8" i="5"/>
  <c r="H8" i="2"/>
  <c r="AI4" i="5"/>
  <c r="Q20" i="5"/>
  <c r="T15" i="2"/>
  <c r="R8" i="5"/>
  <c r="W4" i="5"/>
  <c r="AK4" i="5"/>
  <c r="U9" i="2"/>
  <c r="X4" i="5"/>
  <c r="Q9" i="5"/>
  <c r="H9" i="2"/>
  <c r="U10" i="2"/>
  <c r="Q8" i="3"/>
  <c r="AC40" i="2"/>
  <c r="Y4" i="3"/>
  <c r="G12" i="2"/>
  <c r="X4" i="3"/>
  <c r="AK4" i="3"/>
  <c r="AI4" i="3"/>
  <c r="W4" i="3"/>
  <c r="G15" i="2"/>
  <c r="G13" i="2"/>
  <c r="G14" i="2"/>
  <c r="Y5" i="3"/>
  <c r="O13" i="2"/>
  <c r="O12" i="2"/>
  <c r="T8" i="6"/>
  <c r="O7" i="2"/>
  <c r="O15" i="2"/>
  <c r="Q20" i="6"/>
  <c r="AJ8" i="6"/>
  <c r="O10" i="2"/>
  <c r="O8" i="2"/>
  <c r="O14" i="2"/>
  <c r="S8" i="6"/>
  <c r="Q9" i="6"/>
  <c r="AI7" i="6"/>
  <c r="AA39" i="2"/>
  <c r="AH8" i="6"/>
  <c r="R8" i="6"/>
  <c r="O9" i="2"/>
  <c r="B8" i="6"/>
  <c r="Z40" i="2"/>
  <c r="AK4" i="6"/>
  <c r="Y4" i="6"/>
  <c r="W4" i="6"/>
  <c r="Z4" i="6"/>
  <c r="AD4" i="3" l="1"/>
  <c r="AG4" i="3" s="1"/>
  <c r="AA4" i="3"/>
  <c r="AG3" i="6"/>
  <c r="AA4" i="6"/>
  <c r="AD4" i="6"/>
  <c r="X4" i="6" s="1"/>
  <c r="AB50" i="2"/>
  <c r="Y40" i="2"/>
  <c r="A8" i="3"/>
  <c r="AA4" i="5"/>
  <c r="AD4" i="5"/>
  <c r="AG4" i="5" s="1"/>
  <c r="V6" i="5"/>
  <c r="AE51" i="2" s="1"/>
  <c r="AB51" i="2"/>
  <c r="V6" i="3"/>
  <c r="Y50" i="2"/>
  <c r="AL8" i="5"/>
  <c r="AL8" i="6"/>
  <c r="AE41" i="2"/>
  <c r="Y41" i="2"/>
  <c r="AB41" i="2"/>
  <c r="AB19" i="5"/>
  <c r="AB8" i="5"/>
  <c r="C8" i="6"/>
  <c r="F8" i="6" s="1"/>
  <c r="AC18" i="6"/>
  <c r="AB18" i="6"/>
  <c r="AC8" i="6"/>
  <c r="AF8" i="6" s="1"/>
  <c r="AC18" i="5"/>
  <c r="AB18" i="5"/>
  <c r="AC8" i="5"/>
  <c r="AF8" i="5" s="1"/>
  <c r="A9" i="6"/>
  <c r="A9" i="5"/>
  <c r="AB19" i="6"/>
  <c r="AB8" i="6"/>
  <c r="C8" i="5"/>
  <c r="F8" i="5" s="1"/>
  <c r="V7" i="5"/>
  <c r="R44" i="5"/>
  <c r="V7" i="6"/>
  <c r="R44" i="6"/>
  <c r="A9" i="3"/>
  <c r="V7" i="3"/>
  <c r="R43" i="3"/>
  <c r="U15" i="2"/>
  <c r="AI5" i="5"/>
  <c r="H12" i="2"/>
  <c r="AH8" i="3"/>
  <c r="Z6" i="3"/>
  <c r="Q21" i="5"/>
  <c r="Z5" i="5"/>
  <c r="AK5" i="5"/>
  <c r="B9" i="5"/>
  <c r="AJ9" i="5"/>
  <c r="T8" i="3"/>
  <c r="AC41" i="2"/>
  <c r="U12" i="2"/>
  <c r="W5" i="5"/>
  <c r="X6" i="3"/>
  <c r="S9" i="3"/>
  <c r="W7" i="5"/>
  <c r="AJ9" i="3"/>
  <c r="U14" i="2"/>
  <c r="AH9" i="5"/>
  <c r="AJ8" i="3"/>
  <c r="Q10" i="5"/>
  <c r="Q20" i="3"/>
  <c r="S8" i="3"/>
  <c r="G28" i="5"/>
  <c r="Q21" i="3"/>
  <c r="R9" i="5"/>
  <c r="I6" i="2"/>
  <c r="R8" i="3"/>
  <c r="X5" i="5"/>
  <c r="AD40" i="2"/>
  <c r="W41" i="2"/>
  <c r="U13" i="2"/>
  <c r="S9" i="5"/>
  <c r="Y5" i="5"/>
  <c r="AI7" i="5"/>
  <c r="B9" i="3"/>
  <c r="H13" i="2"/>
  <c r="T9" i="5"/>
  <c r="H14" i="2"/>
  <c r="T9" i="3"/>
  <c r="G27" i="3"/>
  <c r="W40" i="2"/>
  <c r="R9" i="3"/>
  <c r="Q10" i="3"/>
  <c r="AH9" i="3"/>
  <c r="Z7" i="3"/>
  <c r="B8" i="3"/>
  <c r="X40" i="2"/>
  <c r="H15" i="2"/>
  <c r="Z5" i="3"/>
  <c r="X5" i="3"/>
  <c r="AI5" i="3"/>
  <c r="W5" i="3"/>
  <c r="AK5" i="3"/>
  <c r="T9" i="6"/>
  <c r="Y6" i="6"/>
  <c r="AI8" i="6"/>
  <c r="R9" i="6"/>
  <c r="AJ9" i="6"/>
  <c r="B9" i="6"/>
  <c r="Q21" i="6"/>
  <c r="Z6" i="6"/>
  <c r="W6" i="6"/>
  <c r="S9" i="6"/>
  <c r="AA40" i="2"/>
  <c r="AK6" i="6"/>
  <c r="Q10" i="6"/>
  <c r="AH9" i="6"/>
  <c r="Z41" i="2"/>
  <c r="AK5" i="6"/>
  <c r="Y5" i="6"/>
  <c r="Z5" i="6"/>
  <c r="W5" i="6"/>
  <c r="AG4" i="6" l="1"/>
  <c r="AA6" i="6"/>
  <c r="AD6" i="6"/>
  <c r="AG6" i="6" s="1"/>
  <c r="AD5" i="6"/>
  <c r="X5" i="6" s="1"/>
  <c r="AA5" i="6"/>
  <c r="C8" i="3"/>
  <c r="F8" i="3" s="1"/>
  <c r="V8" i="3" s="1"/>
  <c r="AB18" i="3"/>
  <c r="AC18" i="3"/>
  <c r="AC8" i="3"/>
  <c r="AF8" i="3" s="1"/>
  <c r="AB19" i="3"/>
  <c r="AB8" i="3"/>
  <c r="AL8" i="3"/>
  <c r="AA5" i="3"/>
  <c r="AD5" i="3"/>
  <c r="AG5" i="3" s="1"/>
  <c r="AA5" i="5"/>
  <c r="AD5" i="5"/>
  <c r="AG5" i="5" s="1"/>
  <c r="AE52" i="2"/>
  <c r="AB52" i="2"/>
  <c r="Y52" i="2"/>
  <c r="Y51" i="2"/>
  <c r="AL9" i="5"/>
  <c r="AL9" i="6"/>
  <c r="AL9" i="3"/>
  <c r="AE42" i="2"/>
  <c r="Y42" i="2"/>
  <c r="AB42" i="2"/>
  <c r="C9" i="5"/>
  <c r="F9" i="5" s="1"/>
  <c r="AB9" i="6"/>
  <c r="A10" i="5"/>
  <c r="AB9" i="5"/>
  <c r="AB17" i="5"/>
  <c r="AC9" i="5"/>
  <c r="AF9" i="5" s="1"/>
  <c r="AB17" i="6"/>
  <c r="AC9" i="6"/>
  <c r="AF9" i="6" s="1"/>
  <c r="A10" i="6"/>
  <c r="C9" i="6"/>
  <c r="F9" i="6" s="1"/>
  <c r="R45" i="6"/>
  <c r="R45" i="5"/>
  <c r="V8" i="6"/>
  <c r="V8" i="5"/>
  <c r="AB9" i="3"/>
  <c r="AB17" i="3"/>
  <c r="AC9" i="3"/>
  <c r="AF9" i="3" s="1"/>
  <c r="A10" i="3"/>
  <c r="C9" i="3"/>
  <c r="F9" i="3" s="1"/>
  <c r="R44" i="3"/>
  <c r="AH10" i="5"/>
  <c r="S10" i="5"/>
  <c r="W6" i="3"/>
  <c r="Z6" i="5"/>
  <c r="Q11" i="5"/>
  <c r="B10" i="5"/>
  <c r="W7" i="3"/>
  <c r="X7" i="3"/>
  <c r="R10" i="5"/>
  <c r="X41" i="2"/>
  <c r="Y7" i="5"/>
  <c r="B10" i="3"/>
  <c r="T10" i="3"/>
  <c r="AK7" i="5"/>
  <c r="Z8" i="3"/>
  <c r="Y7" i="3"/>
  <c r="AH10" i="3"/>
  <c r="X7" i="5"/>
  <c r="AJ10" i="3"/>
  <c r="W6" i="5"/>
  <c r="W42" i="2"/>
  <c r="Y6" i="3"/>
  <c r="S10" i="3"/>
  <c r="AI7" i="3"/>
  <c r="AJ10" i="5"/>
  <c r="I8" i="2"/>
  <c r="AK7" i="3"/>
  <c r="AK6" i="5"/>
  <c r="W8" i="5"/>
  <c r="Q22" i="5"/>
  <c r="Q22" i="3"/>
  <c r="Y6" i="5"/>
  <c r="G29" i="5"/>
  <c r="AI6" i="3"/>
  <c r="T10" i="5"/>
  <c r="AD41" i="2"/>
  <c r="Z7" i="5"/>
  <c r="I7" i="2"/>
  <c r="AC42" i="2"/>
  <c r="AK6" i="3"/>
  <c r="I10" i="2"/>
  <c r="I9" i="2"/>
  <c r="X6" i="5"/>
  <c r="AI6" i="5"/>
  <c r="R10" i="3"/>
  <c r="G28" i="3"/>
  <c r="Q11" i="3"/>
  <c r="AH10" i="6"/>
  <c r="Q22" i="6"/>
  <c r="S10" i="6"/>
  <c r="R10" i="6"/>
  <c r="AI9" i="6"/>
  <c r="Y7" i="6"/>
  <c r="T10" i="6"/>
  <c r="W7" i="6"/>
  <c r="AA41" i="2"/>
  <c r="AK7" i="6"/>
  <c r="Z42" i="2"/>
  <c r="AJ10" i="6"/>
  <c r="Z7" i="6"/>
  <c r="B10" i="6"/>
  <c r="Q11" i="6"/>
  <c r="AD6" i="3" l="1"/>
  <c r="AG6" i="3" s="1"/>
  <c r="AA6" i="3"/>
  <c r="AG5" i="6"/>
  <c r="X6" i="6"/>
  <c r="AD7" i="6"/>
  <c r="AG7" i="6" s="1"/>
  <c r="AA7" i="6"/>
  <c r="AD7" i="3"/>
  <c r="AG7" i="3" s="1"/>
  <c r="AA7" i="3"/>
  <c r="AD7" i="5"/>
  <c r="AG7" i="5" s="1"/>
  <c r="AA7" i="5"/>
  <c r="AD6" i="5"/>
  <c r="AG6" i="5" s="1"/>
  <c r="AA6" i="5"/>
  <c r="AE53" i="2"/>
  <c r="AB53" i="2"/>
  <c r="Y53" i="2"/>
  <c r="AL10" i="5"/>
  <c r="AL10" i="6"/>
  <c r="AL10" i="3"/>
  <c r="AE43" i="2"/>
  <c r="Y43" i="2"/>
  <c r="AB43" i="2"/>
  <c r="AC10" i="6"/>
  <c r="AF10" i="6" s="1"/>
  <c r="A11" i="6"/>
  <c r="AC10" i="5"/>
  <c r="AF10" i="5" s="1"/>
  <c r="C10" i="5"/>
  <c r="F10" i="5" s="1"/>
  <c r="A11" i="5"/>
  <c r="AB10" i="6"/>
  <c r="AB10" i="5"/>
  <c r="C10" i="6"/>
  <c r="F10" i="6" s="1"/>
  <c r="V9" i="6"/>
  <c r="R46" i="6"/>
  <c r="R46" i="5"/>
  <c r="V9" i="5"/>
  <c r="AC10" i="3"/>
  <c r="AF10" i="3" s="1"/>
  <c r="AB10" i="3"/>
  <c r="A11" i="3"/>
  <c r="C10" i="3"/>
  <c r="V9" i="3"/>
  <c r="R45" i="3"/>
  <c r="Q23" i="5"/>
  <c r="Q13" i="5"/>
  <c r="S11" i="5"/>
  <c r="X8" i="3"/>
  <c r="AI9" i="5"/>
  <c r="AC43" i="2"/>
  <c r="W8" i="3"/>
  <c r="X8" i="5"/>
  <c r="AI8" i="5"/>
  <c r="AD42" i="2"/>
  <c r="Z9" i="5"/>
  <c r="T11" i="5"/>
  <c r="AH11" i="5"/>
  <c r="Q12" i="5"/>
  <c r="G30" i="5"/>
  <c r="X42" i="2"/>
  <c r="AI8" i="3"/>
  <c r="R11" i="5"/>
  <c r="Y8" i="5"/>
  <c r="Z8" i="5"/>
  <c r="AK8" i="5"/>
  <c r="AJ11" i="5"/>
  <c r="Y8" i="3"/>
  <c r="AK8" i="3"/>
  <c r="Z9" i="3"/>
  <c r="B11" i="5"/>
  <c r="T11" i="3"/>
  <c r="Q12" i="3"/>
  <c r="S11" i="3"/>
  <c r="G29" i="3"/>
  <c r="Q23" i="3"/>
  <c r="AH11" i="3"/>
  <c r="AJ11" i="3"/>
  <c r="R11" i="3"/>
  <c r="B11" i="3"/>
  <c r="W43" i="2"/>
  <c r="Z8" i="6"/>
  <c r="AA42" i="2"/>
  <c r="AK8" i="6"/>
  <c r="W8" i="6"/>
  <c r="Y8" i="6"/>
  <c r="Q12" i="6"/>
  <c r="AJ11" i="6"/>
  <c r="R11" i="6"/>
  <c r="AH11" i="6"/>
  <c r="S11" i="6"/>
  <c r="B11" i="6"/>
  <c r="AI10" i="6"/>
  <c r="T11" i="6"/>
  <c r="Q23" i="6"/>
  <c r="Q13" i="6"/>
  <c r="Z43" i="2"/>
  <c r="X7" i="6" l="1"/>
  <c r="AA8" i="6"/>
  <c r="AD8" i="6"/>
  <c r="X8" i="6" s="1"/>
  <c r="AD8" i="3"/>
  <c r="AG8" i="3" s="1"/>
  <c r="AA8" i="3"/>
  <c r="AA8" i="5"/>
  <c r="AD8" i="5"/>
  <c r="AG8" i="5" s="1"/>
  <c r="AL11" i="5"/>
  <c r="AL11" i="6"/>
  <c r="AL11" i="3"/>
  <c r="AE45" i="2"/>
  <c r="AE44" i="2"/>
  <c r="Y44" i="2"/>
  <c r="AB44" i="2"/>
  <c r="AB45" i="2"/>
  <c r="A12" i="5"/>
  <c r="A12" i="6"/>
  <c r="AC11" i="5"/>
  <c r="AF11" i="5" s="1"/>
  <c r="C11" i="6"/>
  <c r="F11" i="6" s="1"/>
  <c r="A13" i="6"/>
  <c r="AC11" i="6"/>
  <c r="AF11" i="6" s="1"/>
  <c r="AB11" i="5"/>
  <c r="A13" i="5"/>
  <c r="C11" i="5"/>
  <c r="F11" i="5" s="1"/>
  <c r="AB11" i="6"/>
  <c r="V10" i="6"/>
  <c r="V10" i="5"/>
  <c r="AB11" i="3"/>
  <c r="AC11" i="3"/>
  <c r="AF11" i="3" s="1"/>
  <c r="C11" i="3"/>
  <c r="F11" i="3" s="1"/>
  <c r="A12" i="3"/>
  <c r="R46" i="3"/>
  <c r="V10" i="3"/>
  <c r="W9" i="3"/>
  <c r="Q25" i="5"/>
  <c r="AJ13" i="5"/>
  <c r="W9" i="5"/>
  <c r="S13" i="5"/>
  <c r="AJ12" i="5"/>
  <c r="S12" i="5"/>
  <c r="X9" i="3"/>
  <c r="Y9" i="5"/>
  <c r="B13" i="5"/>
  <c r="Y10" i="3"/>
  <c r="AC44" i="2"/>
  <c r="T13" i="5"/>
  <c r="Y9" i="3"/>
  <c r="AD43" i="2"/>
  <c r="Z10" i="3"/>
  <c r="AK9" i="3"/>
  <c r="AH13" i="5"/>
  <c r="AH12" i="5"/>
  <c r="X9" i="5"/>
  <c r="Q24" i="5"/>
  <c r="AI9" i="3"/>
  <c r="AC45" i="2"/>
  <c r="T12" i="5"/>
  <c r="AK9" i="5"/>
  <c r="R12" i="5"/>
  <c r="R13" i="5"/>
  <c r="Y10" i="5"/>
  <c r="B12" i="5"/>
  <c r="S12" i="3"/>
  <c r="AH12" i="3"/>
  <c r="X43" i="2"/>
  <c r="Q24" i="3"/>
  <c r="B12" i="3"/>
  <c r="Q13" i="3"/>
  <c r="T12" i="3"/>
  <c r="G30" i="3"/>
  <c r="AJ12" i="3"/>
  <c r="R12" i="3"/>
  <c r="W44" i="2"/>
  <c r="Y9" i="6"/>
  <c r="Z9" i="6"/>
  <c r="AK9" i="6"/>
  <c r="W9" i="6"/>
  <c r="Z45" i="2"/>
  <c r="Q24" i="6"/>
  <c r="S13" i="6"/>
  <c r="AJ13" i="6"/>
  <c r="AI12" i="6"/>
  <c r="AH12" i="6"/>
  <c r="R12" i="6"/>
  <c r="T13" i="6"/>
  <c r="R13" i="6"/>
  <c r="AH13" i="6"/>
  <c r="AI11" i="6"/>
  <c r="AJ12" i="6"/>
  <c r="Q25" i="6"/>
  <c r="T12" i="6"/>
  <c r="AA43" i="2"/>
  <c r="B13" i="6"/>
  <c r="S12" i="6"/>
  <c r="Z44" i="2"/>
  <c r="B12" i="6"/>
  <c r="AG8" i="6" l="1"/>
  <c r="AA9" i="6"/>
  <c r="AD9" i="6"/>
  <c r="X9" i="6" s="1"/>
  <c r="AD9" i="3"/>
  <c r="AG9" i="3" s="1"/>
  <c r="AA9" i="3"/>
  <c r="AA9" i="5"/>
  <c r="AD9" i="5"/>
  <c r="AG9" i="5" s="1"/>
  <c r="AL13" i="5"/>
  <c r="AL12" i="5"/>
  <c r="AL13" i="6"/>
  <c r="AL12" i="6"/>
  <c r="AL12" i="3"/>
  <c r="Y45" i="2"/>
  <c r="AC13" i="5"/>
  <c r="AF13" i="5" s="1"/>
  <c r="AC12" i="6"/>
  <c r="AF12" i="6" s="1"/>
  <c r="C13" i="5"/>
  <c r="F13" i="5" s="1"/>
  <c r="AC13" i="6"/>
  <c r="AF13" i="6" s="1"/>
  <c r="AB12" i="6"/>
  <c r="AC12" i="5"/>
  <c r="AF12" i="5" s="1"/>
  <c r="C13" i="6"/>
  <c r="F13" i="6" s="1"/>
  <c r="C12" i="5"/>
  <c r="F12" i="5" s="1"/>
  <c r="AB13" i="5"/>
  <c r="AB13" i="6"/>
  <c r="C12" i="6"/>
  <c r="F12" i="6" s="1"/>
  <c r="AB12" i="5"/>
  <c r="V11" i="6"/>
  <c r="V11" i="5"/>
  <c r="AC12" i="3"/>
  <c r="AF12" i="3" s="1"/>
  <c r="AB12" i="3"/>
  <c r="A13" i="3"/>
  <c r="C12" i="3"/>
  <c r="F12" i="3" s="1"/>
  <c r="V11" i="3"/>
  <c r="AD45" i="2"/>
  <c r="AK10" i="5"/>
  <c r="AK10" i="3"/>
  <c r="X10" i="3"/>
  <c r="W10" i="3"/>
  <c r="Z10" i="5"/>
  <c r="AI10" i="5"/>
  <c r="W10" i="5"/>
  <c r="AI10" i="3"/>
  <c r="AD44" i="2"/>
  <c r="X10" i="5"/>
  <c r="AI11" i="5"/>
  <c r="X44" i="2"/>
  <c r="B13" i="3"/>
  <c r="T13" i="3"/>
  <c r="S13" i="3"/>
  <c r="W45" i="2"/>
  <c r="R13" i="3"/>
  <c r="AH13" i="3"/>
  <c r="Q25" i="3"/>
  <c r="AJ13" i="3"/>
  <c r="AK11" i="3"/>
  <c r="W10" i="6"/>
  <c r="AK10" i="6"/>
  <c r="Y10" i="6"/>
  <c r="Z10" i="6"/>
  <c r="AA44" i="2"/>
  <c r="AA45" i="2"/>
  <c r="AG9" i="6" l="1"/>
  <c r="AA10" i="6"/>
  <c r="AD10" i="6"/>
  <c r="X10" i="6" s="1"/>
  <c r="AD10" i="3"/>
  <c r="AG10" i="3" s="1"/>
  <c r="AD10" i="5"/>
  <c r="AG10" i="5" s="1"/>
  <c r="AA10" i="5"/>
  <c r="AA10" i="3"/>
  <c r="AL13" i="3"/>
  <c r="V12" i="5"/>
  <c r="V12" i="6"/>
  <c r="V13" i="6"/>
  <c r="V13" i="5"/>
  <c r="AB13" i="3"/>
  <c r="AC13" i="3"/>
  <c r="AF13" i="3" s="1"/>
  <c r="C13" i="3"/>
  <c r="F13" i="3" s="1"/>
  <c r="V12" i="3"/>
  <c r="Z11" i="5"/>
  <c r="Y11" i="5"/>
  <c r="AK11" i="5"/>
  <c r="X11" i="5"/>
  <c r="X12" i="5"/>
  <c r="W11" i="5"/>
  <c r="W13" i="5"/>
  <c r="AI11" i="3"/>
  <c r="Y11" i="3"/>
  <c r="Z11" i="3"/>
  <c r="X11" i="3"/>
  <c r="W11" i="3"/>
  <c r="X45" i="2"/>
  <c r="Y12" i="3"/>
  <c r="Y11" i="6"/>
  <c r="AK11" i="6"/>
  <c r="W11" i="6"/>
  <c r="Z11" i="6"/>
  <c r="AG10" i="6" l="1"/>
  <c r="AD11" i="6"/>
  <c r="AG11" i="6" s="1"/>
  <c r="AA11" i="6"/>
  <c r="AD11" i="5"/>
  <c r="AG11" i="5" s="1"/>
  <c r="AA11" i="5"/>
  <c r="AA11" i="3"/>
  <c r="AD11" i="3"/>
  <c r="AG11" i="3" s="1"/>
  <c r="V13" i="3"/>
  <c r="AI13" i="5"/>
  <c r="W12" i="5"/>
  <c r="AK13" i="5"/>
  <c r="Z13" i="5"/>
  <c r="Y13" i="5"/>
  <c r="X13" i="5"/>
  <c r="Y12" i="5"/>
  <c r="AI12" i="5"/>
  <c r="Z12" i="5"/>
  <c r="AK12" i="5"/>
  <c r="X12" i="3"/>
  <c r="W12" i="3"/>
  <c r="Z13" i="3"/>
  <c r="AI12" i="3"/>
  <c r="Z12" i="3"/>
  <c r="AK12" i="3"/>
  <c r="Y12" i="6"/>
  <c r="AK13" i="6"/>
  <c r="W12" i="6"/>
  <c r="Z12" i="6"/>
  <c r="AK12" i="6"/>
  <c r="W13" i="6"/>
  <c r="Z13" i="6"/>
  <c r="Y13" i="6"/>
  <c r="X11" i="6" l="1"/>
  <c r="AA13" i="6"/>
  <c r="AA12" i="6"/>
  <c r="AD13" i="6"/>
  <c r="AG13" i="6" s="1"/>
  <c r="AD12" i="6"/>
  <c r="X12" i="6" s="1"/>
  <c r="AA12" i="5"/>
  <c r="AD12" i="5"/>
  <c r="AG12" i="5" s="1"/>
  <c r="AA13" i="5"/>
  <c r="AD13" i="5"/>
  <c r="AG13" i="5" s="1"/>
  <c r="AA12" i="3"/>
  <c r="AD12" i="3"/>
  <c r="AG12" i="3" s="1"/>
  <c r="W13" i="3"/>
  <c r="AK13" i="3"/>
  <c r="Y13" i="3"/>
  <c r="AI13" i="3"/>
  <c r="X13" i="3"/>
  <c r="AG12" i="6" l="1"/>
  <c r="X13" i="6"/>
  <c r="AD13" i="3"/>
  <c r="AG13" i="3" s="1"/>
  <c r="AA13" i="3"/>
</calcChain>
</file>

<file path=xl/sharedStrings.xml><?xml version="1.0" encoding="utf-8"?>
<sst xmlns="http://schemas.openxmlformats.org/spreadsheetml/2006/main" count="71" uniqueCount="27">
  <si>
    <t>Bid</t>
  </si>
  <si>
    <t>Ask</t>
  </si>
  <si>
    <t>S</t>
  </si>
  <si>
    <t>LastTradeorSettle</t>
  </si>
  <si>
    <t>NetLastQuoteToday</t>
  </si>
  <si>
    <t>Split B&amp;A</t>
  </si>
  <si>
    <t>T</t>
  </si>
  <si>
    <t>Symbol Check</t>
  </si>
  <si>
    <t xml:space="preserve">  </t>
  </si>
  <si>
    <t>Spreads</t>
  </si>
  <si>
    <t>Volume</t>
  </si>
  <si>
    <t xml:space="preserve">LONDON: </t>
  </si>
  <si>
    <t xml:space="preserve">CHICAGO: </t>
  </si>
  <si>
    <t xml:space="preserve">TOKYO: </t>
  </si>
  <si>
    <t>Designed by Thom Hartle</t>
  </si>
  <si>
    <t>NEW YORK:</t>
  </si>
  <si>
    <t>#</t>
  </si>
  <si>
    <t>#.0</t>
  </si>
  <si>
    <t>#.00</t>
  </si>
  <si>
    <t>#.000</t>
  </si>
  <si>
    <t>#.0000</t>
  </si>
  <si>
    <t>QEA</t>
  </si>
  <si>
    <t>QSA</t>
  </si>
  <si>
    <t>Turned Off the roll</t>
  </si>
  <si>
    <t>Turned off the roll</t>
  </si>
  <si>
    <t>EDA</t>
  </si>
  <si>
    <t xml:space="preserve">  Copyright ©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</si>
</sst>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.0000"/>
  </numFmts>
  <fonts count="16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0"/>
      <name val="Century Gothic"/>
      <family val="2"/>
    </font>
    <font>
      <b/>
      <sz val="9.5"/>
      <color theme="0"/>
      <name val="Century Gothic"/>
      <family val="2"/>
    </font>
    <font>
      <b/>
      <sz val="8.5"/>
      <color theme="0"/>
      <name val="Century Gothic"/>
      <family val="2"/>
    </font>
    <font>
      <b/>
      <sz val="20"/>
      <color theme="0"/>
      <name val="Century Gothic"/>
      <family val="2"/>
    </font>
    <font>
      <b/>
      <sz val="9.5"/>
      <color theme="1"/>
      <name val="Century Gothic"/>
      <family val="2"/>
    </font>
    <font>
      <b/>
      <sz val="10"/>
      <color theme="0"/>
      <name val="Century Gothic"/>
      <family val="2"/>
    </font>
    <font>
      <sz val="20"/>
      <color theme="0"/>
      <name val="Century Gothic"/>
      <family val="2"/>
    </font>
    <font>
      <sz val="12"/>
      <color theme="0"/>
      <name val="Century Gothic"/>
      <family val="2"/>
    </font>
    <font>
      <b/>
      <sz val="3"/>
      <name val="Century Gothic"/>
      <family val="2"/>
    </font>
    <font>
      <sz val="8.5"/>
      <color theme="0"/>
      <name val="Century Gothic"/>
      <family val="2"/>
    </font>
    <font>
      <sz val="10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000032"/>
        </stop>
        <stop position="0.5">
          <color theme="1"/>
        </stop>
        <stop position="1">
          <color rgb="FF000032"/>
        </stop>
      </gradientFill>
    </fill>
    <fill>
      <gradientFill degree="90">
        <stop position="0">
          <color rgb="FF002060"/>
        </stop>
        <stop position="1">
          <color theme="1"/>
        </stop>
      </gradientFill>
    </fill>
  </fills>
  <borders count="19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medium">
        <color rgb="FF002060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2" borderId="0" xfId="0" applyFont="1" applyFill="1"/>
    <xf numFmtId="0" fontId="1" fillId="2" borderId="0" xfId="0" applyFont="1" applyFill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shrinkToFit="1"/>
    </xf>
    <xf numFmtId="0" fontId="9" fillId="2" borderId="0" xfId="0" applyFont="1" applyFill="1"/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/>
    <xf numFmtId="2" fontId="6" fillId="3" borderId="0" xfId="0" applyNumberFormat="1" applyFont="1" applyFill="1" applyBorder="1" applyAlignment="1">
      <alignment horizontal="center" shrinkToFit="1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shrinkToFit="1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0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shrinkToFit="1"/>
    </xf>
    <xf numFmtId="0" fontId="6" fillId="7" borderId="1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shrinkToFit="1"/>
    </xf>
    <xf numFmtId="0" fontId="6" fillId="3" borderId="1" xfId="0" applyFont="1" applyFill="1" applyBorder="1" applyAlignment="1">
      <alignment horizontal="center" shrinkToFit="1"/>
    </xf>
    <xf numFmtId="2" fontId="6" fillId="2" borderId="1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 shrinkToFit="1"/>
    </xf>
    <xf numFmtId="0" fontId="5" fillId="3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shrinkToFit="1"/>
    </xf>
    <xf numFmtId="0" fontId="5" fillId="3" borderId="4" xfId="0" applyFont="1" applyFill="1" applyBorder="1" applyAlignment="1">
      <alignment horizontal="center" shrinkToFit="1"/>
    </xf>
    <xf numFmtId="2" fontId="6" fillId="3" borderId="6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 shrinkToFit="1"/>
    </xf>
    <xf numFmtId="2" fontId="6" fillId="2" borderId="6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shrinkToFit="1"/>
    </xf>
    <xf numFmtId="0" fontId="6" fillId="3" borderId="3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 shrinkToFit="1"/>
    </xf>
    <xf numFmtId="2" fontId="6" fillId="3" borderId="5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2" fontId="6" fillId="3" borderId="13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shrinkToFit="1"/>
    </xf>
    <xf numFmtId="0" fontId="5" fillId="2" borderId="4" xfId="0" applyFont="1" applyFill="1" applyBorder="1"/>
    <xf numFmtId="2" fontId="6" fillId="3" borderId="5" xfId="0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13" xfId="0" applyFont="1" applyFill="1" applyBorder="1"/>
    <xf numFmtId="0" fontId="6" fillId="2" borderId="14" xfId="0" applyFont="1" applyFill="1" applyBorder="1"/>
    <xf numFmtId="0" fontId="6" fillId="6" borderId="17" xfId="0" applyFont="1" applyFill="1" applyBorder="1"/>
    <xf numFmtId="0" fontId="7" fillId="3" borderId="18" xfId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right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3" fillId="6" borderId="11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5" fillId="6" borderId="16" xfId="1" applyFont="1" applyFill="1" applyBorder="1" applyAlignment="1">
      <alignment horizontal="right" vertical="center"/>
    </xf>
    <xf numFmtId="0" fontId="15" fillId="6" borderId="16" xfId="1" applyFont="1" applyFill="1" applyBorder="1" applyAlignment="1">
      <alignment horizontal="center" vertical="center"/>
    </xf>
    <xf numFmtId="164" fontId="15" fillId="6" borderId="16" xfId="0" applyNumberFormat="1" applyFont="1" applyFill="1" applyBorder="1" applyAlignment="1">
      <alignment horizontal="center"/>
    </xf>
    <xf numFmtId="2" fontId="15" fillId="6" borderId="16" xfId="0" applyNumberFormat="1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2" fontId="6" fillId="3" borderId="7" xfId="0" applyNumberFormat="1" applyFont="1" applyFill="1" applyBorder="1" applyAlignment="1">
      <alignment horizontal="center" shrinkToFit="1"/>
    </xf>
    <xf numFmtId="2" fontId="6" fillId="3" borderId="13" xfId="0" applyNumberFormat="1" applyFont="1" applyFill="1" applyBorder="1" applyAlignment="1">
      <alignment horizontal="center" shrinkToFit="1"/>
    </xf>
    <xf numFmtId="2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shrinkToFit="1"/>
    </xf>
    <xf numFmtId="0" fontId="6" fillId="2" borderId="13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6" borderId="12" xfId="0" applyFont="1" applyFill="1" applyBorder="1" applyAlignment="1">
      <alignment horizontal="center" vertical="center" shrinkToFit="1"/>
    </xf>
    <xf numFmtId="0" fontId="10" fillId="9" borderId="1" xfId="0" applyFont="1" applyFill="1" applyBorder="1" applyAlignment="1">
      <alignment horizontal="center" vertical="center" shrinkToFit="1"/>
    </xf>
    <xf numFmtId="2" fontId="6" fillId="3" borderId="3" xfId="0" applyNumberFormat="1" applyFont="1" applyFill="1" applyBorder="1" applyAlignment="1">
      <alignment horizontal="center" shrinkToFit="1"/>
    </xf>
    <xf numFmtId="2" fontId="15" fillId="2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 vertical="center"/>
    </xf>
    <xf numFmtId="164" fontId="15" fillId="6" borderId="16" xfId="0" applyNumberFormat="1" applyFont="1" applyFill="1" applyBorder="1" applyAlignment="1">
      <alignment horizontal="left"/>
    </xf>
    <xf numFmtId="0" fontId="14" fillId="6" borderId="16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11" fillId="5" borderId="12" xfId="0" applyFont="1" applyFill="1" applyBorder="1" applyAlignment="1">
      <alignment horizontal="center" vertical="center" shrinkToFit="1"/>
    </xf>
    <xf numFmtId="0" fontId="14" fillId="6" borderId="15" xfId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4" fillId="2" borderId="0" xfId="0" applyFont="1" applyFill="1"/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165" fontId="4" fillId="2" borderId="0" xfId="0" applyNumberFormat="1" applyFont="1" applyFill="1"/>
    <xf numFmtId="165" fontId="0" fillId="2" borderId="0" xfId="0" applyNumberFormat="1" applyFont="1" applyFill="1"/>
  </cellXfs>
  <cellStyles count="3">
    <cellStyle name="Normal" xfId="0" builtinId="0"/>
    <cellStyle name="Normal 2" xfId="1"/>
    <cellStyle name="Normal 2 2" xfId="2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32"/>
      <color rgb="FF00004B"/>
      <color rgb="FF000066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98.83</v>
        <stp/>
        <stp>ContractData</stp>
        <stp>QSAU6</stp>
        <stp>Ask</stp>
        <stp/>
        <stp>T</stp>
        <tr r="T8" s="5"/>
      </tp>
      <tp>
        <v>98.43</v>
        <stp/>
        <stp>ContractData</stp>
        <stp>QSAU7</stp>
        <stp>Ask</stp>
        <stp/>
        <stp>T</stp>
        <tr r="T12" s="5"/>
      </tp>
      <tp>
        <v>99.350000000000009</v>
        <stp/>
        <stp>ContractData</stp>
        <stp>QSAU5</stp>
        <stp>Ask</stp>
        <stp/>
        <stp>T</stp>
        <tr r="R8" s="2"/>
        <tr r="T4" s="5"/>
      </tp>
      <tp>
        <v>98.72</v>
        <stp/>
        <stp>ContractData</stp>
        <stp>QSAZ6</stp>
        <stp>Ask</stp>
        <stp/>
        <stp>T</stp>
        <tr r="T9" s="5"/>
      </tp>
      <tp>
        <v>98.350000000000009</v>
        <stp/>
        <stp>ContractData</stp>
        <stp>QSAZ7</stp>
        <stp>Ask</stp>
        <stp/>
        <stp>T</stp>
        <tr r="T13" s="5"/>
      </tp>
      <tp>
        <v>99.240000000000009</v>
        <stp/>
        <stp>ContractData</stp>
        <stp>QSAZ5</stp>
        <stp>Ask</stp>
        <stp/>
        <stp>T</stp>
        <tr r="S8" s="2"/>
        <tr r="T5" s="5"/>
      </tp>
      <tp>
        <v>99.100000000000009</v>
        <stp/>
        <stp>ContractData</stp>
        <stp>QSAH6</stp>
        <stp>Ask</stp>
        <stp/>
        <stp>T</stp>
        <tr r="T8" s="2"/>
        <tr r="T6" s="5"/>
      </tp>
      <tp>
        <v>98.62</v>
        <stp/>
        <stp>ContractData</stp>
        <stp>QSAH7</stp>
        <stp>Ask</stp>
        <stp/>
        <stp>T</stp>
        <tr r="T10" s="5"/>
      </tp>
      <tp>
        <v>99.43</v>
        <stp/>
        <stp>ContractData</stp>
        <stp>QSAH5</stp>
        <stp>Ask</stp>
        <stp/>
        <stp>T</stp>
        <tr r="P8" s="2"/>
        <tr r="T2" s="5"/>
      </tp>
      <tp>
        <v>98.960000000000008</v>
        <stp/>
        <stp>ContractData</stp>
        <stp>QSAM6</stp>
        <stp>Ask</stp>
        <stp/>
        <stp>T</stp>
        <tr r="U8" s="2"/>
        <tr r="T7" s="5"/>
      </tp>
      <tp>
        <v>98.52</v>
        <stp/>
        <stp>ContractData</stp>
        <stp>QSAM7</stp>
        <stp>Ask</stp>
        <stp/>
        <stp>T</stp>
        <tr r="T11" s="5"/>
      </tp>
      <tp>
        <v>99.42</v>
        <stp/>
        <stp>ContractData</stp>
        <stp>QSAM5</stp>
        <stp>Ask</stp>
        <stp/>
        <stp>T</stp>
        <tr r="Q8" s="2"/>
        <tr r="T3" s="5"/>
      </tp>
      <tp>
        <v>99.42</v>
        <stp/>
        <stp>ContractData</stp>
        <stp>QSAH5</stp>
        <stp>Bid</stp>
        <stp/>
        <stp>T</stp>
        <tr r="P9" s="2"/>
        <tr r="S2" s="5"/>
      </tp>
      <tp>
        <v>98.61</v>
        <stp/>
        <stp>ContractData</stp>
        <stp>QSAH7</stp>
        <stp>Bid</stp>
        <stp/>
        <stp>T</stp>
        <tr r="S10" s="5"/>
      </tp>
      <tp>
        <v>99.09</v>
        <stp/>
        <stp>ContractData</stp>
        <stp>QSAH6</stp>
        <stp>Bid</stp>
        <stp/>
        <stp>T</stp>
        <tr r="T9" s="2"/>
        <tr r="S6" s="5"/>
      </tp>
      <tp>
        <v>99.41</v>
        <stp/>
        <stp>ContractData</stp>
        <stp>QSAM5</stp>
        <stp>Bid</stp>
        <stp/>
        <stp>T</stp>
        <tr r="Q9" s="2"/>
        <tr r="S3" s="5"/>
      </tp>
      <tp>
        <v>98.51</v>
        <stp/>
        <stp>ContractData</stp>
        <stp>QSAM7</stp>
        <stp>Bid</stp>
        <stp/>
        <stp>T</stp>
        <tr r="S11" s="5"/>
      </tp>
      <tp>
        <v>98.95</v>
        <stp/>
        <stp>ContractData</stp>
        <stp>QSAM6</stp>
        <stp>Bid</stp>
        <stp/>
        <stp>T</stp>
        <tr r="U9" s="2"/>
        <tr r="S7" s="5"/>
      </tp>
      <tp>
        <v>99.22</v>
        <stp/>
        <stp>ContractData</stp>
        <stp>QSAZ5</stp>
        <stp>Bid</stp>
        <stp/>
        <stp>T</stp>
        <tr r="S9" s="2"/>
        <tr r="S5" s="5"/>
      </tp>
      <tp>
        <v>98.34</v>
        <stp/>
        <stp>ContractData</stp>
        <stp>QSAZ7</stp>
        <stp>Bid</stp>
        <stp/>
        <stp>T</stp>
        <tr r="S13" s="5"/>
      </tp>
      <tp>
        <v>98.7</v>
        <stp/>
        <stp>ContractData</stp>
        <stp>QSAZ6</stp>
        <stp>Bid</stp>
        <stp/>
        <stp>T</stp>
        <tr r="S9" s="5"/>
      </tp>
      <tp>
        <v>99.34</v>
        <stp/>
        <stp>ContractData</stp>
        <stp>QSAU5</stp>
        <stp>Bid</stp>
        <stp/>
        <stp>T</stp>
        <tr r="R9" s="2"/>
        <tr r="S4" s="5"/>
      </tp>
      <tp>
        <v>98.42</v>
        <stp/>
        <stp>ContractData</stp>
        <stp>QSAU7</stp>
        <stp>Bid</stp>
        <stp/>
        <stp>T</stp>
        <tr r="S12" s="5"/>
      </tp>
      <tp>
        <v>98.820000000000007</v>
        <stp/>
        <stp>ContractData</stp>
        <stp>QSAU6</stp>
        <stp>Bid</stp>
        <stp/>
        <stp>T</stp>
        <tr r="S8" s="5"/>
      </tp>
      <tp>
        <v>99.72</v>
        <stp/>
        <stp>ContractData</stp>
        <stp>EDAH5</stp>
        <stp>Settlement</stp>
        <stp/>
        <stp>T</stp>
        <tr r="AJ2" s="6"/>
      </tp>
      <tp>
        <v>99.58</v>
        <stp/>
        <stp>ContractData</stp>
        <stp>EDAM5</stp>
        <stp>Settlement</stp>
        <stp/>
        <stp>T</stp>
        <tr r="AJ3" s="6"/>
      </tp>
      <tp>
        <v>99.39</v>
        <stp/>
        <stp>ContractData</stp>
        <stp>EDAU5</stp>
        <stp>Settlement</stp>
        <stp/>
        <stp>T</stp>
        <tr r="AJ4" s="6"/>
      </tp>
      <tp>
        <v>99.165000000000006</v>
        <stp/>
        <stp>ContractData</stp>
        <stp>EDAZ5</stp>
        <stp>Settlement</stp>
        <stp/>
        <stp>T</stp>
        <tr r="AJ5" s="6"/>
      </tp>
      <tp>
        <v>98.94</v>
        <stp/>
        <stp>ContractData</stp>
        <stp>EDAH6</stp>
        <stp>Settlement</stp>
        <stp/>
        <stp>T</stp>
        <tr r="AJ6" s="6"/>
      </tp>
      <tp>
        <v>98.725000000000009</v>
        <stp/>
        <stp>ContractData</stp>
        <stp>EDAM6</stp>
        <stp>Settlement</stp>
        <stp/>
        <stp>T</stp>
        <tr r="AJ7" s="6"/>
      </tp>
      <tp>
        <v>98.525000000000006</v>
        <stp/>
        <stp>ContractData</stp>
        <stp>EDAU6</stp>
        <stp>Settlement</stp>
        <stp/>
        <stp>T</stp>
        <tr r="AJ8" s="6"/>
      </tp>
      <tp>
        <v>98.350000000000009</v>
        <stp/>
        <stp>ContractData</stp>
        <stp>EDAZ6</stp>
        <stp>Settlement</stp>
        <stp/>
        <stp>T</stp>
        <tr r="AJ9" s="6"/>
      </tp>
      <tp>
        <v>98.204999999999998</v>
        <stp/>
        <stp>ContractData</stp>
        <stp>EDAH7</stp>
        <stp>Settlement</stp>
        <stp/>
        <stp>T</stp>
        <tr r="AJ10" s="6"/>
      </tp>
      <tp>
        <v>98.070000000000007</v>
        <stp/>
        <stp>ContractData</stp>
        <stp>EDAM7</stp>
        <stp>Settlement</stp>
        <stp/>
        <stp>T</stp>
        <tr r="AJ11" s="6"/>
      </tp>
      <tp>
        <v>97.960000000000008</v>
        <stp/>
        <stp>ContractData</stp>
        <stp>EDAU7</stp>
        <stp>Settlement</stp>
        <stp/>
        <stp>T</stp>
        <tr r="AJ12" s="6"/>
      </tp>
      <tp>
        <v>97.86</v>
        <stp/>
        <stp>ContractData</stp>
        <stp>EDAZ7</stp>
        <stp>Settlement</stp>
        <stp/>
        <stp>T</stp>
        <tr r="AJ13" s="6"/>
      </tp>
      <tp t="e">
        <v>#N/A</v>
        <stp/>
        <stp>ContractData</stp>
        <stp/>
        <stp>Symbol</stp>
        <tr r="I11" s="2"/>
      </tp>
      <tp t="s">
        <v>Eurodollar Calendar Spread 3, Dec 15, Mar 16</v>
        <stp/>
        <stp>ContractData</stp>
        <stp>EDAS3Z5</stp>
        <stp>LongDescription</stp>
        <tr r="AA50" s="2"/>
        <tr r="N12" s="2"/>
      </tp>
      <tp t="s">
        <v>Eurodollar Calendar Spread 3, Sep 16, Dec 16</v>
        <stp/>
        <stp>ContractData</stp>
        <stp>EDAS3U6</stp>
        <stp>LongDescription</stp>
        <tr r="AA53" s="2"/>
      </tp>
      <tp t="s">
        <v>Eurodollar Calendar Spread 3, Sep 15, Dec 15</v>
        <stp/>
        <stp>ContractData</stp>
        <stp>EDAS3U5</stp>
        <stp>LongDescription</stp>
        <tr r="AA49" s="2"/>
        <tr r="M12" s="2"/>
      </tp>
      <tp t="s">
        <v>Eurodollar Calendar Spread 3, Mar 16, Jun 16</v>
        <stp/>
        <stp>ContractData</stp>
        <stp>EDAS3H6</stp>
        <stp>LongDescription</stp>
        <tr r="AA51" s="2"/>
        <tr r="O12" s="2"/>
      </tp>
      <tp t="s">
        <v>Eurodollar Calendar Spread 3, Mar 15, Jun 15</v>
        <stp/>
        <stp>ContractData</stp>
        <stp>EDAS3H5</stp>
        <stp>LongDescription</stp>
        <tr r="AA47" s="2"/>
        <tr r="W22" s="2"/>
        <tr r="K12" s="2"/>
      </tp>
      <tp t="s">
        <v>Eurodollar Calendar Spread 3, Jun 16, Sep 16</v>
        <stp/>
        <stp>ContractData</stp>
        <stp>EDAS3M6</stp>
        <stp>LongDescription</stp>
        <tr r="AA52" s="2"/>
      </tp>
      <tp t="s">
        <v>Eurodollar Calendar Spread 3, Jun 15, Sep 15</v>
        <stp/>
        <stp>ContractData</stp>
        <stp>EDAS3M5</stp>
        <stp>LongDescription</stp>
        <tr r="AA48" s="2"/>
        <tr r="L12" s="2"/>
      </tp>
      <tp>
        <v>0</v>
        <stp/>
        <stp>ContractData</stp>
        <stp>F.QSA?12</stp>
        <stp>NetLastQuoteToday</stp>
        <stp/>
        <stp>T</stp>
        <tr r="U13" s="5"/>
      </tp>
      <tp>
        <v>0</v>
        <stp/>
        <stp>ContractData</stp>
        <stp>F.QSA?10</stp>
        <stp>NetLastQuoteToday</stp>
        <stp/>
        <stp>T</stp>
        <tr r="U11" s="5"/>
      </tp>
      <tp>
        <v>0</v>
        <stp/>
        <stp>ContractData</stp>
        <stp>F.QSA?11</stp>
        <stp>NetLastQuoteToday</stp>
        <stp/>
        <stp>T</stp>
        <tr r="U12" s="5"/>
      </tp>
      <tp>
        <v>0</v>
        <stp/>
        <stp>ContractData</stp>
        <stp>F.QEA?10</stp>
        <stp>NetLastQuoteToday</stp>
        <stp/>
        <stp>T</stp>
        <tr r="U11" s="3"/>
      </tp>
      <tp>
        <v>0</v>
        <stp/>
        <stp>ContractData</stp>
        <stp>F.QEA?11</stp>
        <stp>NetLastQuoteToday</stp>
        <stp/>
        <stp>T</stp>
        <tr r="U12" s="3"/>
      </tp>
      <tp>
        <v>5.0000000000000001E-3</v>
        <stp/>
        <stp>ContractData</stp>
        <stp>F.QEA?12</stp>
        <stp>NetLastQuoteToday</stp>
        <stp/>
        <stp>T</stp>
        <tr r="U13" s="3"/>
      </tp>
      <tp>
        <v>58381</v>
        <stp/>
        <stp>StudyData</stp>
        <stp>QSAZ6</stp>
        <stp>Vol</stp>
        <stp>VolType=auto,CoCType=Contract</stp>
        <stp>Vol</stp>
        <stp>D</stp>
        <stp>0</stp>
        <stp>ALL</stp>
        <stp/>
        <stp/>
        <stp>TRUE</stp>
        <stp>T</stp>
        <tr r="AC41" s="2"/>
      </tp>
      <tp>
        <v>30647</v>
        <stp/>
        <stp>StudyData</stp>
        <stp>QSAZ7</stp>
        <stp>Vol</stp>
        <stp>VolType=auto,CoCType=Contract</stp>
        <stp>Vol</stp>
        <stp>D</stp>
        <stp>0</stp>
        <stp>ALL</stp>
        <stp/>
        <stp/>
        <stp>TRUE</stp>
        <stp>T</stp>
        <tr r="AC45" s="2"/>
      </tp>
      <tp>
        <v>97506</v>
        <stp/>
        <stp>StudyData</stp>
        <stp>QSAZ5</stp>
        <stp>Vol</stp>
        <stp>VolType=auto,CoCType=Contract</stp>
        <stp>Vol</stp>
        <stp>D</stp>
        <stp>0</stp>
        <stp>ALL</stp>
        <stp/>
        <stp/>
        <stp>TRUE</stp>
        <stp>T</stp>
        <tr r="AC37" s="2"/>
      </tp>
      <tp>
        <v>49947</v>
        <stp/>
        <stp>StudyData</stp>
        <stp>QSAU6</stp>
        <stp>Vol</stp>
        <stp>VolType=auto,CoCType=Contract</stp>
        <stp>Vol</stp>
        <stp>D</stp>
        <stp>0</stp>
        <stp>ALL</stp>
        <stp/>
        <stp/>
        <stp>TRUE</stp>
        <stp>T</stp>
        <tr r="AC40" s="2"/>
      </tp>
      <tp>
        <v>21161</v>
        <stp/>
        <stp>StudyData</stp>
        <stp>QSAU7</stp>
        <stp>Vol</stp>
        <stp>VolType=auto,CoCType=Contract</stp>
        <stp>Vol</stp>
        <stp>D</stp>
        <stp>0</stp>
        <stp>ALL</stp>
        <stp/>
        <stp/>
        <stp>TRUE</stp>
        <stp>T</stp>
        <tr r="AC44" s="2"/>
      </tp>
      <tp>
        <v>82965</v>
        <stp/>
        <stp>StudyData</stp>
        <stp>QSAU5</stp>
        <stp>Vol</stp>
        <stp>VolType=auto,CoCType=Contract</stp>
        <stp>Vol</stp>
        <stp>D</stp>
        <stp>0</stp>
        <stp>ALL</stp>
        <stp/>
        <stp/>
        <stp>TRUE</stp>
        <stp>T</stp>
        <tr r="AC36" s="2"/>
      </tp>
      <tp>
        <v>58940</v>
        <stp/>
        <stp>StudyData</stp>
        <stp>QSAM6</stp>
        <stp>Vol</stp>
        <stp>VolType=auto,CoCType=Contract</stp>
        <stp>Vol</stp>
        <stp>D</stp>
        <stp>0</stp>
        <stp>ALL</stp>
        <stp/>
        <stp/>
        <stp>TRUE</stp>
        <stp>T</stp>
        <tr r="AC39" s="2"/>
      </tp>
      <tp>
        <v>27072</v>
        <stp/>
        <stp>StudyData</stp>
        <stp>QSAM7</stp>
        <stp>Vol</stp>
        <stp>VolType=auto,CoCType=Contract</stp>
        <stp>Vol</stp>
        <stp>D</stp>
        <stp>0</stp>
        <stp>ALL</stp>
        <stp/>
        <stp/>
        <stp>TRUE</stp>
        <stp>T</stp>
        <tr r="AC43" s="2"/>
      </tp>
      <tp>
        <v>64814</v>
        <stp/>
        <stp>StudyData</stp>
        <stp>QSAM5</stp>
        <stp>Vol</stp>
        <stp>VolType=auto,CoCType=Contract</stp>
        <stp>Vol</stp>
        <stp>D</stp>
        <stp>0</stp>
        <stp>ALL</stp>
        <stp/>
        <stp/>
        <stp>TRUE</stp>
        <stp>T</stp>
        <tr r="AC35" s="2"/>
      </tp>
      <tp>
        <v>65379</v>
        <stp/>
        <stp>StudyData</stp>
        <stp>QSAH6</stp>
        <stp>Vol</stp>
        <stp>VolType=auto,CoCType=Contract</stp>
        <stp>Vol</stp>
        <stp>D</stp>
        <stp>0</stp>
        <stp>ALL</stp>
        <stp/>
        <stp/>
        <stp>TRUE</stp>
        <stp>T</stp>
        <tr r="AC38" s="2"/>
      </tp>
      <tp>
        <v>30033</v>
        <stp/>
        <stp>StudyData</stp>
        <stp>QSAH7</stp>
        <stp>Vol</stp>
        <stp>VolType=auto,CoCType=Contract</stp>
        <stp>Vol</stp>
        <stp>D</stp>
        <stp>0</stp>
        <stp>ALL</stp>
        <stp/>
        <stp/>
        <stp>TRUE</stp>
        <stp>T</stp>
        <tr r="AC42" s="2"/>
      </tp>
      <tp>
        <v>17227</v>
        <stp/>
        <stp>StudyData</stp>
        <stp>QSAH5</stp>
        <stp>Vol</stp>
        <stp>VolType=auto,CoCType=Contract</stp>
        <stp>Vol</stp>
        <stp>D</stp>
        <stp>0</stp>
        <stp>ALL</stp>
        <stp/>
        <stp/>
        <stp>TRUE</stp>
        <stp>T</stp>
        <tr r="AC34" s="2"/>
        <tr r="Z31" s="2"/>
      </tp>
      <tp>
        <v>99.95</v>
        <stp/>
        <stp>ContractData</stp>
        <stp>QEAH5</stp>
        <stp>Settlement</stp>
        <stp/>
        <stp>T</stp>
        <tr r="AJ2" s="3"/>
      </tp>
      <tp>
        <v>99.960000000000008</v>
        <stp/>
        <stp>ContractData</stp>
        <stp>QEAM5</stp>
        <stp>Settlement</stp>
        <stp/>
        <stp>T</stp>
        <tr r="AJ3" s="3"/>
      </tp>
      <tp>
        <v>99.965000000000003</v>
        <stp/>
        <stp>ContractData</stp>
        <stp>QEAU5</stp>
        <stp>Settlement</stp>
        <stp/>
        <stp>T</stp>
        <tr r="AJ4" s="3"/>
      </tp>
      <tp>
        <v>99.975000000000009</v>
        <stp/>
        <stp>ContractData</stp>
        <stp>QEAZ5</stp>
        <stp>Settlement</stp>
        <stp/>
        <stp>T</stp>
        <tr r="AJ5" s="3"/>
      </tp>
      <tp>
        <v>99.43</v>
        <stp/>
        <stp>ContractData</stp>
        <stp>QSAH5</stp>
        <stp>Settlement</stp>
        <stp/>
        <stp>T</stp>
        <tr r="AJ2" s="5"/>
      </tp>
      <tp>
        <v>99.4</v>
        <stp/>
        <stp>ContractData</stp>
        <stp>QSAM5</stp>
        <stp>Settlement</stp>
        <stp/>
        <stp>T</stp>
        <tr r="AJ3" s="5"/>
      </tp>
      <tp>
        <v>99.320000000000007</v>
        <stp/>
        <stp>ContractData</stp>
        <stp>QSAU5</stp>
        <stp>Settlement</stp>
        <stp/>
        <stp>T</stp>
        <tr r="AJ4" s="5"/>
      </tp>
      <tp>
        <v>99.2</v>
        <stp/>
        <stp>ContractData</stp>
        <stp>QSAZ5</stp>
        <stp>Settlement</stp>
        <stp/>
        <stp>T</stp>
        <tr r="AJ5" s="5"/>
      </tp>
      <tp>
        <v>0.11</v>
        <stp/>
        <stp>ContractData</stp>
        <stp>QSAS3U5</stp>
        <stp>Settlement</stp>
        <stp/>
        <stp>T</stp>
        <tr r="AK4" s="5"/>
      </tp>
      <tp>
        <v>-5.0000000000000001E-3</v>
        <stp/>
        <stp>ContractData</stp>
        <stp>QEAS3H5</stp>
        <stp>Settlement</stp>
        <stp/>
        <stp>T</stp>
        <tr r="AK2" s="3"/>
      </tp>
      <tp>
        <v>-0.01</v>
        <stp/>
        <stp>ContractData</stp>
        <stp>QEAS3M5</stp>
        <stp>Settlement</stp>
        <stp/>
        <stp>T</stp>
        <tr r="AK3" s="3"/>
      </tp>
      <tp>
        <v>0.14000000000000001</v>
        <stp/>
        <stp>ContractData</stp>
        <stp>QSAS3Z5</stp>
        <stp>Settlement</stp>
        <stp/>
        <stp>T</stp>
        <tr r="AK5" s="5"/>
      </tp>
      <tp>
        <v>-5.0000000000000001E-3</v>
        <stp/>
        <stp>ContractData</stp>
        <stp>QEAS3U5</stp>
        <stp>Settlement</stp>
        <stp/>
        <stp>T</stp>
        <tr r="AK4" s="3"/>
      </tp>
      <tp>
        <v>7.0000000000000007E-2</v>
        <stp/>
        <stp>ContractData</stp>
        <stp>QSAS3M5</stp>
        <stp>Settlement</stp>
        <stp/>
        <stp>T</stp>
        <tr r="AK3" s="5"/>
      </tp>
      <tp>
        <v>0</v>
        <stp/>
        <stp>ContractData</stp>
        <stp>QEAS3Z5</stp>
        <stp>Settlement</stp>
        <stp/>
        <stp>T</stp>
        <tr r="AK5" s="3"/>
      </tp>
      <tp>
        <v>0.02</v>
        <stp/>
        <stp>ContractData</stp>
        <stp>QSAS3H5</stp>
        <stp>Settlement</stp>
        <stp/>
        <stp>T</stp>
        <tr r="AK2" s="5"/>
      </tp>
      <tp>
        <v>14</v>
        <stp/>
        <stp>ContractData</stp>
        <stp>EDAS3H5</stp>
        <stp>Settlement</stp>
        <stp/>
        <stp>T</stp>
        <tr r="AK2" s="6"/>
      </tp>
      <tp>
        <v>19</v>
        <stp/>
        <stp>ContractData</stp>
        <stp>EDAS3M5</stp>
        <stp>Settlement</stp>
        <stp/>
        <stp>T</stp>
        <tr r="AK3" s="6"/>
      </tp>
      <tp>
        <v>22.5</v>
        <stp/>
        <stp>ContractData</stp>
        <stp>EDAS3U5</stp>
        <stp>Settlement</stp>
        <stp/>
        <stp>T</stp>
        <tr r="AK4" s="6"/>
      </tp>
      <tp>
        <v>22.5</v>
        <stp/>
        <stp>ContractData</stp>
        <stp>EDAS3Z5</stp>
        <stp>Settlement</stp>
        <stp/>
        <stp>T</stp>
        <tr r="AK5" s="6"/>
      </tp>
      <tp>
        <v>99.975000000000009</v>
        <stp/>
        <stp>ContractData</stp>
        <stp>QEAH6</stp>
        <stp>Settlement</stp>
        <stp/>
        <stp>T</stp>
        <tr r="AJ6" s="3"/>
      </tp>
      <tp>
        <v>99.97</v>
        <stp/>
        <stp>ContractData</stp>
        <stp>QEAM6</stp>
        <stp>Settlement</stp>
        <stp/>
        <stp>T</stp>
        <tr r="AJ7" s="3"/>
      </tp>
      <tp>
        <v>99.954999999999998</v>
        <stp/>
        <stp>ContractData</stp>
        <stp>QEAU6</stp>
        <stp>Settlement</stp>
        <stp/>
        <stp>T</stp>
        <tr r="AJ8" s="3"/>
      </tp>
      <tp>
        <v>99.93</v>
        <stp/>
        <stp>ContractData</stp>
        <stp>QEAZ6</stp>
        <stp>Settlement</stp>
        <stp/>
        <stp>T</stp>
        <tr r="AJ9" s="3"/>
      </tp>
      <tp>
        <v>99.06</v>
        <stp/>
        <stp>ContractData</stp>
        <stp>QSAH6</stp>
        <stp>Settlement</stp>
        <stp/>
        <stp>T</stp>
        <tr r="AJ6" s="5"/>
      </tp>
      <tp>
        <v>98.93</v>
        <stp/>
        <stp>ContractData</stp>
        <stp>QSAM6</stp>
        <stp>Settlement</stp>
        <stp/>
        <stp>T</stp>
        <tr r="AJ7" s="5"/>
      </tp>
      <tp>
        <v>98.8</v>
        <stp/>
        <stp>ContractData</stp>
        <stp>QSAU6</stp>
        <stp>Settlement</stp>
        <stp/>
        <stp>T</stp>
        <tr r="AJ8" s="5"/>
      </tp>
      <tp>
        <v>98.69</v>
        <stp/>
        <stp>ContractData</stp>
        <stp>QSAZ6</stp>
        <stp>Settlement</stp>
        <stp/>
        <stp>T</stp>
        <tr r="AJ9" s="5"/>
      </tp>
      <tp>
        <v>0.12</v>
        <stp/>
        <stp>ContractData</stp>
        <stp>QSAS3U6</stp>
        <stp>Settlement</stp>
        <stp/>
        <stp>T</stp>
        <tr r="AK8" s="5"/>
      </tp>
      <tp>
        <v>5.0000000000000001E-3</v>
        <stp/>
        <stp>ContractData</stp>
        <stp>QEAS3H6</stp>
        <stp>Settlement</stp>
        <stp/>
        <stp>T</stp>
        <tr r="AK6" s="3"/>
      </tp>
      <tp>
        <v>0.02</v>
        <stp/>
        <stp>ContractData</stp>
        <stp>QEAS3M6</stp>
        <stp>Settlement</stp>
        <stp/>
        <stp>T</stp>
        <tr r="AK7" s="3"/>
      </tp>
      <tp>
        <v>0.1</v>
        <stp/>
        <stp>ContractData</stp>
        <stp>QSAS3Z6</stp>
        <stp>Settlement</stp>
        <stp/>
        <stp>T</stp>
        <tr r="AK9" s="5"/>
      </tp>
      <tp>
        <v>2.5000000000000001E-2</v>
        <stp/>
        <stp>ContractData</stp>
        <stp>QEAS3U6</stp>
        <stp>Settlement</stp>
        <stp/>
        <stp>T</stp>
        <tr r="AK8" s="3"/>
      </tp>
      <tp>
        <v>0.13</v>
        <stp/>
        <stp>ContractData</stp>
        <stp>QSAS3M6</stp>
        <stp>Settlement</stp>
        <stp/>
        <stp>T</stp>
        <tr r="AK7" s="5"/>
      </tp>
      <tp>
        <v>2.5000000000000001E-2</v>
        <stp/>
        <stp>ContractData</stp>
        <stp>QEAS3Z6</stp>
        <stp>Settlement</stp>
        <stp/>
        <stp>T</stp>
        <tr r="AK9" s="3"/>
      </tp>
      <tp>
        <v>0.13</v>
        <stp/>
        <stp>ContractData</stp>
        <stp>QSAS3H6</stp>
        <stp>Settlement</stp>
        <stp/>
        <stp>T</stp>
        <tr r="AK6" s="5"/>
      </tp>
      <tp>
        <v>21.5</v>
        <stp/>
        <stp>ContractData</stp>
        <stp>EDAS3H6</stp>
        <stp>Settlement</stp>
        <stp/>
        <stp>T</stp>
        <tr r="AK6" s="6"/>
      </tp>
      <tp>
        <v>20</v>
        <stp/>
        <stp>ContractData</stp>
        <stp>EDAS3M6</stp>
        <stp>Settlement</stp>
        <stp/>
        <stp>T</stp>
        <tr r="AK7" s="6"/>
      </tp>
      <tp>
        <v>17.5</v>
        <stp/>
        <stp>ContractData</stp>
        <stp>EDAS3U6</stp>
        <stp>Settlement</stp>
        <stp/>
        <stp>T</stp>
        <tr r="AK8" s="6"/>
      </tp>
      <tp>
        <v>14.5</v>
        <stp/>
        <stp>ContractData</stp>
        <stp>EDAS3Z6</stp>
        <stp>Settlement</stp>
        <stp/>
        <stp>T</stp>
        <tr r="AK9" s="6"/>
      </tp>
      <tp>
        <v>99.9</v>
        <stp/>
        <stp>ContractData</stp>
        <stp>QEAH7</stp>
        <stp>Settlement</stp>
        <stp/>
        <stp>T</stp>
        <tr r="AJ10" s="3"/>
      </tp>
      <tp>
        <v>99.865000000000009</v>
        <stp/>
        <stp>ContractData</stp>
        <stp>QEAM7</stp>
        <stp>Settlement</stp>
        <stp/>
        <stp>T</stp>
        <tr r="AJ11" s="3"/>
      </tp>
      <tp>
        <v>99.825000000000003</v>
        <stp/>
        <stp>ContractData</stp>
        <stp>QEAU7</stp>
        <stp>Settlement</stp>
        <stp/>
        <stp>T</stp>
        <tr r="AJ12" s="3"/>
      </tp>
      <tp>
        <v>99.78</v>
        <stp/>
        <stp>ContractData</stp>
        <stp>QEAZ7</stp>
        <stp>Settlement</stp>
        <stp/>
        <stp>T</stp>
        <tr r="AJ13" s="3"/>
      </tp>
      <tp>
        <v>98.600000000000009</v>
        <stp/>
        <stp>ContractData</stp>
        <stp>QSAH7</stp>
        <stp>Settlement</stp>
        <stp/>
        <stp>T</stp>
        <tr r="AJ10" s="5"/>
      </tp>
      <tp>
        <v>98.51</v>
        <stp/>
        <stp>ContractData</stp>
        <stp>QSAM7</stp>
        <stp>Settlement</stp>
        <stp/>
        <stp>T</stp>
        <tr r="AJ11" s="5"/>
      </tp>
      <tp>
        <v>98.43</v>
        <stp/>
        <stp>ContractData</stp>
        <stp>QSAU7</stp>
        <stp>Settlement</stp>
        <stp/>
        <stp>T</stp>
        <tr r="AJ12" s="5"/>
      </tp>
      <tp>
        <v>98.350000000000009</v>
        <stp/>
        <stp>ContractData</stp>
        <stp>QSAZ7</stp>
        <stp>Settlement</stp>
        <stp/>
        <stp>T</stp>
        <tr r="AJ13" s="5"/>
      </tp>
      <tp>
        <v>0.08</v>
        <stp/>
        <stp>ContractData</stp>
        <stp>QSAS3U7</stp>
        <stp>Settlement</stp>
        <stp/>
        <stp>T</stp>
        <tr r="AK12" s="5"/>
      </tp>
      <tp>
        <v>3.5000000000000003E-2</v>
        <stp/>
        <stp>ContractData</stp>
        <stp>QEAS3H7</stp>
        <stp>Settlement</stp>
        <stp/>
        <stp>T</stp>
        <tr r="AK10" s="3"/>
      </tp>
      <tp>
        <v>0.04</v>
        <stp/>
        <stp>ContractData</stp>
        <stp>QEAS3M7</stp>
        <stp>Settlement</stp>
        <stp/>
        <stp>T</stp>
        <tr r="AK11" s="3"/>
      </tp>
      <tp>
        <v>7.0000000000000007E-2</v>
        <stp/>
        <stp>ContractData</stp>
        <stp>QSAS3Z7</stp>
        <stp>Settlement</stp>
        <stp/>
        <stp>T</stp>
        <tr r="AK13" s="5"/>
      </tp>
      <tp>
        <v>0.04</v>
        <stp/>
        <stp>ContractData</stp>
        <stp>QEAS3U7</stp>
        <stp>Settlement</stp>
        <stp/>
        <stp>T</stp>
        <tr r="AK12" s="3"/>
      </tp>
      <tp>
        <v>0.08</v>
        <stp/>
        <stp>ContractData</stp>
        <stp>QSAS3M7</stp>
        <stp>Settlement</stp>
        <stp/>
        <stp>T</stp>
        <tr r="AK11" s="5"/>
      </tp>
      <tp>
        <v>4.4999999999999998E-2</v>
        <stp/>
        <stp>ContractData</stp>
        <stp>QEAS3Z7</stp>
        <stp>Settlement</stp>
        <stp/>
        <stp>T</stp>
        <tr r="AK13" s="3"/>
      </tp>
      <tp>
        <v>0.1</v>
        <stp/>
        <stp>ContractData</stp>
        <stp>QSAS3H7</stp>
        <stp>Settlement</stp>
        <stp/>
        <stp>T</stp>
        <tr r="AK10" s="5"/>
      </tp>
      <tp>
        <v>13.5</v>
        <stp/>
        <stp>ContractData</stp>
        <stp>EDAS3H7</stp>
        <stp>Settlement</stp>
        <stp/>
        <stp>T</stp>
        <tr r="AK10" s="6"/>
      </tp>
      <tp>
        <v>11</v>
        <stp/>
        <stp>ContractData</stp>
        <stp>EDAS3M7</stp>
        <stp>Settlement</stp>
        <stp/>
        <stp>T</stp>
        <tr r="AK11" s="6"/>
      </tp>
      <tp>
        <v>10</v>
        <stp/>
        <stp>ContractData</stp>
        <stp>EDAS3U7</stp>
        <stp>Settlement</stp>
        <stp/>
        <stp>T</stp>
        <tr r="AK12" s="6"/>
      </tp>
      <tp>
        <v>7.5</v>
        <stp/>
        <stp>ContractData</stp>
        <stp>EDAS3Z7</stp>
        <stp>Settlement</stp>
        <stp/>
        <stp>T</stp>
        <tr r="AK13" s="6"/>
      </tp>
      <tp>
        <v>99.95</v>
        <stp/>
        <stp>ContractData</stp>
        <stp>QEAU6</stp>
        <stp>Ask</stp>
        <stp/>
        <stp>T</stp>
        <tr r="I8" s="2"/>
        <tr r="T8" s="3"/>
      </tp>
      <tp>
        <v>99.825000000000003</v>
        <stp/>
        <stp>ContractData</stp>
        <stp>QEAU7</stp>
        <stp>Ask</stp>
        <stp/>
        <stp>T</stp>
        <tr r="T12" s="3"/>
      </tp>
      <tp>
        <v>99.965000000000003</v>
        <stp/>
        <stp>ContractData</stp>
        <stp>QEAU5</stp>
        <stp>Ask</stp>
        <stp/>
        <stp>T</stp>
        <tr r="E8" s="2"/>
        <tr r="T4" s="3"/>
      </tp>
      <tp>
        <v>99.924999999999997</v>
        <stp/>
        <stp>ContractData</stp>
        <stp>QEAZ6</stp>
        <stp>Ask</stp>
        <stp/>
        <stp>T</stp>
        <tr r="T9" s="3"/>
      </tp>
      <tp>
        <v>99.784999999999997</v>
        <stp/>
        <stp>ContractData</stp>
        <stp>QEAZ7</stp>
        <stp>Ask</stp>
        <stp/>
        <stp>T</stp>
        <tr r="T13" s="3"/>
      </tp>
      <tp>
        <v>99.975000000000009</v>
        <stp/>
        <stp>ContractData</stp>
        <stp>QEAZ5</stp>
        <stp>Ask</stp>
        <stp/>
        <stp>T</stp>
        <tr r="F8" s="2"/>
        <tr r="T5" s="3"/>
      </tp>
      <tp>
        <v>99.975000000000009</v>
        <stp/>
        <stp>ContractData</stp>
        <stp>QEAH6</stp>
        <stp>Ask</stp>
        <stp/>
        <stp>T</stp>
        <tr r="G8" s="2"/>
        <tr r="T6" s="3"/>
      </tp>
      <tp>
        <v>99.9</v>
        <stp/>
        <stp>ContractData</stp>
        <stp>QEAH7</stp>
        <stp>Ask</stp>
        <stp/>
        <stp>T</stp>
        <tr r="T10" s="3"/>
      </tp>
      <tp>
        <v>99.95</v>
        <stp/>
        <stp>ContractData</stp>
        <stp>QEAH5</stp>
        <stp>Ask</stp>
        <stp/>
        <stp>T</stp>
        <tr r="B8" s="2"/>
        <tr r="T2" s="3"/>
      </tp>
      <tp>
        <v>99.965000000000003</v>
        <stp/>
        <stp>ContractData</stp>
        <stp>QEAM6</stp>
        <stp>Ask</stp>
        <stp/>
        <stp>T</stp>
        <tr r="H8" s="2"/>
        <tr r="T7" s="3"/>
      </tp>
      <tp>
        <v>99.865000000000009</v>
        <stp/>
        <stp>ContractData</stp>
        <stp>QEAM7</stp>
        <stp>Ask</stp>
        <stp/>
        <stp>T</stp>
        <tr r="T11" s="3"/>
      </tp>
      <tp>
        <v>99.954999999999998</v>
        <stp/>
        <stp>ContractData</stp>
        <stp>QEAM5</stp>
        <stp>Ask</stp>
        <stp/>
        <stp>T</stp>
        <tr r="D8" s="2"/>
        <tr r="T3" s="3"/>
      </tp>
      <tp>
        <v>99.945000000000007</v>
        <stp/>
        <stp>ContractData</stp>
        <stp>QEAH5</stp>
        <stp>Bid</stp>
        <stp/>
        <stp>T</stp>
        <tr r="B9" s="2"/>
        <tr r="S2" s="3"/>
      </tp>
      <tp>
        <v>99.894999999999996</v>
        <stp/>
        <stp>ContractData</stp>
        <stp>QEAH7</stp>
        <stp>Bid</stp>
        <stp/>
        <stp>T</stp>
        <tr r="S10" s="3"/>
      </tp>
      <tp>
        <v>99.965000000000003</v>
        <stp/>
        <stp>ContractData</stp>
        <stp>QEAH6</stp>
        <stp>Bid</stp>
        <stp/>
        <stp>T</stp>
        <tr r="G9" s="2"/>
        <tr r="S6" s="3"/>
      </tp>
      <tp>
        <v>99.95</v>
        <stp/>
        <stp>ContractData</stp>
        <stp>QEAM5</stp>
        <stp>Bid</stp>
        <stp/>
        <stp>T</stp>
        <tr r="D9" s="2"/>
        <tr r="S3" s="3"/>
      </tp>
      <tp>
        <v>99.86</v>
        <stp/>
        <stp>ContractData</stp>
        <stp>QEAM7</stp>
        <stp>Bid</stp>
        <stp/>
        <stp>T</stp>
        <tr r="S11" s="3"/>
      </tp>
      <tp>
        <v>99.960000000000008</v>
        <stp/>
        <stp>ContractData</stp>
        <stp>QEAM6</stp>
        <stp>Bid</stp>
        <stp/>
        <stp>T</stp>
        <tr r="H9" s="2"/>
        <tr r="S7" s="3"/>
      </tp>
      <tp>
        <v>99.97</v>
        <stp/>
        <stp>ContractData</stp>
        <stp>QEAZ5</stp>
        <stp>Bid</stp>
        <stp/>
        <stp>T</stp>
        <tr r="F9" s="2"/>
        <tr r="S5" s="3"/>
      </tp>
      <tp>
        <v>99.78</v>
        <stp/>
        <stp>ContractData</stp>
        <stp>QEAZ7</stp>
        <stp>Bid</stp>
        <stp/>
        <stp>T</stp>
        <tr r="S13" s="3"/>
      </tp>
      <tp>
        <v>99.92</v>
        <stp/>
        <stp>ContractData</stp>
        <stp>QEAZ6</stp>
        <stp>Bid</stp>
        <stp/>
        <stp>T</stp>
        <tr r="S9" s="3"/>
      </tp>
      <tp>
        <v>99.960000000000008</v>
        <stp/>
        <stp>ContractData</stp>
        <stp>QEAU5</stp>
        <stp>Bid</stp>
        <stp/>
        <stp>T</stp>
        <tr r="E9" s="2"/>
        <tr r="S4" s="3"/>
      </tp>
      <tp>
        <v>99.820000000000007</v>
        <stp/>
        <stp>ContractData</stp>
        <stp>QEAU7</stp>
        <stp>Bid</stp>
        <stp/>
        <stp>T</stp>
        <tr r="S12" s="3"/>
      </tp>
      <tp>
        <v>99.945000000000007</v>
        <stp/>
        <stp>ContractData</stp>
        <stp>QEAU6</stp>
        <stp>Bid</stp>
        <stp/>
        <stp>T</stp>
        <tr r="I9" s="2"/>
        <tr r="S8" s="3"/>
      </tp>
      <tp>
        <v>98.53</v>
        <stp/>
        <stp>ContractData</stp>
        <stp>EDAU6</stp>
        <stp>Ask</stp>
        <stp/>
        <stp>T</stp>
        <tr r="T8" s="6"/>
      </tp>
      <tp>
        <v>97.95</v>
        <stp/>
        <stp>ContractData</stp>
        <stp>EDAU7</stp>
        <stp>Ask</stp>
        <stp/>
        <stp>T</stp>
        <tr r="T12" s="6"/>
      </tp>
      <tp>
        <v>99.4</v>
        <stp/>
        <stp>ContractData</stp>
        <stp>EDAU5</stp>
        <stp>Ask</stp>
        <stp/>
        <stp>T</stp>
        <tr r="L8" s="2"/>
        <tr r="T4" s="6"/>
      </tp>
      <tp>
        <v>98.350000000000009</v>
        <stp/>
        <stp>ContractData</stp>
        <stp>EDAZ6</stp>
        <stp>Ask</stp>
        <stp/>
        <stp>T</stp>
        <tr r="T9" s="6"/>
      </tp>
      <tp>
        <v>97.844999999999999</v>
        <stp/>
        <stp>ContractData</stp>
        <stp>EDAZ7</stp>
        <stp>Ask</stp>
        <stp/>
        <stp>T</stp>
        <tr r="T13" s="6"/>
      </tp>
      <tp>
        <v>99.174999999999997</v>
        <stp/>
        <stp>ContractData</stp>
        <stp>EDAZ5</stp>
        <stp>Ask</stp>
        <stp/>
        <stp>T</stp>
        <tr r="M8" s="2"/>
        <tr r="T5" s="6"/>
      </tp>
      <tp>
        <v>98.95</v>
        <stp/>
        <stp>ContractData</stp>
        <stp>EDAH6</stp>
        <stp>Ask</stp>
        <stp/>
        <stp>T</stp>
        <tr r="N8" s="2"/>
        <tr r="T6" s="6"/>
      </tp>
      <tp>
        <v>98.2</v>
        <stp/>
        <stp>ContractData</stp>
        <stp>EDAH7</stp>
        <stp>Ask</stp>
        <stp/>
        <stp>T</stp>
        <tr r="T10" s="6"/>
      </tp>
      <tp>
        <v>99.725000000000009</v>
        <stp/>
        <stp>ContractData</stp>
        <stp>EDAH5</stp>
        <stp>Ask</stp>
        <stp/>
        <stp>T</stp>
        <tr r="J8" s="2"/>
        <tr r="T2" s="6"/>
      </tp>
      <tp>
        <v>98.73</v>
        <stp/>
        <stp>ContractData</stp>
        <stp>EDAM6</stp>
        <stp>Ask</stp>
        <stp/>
        <stp>T</stp>
        <tr r="O8" s="2"/>
        <tr r="T7" s="6"/>
      </tp>
      <tp>
        <v>98.06</v>
        <stp/>
        <stp>ContractData</stp>
        <stp>EDAM7</stp>
        <stp>Ask</stp>
        <stp/>
        <stp>T</stp>
        <tr r="T11" s="6"/>
      </tp>
      <tp>
        <v>99.59</v>
        <stp/>
        <stp>ContractData</stp>
        <stp>EDAM5</stp>
        <stp>Ask</stp>
        <stp/>
        <stp>T</stp>
        <tr r="K8" s="2"/>
        <tr r="T3" s="6"/>
      </tp>
      <tp>
        <v>99.72</v>
        <stp/>
        <stp>ContractData</stp>
        <stp>EDAH5</stp>
        <stp>Bid</stp>
        <stp/>
        <stp>T</stp>
        <tr r="J9" s="2"/>
        <tr r="S2" s="6"/>
      </tp>
      <tp>
        <v>98.195000000000007</v>
        <stp/>
        <stp>ContractData</stp>
        <stp>EDAH7</stp>
        <stp>Bid</stp>
        <stp/>
        <stp>T</stp>
        <tr r="S10" s="6"/>
      </tp>
      <tp>
        <v>98.945000000000007</v>
        <stp/>
        <stp>ContractData</stp>
        <stp>EDAH6</stp>
        <stp>Bid</stp>
        <stp/>
        <stp>T</stp>
        <tr r="N9" s="2"/>
        <tr r="S6" s="6"/>
      </tp>
      <tp>
        <v>99.585000000000008</v>
        <stp/>
        <stp>ContractData</stp>
        <stp>EDAM5</stp>
        <stp>Bid</stp>
        <stp/>
        <stp>T</stp>
        <tr r="K9" s="2"/>
        <tr r="S3" s="6"/>
      </tp>
      <tp>
        <v>98.055000000000007</v>
        <stp/>
        <stp>ContractData</stp>
        <stp>EDAM7</stp>
        <stp>Bid</stp>
        <stp/>
        <stp>T</stp>
        <tr r="S11" s="6"/>
      </tp>
      <tp>
        <v>98.725000000000009</v>
        <stp/>
        <stp>ContractData</stp>
        <stp>EDAM6</stp>
        <stp>Bid</stp>
        <stp/>
        <stp>T</stp>
        <tr r="O9" s="2"/>
        <tr r="S7" s="6"/>
      </tp>
      <tp>
        <v>99.17</v>
        <stp/>
        <stp>ContractData</stp>
        <stp>EDAZ5</stp>
        <stp>Bid</stp>
        <stp/>
        <stp>T</stp>
        <tr r="M9" s="2"/>
        <tr r="S5" s="6"/>
      </tp>
      <tp>
        <v>97.84</v>
        <stp/>
        <stp>ContractData</stp>
        <stp>EDAZ7</stp>
        <stp>Bid</stp>
        <stp/>
        <stp>T</stp>
        <tr r="S13" s="6"/>
      </tp>
      <tp>
        <v>98.344999999999999</v>
        <stp/>
        <stp>ContractData</stp>
        <stp>EDAZ6</stp>
        <stp>Bid</stp>
        <stp/>
        <stp>T</stp>
        <tr r="S9" s="6"/>
      </tp>
      <tp>
        <v>99.394999999999996</v>
        <stp/>
        <stp>ContractData</stp>
        <stp>EDAU5</stp>
        <stp>Bid</stp>
        <stp/>
        <stp>T</stp>
        <tr r="L9" s="2"/>
        <tr r="S4" s="6"/>
      </tp>
      <tp>
        <v>97.945000000000007</v>
        <stp/>
        <stp>ContractData</stp>
        <stp>EDAU7</stp>
        <stp>Bid</stp>
        <stp/>
        <stp>T</stp>
        <tr r="S12" s="6"/>
      </tp>
      <tp>
        <v>98.525000000000006</v>
        <stp/>
        <stp>ContractData</stp>
        <stp>EDAU6</stp>
        <stp>Bid</stp>
        <stp/>
        <stp>T</stp>
        <tr r="S8" s="6"/>
      </tp>
      <tp>
        <v>115010</v>
        <stp/>
        <stp>StudyData</stp>
        <stp>EDAZ6</stp>
        <stp>Vol</stp>
        <stp>VolType=auto,CoCType=Contract</stp>
        <stp>Vol</stp>
        <stp>D</stp>
        <stp>0</stp>
        <stp>ALL</stp>
        <stp/>
        <stp/>
        <stp>TRUE</stp>
        <stp>T</stp>
        <tr r="Z41" s="2"/>
      </tp>
      <tp>
        <v>69390</v>
        <stp/>
        <stp>StudyData</stp>
        <stp>EDAZ7</stp>
        <stp>Vol</stp>
        <stp>VolType=auto,CoCType=Contract</stp>
        <stp>Vol</stp>
        <stp>D</stp>
        <stp>0</stp>
        <stp>ALL</stp>
        <stp/>
        <stp/>
        <stp>TRUE</stp>
        <stp>T</stp>
        <tr r="Z45" s="2"/>
      </tp>
      <tp>
        <v>217407</v>
        <stp/>
        <stp>StudyData</stp>
        <stp>EDAZ5</stp>
        <stp>Vol</stp>
        <stp>VolType=auto,CoCType=Contract</stp>
        <stp>Vol</stp>
        <stp>D</stp>
        <stp>0</stp>
        <stp>ALL</stp>
        <stp/>
        <stp/>
        <stp>TRUE</stp>
        <stp>T</stp>
        <tr r="Z37" s="2"/>
      </tp>
      <tp>
        <v>76378</v>
        <stp/>
        <stp>StudyData</stp>
        <stp>EDAU6</stp>
        <stp>Vol</stp>
        <stp>VolType=auto,CoCType=Contract</stp>
        <stp>Vol</stp>
        <stp>D</stp>
        <stp>0</stp>
        <stp>ALL</stp>
        <stp/>
        <stp/>
        <stp>TRUE</stp>
        <stp>T</stp>
        <tr r="Z40" s="2"/>
      </tp>
      <tp>
        <v>50757</v>
        <stp/>
        <stp>StudyData</stp>
        <stp>EDAU7</stp>
        <stp>Vol</stp>
        <stp>VolType=auto,CoCType=Contract</stp>
        <stp>Vol</stp>
        <stp>D</stp>
        <stp>0</stp>
        <stp>ALL</stp>
        <stp/>
        <stp/>
        <stp>TRUE</stp>
        <stp>T</stp>
        <tr r="Z44" s="2"/>
      </tp>
      <tp>
        <v>241311</v>
        <stp/>
        <stp>StudyData</stp>
        <stp>EDAU5</stp>
        <stp>Vol</stp>
        <stp>VolType=auto,CoCType=Contract</stp>
        <stp>Vol</stp>
        <stp>D</stp>
        <stp>0</stp>
        <stp>ALL</stp>
        <stp/>
        <stp/>
        <stp>TRUE</stp>
        <stp>T</stp>
        <tr r="Z36" s="2"/>
      </tp>
      <tp>
        <v>101610</v>
        <stp/>
        <stp>StudyData</stp>
        <stp>EDAM6</stp>
        <stp>Vol</stp>
        <stp>VolType=auto,CoCType=Contract</stp>
        <stp>Vol</stp>
        <stp>D</stp>
        <stp>0</stp>
        <stp>ALL</stp>
        <stp/>
        <stp/>
        <stp>TRUE</stp>
        <stp>T</stp>
        <tr r="Z39" s="2"/>
      </tp>
      <tp>
        <v>61113</v>
        <stp/>
        <stp>StudyData</stp>
        <stp>EDAM7</stp>
        <stp>Vol</stp>
        <stp>VolType=auto,CoCType=Contract</stp>
        <stp>Vol</stp>
        <stp>D</stp>
        <stp>0</stp>
        <stp>ALL</stp>
        <stp/>
        <stp/>
        <stp>TRUE</stp>
        <stp>T</stp>
        <tr r="Z43" s="2"/>
      </tp>
      <tp>
        <v>233314</v>
        <stp/>
        <stp>StudyData</stp>
        <stp>EDAM5</stp>
        <stp>Vol</stp>
        <stp>VolType=auto,CoCType=Contract</stp>
        <stp>Vol</stp>
        <stp>D</stp>
        <stp>0</stp>
        <stp>ALL</stp>
        <stp/>
        <stp/>
        <stp>TRUE</stp>
        <stp>T</stp>
        <tr r="Z35" s="2"/>
      </tp>
      <tp>
        <v>138289</v>
        <stp/>
        <stp>StudyData</stp>
        <stp>EDAH6</stp>
        <stp>Vol</stp>
        <stp>VolType=auto,CoCType=Contract</stp>
        <stp>Vol</stp>
        <stp>D</stp>
        <stp>0</stp>
        <stp>ALL</stp>
        <stp/>
        <stp/>
        <stp>TRUE</stp>
        <stp>T</stp>
        <tr r="Z38" s="2"/>
      </tp>
      <tp>
        <v>60366</v>
        <stp/>
        <stp>StudyData</stp>
        <stp>EDAH7</stp>
        <stp>Vol</stp>
        <stp>VolType=auto,CoCType=Contract</stp>
        <stp>Vol</stp>
        <stp>D</stp>
        <stp>0</stp>
        <stp>ALL</stp>
        <stp/>
        <stp/>
        <stp>TRUE</stp>
        <stp>T</stp>
        <tr r="Z42" s="2"/>
      </tp>
      <tp>
        <v>89960</v>
        <stp/>
        <stp>StudyData</stp>
        <stp>EDAH5</stp>
        <stp>Vol</stp>
        <stp>VolType=auto,CoCType=Contract</stp>
        <stp>Vol</stp>
        <stp>D</stp>
        <stp>0</stp>
        <stp>ALL</stp>
        <stp/>
        <stp/>
        <stp>TRUE</stp>
        <stp>T</stp>
        <tr r="Z34" s="2"/>
      </tp>
      <tp>
        <v>12128</v>
        <stp/>
        <stp>StudyData</stp>
        <stp>QEAZ6</stp>
        <stp>Vol</stp>
        <stp>VolType=auto,CoCType=Contract</stp>
        <stp>Vol</stp>
        <stp>D</stp>
        <stp>0</stp>
        <stp>ALL</stp>
        <stp/>
        <stp/>
        <stp>TRUE</stp>
        <stp>T</stp>
        <tr r="W41" s="2"/>
      </tp>
      <tp>
        <v>7876</v>
        <stp/>
        <stp>StudyData</stp>
        <stp>QEAZ7</stp>
        <stp>Vol</stp>
        <stp>VolType=auto,CoCType=Contract</stp>
        <stp>Vol</stp>
        <stp>D</stp>
        <stp>0</stp>
        <stp>ALL</stp>
        <stp/>
        <stp/>
        <stp>TRUE</stp>
        <stp>T</stp>
        <tr r="W45" s="2"/>
      </tp>
      <tp>
        <v>39976</v>
        <stp/>
        <stp>StudyData</stp>
        <stp>QEAZ5</stp>
        <stp>Vol</stp>
        <stp>VolType=auto,CoCType=Contract</stp>
        <stp>Vol</stp>
        <stp>D</stp>
        <stp>0</stp>
        <stp>ALL</stp>
        <stp/>
        <stp/>
        <stp>TRUE</stp>
        <stp>T</stp>
        <tr r="W37" s="2"/>
      </tp>
      <tp>
        <v>13936</v>
        <stp/>
        <stp>StudyData</stp>
        <stp>QEAU6</stp>
        <stp>Vol</stp>
        <stp>VolType=auto,CoCType=Contract</stp>
        <stp>Vol</stp>
        <stp>D</stp>
        <stp>0</stp>
        <stp>ALL</stp>
        <stp/>
        <stp/>
        <stp>TRUE</stp>
        <stp>T</stp>
        <tr r="W40" s="2"/>
      </tp>
      <tp>
        <v>4491</v>
        <stp/>
        <stp>StudyData</stp>
        <stp>QEAU7</stp>
        <stp>Vol</stp>
        <stp>VolType=auto,CoCType=Contract</stp>
        <stp>Vol</stp>
        <stp>D</stp>
        <stp>0</stp>
        <stp>ALL</stp>
        <stp/>
        <stp/>
        <stp>TRUE</stp>
        <stp>T</stp>
        <tr r="W44" s="2"/>
      </tp>
      <tp>
        <v>34284</v>
        <stp/>
        <stp>StudyData</stp>
        <stp>QEAU5</stp>
        <stp>Vol</stp>
        <stp>VolType=auto,CoCType=Contract</stp>
        <stp>Vol</stp>
        <stp>D</stp>
        <stp>0</stp>
        <stp>ALL</stp>
        <stp/>
        <stp/>
        <stp>TRUE</stp>
        <stp>T</stp>
        <tr r="W36" s="2"/>
      </tp>
      <tp>
        <v>24532</v>
        <stp/>
        <stp>StudyData</stp>
        <stp>QEAM6</stp>
        <stp>Vol</stp>
        <stp>VolType=auto,CoCType=Contract</stp>
        <stp>Vol</stp>
        <stp>D</stp>
        <stp>0</stp>
        <stp>ALL</stp>
        <stp/>
        <stp/>
        <stp>TRUE</stp>
        <stp>T</stp>
        <tr r="W39" s="2"/>
      </tp>
      <tp>
        <v>7648</v>
        <stp/>
        <stp>StudyData</stp>
        <stp>QEAM7</stp>
        <stp>Vol</stp>
        <stp>VolType=auto,CoCType=Contract</stp>
        <stp>Vol</stp>
        <stp>D</stp>
        <stp>0</stp>
        <stp>ALL</stp>
        <stp/>
        <stp/>
        <stp>TRUE</stp>
        <stp>T</stp>
        <tr r="W43" s="2"/>
      </tp>
      <tp>
        <v>61151</v>
        <stp/>
        <stp>StudyData</stp>
        <stp>QEAM5</stp>
        <stp>Vol</stp>
        <stp>VolType=auto,CoCType=Contract</stp>
        <stp>Vol</stp>
        <stp>D</stp>
        <stp>0</stp>
        <stp>ALL</stp>
        <stp/>
        <stp/>
        <stp>TRUE</stp>
        <stp>T</stp>
        <tr r="W35" s="2"/>
      </tp>
      <tp>
        <v>21394</v>
        <stp/>
        <stp>StudyData</stp>
        <stp>QEAH6</stp>
        <stp>Vol</stp>
        <stp>VolType=auto,CoCType=Contract</stp>
        <stp>Vol</stp>
        <stp>D</stp>
        <stp>0</stp>
        <stp>ALL</stp>
        <stp/>
        <stp/>
        <stp>TRUE</stp>
        <stp>T</stp>
        <tr r="W38" s="2"/>
      </tp>
      <tp>
        <v>8540</v>
        <stp/>
        <stp>StudyData</stp>
        <stp>QEAH7</stp>
        <stp>Vol</stp>
        <stp>VolType=auto,CoCType=Contract</stp>
        <stp>Vol</stp>
        <stp>D</stp>
        <stp>0</stp>
        <stp>ALL</stp>
        <stp/>
        <stp/>
        <stp>TRUE</stp>
        <stp>T</stp>
        <tr r="W42" s="2"/>
      </tp>
      <tp>
        <v>24756</v>
        <stp/>
        <stp>StudyData</stp>
        <stp>QEAH5</stp>
        <stp>Vol</stp>
        <stp>VolType=auto,CoCType=Contract</stp>
        <stp>Vol</stp>
        <stp>D</stp>
        <stp>0</stp>
        <stp>ALL</stp>
        <stp/>
        <stp/>
        <stp>TRUE</stp>
        <stp>T</stp>
        <tr r="W34" s="2"/>
      </tp>
      <tp t="s">
        <v>Short Sterling Calendar Spread 3, Jun 16, Sep 16</v>
        <stp/>
        <stp>ContractData</stp>
        <stp>QSAS3M6</stp>
        <stp>LongDescription</stp>
        <tr r="AD52" s="2"/>
        <tr r="AI7" s="5"/>
      </tp>
      <tp t="s">
        <v>Short Sterling Calendar Spread 3, Jun 17, Sep 17</v>
        <stp/>
        <stp>ContractData</stp>
        <stp>QSAS3M7</stp>
        <stp>LongDescription</stp>
        <tr r="AI11" s="5"/>
      </tp>
      <tp t="s">
        <v>Short Sterling Calendar Spread 3, Jun 15, Sep 15</v>
        <stp/>
        <stp>ContractData</stp>
        <stp>QSAS3M5</stp>
        <stp>LongDescription</stp>
        <tr r="AD48" s="2"/>
        <tr r="AI3" s="5"/>
        <tr r="R12" s="2"/>
      </tp>
      <tp t="s">
        <v>Euribor Calendar Spread 3, Dec 16, Mar 17</v>
        <stp/>
        <stp>ContractData</stp>
        <stp>QEAS3Z6</stp>
        <stp>LongDescription</stp>
        <tr r="AI9" s="3"/>
      </tp>
      <tp t="s">
        <v>Euribor Calendar Spread 3, Dec 17, Mar 18</v>
        <stp/>
        <stp>ContractData</stp>
        <stp>QEAS3Z7</stp>
        <stp>LongDescription</stp>
        <tr r="AI13" s="3"/>
      </tp>
      <tp t="s">
        <v>Euribor Calendar Spread 3, Dec 15, Mar 16</v>
        <stp/>
        <stp>ContractData</stp>
        <stp>QEAS3Z5</stp>
        <stp>LongDescription</stp>
        <tr r="X50" s="2"/>
        <tr r="AI5" s="3"/>
        <tr r="G12" s="2"/>
      </tp>
      <tp t="s">
        <v>Short Sterling Calendar Spread 3, Mar 16, Jun 16</v>
        <stp/>
        <stp>ContractData</stp>
        <stp>QSAS3H6</stp>
        <stp>LongDescription</stp>
        <tr r="AD51" s="2"/>
        <tr r="AI6" s="5"/>
        <tr r="U12" s="2"/>
      </tp>
      <tp t="s">
        <v>Short Sterling Calendar Spread 3, Mar 17, Jun 17</v>
        <stp/>
        <stp>ContractData</stp>
        <stp>QSAS3H7</stp>
        <stp>LongDescription</stp>
        <tr r="AI10" s="5"/>
      </tp>
      <tp t="s">
        <v>Short Sterling Calendar Spread 3, Mar 15, Jun 15</v>
        <stp/>
        <stp>ContractData</stp>
        <stp>QSAS3H5</stp>
        <stp>LongDescription</stp>
        <tr r="AD47" s="2"/>
        <tr r="AI2" s="5"/>
        <tr r="Q12" s="2"/>
      </tp>
      <tp t="s">
        <v>Euribor Calendar Spread 3, Sep 16, Dec 16</v>
        <stp/>
        <stp>ContractData</stp>
        <stp>QEAS3U6</stp>
        <stp>LongDescription</stp>
        <tr r="X53" s="2"/>
        <tr r="AI8" s="3"/>
      </tp>
      <tp t="s">
        <v>Euribor Calendar Spread 3, Sep 17, Dec 17</v>
        <stp/>
        <stp>ContractData</stp>
        <stp>QEAS3U7</stp>
        <stp>LongDescription</stp>
        <tr r="AI12" s="3"/>
      </tp>
      <tp t="s">
        <v>Euribor Calendar Spread 3, Sep 15, Dec 15</v>
        <stp/>
        <stp>ContractData</stp>
        <stp>QEAS3U5</stp>
        <stp>LongDescription</stp>
        <tr r="X49" s="2"/>
        <tr r="AI4" s="3"/>
        <tr r="F12" s="2"/>
      </tp>
      <tp t="s">
        <v>Euribor Calendar Spread 3, Mar 16, Jun 16</v>
        <stp/>
        <stp>ContractData</stp>
        <stp>QEAS3H6</stp>
        <stp>LongDescription</stp>
        <tr r="X51" s="2"/>
        <tr r="AI6" s="3"/>
        <tr r="H12" s="2"/>
      </tp>
      <tp t="s">
        <v>Euribor Calendar Spread 3, Mar 17, Jun 17</v>
        <stp/>
        <stp>ContractData</stp>
        <stp>QEAS3H7</stp>
        <stp>LongDescription</stp>
        <tr r="AI10" s="3"/>
      </tp>
      <tp t="s">
        <v>Euribor Calendar Spread 3, Mar 15, Jun 15</v>
        <stp/>
        <stp>ContractData</stp>
        <stp>QEAS3H5</stp>
        <stp>LongDescription</stp>
        <tr r="X47" s="2"/>
        <tr r="AI2" s="3"/>
        <tr r="W23" s="2"/>
        <tr r="D12" s="2"/>
      </tp>
      <tp t="s">
        <v>Euribor Calendar Spread 3, Jun 16, Sep 16</v>
        <stp/>
        <stp>ContractData</stp>
        <stp>QEAS3M6</stp>
        <stp>LongDescription</stp>
        <tr r="X52" s="2"/>
        <tr r="AI7" s="3"/>
      </tp>
      <tp t="s">
        <v>Euribor Calendar Spread 3, Jun 17, Sep 17</v>
        <stp/>
        <stp>ContractData</stp>
        <stp>QEAS3M7</stp>
        <stp>LongDescription</stp>
        <tr r="AI11" s="3"/>
      </tp>
      <tp t="s">
        <v>Euribor Calendar Spread 3, Jun 15, Sep 15</v>
        <stp/>
        <stp>ContractData</stp>
        <stp>QEAS3M5</stp>
        <stp>LongDescription</stp>
        <tr r="X48" s="2"/>
        <tr r="AI3" s="3"/>
        <tr r="E12" s="2"/>
      </tp>
      <tp t="s">
        <v>Short Sterling Calendar Spread 3, Dec 16, Mar 17</v>
        <stp/>
        <stp>ContractData</stp>
        <stp>QSAS3Z6</stp>
        <stp>LongDescription</stp>
        <tr r="AI9" s="5"/>
      </tp>
      <tp t="s">
        <v>Short Sterling Calendar Spread 3, Dec 17, Mar 18</v>
        <stp/>
        <stp>ContractData</stp>
        <stp>QSAS3Z7</stp>
        <stp>LongDescription</stp>
        <tr r="AI13" s="5"/>
      </tp>
      <tp t="s">
        <v>Short Sterling Calendar Spread 3, Dec 15, Mar 16</v>
        <stp/>
        <stp>ContractData</stp>
        <stp>QSAS3Z5</stp>
        <stp>LongDescription</stp>
        <tr r="AD50" s="2"/>
        <tr r="AI5" s="5"/>
        <tr r="T12" s="2"/>
      </tp>
      <tp t="s">
        <v>Short Sterling Calendar Spread 3, Sep 16, Dec 16</v>
        <stp/>
        <stp>ContractData</stp>
        <stp>QSAS3U6</stp>
        <stp>LongDescription</stp>
        <tr r="AD53" s="2"/>
        <tr r="AI8" s="5"/>
      </tp>
      <tp t="s">
        <v>Short Sterling Calendar Spread 3, Sep 17, Dec 17</v>
        <stp/>
        <stp>ContractData</stp>
        <stp>QSAS3U7</stp>
        <stp>LongDescription</stp>
        <tr r="AI12" s="5"/>
      </tp>
      <tp t="s">
        <v>Short Sterling Calendar Spread 3, Sep 15, Dec 15</v>
        <stp/>
        <stp>ContractData</stp>
        <stp>QSAS3U5</stp>
        <stp>LongDescription</stp>
        <tr r="AD49" s="2"/>
        <tr r="AI4" s="5"/>
        <tr r="S12" s="2"/>
      </tp>
      <tp>
        <v>-1.4999999999999999E-2</v>
        <stp/>
        <stp>ContractData</stp>
        <stp>F.EDA?11</stp>
        <stp>NetLastQuoteToday</stp>
        <stp/>
        <stp>T</stp>
        <tr r="U12" s="6"/>
      </tp>
      <tp>
        <v>-0.01</v>
        <stp/>
        <stp>ContractData</stp>
        <stp>F.EDA?10</stp>
        <stp>NetLastQuoteToday</stp>
        <stp/>
        <stp>T</stp>
        <tr r="U11" s="6"/>
      </tp>
      <tp>
        <v>-0.02</v>
        <stp/>
        <stp>ContractData</stp>
        <stp>F.EDA?12</stp>
        <stp>NetLastQuoteToday</stp>
        <stp/>
        <stp>T</stp>
        <tr r="U13" s="6"/>
      </tp>
      <tp>
        <v>99.17</v>
        <stp/>
        <stp>ContractData</stp>
        <stp>EDAZ5</stp>
        <stp>LastTradeorSettle</stp>
        <stp/>
        <stp>T</stp>
        <tr r="M10" s="2"/>
        <tr r="R5" s="6"/>
      </tp>
      <tp>
        <v>98.344999999999999</v>
        <stp/>
        <stp>ContractData</stp>
        <stp>EDAZ6</stp>
        <stp>LastTradeorSettle</stp>
        <stp/>
        <stp>T</stp>
        <tr r="R9" s="6"/>
      </tp>
      <tp>
        <v>97.84</v>
        <stp/>
        <stp>ContractData</stp>
        <stp>EDAZ7</stp>
        <stp>LastTradeorSettle</stp>
        <stp/>
        <stp>T</stp>
        <tr r="R13" s="6"/>
      </tp>
      <tp>
        <v>99.23</v>
        <stp/>
        <stp>ContractData</stp>
        <stp>QSAZ5</stp>
        <stp>LastTradeorSettle</stp>
        <stp/>
        <stp>T</stp>
        <tr r="S10" s="2"/>
        <tr r="R5" s="5"/>
      </tp>
      <tp>
        <v>99.97</v>
        <stp/>
        <stp>ContractData</stp>
        <stp>QEAZ5</stp>
        <stp>LastTradeorSettle</stp>
        <stp/>
        <stp>T</stp>
        <tr r="F10" s="2"/>
        <tr r="R5" s="3"/>
      </tp>
      <tp>
        <v>98.710000000000008</v>
        <stp/>
        <stp>ContractData</stp>
        <stp>QSAZ6</stp>
        <stp>LastTradeorSettle</stp>
        <stp/>
        <stp>T</stp>
        <tr r="R9" s="5"/>
      </tp>
      <tp>
        <v>99.92</v>
        <stp/>
        <stp>ContractData</stp>
        <stp>QEAZ6</stp>
        <stp>LastTradeorSettle</stp>
        <stp/>
        <stp>T</stp>
        <tr r="R9" s="3"/>
      </tp>
      <tp>
        <v>98.350000000000009</v>
        <stp/>
        <stp>ContractData</stp>
        <stp>QSAZ7</stp>
        <stp>LastTradeorSettle</stp>
        <stp/>
        <stp>T</stp>
        <tr r="R13" s="5"/>
      </tp>
      <tp>
        <v>99.784999999999997</v>
        <stp/>
        <stp>ContractData</stp>
        <stp>QEAZ7</stp>
        <stp>LastTradeorSettle</stp>
        <stp/>
        <stp>T</stp>
        <tr r="R13" s="3"/>
      </tp>
      <tp>
        <v>-0.01</v>
        <stp/>
        <stp>ContractData</stp>
        <stp>QEAS3H5</stp>
        <stp>Bid</stp>
        <stp/>
        <stp>T</stp>
        <tr r="D14" s="2"/>
        <tr r="Y2" s="3"/>
      </tp>
      <tp>
        <v>0.03</v>
        <stp/>
        <stp>ContractData</stp>
        <stp>QEAS3H7</stp>
        <stp>Bid</stp>
        <stp/>
        <stp>T</stp>
        <tr r="Y10" s="3"/>
      </tp>
      <tp>
        <v>5.0000000000000001E-3</v>
        <stp/>
        <stp>ContractData</stp>
        <stp>QEAS3H6</stp>
        <stp>Bid</stp>
        <stp/>
        <stp>T</stp>
        <tr r="H14" s="2"/>
        <tr r="Y6" s="3"/>
      </tp>
      <tp>
        <v>0.13</v>
        <stp/>
        <stp>ContractData</stp>
        <stp>QSAS3Z5</stp>
        <stp>Bid</stp>
        <stp/>
        <stp>T</stp>
        <tr r="T14" s="2"/>
        <tr r="Y5" s="5"/>
      </tp>
      <tp>
        <v>0.06</v>
        <stp/>
        <stp>ContractData</stp>
        <stp>QSAS3Z7</stp>
        <stp>Bid</stp>
        <stp/>
        <stp>T</stp>
        <tr r="Y13" s="5"/>
      </tp>
      <tp>
        <v>0.09</v>
        <stp/>
        <stp>ContractData</stp>
        <stp>QSAS3Z6</stp>
        <stp>Bid</stp>
        <stp/>
        <stp>T</stp>
        <tr r="Y9" s="5"/>
      </tp>
      <tp>
        <v>-1.4999999999999999E-2</v>
        <stp/>
        <stp>ContractData</stp>
        <stp>QEAS3M5</stp>
        <stp>Bid</stp>
        <stp/>
        <stp>T</stp>
        <tr r="E14" s="2"/>
        <tr r="Y3" s="3"/>
      </tp>
      <tp>
        <v>3.5000000000000003E-2</v>
        <stp/>
        <stp>ContractData</stp>
        <stp>QEAS3M7</stp>
        <stp>Bid</stp>
        <stp/>
        <stp>T</stp>
        <tr r="Y11" s="3"/>
      </tp>
      <tp>
        <v>1.4999999999999999E-2</v>
        <stp/>
        <stp>ContractData</stp>
        <stp>QEAS3M6</stp>
        <stp>Bid</stp>
        <stp/>
        <stp>T</stp>
        <tr r="Y7" s="3"/>
      </tp>
      <tp>
        <v>0.11</v>
        <stp/>
        <stp>ContractData</stp>
        <stp>QSAS3U5</stp>
        <stp>Bid</stp>
        <stp/>
        <stp>T</stp>
        <tr r="S14" s="2"/>
        <tr r="Y4" s="5"/>
      </tp>
      <tp>
        <v>7.0000000000000007E-2</v>
        <stp/>
        <stp>ContractData</stp>
        <stp>QSAS3U7</stp>
        <stp>Bid</stp>
        <stp/>
        <stp>T</stp>
        <tr r="Y12" s="5"/>
      </tp>
      <tp>
        <v>0.11</v>
        <stp/>
        <stp>ContractData</stp>
        <stp>QSAS3U6</stp>
        <stp>Bid</stp>
        <stp/>
        <stp>T</stp>
        <tr r="Y8" s="5"/>
      </tp>
      <tp>
        <v>0</v>
        <stp/>
        <stp>ContractData</stp>
        <stp>QEAS3Z5</stp>
        <stp>Bid</stp>
        <stp/>
        <stp>T</stp>
        <tr r="G14" s="2"/>
        <tr r="Y5" s="3"/>
      </tp>
      <tp>
        <v>0.04</v>
        <stp/>
        <stp>ContractData</stp>
        <stp>QEAS3Z7</stp>
        <stp>Bid</stp>
        <stp/>
        <stp>T</stp>
        <tr r="Y13" s="3"/>
      </tp>
      <tp>
        <v>2.5000000000000001E-2</v>
        <stp/>
        <stp>ContractData</stp>
        <stp>QEAS3Z6</stp>
        <stp>Bid</stp>
        <stp/>
        <stp>T</stp>
        <tr r="Y9" s="3"/>
      </tp>
      <tp>
        <v>0.06</v>
        <stp/>
        <stp>ContractData</stp>
        <stp>QSAS3M5</stp>
        <stp>Bid</stp>
        <stp/>
        <stp>T</stp>
        <tr r="R14" s="2"/>
        <tr r="Y3" s="5"/>
      </tp>
      <tp>
        <v>0.08</v>
        <stp/>
        <stp>ContractData</stp>
        <stp>QSAS3M7</stp>
        <stp>Bid</stp>
        <stp/>
        <stp>T</stp>
        <tr r="Y11" s="5"/>
      </tp>
      <tp>
        <v>0.12</v>
        <stp/>
        <stp>ContractData</stp>
        <stp>QSAS3M6</stp>
        <stp>Bid</stp>
        <stp/>
        <stp>T</stp>
        <tr r="Y7" s="5"/>
      </tp>
      <tp>
        <v>0.01</v>
        <stp/>
        <stp>ContractData</stp>
        <stp>QSAS3H5</stp>
        <stp>Bid</stp>
        <stp/>
        <stp>T</stp>
        <tr r="Q14" s="2"/>
        <tr r="Y2" s="5"/>
      </tp>
      <tp>
        <v>0.09</v>
        <stp/>
        <stp>ContractData</stp>
        <stp>QSAS3H7</stp>
        <stp>Bid</stp>
        <stp/>
        <stp>T</stp>
        <tr r="Y10" s="5"/>
      </tp>
      <tp>
        <v>0.13</v>
        <stp/>
        <stp>ContractData</stp>
        <stp>QSAS3H6</stp>
        <stp>Bid</stp>
        <stp/>
        <stp>T</stp>
        <tr r="U14" s="2"/>
        <tr r="Y6" s="5"/>
      </tp>
      <tp>
        <v>-0.01</v>
        <stp/>
        <stp>ContractData</stp>
        <stp>QEAS3U5</stp>
        <stp>Bid</stp>
        <stp/>
        <stp>T</stp>
        <tr r="F14" s="2"/>
        <tr r="Y4" s="3"/>
      </tp>
      <tp>
        <v>0.04</v>
        <stp/>
        <stp>ContractData</stp>
        <stp>QEAS3U7</stp>
        <stp>Bid</stp>
        <stp/>
        <stp>T</stp>
        <tr r="Y12" s="3"/>
      </tp>
      <tp>
        <v>0.02</v>
        <stp/>
        <stp>ContractData</stp>
        <stp>QEAS3U6</stp>
        <stp>Bid</stp>
        <stp/>
        <stp>T</stp>
        <tr r="Y8" s="3"/>
      </tp>
      <tp>
        <v>2.5000000000000001E-2</v>
        <stp/>
        <stp>ContractData</stp>
        <stp>QEAS3U6</stp>
        <stp>Ask</stp>
        <stp/>
        <stp>T</stp>
        <tr r="Z8" s="3"/>
      </tp>
      <tp>
        <v>4.4999999999999998E-2</v>
        <stp/>
        <stp>ContractData</stp>
        <stp>QEAS3U7</stp>
        <stp>Ask</stp>
        <stp/>
        <stp>T</stp>
        <tr r="Z12" s="3"/>
      </tp>
      <tp>
        <v>-5.0000000000000001E-3</v>
        <stp/>
        <stp>ContractData</stp>
        <stp>QEAS3U5</stp>
        <stp>Ask</stp>
        <stp/>
        <stp>T</stp>
        <tr r="F13" s="2"/>
        <tr r="Z4" s="3"/>
      </tp>
      <tp>
        <v>0.03</v>
        <stp/>
        <stp>ContractData</stp>
        <stp>QEAS3Z6</stp>
        <stp>Ask</stp>
        <stp/>
        <stp>T</stp>
        <tr r="Z9" s="3"/>
      </tp>
      <tp>
        <v>4.4999999999999998E-2</v>
        <stp/>
        <stp>ContractData</stp>
        <stp>QEAS3Z7</stp>
        <stp>Ask</stp>
        <stp/>
        <stp>T</stp>
        <tr r="Z13" s="3"/>
      </tp>
      <tp>
        <v>5.0000000000000001E-3</v>
        <stp/>
        <stp>ContractData</stp>
        <stp>QEAS3Z5</stp>
        <stp>Ask</stp>
        <stp/>
        <stp>T</stp>
        <tr r="G13" s="2"/>
        <tr r="Z5" s="3"/>
      </tp>
      <tp>
        <v>0.13</v>
        <stp/>
        <stp>ContractData</stp>
        <stp>QSAS3M6</stp>
        <stp>Ask</stp>
        <stp/>
        <stp>T</stp>
        <tr r="Z7" s="5"/>
      </tp>
      <tp>
        <v>0.09</v>
        <stp/>
        <stp>ContractData</stp>
        <stp>QSAS3M7</stp>
        <stp>Ask</stp>
        <stp/>
        <stp>T</stp>
        <tr r="Z11" s="5"/>
      </tp>
      <tp>
        <v>7.0000000000000007E-2</v>
        <stp/>
        <stp>ContractData</stp>
        <stp>QSAS3M5</stp>
        <stp>Ask</stp>
        <stp/>
        <stp>T</stp>
        <tr r="R13" s="2"/>
        <tr r="Z3" s="5"/>
      </tp>
      <tp>
        <v>0.14000000000000001</v>
        <stp/>
        <stp>ContractData</stp>
        <stp>QSAS3H6</stp>
        <stp>Ask</stp>
        <stp/>
        <stp>T</stp>
        <tr r="U13" s="2"/>
        <tr r="Z6" s="5"/>
      </tp>
      <tp>
        <v>0.1</v>
        <stp/>
        <stp>ContractData</stp>
        <stp>QSAS3H7</stp>
        <stp>Ask</stp>
        <stp/>
        <stp>T</stp>
        <tr r="Z10" s="5"/>
      </tp>
      <tp>
        <v>0.02</v>
        <stp/>
        <stp>ContractData</stp>
        <stp>QSAS3H5</stp>
        <stp>Ask</stp>
        <stp/>
        <stp>T</stp>
        <tr r="Q13" s="2"/>
        <tr r="Z2" s="5"/>
      </tp>
      <tp>
        <v>0.12</v>
        <stp/>
        <stp>ContractData</stp>
        <stp>QSAS3U6</stp>
        <stp>Ask</stp>
        <stp/>
        <stp>T</stp>
        <tr r="Z8" s="5"/>
      </tp>
      <tp>
        <v>0.09</v>
        <stp/>
        <stp>ContractData</stp>
        <stp>QSAS3U7</stp>
        <stp>Ask</stp>
        <stp/>
        <stp>T</stp>
        <tr r="Z12" s="5"/>
      </tp>
      <tp>
        <v>0.12</v>
        <stp/>
        <stp>ContractData</stp>
        <stp>QSAS3U5</stp>
        <stp>Ask</stp>
        <stp/>
        <stp>T</stp>
        <tr r="S13" s="2"/>
        <tr r="Z4" s="5"/>
      </tp>
      <tp>
        <v>0.01</v>
        <stp/>
        <stp>ContractData</stp>
        <stp>QEAS3H6</stp>
        <stp>Ask</stp>
        <stp/>
        <stp>T</stp>
        <tr r="H13" s="2"/>
        <tr r="Z6" s="3"/>
      </tp>
      <tp>
        <v>3.5000000000000003E-2</v>
        <stp/>
        <stp>ContractData</stp>
        <stp>QEAS3H7</stp>
        <stp>Ask</stp>
        <stp/>
        <stp>T</stp>
        <tr r="Z10" s="3"/>
      </tp>
      <tp>
        <v>-5.0000000000000001E-3</v>
        <stp/>
        <stp>ContractData</stp>
        <stp>QEAS3H5</stp>
        <stp>Ask</stp>
        <stp/>
        <stp>T</stp>
        <tr r="D13" s="2"/>
        <tr r="Z2" s="3"/>
      </tp>
      <tp>
        <v>0.1</v>
        <stp/>
        <stp>ContractData</stp>
        <stp>QSAS3Z6</stp>
        <stp>Ask</stp>
        <stp/>
        <stp>T</stp>
        <tr r="Z9" s="5"/>
      </tp>
      <tp>
        <v>7.0000000000000007E-2</v>
        <stp/>
        <stp>ContractData</stp>
        <stp>QSAS3Z7</stp>
        <stp>Ask</stp>
        <stp/>
        <stp>T</stp>
        <tr r="Z13" s="5"/>
      </tp>
      <tp>
        <v>0.14000000000000001</v>
        <stp/>
        <stp>ContractData</stp>
        <stp>QSAS3Z5</stp>
        <stp>Ask</stp>
        <stp/>
        <stp>T</stp>
        <tr r="T13" s="2"/>
        <tr r="Z5" s="5"/>
      </tp>
      <tp>
        <v>0.02</v>
        <stp/>
        <stp>ContractData</stp>
        <stp>QEAS3M6</stp>
        <stp>Ask</stp>
        <stp/>
        <stp>T</stp>
        <tr r="Z7" s="3"/>
      </tp>
      <tp>
        <v>0.04</v>
        <stp/>
        <stp>ContractData</stp>
        <stp>QEAS3M7</stp>
        <stp>Ask</stp>
        <stp/>
        <stp>T</stp>
        <tr r="Z11" s="3"/>
      </tp>
      <tp>
        <v>-0.01</v>
        <stp/>
        <stp>ContractData</stp>
        <stp>QEAS3M5</stp>
        <stp>Ask</stp>
        <stp/>
        <stp>T</stp>
        <tr r="E13" s="2"/>
        <tr r="Z3" s="3"/>
      </tp>
      <tp>
        <v>13.5</v>
        <stp/>
        <stp>ContractData</stp>
        <stp>EDAS3H5</stp>
        <stp>Bid</stp>
        <stp/>
        <stp>T</stp>
        <tr r="Y2" s="6"/>
        <tr r="K14" s="2"/>
      </tp>
      <tp>
        <v>13.5</v>
        <stp/>
        <stp>ContractData</stp>
        <stp>EDAS3H7</stp>
        <stp>Bid</stp>
        <stp/>
        <stp>T</stp>
        <tr r="Y10" s="6"/>
      </tp>
      <tp>
        <v>21.5</v>
        <stp/>
        <stp>ContractData</stp>
        <stp>EDAS3H6</stp>
        <stp>Bid</stp>
        <stp/>
        <stp>T</stp>
        <tr r="O14" s="2"/>
        <tr r="Y6" s="6"/>
      </tp>
      <tp>
        <v>18.5</v>
        <stp/>
        <stp>ContractData</stp>
        <stp>EDAS3M5</stp>
        <stp>Bid</stp>
        <stp/>
        <stp>T</stp>
        <tr r="L14" s="2"/>
        <tr r="Y3" s="6"/>
      </tp>
      <tp>
        <v>11</v>
        <stp/>
        <stp>ContractData</stp>
        <stp>EDAS3M7</stp>
        <stp>Bid</stp>
        <stp/>
        <stp>T</stp>
        <tr r="Y11" s="6"/>
      </tp>
      <tp>
        <v>20</v>
        <stp/>
        <stp>ContractData</stp>
        <stp>EDAS3M6</stp>
        <stp>Bid</stp>
        <stp/>
        <stp>T</stp>
        <tr r="Y7" s="6"/>
      </tp>
      <tp>
        <v>22.5</v>
        <stp/>
        <stp>ContractData</stp>
        <stp>EDAS3Z5</stp>
        <stp>Bid</stp>
        <stp/>
        <stp>T</stp>
        <tr r="N14" s="2"/>
        <tr r="Y5" s="6"/>
      </tp>
      <tp>
        <v>7.5</v>
        <stp/>
        <stp>ContractData</stp>
        <stp>EDAS3Z7</stp>
        <stp>Bid</stp>
        <stp/>
        <stp>T</stp>
        <tr r="Y13" s="6"/>
      </tp>
      <tp>
        <v>14.5</v>
        <stp/>
        <stp>ContractData</stp>
        <stp>EDAS3Z6</stp>
        <stp>Bid</stp>
        <stp/>
        <stp>T</stp>
        <tr r="Y9" s="6"/>
      </tp>
      <tp>
        <v>22.5</v>
        <stp/>
        <stp>ContractData</stp>
        <stp>EDAS3U5</stp>
        <stp>Bid</stp>
        <stp/>
        <stp>T</stp>
        <tr r="M14" s="2"/>
        <tr r="Y4" s="6"/>
      </tp>
      <tp>
        <v>10</v>
        <stp/>
        <stp>ContractData</stp>
        <stp>EDAS3U7</stp>
        <stp>Bid</stp>
        <stp/>
        <stp>T</stp>
        <tr r="Y12" s="6"/>
      </tp>
      <tp>
        <v>18</v>
        <stp/>
        <stp>ContractData</stp>
        <stp>EDAS3U6</stp>
        <stp>Bid</stp>
        <stp/>
        <stp>T</stp>
        <tr r="Y8" s="6"/>
      </tp>
      <tp>
        <v>18.5</v>
        <stp/>
        <stp>ContractData</stp>
        <stp>EDAS3U6</stp>
        <stp>Ask</stp>
        <stp/>
        <stp>T</stp>
        <tr r="Z8" s="6"/>
      </tp>
      <tp>
        <v>10.5</v>
        <stp/>
        <stp>ContractData</stp>
        <stp>EDAS3U7</stp>
        <stp>Ask</stp>
        <stp/>
        <stp>T</stp>
        <tr r="Z12" s="6"/>
      </tp>
      <tp>
        <v>23</v>
        <stp/>
        <stp>ContractData</stp>
        <stp>EDAS3U5</stp>
        <stp>Ask</stp>
        <stp/>
        <stp>T</stp>
        <tr r="M13" s="2"/>
        <tr r="Z4" s="6"/>
      </tp>
      <tp>
        <v>15</v>
        <stp/>
        <stp>ContractData</stp>
        <stp>EDAS3Z6</stp>
        <stp>Ask</stp>
        <stp/>
        <stp>T</stp>
        <tr r="Z9" s="6"/>
      </tp>
      <tp>
        <v>8</v>
        <stp/>
        <stp>ContractData</stp>
        <stp>EDAS3Z7</stp>
        <stp>Ask</stp>
        <stp/>
        <stp>T</stp>
        <tr r="Z13" s="6"/>
      </tp>
      <tp>
        <v>23</v>
        <stp/>
        <stp>ContractData</stp>
        <stp>EDAS3Z5</stp>
        <stp>Ask</stp>
        <stp/>
        <stp>T</stp>
        <tr r="N13" s="2"/>
        <tr r="Z5" s="6"/>
      </tp>
      <tp>
        <v>22</v>
        <stp/>
        <stp>ContractData</stp>
        <stp>EDAS3H6</stp>
        <stp>Ask</stp>
        <stp/>
        <stp>T</stp>
        <tr r="O13" s="2"/>
        <tr r="Z6" s="6"/>
      </tp>
      <tp>
        <v>14</v>
        <stp/>
        <stp>ContractData</stp>
        <stp>EDAS3H7</stp>
        <stp>Ask</stp>
        <stp/>
        <stp>T</stp>
        <tr r="Z10" s="6"/>
      </tp>
      <tp>
        <v>14</v>
        <stp/>
        <stp>ContractData</stp>
        <stp>EDAS3H5</stp>
        <stp>Ask</stp>
        <stp/>
        <stp>T</stp>
        <tr r="K13" s="2"/>
        <tr r="Z2" s="6"/>
      </tp>
      <tp>
        <v>20.5</v>
        <stp/>
        <stp>ContractData</stp>
        <stp>EDAS3M6</stp>
        <stp>Ask</stp>
        <stp/>
        <stp>T</stp>
        <tr r="Z7" s="6"/>
      </tp>
      <tp>
        <v>11.5</v>
        <stp/>
        <stp>ContractData</stp>
        <stp>EDAS3M7</stp>
        <stp>Ask</stp>
        <stp/>
        <stp>T</stp>
        <tr r="Z11" s="6"/>
      </tp>
      <tp>
        <v>19</v>
        <stp/>
        <stp>ContractData</stp>
        <stp>EDAS3M5</stp>
        <stp>Ask</stp>
        <stp/>
        <stp>T</stp>
        <tr r="L13" s="2"/>
        <tr r="Z3" s="6"/>
      </tp>
      <tp>
        <v>99.4</v>
        <stp/>
        <stp>ContractData</stp>
        <stp>EDAU5</stp>
        <stp>LastTradeorSettle</stp>
        <stp/>
        <stp>T</stp>
        <tr r="L10" s="2"/>
        <tr r="R4" s="6"/>
      </tp>
      <tp>
        <v>98.53</v>
        <stp/>
        <stp>ContractData</stp>
        <stp>EDAU6</stp>
        <stp>LastTradeorSettle</stp>
        <stp/>
        <stp>T</stp>
        <tr r="R8" s="6"/>
      </tp>
      <tp>
        <v>97.945000000000007</v>
        <stp/>
        <stp>ContractData</stp>
        <stp>EDAU7</stp>
        <stp>LastTradeorSettle</stp>
        <stp/>
        <stp>T</stp>
        <tr r="R12" s="6"/>
      </tp>
      <tp>
        <v>99.34</v>
        <stp/>
        <stp>ContractData</stp>
        <stp>QSAU5</stp>
        <stp>LastTradeorSettle</stp>
        <stp/>
        <stp>T</stp>
        <tr r="R10" s="2"/>
        <tr r="R4" s="5"/>
      </tp>
      <tp>
        <v>99.965000000000003</v>
        <stp/>
        <stp>ContractData</stp>
        <stp>QEAU5</stp>
        <stp>LastTradeorSettle</stp>
        <stp/>
        <stp>T</stp>
        <tr r="E10" s="2"/>
        <tr r="R4" s="3"/>
      </tp>
      <tp>
        <v>98.83</v>
        <stp/>
        <stp>ContractData</stp>
        <stp>QSAU6</stp>
        <stp>LastTradeorSettle</stp>
        <stp/>
        <stp>T</stp>
        <tr r="R8" s="5"/>
      </tp>
      <tp>
        <v>99.945000000000007</v>
        <stp/>
        <stp>ContractData</stp>
        <stp>QEAU6</stp>
        <stp>LastTradeorSettle</stp>
        <stp/>
        <stp>T</stp>
        <tr r="I10" s="2"/>
        <tr r="R8" s="3"/>
      </tp>
      <tp>
        <v>98.43</v>
        <stp/>
        <stp>ContractData</stp>
        <stp>QSAU7</stp>
        <stp>LastTradeorSettle</stp>
        <stp/>
        <stp>T</stp>
        <tr r="R12" s="5"/>
      </tp>
      <tp>
        <v>99.825000000000003</v>
        <stp/>
        <stp>ContractData</stp>
        <stp>QEAU7</stp>
        <stp>LastTradeorSettle</stp>
        <stp/>
        <stp>T</stp>
        <tr r="R12" s="3"/>
      </tp>
      <tp t="s">
        <v>EURIBOR (CONNECT- All Sessions), Dec 16</v>
        <stp/>
        <stp>ContractData</stp>
        <stp>QEAZ6</stp>
        <stp>LongDescription</stp>
        <tr r="X41" s="2"/>
        <tr r="AH9" s="3"/>
      </tp>
      <tp t="s">
        <v>Short Sterling (CONNECT- All Sessions), Dec 16</v>
        <stp/>
        <stp>ContractData</stp>
        <stp>QSAZ6</stp>
        <stp>LongDescription</stp>
        <tr r="AD41" s="2"/>
        <tr r="AH9" s="5"/>
      </tp>
      <tp t="s">
        <v>EURIBOR (CONNECT- All Sessions), Dec 17</v>
        <stp/>
        <stp>ContractData</stp>
        <stp>QEAZ7</stp>
        <stp>LongDescription</stp>
        <tr r="X45" s="2"/>
        <tr r="AH13" s="3"/>
      </tp>
      <tp t="s">
        <v>Short Sterling (CONNECT- All Sessions), Dec 17</v>
        <stp/>
        <stp>ContractData</stp>
        <stp>QSAZ7</stp>
        <stp>LongDescription</stp>
        <tr r="AD45" s="2"/>
        <tr r="AH13" s="5"/>
      </tp>
      <tp t="s">
        <v>EURIBOR (CONNECT- All Sessions), Dec 15</v>
        <stp/>
        <stp>ContractData</stp>
        <stp>QEAZ5</stp>
        <stp>LongDescription</stp>
        <tr r="F7" s="2"/>
        <tr r="X37" s="2"/>
        <tr r="AH5" s="3"/>
      </tp>
      <tp t="s">
        <v>Short Sterling (CONNECT- All Sessions), Dec 15</v>
        <stp/>
        <stp>ContractData</stp>
        <stp>QSAZ5</stp>
        <stp>LongDescription</stp>
        <tr r="S7" s="2"/>
        <tr r="AD37" s="2"/>
        <tr r="AH5" s="5"/>
      </tp>
      <tp t="s">
        <v>Eurodollar (Globex), Dec 16</v>
        <stp/>
        <stp>ContractData</stp>
        <stp>EDAZ6</stp>
        <stp>LongDescription</stp>
        <tr r="AA41" s="2"/>
        <tr r="AH9" s="6"/>
        <tr r="AI8" s="6"/>
      </tp>
      <tp t="s">
        <v>Eurodollar (Globex), Dec 17</v>
        <stp/>
        <stp>ContractData</stp>
        <stp>EDAZ7</stp>
        <stp>LongDescription</stp>
        <tr r="AA45" s="2"/>
        <tr r="AH13" s="6"/>
        <tr r="AI12" s="6"/>
      </tp>
      <tp t="s">
        <v>Eurodollar (Globex), Dec 15</v>
        <stp/>
        <stp>ContractData</stp>
        <stp>EDAZ5</stp>
        <stp>LongDescription</stp>
        <tr r="M7" s="2"/>
        <tr r="AA37" s="2"/>
        <tr r="AH5" s="6"/>
        <tr r="AI4" s="6"/>
      </tp>
      <tp t="s">
        <v>EURIBOR (CONNECT- All Sessions), Sep 16</v>
        <stp/>
        <stp>ContractData</stp>
        <stp>QEAU6</stp>
        <stp>LongDescription</stp>
        <tr r="I7" s="2"/>
        <tr r="X40" s="2"/>
        <tr r="AH8" s="3"/>
      </tp>
      <tp t="s">
        <v>Short Sterling (CONNECT- All Sessions), Sep 16</v>
        <stp/>
        <stp>ContractData</stp>
        <stp>QSAU6</stp>
        <stp>LongDescription</stp>
        <tr r="AD40" s="2"/>
        <tr r="AH8" s="5"/>
      </tp>
      <tp t="s">
        <v>EURIBOR (CONNECT- All Sessions), Sep 17</v>
        <stp/>
        <stp>ContractData</stp>
        <stp>QEAU7</stp>
        <stp>LongDescription</stp>
        <tr r="X44" s="2"/>
        <tr r="AH12" s="3"/>
      </tp>
      <tp t="s">
        <v>Short Sterling (CONNECT- All Sessions), Sep 17</v>
        <stp/>
        <stp>ContractData</stp>
        <stp>QSAU7</stp>
        <stp>LongDescription</stp>
        <tr r="AD44" s="2"/>
        <tr r="AH12" s="5"/>
      </tp>
      <tp t="s">
        <v>EURIBOR (CONNECT- All Sessions), Sep 15</v>
        <stp/>
        <stp>ContractData</stp>
        <stp>QEAU5</stp>
        <stp>LongDescription</stp>
        <tr r="X36" s="2"/>
        <tr r="E7" s="2"/>
        <tr r="AH4" s="3"/>
      </tp>
      <tp t="s">
        <v>Short Sterling (CONNECT- All Sessions), Sep 15</v>
        <stp/>
        <stp>ContractData</stp>
        <stp>QSAU5</stp>
        <stp>LongDescription</stp>
        <tr r="R7" s="2"/>
        <tr r="AD36" s="2"/>
        <tr r="AH4" s="5"/>
      </tp>
      <tp t="s">
        <v>Eurodollar (Globex), Sep 16</v>
        <stp/>
        <stp>ContractData</stp>
        <stp>EDAU6</stp>
        <stp>LongDescription</stp>
        <tr r="AA40" s="2"/>
        <tr r="AH8" s="6"/>
        <tr r="AI7" s="6"/>
      </tp>
      <tp t="s">
        <v>Eurodollar (Globex), Sep 17</v>
        <stp/>
        <stp>ContractData</stp>
        <stp>EDAU7</stp>
        <stp>LongDescription</stp>
        <tr r="AA44" s="2"/>
        <tr r="AI11" s="6"/>
        <tr r="AH12" s="6"/>
      </tp>
      <tp t="s">
        <v>Eurodollar (Globex), Sep 15</v>
        <stp/>
        <stp>ContractData</stp>
        <stp>EDAU5</stp>
        <stp>LongDescription</stp>
        <tr r="L7" s="2"/>
        <tr r="AA36" s="2"/>
        <tr r="AH4" s="6"/>
        <tr r="AI3" s="6"/>
      </tp>
      <tp t="s">
        <v>EURIBOR (CONNECT- All Sessions), Mar 16</v>
        <stp/>
        <stp>ContractData</stp>
        <stp>QEAH6</stp>
        <stp>LongDescription</stp>
        <tr r="X38" s="2"/>
        <tr r="G7" s="2"/>
        <tr r="AH6" s="3"/>
      </tp>
      <tp t="s">
        <v>Short Sterling (CONNECT- All Sessions), Mar 16</v>
        <stp/>
        <stp>ContractData</stp>
        <stp>QSAH6</stp>
        <stp>LongDescription</stp>
        <tr r="T7" s="2"/>
        <tr r="AD38" s="2"/>
        <tr r="AH6" s="5"/>
      </tp>
      <tp t="s">
        <v>EURIBOR (CONNECT- All Sessions), Mar 17</v>
        <stp/>
        <stp>ContractData</stp>
        <stp>QEAH7</stp>
        <stp>LongDescription</stp>
        <tr r="X42" s="2"/>
        <tr r="AH10" s="3"/>
      </tp>
      <tp t="s">
        <v>Short Sterling (CONNECT- All Sessions), Mar 17</v>
        <stp/>
        <stp>ContractData</stp>
        <stp>QSAH7</stp>
        <stp>LongDescription</stp>
        <tr r="AD42" s="2"/>
        <tr r="AH10" s="5"/>
      </tp>
      <tp t="s">
        <v>EURIBOR (CONNECT- All Sessions), Mar 15</v>
        <stp/>
        <stp>ContractData</stp>
        <stp>QEAH5</stp>
        <stp>LongDescription</stp>
        <tr r="X34" s="2"/>
        <tr r="B7" s="2"/>
        <tr r="D4" s="2"/>
        <tr r="AH2" s="3"/>
      </tp>
      <tp t="s">
        <v>Short Sterling (CONNECT- All Sessions), Mar 15</v>
        <stp/>
        <stp>ContractData</stp>
        <stp>QSAH5</stp>
        <stp>LongDescription</stp>
        <tr r="P7" s="2"/>
        <tr r="Q4" s="2"/>
        <tr r="AD34" s="2"/>
        <tr r="AH2" s="5"/>
      </tp>
      <tp t="s">
        <v>Eurodollar (Globex), Mar 16</v>
        <stp/>
        <stp>ContractData</stp>
        <stp>EDAH6</stp>
        <stp>LongDescription</stp>
        <tr r="N7" s="2"/>
        <tr r="AA38" s="2"/>
        <tr r="AI5" s="6"/>
        <tr r="AH6" s="6"/>
      </tp>
      <tp t="s">
        <v>Eurodollar (Globex), Mar 17</v>
        <stp/>
        <stp>ContractData</stp>
        <stp>EDAH7</stp>
        <stp>LongDescription</stp>
        <tr r="AA42" s="2"/>
        <tr r="AI9" s="6"/>
        <tr r="AH10" s="6"/>
      </tp>
      <tp t="s">
        <v>Eurodollar (Globex), Mar 15</v>
        <stp/>
        <stp>ContractData</stp>
        <stp>EDAH5</stp>
        <stp>LongDescription</stp>
        <tr r="AA34" s="2"/>
        <tr r="K4" s="2"/>
        <tr r="J7" s="2"/>
        <tr r="AH2" s="6"/>
      </tp>
      <tp t="s">
        <v>EURIBOR (CONNECT- All Sessions), Jun 16</v>
        <stp/>
        <stp>ContractData</stp>
        <stp>QEAM6</stp>
        <stp>LongDescription</stp>
        <tr r="X39" s="2"/>
        <tr r="H7" s="2"/>
        <tr r="AH7" s="3"/>
      </tp>
      <tp t="s">
        <v>Short Sterling (CONNECT- All Sessions), Jun 16</v>
        <stp/>
        <stp>ContractData</stp>
        <stp>QSAM6</stp>
        <stp>LongDescription</stp>
        <tr r="AD39" s="2"/>
        <tr r="U7" s="2"/>
        <tr r="AH7" s="5"/>
      </tp>
      <tp t="s">
        <v>EURIBOR (CONNECT- All Sessions), Jun 17</v>
        <stp/>
        <stp>ContractData</stp>
        <stp>QEAM7</stp>
        <stp>LongDescription</stp>
        <tr r="X43" s="2"/>
        <tr r="AH11" s="3"/>
      </tp>
      <tp t="s">
        <v>Short Sterling (CONNECT- All Sessions), Jun 17</v>
        <stp/>
        <stp>ContractData</stp>
        <stp>QSAM7</stp>
        <stp>LongDescription</stp>
        <tr r="AD43" s="2"/>
        <tr r="AH11" s="5"/>
      </tp>
      <tp t="s">
        <v>EURIBOR (CONNECT- All Sessions), Jun 15</v>
        <stp/>
        <stp>ContractData</stp>
        <stp>QEAM5</stp>
        <stp>LongDescription</stp>
        <tr r="D7" s="2"/>
        <tr r="X35" s="2"/>
        <tr r="AH3" s="3"/>
      </tp>
      <tp t="s">
        <v>Short Sterling (CONNECT- All Sessions), Jun 15</v>
        <stp/>
        <stp>ContractData</stp>
        <stp>QSAM5</stp>
        <stp>LongDescription</stp>
        <tr r="Q7" s="2"/>
        <tr r="AD35" s="2"/>
        <tr r="AH3" s="5"/>
      </tp>
      <tp t="s">
        <v>Eurodollar (Globex), Jun 16</v>
        <stp/>
        <stp>ContractData</stp>
        <stp>EDAM6</stp>
        <stp>LongDescription</stp>
        <tr r="AA39" s="2"/>
        <tr r="O7" s="2"/>
        <tr r="AH7" s="6"/>
        <tr r="AI6" s="6"/>
      </tp>
      <tp t="s">
        <v>Eurodollar (Globex), Jun 17</v>
        <stp/>
        <stp>ContractData</stp>
        <stp>EDAM7</stp>
        <stp>LongDescription</stp>
        <tr r="AA43" s="2"/>
        <tr r="AI10" s="6"/>
        <tr r="AH11" s="6"/>
      </tp>
      <tp t="s">
        <v>Eurodollar (Globex), Jun 15</v>
        <stp/>
        <stp>ContractData</stp>
        <stp>EDAM5</stp>
        <stp>LongDescription</stp>
        <tr r="AA35" s="2"/>
        <tr r="K7" s="2"/>
        <tr r="AI2" s="6"/>
        <tr r="AH3" s="6"/>
      </tp>
      <tp t="s">
        <v>EURIBOR (CONNECT- All Sessions), Dec 16</v>
        <stp/>
        <stp>ContractData</stp>
        <stp>QEA?8</stp>
        <stp>LongDescription</stp>
        <tr r="G26" s="3"/>
      </tp>
      <tp t="s">
        <v>Short Sterling (CONNECT- All Sessions), Dec 16</v>
        <stp/>
        <stp>ContractData</stp>
        <stp>QSA?8</stp>
        <stp>LongDescription</stp>
        <tr r="G26" s="5"/>
      </tp>
      <tp t="s">
        <v>EURIBOR (CONNECT- All Sessions), Mar 17</v>
        <stp/>
        <stp>ContractData</stp>
        <stp>QEA?9</stp>
        <stp>LongDescription</stp>
        <tr r="G27" s="3"/>
      </tp>
      <tp t="s">
        <v>Short Sterling (CONNECT- All Sessions), Mar 17</v>
        <stp/>
        <stp>ContractData</stp>
        <stp>QSA?9</stp>
        <stp>LongDescription</stp>
        <tr r="G27" s="5"/>
      </tp>
      <tp t="s">
        <v>EURIBOR (CONNECT- All Sessions), Jun 16</v>
        <stp/>
        <stp>ContractData</stp>
        <stp>QEA?6</stp>
        <stp>LongDescription</stp>
        <tr r="G24" s="3"/>
      </tp>
      <tp t="s">
        <v>Short Sterling (CONNECT- All Sessions), Jun 16</v>
        <stp/>
        <stp>ContractData</stp>
        <stp>QSA?6</stp>
        <stp>LongDescription</stp>
        <tr r="G24" s="5"/>
      </tp>
      <tp t="s">
        <v>EURIBOR (CONNECT- All Sessions), Sep 16</v>
        <stp/>
        <stp>ContractData</stp>
        <stp>QEA?7</stp>
        <stp>LongDescription</stp>
        <tr r="G25" s="3"/>
      </tp>
      <tp t="s">
        <v>Short Sterling (CONNECT- All Sessions), Sep 16</v>
        <stp/>
        <stp>ContractData</stp>
        <stp>QSA?7</stp>
        <stp>LongDescription</stp>
        <tr r="G25" s="5"/>
      </tp>
      <tp t="s">
        <v>EURIBOR (CONNECT- All Sessions), Dec 15</v>
        <stp/>
        <stp>ContractData</stp>
        <stp>QEA?4</stp>
        <stp>LongDescription</stp>
        <tr r="G22" s="3"/>
      </tp>
      <tp t="s">
        <v>Short Sterling (CONNECT- All Sessions), Dec 15</v>
        <stp/>
        <stp>ContractData</stp>
        <stp>QSA?4</stp>
        <stp>LongDescription</stp>
        <tr r="G22" s="5"/>
      </tp>
      <tp t="s">
        <v>EURIBOR (CONNECT- All Sessions), Mar 16</v>
        <stp/>
        <stp>ContractData</stp>
        <stp>QEA?5</stp>
        <stp>LongDescription</stp>
        <tr r="G23" s="3"/>
      </tp>
      <tp t="s">
        <v>Short Sterling (CONNECT- All Sessions), Mar 16</v>
        <stp/>
        <stp>ContractData</stp>
        <stp>QSA?5</stp>
        <stp>LongDescription</stp>
        <tr r="G23" s="5"/>
      </tp>
      <tp t="s">
        <v>EURIBOR (CONNECT- All Sessions), Jun 15</v>
        <stp/>
        <stp>ContractData</stp>
        <stp>QEA?2</stp>
        <stp>LongDescription</stp>
        <tr r="G20" s="3"/>
      </tp>
      <tp t="s">
        <v>Short Sterling (CONNECT- All Sessions), Jun 15</v>
        <stp/>
        <stp>ContractData</stp>
        <stp>QSA?2</stp>
        <stp>LongDescription</stp>
        <tr r="G20" s="5"/>
      </tp>
      <tp t="s">
        <v>EURIBOR (CONNECT- All Sessions), Sep 15</v>
        <stp/>
        <stp>ContractData</stp>
        <stp>QEA?3</stp>
        <stp>LongDescription</stp>
        <tr r="G21" s="3"/>
      </tp>
      <tp t="s">
        <v>Short Sterling (CONNECT- All Sessions), Sep 15</v>
        <stp/>
        <stp>ContractData</stp>
        <stp>QSA?3</stp>
        <stp>LongDescription</stp>
        <tr r="G21" s="5"/>
      </tp>
      <tp t="s">
        <v>EURIBOR (CONNECT- All Sessions), Mar 15</v>
        <stp/>
        <stp>ContractData</stp>
        <stp>QEA?1</stp>
        <stp>LongDescription</stp>
        <tr r="G19" s="3"/>
      </tp>
      <tp t="s">
        <v>Short Sterling (CONNECT- All Sessions), Mar 15</v>
        <stp/>
        <stp>ContractData</stp>
        <stp>QSA?1</stp>
        <stp>LongDescription</stp>
        <tr r="G19" s="5"/>
      </tp>
      <tp t="s">
        <v>Eurodollar (Globex), Dec 16</v>
        <stp/>
        <stp>ContractData</stp>
        <stp>EDA?8</stp>
        <stp>LongDescription</stp>
        <tr r="G26" s="6"/>
      </tp>
      <tp t="s">
        <v>Eurodollar (Globex), Mar 17</v>
        <stp/>
        <stp>ContractData</stp>
        <stp>EDA?9</stp>
        <stp>LongDescription</stp>
        <tr r="G27" s="6"/>
      </tp>
      <tp t="s">
        <v>Eurodollar (Globex), Jun 15</v>
        <stp/>
        <stp>ContractData</stp>
        <stp>EDA?2</stp>
        <stp>LongDescription</stp>
        <tr r="G20" s="6"/>
      </tp>
      <tp t="s">
        <v>Eurodollar (Globex), Sep 15</v>
        <stp/>
        <stp>ContractData</stp>
        <stp>EDA?3</stp>
        <stp>LongDescription</stp>
        <tr r="G21" s="6"/>
      </tp>
      <tp t="s">
        <v>Eurodollar (Globex), Mar 15</v>
        <stp/>
        <stp>ContractData</stp>
        <stp>EDA?1</stp>
        <stp>LongDescription</stp>
        <tr r="G19" s="6"/>
      </tp>
      <tp t="s">
        <v>Eurodollar (Globex), Jun 16</v>
        <stp/>
        <stp>ContractData</stp>
        <stp>EDA?6</stp>
        <stp>LongDescription</stp>
        <tr r="G24" s="6"/>
      </tp>
      <tp t="s">
        <v>Eurodollar (Globex), Sep 16</v>
        <stp/>
        <stp>ContractData</stp>
        <stp>EDA?7</stp>
        <stp>LongDescription</stp>
        <tr r="G25" s="6"/>
      </tp>
      <tp t="s">
        <v>Eurodollar (Globex), Dec 15</v>
        <stp/>
        <stp>ContractData</stp>
        <stp>EDA?4</stp>
        <stp>LongDescription</stp>
        <tr r="G22" s="6"/>
      </tp>
      <tp t="s">
        <v>Eurodollar (Globex), Mar 16</v>
        <stp/>
        <stp>ContractData</stp>
        <stp>EDA?5</stp>
        <stp>LongDescription</stp>
        <tr r="G23" s="6"/>
      </tp>
      <tp>
        <v>99.585000000000008</v>
        <stp/>
        <stp>ContractData</stp>
        <stp>EDAM5</stp>
        <stp>LastTradeorSettle</stp>
        <stp/>
        <stp>T</stp>
        <tr r="K10" s="2"/>
        <tr r="R3" s="6"/>
      </tp>
      <tp>
        <v>98.73</v>
        <stp/>
        <stp>ContractData</stp>
        <stp>EDAM6</stp>
        <stp>LastTradeorSettle</stp>
        <stp/>
        <stp>T</stp>
        <tr r="O10" s="2"/>
        <tr r="R7" s="6"/>
      </tp>
      <tp>
        <v>98.06</v>
        <stp/>
        <stp>ContractData</stp>
        <stp>EDAM7</stp>
        <stp>LastTradeorSettle</stp>
        <stp/>
        <stp>T</stp>
        <tr r="R11" s="6"/>
      </tp>
      <tp>
        <v>99.41</v>
        <stp/>
        <stp>ContractData</stp>
        <stp>QSAM5</stp>
        <stp>LastTradeorSettle</stp>
        <stp/>
        <stp>T</stp>
        <tr r="Q10" s="2"/>
        <tr r="R3" s="5"/>
      </tp>
      <tp>
        <v>99.954999999999998</v>
        <stp/>
        <stp>ContractData</stp>
        <stp>QEAM5</stp>
        <stp>LastTradeorSettle</stp>
        <stp/>
        <stp>T</stp>
        <tr r="D10" s="2"/>
        <tr r="R3" s="3"/>
      </tp>
      <tp>
        <v>98.960000000000008</v>
        <stp/>
        <stp>ContractData</stp>
        <stp>QSAM6</stp>
        <stp>LastTradeorSettle</stp>
        <stp/>
        <stp>T</stp>
        <tr r="U10" s="2"/>
        <tr r="R7" s="5"/>
      </tp>
      <tp>
        <v>99.965000000000003</v>
        <stp/>
        <stp>ContractData</stp>
        <stp>QEAM6</stp>
        <stp>LastTradeorSettle</stp>
        <stp/>
        <stp>T</stp>
        <tr r="H10" s="2"/>
        <tr r="R7" s="3"/>
      </tp>
      <tp>
        <v>98.51</v>
        <stp/>
        <stp>ContractData</stp>
        <stp>QSAM7</stp>
        <stp>LastTradeorSettle</stp>
        <stp/>
        <stp>T</stp>
        <tr r="R11" s="5"/>
      </tp>
      <tp>
        <v>99.865000000000009</v>
        <stp/>
        <stp>ContractData</stp>
        <stp>QEAM7</stp>
        <stp>LastTradeorSettle</stp>
        <stp/>
        <stp>T</stp>
        <tr r="R11" s="3"/>
      </tp>
      <tp>
        <v>99.72</v>
        <stp/>
        <stp>ContractData</stp>
        <stp>EDAH5</stp>
        <stp>LastTradeorSettle</stp>
        <stp/>
        <stp>T</stp>
        <tr r="J10" s="2"/>
        <tr r="R2" s="6"/>
      </tp>
      <tp>
        <v>98.945000000000007</v>
        <stp/>
        <stp>ContractData</stp>
        <stp>EDAH6</stp>
        <stp>LastTradeorSettle</stp>
        <stp/>
        <stp>T</stp>
        <tr r="N10" s="2"/>
        <tr r="R6" s="6"/>
      </tp>
      <tp>
        <v>98.2</v>
        <stp/>
        <stp>ContractData</stp>
        <stp>EDAH7</stp>
        <stp>LastTradeorSettle</stp>
        <stp/>
        <stp>T</stp>
        <tr r="R10" s="6"/>
      </tp>
      <tp>
        <v>99.42</v>
        <stp/>
        <stp>ContractData</stp>
        <stp>QSAH5</stp>
        <stp>LastTradeorSettle</stp>
        <stp/>
        <stp>T</stp>
        <tr r="P10" s="2"/>
        <tr r="R2" s="5"/>
      </tp>
      <tp>
        <v>99.95</v>
        <stp/>
        <stp>ContractData</stp>
        <stp>QEAH5</stp>
        <stp>LastTradeorSettle</stp>
        <stp/>
        <stp>T</stp>
        <tr r="B10" s="2"/>
        <tr r="R2" s="3"/>
      </tp>
      <tp>
        <v>99.09</v>
        <stp/>
        <stp>ContractData</stp>
        <stp>QSAH6</stp>
        <stp>LastTradeorSettle</stp>
        <stp/>
        <stp>T</stp>
        <tr r="T10" s="2"/>
        <tr r="R6" s="5"/>
      </tp>
      <tp>
        <v>99.97</v>
        <stp/>
        <stp>ContractData</stp>
        <stp>QEAH6</stp>
        <stp>LastTradeorSettle</stp>
        <stp/>
        <stp>T</stp>
        <tr r="G10" s="2"/>
        <tr r="R6" s="3"/>
      </tp>
      <tp>
        <v>98.61</v>
        <stp/>
        <stp>ContractData</stp>
        <stp>QSAH7</stp>
        <stp>LastTradeorSettle</stp>
        <stp/>
        <stp>T</stp>
        <tr r="R10" s="5"/>
      </tp>
      <tp>
        <v>99.9</v>
        <stp/>
        <stp>ContractData</stp>
        <stp>QEAH7</stp>
        <stp>LastTradeorSettle</stp>
        <stp/>
        <stp>T</stp>
        <tr r="R10" s="3"/>
      </tp>
      <tp>
        <v>9638</v>
        <stp/>
        <stp>StudyData</stp>
        <stp>QSAS3U5</stp>
        <stp>Vol</stp>
        <stp>VolType=auto,CoCType=Contract</stp>
        <stp>Vol</stp>
        <stp>D</stp>
        <stp>0</stp>
        <stp>ALL</stp>
        <stp/>
        <stp/>
        <stp>TRUE</stp>
        <stp>T</stp>
        <tr r="AC49" s="2"/>
      </tp>
      <tp>
        <v>1091</v>
        <stp/>
        <stp>StudyData</stp>
        <stp>QSAS3U6</stp>
        <stp>Vol</stp>
        <stp>VolType=auto,CoCType=Contract</stp>
        <stp>Vol</stp>
        <stp>D</stp>
        <stp>0</stp>
        <stp>ALL</stp>
        <stp/>
        <stp/>
        <stp>TRUE</stp>
        <stp>T</stp>
        <tr r="AC53" s="2"/>
      </tp>
      <tp>
        <v>2039</v>
        <stp/>
        <stp>StudyData</stp>
        <stp>QSAS3Z5</stp>
        <stp>Vol</stp>
        <stp>VolType=auto,CoCType=Contract</stp>
        <stp>Vol</stp>
        <stp>D</stp>
        <stp>0</stp>
        <stp>ALL</stp>
        <stp/>
        <stp/>
        <stp>TRUE</stp>
        <stp>T</stp>
        <tr r="AC50" s="2"/>
      </tp>
      <tp>
        <v>11865</v>
        <stp/>
        <stp>StudyData</stp>
        <stp>QEAS3M5</stp>
        <stp>Vol</stp>
        <stp>VolType=auto,CoCType=Contract</stp>
        <stp>Vol</stp>
        <stp>D</stp>
        <stp>0</stp>
        <stp>ALL</stp>
        <stp/>
        <stp/>
        <stp>TRUE</stp>
        <stp>T</stp>
        <tr r="W48" s="2"/>
      </tp>
      <tp>
        <v>57</v>
        <stp/>
        <stp>StudyData</stp>
        <stp>QEAS3M6</stp>
        <stp>Vol</stp>
        <stp>VolType=auto,CoCType=Contract</stp>
        <stp>Vol</stp>
        <stp>D</stp>
        <stp>0</stp>
        <stp>ALL</stp>
        <stp/>
        <stp/>
        <stp>TRUE</stp>
        <stp>T</stp>
        <tr r="W52" s="2"/>
      </tp>
      <tp>
        <v>2119</v>
        <stp/>
        <stp>StudyData</stp>
        <stp>QEAS3H5</stp>
        <stp>Vol</stp>
        <stp>VolType=auto,CoCType=Contract</stp>
        <stp>Vol</stp>
        <stp>D</stp>
        <stp>0</stp>
        <stp>ALL</stp>
        <stp/>
        <stp/>
        <stp>TRUE</stp>
        <stp>T</stp>
        <tr r="W47" s="2"/>
      </tp>
      <tp>
        <v>23</v>
        <stp/>
        <stp>StudyData</stp>
        <stp>QEAS3H6</stp>
        <stp>Vol</stp>
        <stp>VolType=auto,CoCType=Contract</stp>
        <stp>Vol</stp>
        <stp>D</stp>
        <stp>0</stp>
        <stp>ALL</stp>
        <stp/>
        <stp/>
        <stp>TRUE</stp>
        <stp>T</stp>
        <tr r="W51" s="2"/>
      </tp>
      <tp>
        <v>5499</v>
        <stp/>
        <stp>StudyData</stp>
        <stp>QEAS3U5</stp>
        <stp>Vol</stp>
        <stp>VolType=auto,CoCType=Contract</stp>
        <stp>Vol</stp>
        <stp>D</stp>
        <stp>0</stp>
        <stp>ALL</stp>
        <stp/>
        <stp/>
        <stp>TRUE</stp>
        <stp>T</stp>
        <tr r="W49" s="2"/>
      </tp>
      <tp>
        <v>1984</v>
        <stp/>
        <stp>StudyData</stp>
        <stp>QEAS3U6</stp>
        <stp>Vol</stp>
        <stp>VolType=auto,CoCType=Contract</stp>
        <stp>Vol</stp>
        <stp>D</stp>
        <stp>0</stp>
        <stp>ALL</stp>
        <stp/>
        <stp/>
        <stp>TRUE</stp>
        <stp>T</stp>
        <tr r="W53" s="2"/>
      </tp>
      <tp>
        <v>2218</v>
        <stp/>
        <stp>StudyData</stp>
        <stp>QSAS3H5</stp>
        <stp>Vol</stp>
        <stp>VolType=auto,CoCType=Contract</stp>
        <stp>Vol</stp>
        <stp>D</stp>
        <stp>0</stp>
        <stp>ALL</stp>
        <stp/>
        <stp/>
        <stp>TRUE</stp>
        <stp>T</stp>
        <tr r="AC47" s="2"/>
      </tp>
      <tp>
        <v>862</v>
        <stp/>
        <stp>StudyData</stp>
        <stp>QSAS3H6</stp>
        <stp>Vol</stp>
        <stp>VolType=auto,CoCType=Contract</stp>
        <stp>Vol</stp>
        <stp>D</stp>
        <stp>0</stp>
        <stp>ALL</stp>
        <stp/>
        <stp/>
        <stp>TRUE</stp>
        <stp>T</stp>
        <tr r="AC51" s="2"/>
      </tp>
      <tp>
        <v>2058</v>
        <stp/>
        <stp>StudyData</stp>
        <stp>QEAS3Z5</stp>
        <stp>Vol</stp>
        <stp>VolType=auto,CoCType=Contract</stp>
        <stp>Vol</stp>
        <stp>D</stp>
        <stp>0</stp>
        <stp>ALL</stp>
        <stp/>
        <stp/>
        <stp>TRUE</stp>
        <stp>T</stp>
        <tr r="W50" s="2"/>
      </tp>
      <tp>
        <v>8108</v>
        <stp/>
        <stp>StudyData</stp>
        <stp>QSAS3M5</stp>
        <stp>Vol</stp>
        <stp>VolType=auto,CoCType=Contract</stp>
        <stp>Vol</stp>
        <stp>D</stp>
        <stp>0</stp>
        <stp>ALL</stp>
        <stp/>
        <stp/>
        <stp>TRUE</stp>
        <stp>T</stp>
        <tr r="AC48" s="2"/>
      </tp>
      <tp>
        <v>6487</v>
        <stp/>
        <stp>StudyData</stp>
        <stp>QSAS3M6</stp>
        <stp>Vol</stp>
        <stp>VolType=auto,CoCType=Contract</stp>
        <stp>Vol</stp>
        <stp>D</stp>
        <stp>0</stp>
        <stp>ALL</stp>
        <stp/>
        <stp/>
        <stp>TRUE</stp>
        <stp>T</stp>
        <tr r="AC52" s="2"/>
      </tp>
      <tp>
        <v>92301</v>
        <stp/>
        <stp>StudyData</stp>
        <stp>EDAS3M5</stp>
        <stp>Vol</stp>
        <stp>VolType=auto,CoCType=Contract</stp>
        <stp>Vol</stp>
        <stp>D</stp>
        <stp>0</stp>
        <stp>ALL</stp>
        <stp/>
        <stp/>
        <stp>TRUE</stp>
        <stp>T</stp>
        <tr r="Z48" s="2"/>
      </tp>
      <tp>
        <v>1765</v>
        <stp/>
        <stp>StudyData</stp>
        <stp>EDAS3M6</stp>
        <stp>Vol</stp>
        <stp>VolType=auto,CoCType=Contract</stp>
        <stp>Vol</stp>
        <stp>D</stp>
        <stp>0</stp>
        <stp>ALL</stp>
        <stp/>
        <stp/>
        <stp>TRUE</stp>
        <stp>T</stp>
        <tr r="Z52" s="2"/>
      </tp>
      <tp>
        <v>16644</v>
        <stp/>
        <stp>StudyData</stp>
        <stp>EDAS3H5</stp>
        <stp>Vol</stp>
        <stp>VolType=auto,CoCType=Contract</stp>
        <stp>Vol</stp>
        <stp>D</stp>
        <stp>0</stp>
        <stp>ALL</stp>
        <stp/>
        <stp/>
        <stp>TRUE</stp>
        <stp>T</stp>
        <tr r="Z47" s="2"/>
      </tp>
      <tp>
        <v>6381</v>
        <stp/>
        <stp>StudyData</stp>
        <stp>EDAS3H6</stp>
        <stp>Vol</stp>
        <stp>VolType=auto,CoCType=Contract</stp>
        <stp>Vol</stp>
        <stp>D</stp>
        <stp>0</stp>
        <stp>ALL</stp>
        <stp/>
        <stp/>
        <stp>TRUE</stp>
        <stp>T</stp>
        <tr r="Z51" s="2"/>
      </tp>
      <tp>
        <v>10432</v>
        <stp/>
        <stp>StudyData</stp>
        <stp>EDAS3U5</stp>
        <stp>Vol</stp>
        <stp>VolType=auto,CoCType=Contract</stp>
        <stp>Vol</stp>
        <stp>D</stp>
        <stp>0</stp>
        <stp>ALL</stp>
        <stp/>
        <stp/>
        <stp>TRUE</stp>
        <stp>T</stp>
        <tr r="Z49" s="2"/>
      </tp>
      <tp>
        <v>1570</v>
        <stp/>
        <stp>StudyData</stp>
        <stp>EDAS3U6</stp>
        <stp>Vol</stp>
        <stp>VolType=auto,CoCType=Contract</stp>
        <stp>Vol</stp>
        <stp>D</stp>
        <stp>0</stp>
        <stp>ALL</stp>
        <stp/>
        <stp/>
        <stp>TRUE</stp>
        <stp>T</stp>
        <tr r="Z53" s="2"/>
      </tp>
      <tp>
        <v>3093</v>
        <stp/>
        <stp>StudyData</stp>
        <stp>EDAS3Z5</stp>
        <stp>Vol</stp>
        <stp>VolType=auto,CoCType=Contract</stp>
        <stp>Vol</stp>
        <stp>D</stp>
        <stp>0</stp>
        <stp>ALL</stp>
        <stp/>
        <stp/>
        <stp>TRUE</stp>
        <stp>T</stp>
        <tr r="Z50" s="2"/>
      </tp>
      <tp>
        <v>1582290</v>
        <stp/>
        <stp>StudyData</stp>
        <stp>QSAH5</stp>
        <stp>VolOI</stp>
        <stp/>
        <stp>Vol</stp>
        <stp/>
        <stp>-1</stp>
        <stp>all</stp>
        <stp/>
        <stp/>
        <stp/>
        <stp>T</stp>
        <tr r="V21" s="5"/>
      </tp>
      <tp>
        <v>340118</v>
        <stp/>
        <stp>StudyData</stp>
        <stp>QEAH5</stp>
        <stp>VolOI</stp>
        <stp/>
        <stp>Vol</stp>
        <stp/>
        <stp>-1</stp>
        <stp>all</stp>
        <stp/>
        <stp/>
        <stp/>
        <stp>T</stp>
        <tr r="V21" s="3"/>
      </tp>
      <tp>
        <v>2504735</v>
        <stp/>
        <stp>StudyData</stp>
        <stp>EDAH5</stp>
        <stp>VolOI</stp>
        <stp/>
        <stp>Vol</stp>
        <stp/>
        <stp>-1</stp>
        <stp>all</stp>
        <stp/>
        <stp/>
        <stp/>
        <stp>T</stp>
        <tr r="V21" s="6"/>
      </tp>
      <tp>
        <v>522408</v>
        <stp/>
        <stp>StudyData</stp>
        <stp>QSAH5</stp>
        <stp>VolOI</stp>
        <stp/>
        <stp>Vol</stp>
        <stp/>
        <stp>-2</stp>
        <stp>all</stp>
        <stp/>
        <stp/>
        <stp/>
        <stp>T</stp>
        <tr r="V22" s="5"/>
      </tp>
      <tp>
        <v>243760</v>
        <stp/>
        <stp>StudyData</stp>
        <stp>QEAH5</stp>
        <stp>VolOI</stp>
        <stp/>
        <stp>Vol</stp>
        <stp/>
        <stp>-2</stp>
        <stp>all</stp>
        <stp/>
        <stp/>
        <stp/>
        <stp>T</stp>
        <tr r="V22" s="3"/>
      </tp>
      <tp>
        <v>1840167</v>
        <stp/>
        <stp>StudyData</stp>
        <stp>EDAH5</stp>
        <stp>VolOI</stp>
        <stp/>
        <stp>Vol</stp>
        <stp/>
        <stp>-2</stp>
        <stp>all</stp>
        <stp/>
        <stp/>
        <stp/>
        <stp>T</stp>
        <tr r="V22" s="6"/>
      </tp>
      <tp>
        <v>618832</v>
        <stp/>
        <stp>StudyData</stp>
        <stp>QSAH5</stp>
        <stp>VolOI</stp>
        <stp/>
        <stp>Vol</stp>
        <stp/>
        <stp>-3</stp>
        <stp>all</stp>
        <stp/>
        <stp/>
        <stp/>
        <stp>T</stp>
        <tr r="V23" s="5"/>
      </tp>
      <tp>
        <v>366308</v>
        <stp/>
        <stp>StudyData</stp>
        <stp>QEAH5</stp>
        <stp>VolOI</stp>
        <stp/>
        <stp>Vol</stp>
        <stp/>
        <stp>-3</stp>
        <stp>all</stp>
        <stp/>
        <stp/>
        <stp/>
        <stp>T</stp>
        <tr r="V23" s="3"/>
      </tp>
      <tp>
        <v>2679704</v>
        <stp/>
        <stp>StudyData</stp>
        <stp>EDAH5</stp>
        <stp>VolOI</stp>
        <stp/>
        <stp>Vol</stp>
        <stp/>
        <stp>-3</stp>
        <stp>all</stp>
        <stp/>
        <stp/>
        <stp/>
        <stp>T</stp>
        <tr r="V23" s="6"/>
      </tp>
      <tp>
        <v>893731</v>
        <stp/>
        <stp>StudyData</stp>
        <stp>QSAH5</stp>
        <stp>VolOI</stp>
        <stp/>
        <stp>Vol</stp>
        <stp/>
        <stp>-4</stp>
        <stp>all</stp>
        <stp/>
        <stp/>
        <stp/>
        <stp>T</stp>
        <tr r="V24" s="5"/>
      </tp>
      <tp>
        <v>300829</v>
        <stp/>
        <stp>StudyData</stp>
        <stp>QEAH5</stp>
        <stp>VolOI</stp>
        <stp/>
        <stp>Vol</stp>
        <stp/>
        <stp>-4</stp>
        <stp>all</stp>
        <stp/>
        <stp/>
        <stp/>
        <stp>T</stp>
        <tr r="V24" s="3"/>
      </tp>
      <tp>
        <v>2531084</v>
        <stp/>
        <stp>StudyData</stp>
        <stp>EDAH5</stp>
        <stp>VolOI</stp>
        <stp/>
        <stp>Vol</stp>
        <stp/>
        <stp>-4</stp>
        <stp>all</stp>
        <stp/>
        <stp/>
        <stp/>
        <stp>T</stp>
        <tr r="V24" s="6"/>
      </tp>
      <tp>
        <v>1849706</v>
        <stp/>
        <stp>StudyData</stp>
        <stp>QSAH5</stp>
        <stp>VolOI</stp>
        <stp/>
        <stp>Vol</stp>
        <stp/>
        <stp>-5</stp>
        <stp>all</stp>
        <stp/>
        <stp/>
        <stp/>
        <stp>T</stp>
        <tr r="V25" s="5"/>
      </tp>
      <tp>
        <v>255683</v>
        <stp/>
        <stp>StudyData</stp>
        <stp>QEAH5</stp>
        <stp>VolOI</stp>
        <stp/>
        <stp>Vol</stp>
        <stp/>
        <stp>-5</stp>
        <stp>all</stp>
        <stp/>
        <stp/>
        <stp/>
        <stp>T</stp>
        <tr r="V25" s="3"/>
      </tp>
      <tp>
        <v>6662104</v>
        <stp/>
        <stp>StudyData</stp>
        <stp>EDAH5</stp>
        <stp>VolOI</stp>
        <stp/>
        <stp>Vol</stp>
        <stp/>
        <stp>-5</stp>
        <stp>all</stp>
        <stp/>
        <stp/>
        <stp/>
        <stp>T</stp>
        <tr r="V25" s="6"/>
      </tp>
      <tp>
        <v>0</v>
        <stp/>
        <stp>ContractData</stp>
        <stp>QSAS3U5</stp>
        <stp>NetLastQuoteToday</stp>
        <stp/>
        <stp>T</stp>
        <tr r="X4" s="5"/>
      </tp>
      <tp>
        <v>0.01</v>
        <stp/>
        <stp>ContractData</stp>
        <stp>QSAS3U6</stp>
        <stp>NetLastQuoteToday</stp>
        <stp/>
        <stp>T</stp>
        <tr r="X8" s="5"/>
      </tp>
      <tp>
        <v>-0.01</v>
        <stp/>
        <stp>ContractData</stp>
        <stp>QSAS3U7</stp>
        <stp>NetLastQuoteToday</stp>
        <stp/>
        <stp>T</stp>
        <tr r="X12" s="5"/>
      </tp>
      <tp t="s">
        <v>EDAS3H5</v>
        <stp/>
        <stp>ContractData</stp>
        <stp>EDAS3H5</stp>
        <stp>Symbol</stp>
        <tr r="K11" s="2"/>
      </tp>
      <tp t="s">
        <v>EDAS3H6</v>
        <stp/>
        <stp>ContractData</stp>
        <stp>EDAS3H6</stp>
        <stp>Symbol</stp>
        <tr r="O11" s="2"/>
      </tp>
      <tp t="s">
        <v>EDAS3M5</v>
        <stp/>
        <stp>ContractData</stp>
        <stp>EDAS3M5</stp>
        <stp>Symbol</stp>
        <tr r="L11" s="2"/>
      </tp>
      <tp t="s">
        <v>EDAS3U5</v>
        <stp/>
        <stp>ContractData</stp>
        <stp>EDAS3U5</stp>
        <stp>Symbol</stp>
        <tr r="M11" s="2"/>
      </tp>
      <tp t="s">
        <v>EDAS3Z5</v>
        <stp/>
        <stp>ContractData</stp>
        <stp>EDAS3Z5</stp>
        <stp>Symbol</stp>
        <tr r="N11" s="2"/>
      </tp>
      <tp t="s">
        <v>QSAS3U5</v>
        <stp/>
        <stp>ContractData</stp>
        <stp>QSAS3U5</stp>
        <stp>Symbol</stp>
        <tr r="S11" s="2"/>
      </tp>
      <tp t="s">
        <v>QEAS3H5</v>
        <stp/>
        <stp>ContractData</stp>
        <stp>QEAS3H5</stp>
        <stp>Symbol</stp>
        <tr r="D11" s="2"/>
      </tp>
      <tp t="s">
        <v>QEAS3H6</v>
        <stp/>
        <stp>ContractData</stp>
        <stp>QEAS3H6</stp>
        <stp>Symbol</stp>
        <tr r="H11" s="2"/>
      </tp>
      <tp t="s">
        <v>QSAS3Z5</v>
        <stp/>
        <stp>ContractData</stp>
        <stp>QSAS3Z5</stp>
        <stp>Symbol</stp>
        <tr r="T11" s="2"/>
      </tp>
      <tp t="s">
        <v>QEAS3M5</v>
        <stp/>
        <stp>ContractData</stp>
        <stp>QEAS3M5</stp>
        <stp>Symbol</stp>
        <tr r="E11" s="2"/>
      </tp>
      <tp t="s">
        <v>QEAS3U5</v>
        <stp/>
        <stp>ContractData</stp>
        <stp>QEAS3U5</stp>
        <stp>Symbol</stp>
        <tr r="F11" s="2"/>
      </tp>
      <tp t="s">
        <v>QEAS3Z5</v>
        <stp/>
        <stp>ContractData</stp>
        <stp>QEAS3Z5</stp>
        <stp>Symbol</stp>
        <tr r="G11" s="2"/>
      </tp>
      <tp t="s">
        <v>QSAS3M5</v>
        <stp/>
        <stp>ContractData</stp>
        <stp>QSAS3M5</stp>
        <stp>Symbol</stp>
        <tr r="R11" s="2"/>
      </tp>
      <tp t="s">
        <v>QSAS3H5</v>
        <stp/>
        <stp>ContractData</stp>
        <stp>QSAS3H5</stp>
        <stp>Symbol</stp>
        <tr r="Q11" s="2"/>
      </tp>
      <tp t="s">
        <v>QSAS3H6</v>
        <stp/>
        <stp>ContractData</stp>
        <stp>QSAS3H6</stp>
        <stp>Symbol</stp>
        <tr r="U11" s="2"/>
      </tp>
      <tp>
        <v>0</v>
        <stp/>
        <stp>ContractData</stp>
        <stp>EDAU5</stp>
        <stp>Bate</stp>
        <tr r="Q16" s="6"/>
      </tp>
      <tp>
        <v>0</v>
        <stp/>
        <stp>ContractData</stp>
        <stp>EDAU7</stp>
        <stp>Bate</stp>
        <tr r="Q24" s="6"/>
      </tp>
      <tp>
        <v>0</v>
        <stp/>
        <stp>ContractData</stp>
        <stp>EDAU6</stp>
        <stp>Bate</stp>
        <tr r="Q20" s="6"/>
      </tp>
      <tp>
        <v>0</v>
        <stp/>
        <stp>ContractData</stp>
        <stp>QSAU5</stp>
        <stp>Bate</stp>
        <tr r="Q16" s="5"/>
      </tp>
      <tp>
        <v>0</v>
        <stp/>
        <stp>ContractData</stp>
        <stp>QEAU5</stp>
        <stp>Bate</stp>
        <tr r="Q16" s="3"/>
      </tp>
      <tp>
        <v>128</v>
        <stp/>
        <stp>ContractData</stp>
        <stp>QSAU7</stp>
        <stp>Bate</stp>
        <tr r="Q24" s="5"/>
      </tp>
      <tp>
        <v>0</v>
        <stp/>
        <stp>ContractData</stp>
        <stp>QEAU7</stp>
        <stp>Bate</stp>
        <tr r="Q24" s="3"/>
      </tp>
      <tp>
        <v>128</v>
        <stp/>
        <stp>ContractData</stp>
        <stp>QSAU6</stp>
        <stp>Bate</stp>
        <tr r="Q20" s="5"/>
      </tp>
      <tp>
        <v>0</v>
        <stp/>
        <stp>ContractData</stp>
        <stp>QEAU6</stp>
        <stp>Bate</stp>
        <tr r="Q20" s="3"/>
      </tp>
      <tp>
        <v>0.01</v>
        <stp/>
        <stp>ContractData</stp>
        <stp>QSAS3H5</stp>
        <stp>LastTradeorSettle</stp>
        <stp/>
        <stp>T</stp>
        <tr r="Q15" s="2"/>
        <tr r="W2" s="5"/>
      </tp>
      <tp>
        <v>0.13</v>
        <stp/>
        <stp>ContractData</stp>
        <stp>QSAS3H6</stp>
        <stp>LastTradeorSettle</stp>
        <stp/>
        <stp>T</stp>
        <tr r="U15" s="2"/>
        <tr r="W6" s="5"/>
      </tp>
      <tp>
        <v>0.1</v>
        <stp/>
        <stp>ContractData</stp>
        <stp>QSAS3H7</stp>
        <stp>LastTradeorSettle</stp>
        <stp/>
        <stp>T</stp>
        <tr r="W10" s="5"/>
      </tp>
      <tp>
        <v>22.5</v>
        <stp/>
        <stp>ContractData</stp>
        <stp>EDAS3Z5</stp>
        <stp>LastTradeorSettle</stp>
        <stp/>
        <stp>T</stp>
        <tr r="N15" s="2"/>
        <tr r="W5" s="6"/>
      </tp>
      <tp>
        <v>0.06</v>
        <stp/>
        <stp>ContractData</stp>
        <stp>QSAS3M5</stp>
        <stp>LastTradeorSettle</stp>
        <stp/>
        <stp>T</stp>
        <tr r="W3" s="5"/>
        <tr r="R15" s="2"/>
      </tp>
      <tp>
        <v>15</v>
        <stp/>
        <stp>ContractData</stp>
        <stp>EDAS3Z6</stp>
        <stp>LastTradeorSettle</stp>
        <stp/>
        <stp>T</stp>
        <tr r="W9" s="6"/>
      </tp>
      <tp>
        <v>0.13</v>
        <stp/>
        <stp>ContractData</stp>
        <stp>QSAS3M6</stp>
        <stp>LastTradeorSettle</stp>
        <stp/>
        <stp>T</stp>
        <tr r="W7" s="5"/>
      </tp>
      <tp>
        <v>7.5</v>
        <stp/>
        <stp>ContractData</stp>
        <stp>EDAS3Z7</stp>
        <stp>LastTradeorSettle</stp>
        <stp/>
        <stp>T</stp>
        <tr r="W13" s="6"/>
      </tp>
      <tp>
        <v>0.09</v>
        <stp/>
        <stp>ContractData</stp>
        <stp>QSAS3M7</stp>
        <stp>LastTradeorSettle</stp>
        <stp/>
        <stp>T</stp>
        <tr r="W11" s="5"/>
      </tp>
      <tp>
        <v>0</v>
        <stp/>
        <stp>ContractData</stp>
        <stp>QEAS3Z5</stp>
        <stp>LastTradeorSettle</stp>
        <stp/>
        <stp>T</stp>
        <tr r="G15" s="2"/>
        <tr r="W5" s="3"/>
      </tp>
      <tp>
        <v>2.5000000000000001E-2</v>
        <stp/>
        <stp>ContractData</stp>
        <stp>QEAS3Z6</stp>
        <stp>LastTradeorSettle</stp>
        <stp/>
        <stp>T</stp>
        <tr r="W9" s="3"/>
      </tp>
      <tp>
        <v>4.4999999999999998E-2</v>
        <stp/>
        <stp>ContractData</stp>
        <stp>QEAS3Z7</stp>
        <stp>LastTradeorSettle</stp>
        <stp/>
        <stp>T</stp>
        <tr r="W13" s="3"/>
      </tp>
      <tp>
        <v>-5.0000000000000001E-3</v>
        <stp/>
        <stp>ContractData</stp>
        <stp>QEAS3U5</stp>
        <stp>LastTradeorSettle</stp>
        <stp/>
        <stp>T</stp>
        <tr r="F15" s="2"/>
        <tr r="W4" s="3"/>
      </tp>
      <tp>
        <v>2.5000000000000001E-2</v>
        <stp/>
        <stp>ContractData</stp>
        <stp>QEAS3U6</stp>
        <stp>LastTradeorSettle</stp>
        <stp/>
        <stp>T</stp>
        <tr r="W8" s="3"/>
      </tp>
      <tp>
        <v>4.4999999999999998E-2</v>
        <stp/>
        <stp>ContractData</stp>
        <stp>QEAS3U7</stp>
        <stp>LastTradeorSettle</stp>
        <stp/>
        <stp>T</stp>
        <tr r="W12" s="3"/>
      </tp>
      <tp>
        <v>22.5</v>
        <stp/>
        <stp>ContractData</stp>
        <stp>EDAS3U5</stp>
        <stp>LastTradeorSettle</stp>
        <stp/>
        <stp>T</stp>
        <tr r="M15" s="2"/>
        <tr r="W4" s="6"/>
      </tp>
      <tp>
        <v>18</v>
        <stp/>
        <stp>ContractData</stp>
        <stp>EDAS3U6</stp>
        <stp>LastTradeorSettle</stp>
        <stp/>
        <stp>T</stp>
        <tr r="W8" s="6"/>
      </tp>
      <tp>
        <v>10.5</v>
        <stp/>
        <stp>ContractData</stp>
        <stp>EDAS3U7</stp>
        <stp>LastTradeorSettle</stp>
        <stp/>
        <stp>T</stp>
        <tr r="W12" s="6"/>
      </tp>
      <tp>
        <v>5.0000000000000001E-3</v>
        <stp/>
        <stp>ContractData</stp>
        <stp>QEAS3H5</stp>
        <stp>NetLastQuoteToday</stp>
        <stp/>
        <stp>T</stp>
        <tr r="X2" s="3"/>
      </tp>
      <tp>
        <v>0</v>
        <stp/>
        <stp>ContractData</stp>
        <stp>QEAS3H6</stp>
        <stp>NetLastQuoteToday</stp>
        <stp/>
        <stp>T</stp>
        <tr r="X6" s="3"/>
      </tp>
      <tp>
        <v>0</v>
        <stp/>
        <stp>ContractData</stp>
        <stp>QEAS3H7</stp>
        <stp>NetLastQuoteToday</stp>
        <stp/>
        <stp>T</stp>
        <tr r="X10" s="3"/>
      </tp>
      <tp>
        <v>0</v>
        <stp/>
        <stp>ContractData</stp>
        <stp>QEAS3M5</stp>
        <stp>NetLastQuoteToday</stp>
        <stp/>
        <stp>T</stp>
        <tr r="X3" s="3"/>
      </tp>
      <tp>
        <v>0</v>
        <stp/>
        <stp>ContractData</stp>
        <stp>QEAS3M6</stp>
        <stp>NetLastQuoteToday</stp>
        <stp/>
        <stp>T</stp>
        <tr r="X7" s="3"/>
      </tp>
      <tp>
        <v>0</v>
        <stp/>
        <stp>ContractData</stp>
        <stp>QEAS3M7</stp>
        <stp>NetLastQuoteToday</stp>
        <stp/>
        <stp>T</stp>
        <tr r="X11" s="3"/>
      </tp>
      <tp>
        <v>963543</v>
        <stp/>
        <stp>StudyData</stp>
        <stp>EDAH5</stp>
        <stp>VolOI</stp>
        <stp/>
        <stp>Vol</stp>
        <stp/>
        <stp/>
        <stp>all</stp>
        <stp/>
        <stp/>
        <stp/>
        <stp>T</stp>
        <tr r="V20" s="6"/>
      </tp>
      <tp>
        <v>0</v>
        <stp/>
        <stp>ContractData</stp>
        <stp>EDAZ5</stp>
        <stp>Bate</stp>
        <tr r="Q17" s="6"/>
      </tp>
      <tp>
        <v>0</v>
        <stp/>
        <stp>ContractData</stp>
        <stp>EDAZ7</stp>
        <stp>Bate</stp>
        <tr r="Q25" s="6"/>
      </tp>
      <tp>
        <v>128</v>
        <stp/>
        <stp>ContractData</stp>
        <stp>EDAZ6</stp>
        <stp>Bate</stp>
        <tr r="Q21" s="6"/>
      </tp>
      <tp>
        <v>128</v>
        <stp/>
        <stp>ContractData</stp>
        <stp>QSAZ5</stp>
        <stp>Bate</stp>
        <tr r="Q17" s="5"/>
      </tp>
      <tp>
        <v>0</v>
        <stp/>
        <stp>ContractData</stp>
        <stp>QEAZ5</stp>
        <stp>Bate</stp>
        <tr r="Q17" s="3"/>
      </tp>
      <tp>
        <v>0</v>
        <stp/>
        <stp>ContractData</stp>
        <stp>QSAZ7</stp>
        <stp>Bate</stp>
        <tr r="Q25" s="5"/>
      </tp>
      <tp>
        <v>128</v>
        <stp/>
        <stp>ContractData</stp>
        <stp>QEAZ7</stp>
        <stp>Bate</stp>
        <tr r="Q25" s="3"/>
      </tp>
      <tp>
        <v>64</v>
        <stp/>
        <stp>ContractData</stp>
        <stp>QSAZ6</stp>
        <stp>Bate</stp>
        <tr r="Q21" s="5"/>
      </tp>
      <tp>
        <v>32</v>
        <stp/>
        <stp>ContractData</stp>
        <stp>QEAZ6</stp>
        <stp>Bate</stp>
        <tr r="Q21" s="3"/>
      </tp>
      <tp>
        <v>-0.01</v>
        <stp/>
        <stp>ContractData</stp>
        <stp>QSAS3Z5</stp>
        <stp>NetLastQuoteToday</stp>
        <stp/>
        <stp>T</stp>
        <tr r="X5" s="5"/>
      </tp>
      <tp>
        <v>0</v>
        <stp/>
        <stp>ContractData</stp>
        <stp>QSAS3Z6</stp>
        <stp>NetLastQuoteToday</stp>
        <stp/>
        <stp>T</stp>
        <tr r="X9" s="5"/>
      </tp>
      <tp>
        <v>0.01</v>
        <stp/>
        <stp>ContractData</stp>
        <stp>QSAS3Z7</stp>
        <stp>NetLastQuoteToday</stp>
        <stp/>
        <stp>T</stp>
        <tr r="X13" s="5"/>
      </tp>
      <tp>
        <v>-0.01</v>
        <stp/>
        <stp>ContractData</stp>
        <stp>QEAS3M5</stp>
        <stp>LastTradeorSettle</stp>
        <stp/>
        <stp>T</stp>
        <tr r="E15" s="2"/>
        <tr r="W3" s="3"/>
      </tp>
      <tp>
        <v>1.4999999999999999E-2</v>
        <stp/>
        <stp>ContractData</stp>
        <stp>QEAS3M6</stp>
        <stp>LastTradeorSettle</stp>
        <stp/>
        <stp>T</stp>
        <tr r="W7" s="3"/>
      </tp>
      <tp>
        <v>0.04</v>
        <stp/>
        <stp>ContractData</stp>
        <stp>QEAS3M7</stp>
        <stp>LastTradeorSettle</stp>
        <stp/>
        <stp>T</stp>
        <tr r="W11" s="3"/>
      </tp>
      <tp>
        <v>19</v>
        <stp/>
        <stp>ContractData</stp>
        <stp>EDAS3M5</stp>
        <stp>LastTradeorSettle</stp>
        <stp/>
        <stp>T</stp>
        <tr r="W3" s="6"/>
        <tr r="L15" s="2"/>
      </tp>
      <tp>
        <v>0.14000000000000001</v>
        <stp/>
        <stp>ContractData</stp>
        <stp>QSAS3Z5</stp>
        <stp>LastTradeorSettle</stp>
        <stp/>
        <stp>T</stp>
        <tr r="T15" s="2"/>
        <tr r="W5" s="5"/>
      </tp>
      <tp>
        <v>20</v>
        <stp/>
        <stp>ContractData</stp>
        <stp>EDAS3M6</stp>
        <stp>LastTradeorSettle</stp>
        <stp/>
        <stp>T</stp>
        <tr r="W7" s="6"/>
      </tp>
      <tp>
        <v>0.1</v>
        <stp/>
        <stp>ContractData</stp>
        <stp>QSAS3Z6</stp>
        <stp>LastTradeorSettle</stp>
        <stp/>
        <stp>T</stp>
        <tr r="W9" s="5"/>
      </tp>
      <tp>
        <v>11</v>
        <stp/>
        <stp>ContractData</stp>
        <stp>EDAS3M7</stp>
        <stp>LastTradeorSettle</stp>
        <stp/>
        <stp>T</stp>
        <tr r="W11" s="6"/>
      </tp>
      <tp>
        <v>7.0000000000000007E-2</v>
        <stp/>
        <stp>ContractData</stp>
        <stp>QSAS3Z7</stp>
        <stp>LastTradeorSettle</stp>
        <stp/>
        <stp>T</stp>
        <tr r="W13" s="5"/>
      </tp>
      <tp>
        <v>13.5</v>
        <stp/>
        <stp>ContractData</stp>
        <stp>EDAS3H5</stp>
        <stp>LastTradeorSettle</stp>
        <stp/>
        <stp>T</stp>
        <tr r="K15" s="2"/>
        <tr r="W2" s="6"/>
      </tp>
      <tp>
        <v>22</v>
        <stp/>
        <stp>ContractData</stp>
        <stp>EDAS3H6</stp>
        <stp>LastTradeorSettle</stp>
        <stp/>
        <stp>T</stp>
        <tr r="W6" s="6"/>
        <tr r="O15" s="2"/>
      </tp>
      <tp>
        <v>14</v>
        <stp/>
        <stp>ContractData</stp>
        <stp>EDAS3H7</stp>
        <stp>LastTradeorSettle</stp>
        <stp/>
        <stp>T</stp>
        <tr r="W10" s="6"/>
      </tp>
      <tp>
        <v>-5.0000000000000001E-3</v>
        <stp/>
        <stp>ContractData</stp>
        <stp>QEAS3H5</stp>
        <stp>LastTradeorSettle</stp>
        <stp/>
        <stp>T</stp>
        <tr r="D15" s="2"/>
        <tr r="W2" s="3"/>
      </tp>
      <tp>
        <v>5.0000000000000001E-3</v>
        <stp/>
        <stp>ContractData</stp>
        <stp>QEAS3H6</stp>
        <stp>LastTradeorSettle</stp>
        <stp/>
        <stp>T</stp>
        <tr r="H15" s="2"/>
        <tr r="W6" s="3"/>
      </tp>
      <tp>
        <v>3.5000000000000003E-2</v>
        <stp/>
        <stp>ContractData</stp>
        <stp>QEAS3H7</stp>
        <stp>LastTradeorSettle</stp>
        <stp/>
        <stp>T</stp>
        <tr r="W10" s="3"/>
      </tp>
      <tp>
        <v>42048.488541666666</v>
        <stp/>
        <stp>SystemInfo</stp>
        <stp>Linetime</stp>
        <tr r="S54" s="2"/>
        <tr r="M54" s="2"/>
        <tr r="J54" s="2"/>
        <tr r="P54" s="2"/>
      </tp>
      <tp>
        <v>0</v>
        <stp/>
        <stp>ContractData</stp>
        <stp>QEAS3U5</stp>
        <stp>NetLastQuoteToday</stp>
        <stp/>
        <stp>T</stp>
        <tr r="X4" s="3"/>
      </tp>
      <tp>
        <v>0</v>
        <stp/>
        <stp>ContractData</stp>
        <stp>QEAS3U6</stp>
        <stp>NetLastQuoteToday</stp>
        <stp/>
        <stp>T</stp>
        <tr r="X8" s="3"/>
      </tp>
      <tp>
        <v>0</v>
        <stp/>
        <stp>ContractData</stp>
        <stp>QEAS3U7</stp>
        <stp>NetLastQuoteToday</stp>
        <stp/>
        <stp>T</stp>
        <tr r="X12" s="3"/>
      </tp>
      <tp>
        <v>-0.01</v>
        <stp/>
        <stp>ContractData</stp>
        <stp>F.QEA?8</stp>
        <stp>NetLastQuoteToday</stp>
        <stp/>
        <stp>T</stp>
        <tr r="U9" s="3"/>
      </tp>
      <tp>
        <v>0.01</v>
        <stp/>
        <stp>ContractData</stp>
        <stp>F.QSA?8</stp>
        <stp>NetLastQuoteToday</stp>
        <stp/>
        <stp>T</stp>
        <tr r="U9" s="5"/>
      </tp>
      <tp>
        <v>0</v>
        <stp/>
        <stp>ContractData</stp>
        <stp>F.QEA?9</stp>
        <stp>NetLastQuoteToday</stp>
        <stp/>
        <stp>T</stp>
        <tr r="U10" s="3"/>
      </tp>
      <tp>
        <v>0.01</v>
        <stp/>
        <stp>ContractData</stp>
        <stp>F.QSA?9</stp>
        <stp>NetLastQuoteToday</stp>
        <stp/>
        <stp>T</stp>
        <tr r="U10" s="5"/>
      </tp>
      <tp>
        <v>-5.0000000000000001E-3</v>
        <stp/>
        <stp>ContractData</stp>
        <stp>F.QEA?4</stp>
        <stp>NetLastQuoteToday</stp>
        <stp/>
        <stp>T</stp>
        <tr r="U5" s="3"/>
      </tp>
      <tp>
        <v>0.04</v>
        <stp/>
        <stp>ContractData</stp>
        <stp>F.QSA?4</stp>
        <stp>NetLastQuoteToday</stp>
        <stp/>
        <stp>T</stp>
        <tr r="U5" s="5"/>
      </tp>
      <tp>
        <v>-0.01</v>
        <stp/>
        <stp>ContractData</stp>
        <stp>F.QEA?5</stp>
        <stp>NetLastQuoteToday</stp>
        <stp/>
        <stp>T</stp>
        <tr r="U6" s="3"/>
      </tp>
      <tp>
        <v>0.03</v>
        <stp/>
        <stp>ContractData</stp>
        <stp>F.QSA?5</stp>
        <stp>NetLastQuoteToday</stp>
        <stp/>
        <stp>T</stp>
        <tr r="U6" s="5"/>
      </tp>
      <tp>
        <v>-5.0000000000000001E-3</v>
        <stp/>
        <stp>ContractData</stp>
        <stp>F.QEA?6</stp>
        <stp>NetLastQuoteToday</stp>
        <stp/>
        <stp>T</stp>
        <tr r="U7" s="3"/>
      </tp>
      <tp>
        <v>0.03</v>
        <stp/>
        <stp>ContractData</stp>
        <stp>F.QSA?6</stp>
        <stp>NetLastQuoteToday</stp>
        <stp/>
        <stp>T</stp>
        <tr r="U7" s="5"/>
      </tp>
      <tp>
        <v>-0.01</v>
        <stp/>
        <stp>ContractData</stp>
        <stp>F.QEA?7</stp>
        <stp>NetLastQuoteToday</stp>
        <stp/>
        <stp>T</stp>
        <tr r="U8" s="3"/>
      </tp>
      <tp>
        <v>0.03</v>
        <stp/>
        <stp>ContractData</stp>
        <stp>F.QSA?7</stp>
        <stp>NetLastQuoteToday</stp>
        <stp/>
        <stp>T</stp>
        <tr r="U8" s="5"/>
      </tp>
      <tp>
        <v>0</v>
        <stp/>
        <stp>ContractData</stp>
        <stp>F.QEA?1</stp>
        <stp>NetLastQuoteToday</stp>
        <stp/>
        <stp>T</stp>
        <tr r="U2" s="3"/>
      </tp>
      <tp>
        <v>-0.01</v>
        <stp/>
        <stp>ContractData</stp>
        <stp>F.QSA?1</stp>
        <stp>NetLastQuoteToday</stp>
        <stp/>
        <stp>T</stp>
        <tr r="U2" s="5"/>
      </tp>
      <tp>
        <v>-5.0000000000000001E-3</v>
        <stp/>
        <stp>ContractData</stp>
        <stp>F.QEA?2</stp>
        <stp>NetLastQuoteToday</stp>
        <stp/>
        <stp>T</stp>
        <tr r="U3" s="3"/>
      </tp>
      <tp>
        <v>0.01</v>
        <stp/>
        <stp>ContractData</stp>
        <stp>F.QSA?2</stp>
        <stp>NetLastQuoteToday</stp>
        <stp/>
        <stp>T</stp>
        <tr r="U3" s="5"/>
      </tp>
      <tp>
        <v>0</v>
        <stp/>
        <stp>ContractData</stp>
        <stp>F.QEA?3</stp>
        <stp>NetLastQuoteToday</stp>
        <stp/>
        <stp>T</stp>
        <tr r="U4" s="3"/>
      </tp>
      <tp>
        <v>0.02</v>
        <stp/>
        <stp>ContractData</stp>
        <stp>F.QSA?3</stp>
        <stp>NetLastQuoteToday</stp>
        <stp/>
        <stp>T</stp>
        <tr r="U4" s="5"/>
      </tp>
      <tp>
        <v>0</v>
        <stp/>
        <stp>ContractData</stp>
        <stp>F.EDA?8</stp>
        <stp>NetLastQuoteToday</stp>
        <stp/>
        <stp>T</stp>
        <tr r="U9" s="6"/>
      </tp>
      <tp>
        <v>-0.01</v>
        <stp/>
        <stp>ContractData</stp>
        <stp>F.EDA?9</stp>
        <stp>NetLastQuoteToday</stp>
        <stp/>
        <stp>T</stp>
        <tr r="U10" s="6"/>
      </tp>
      <tp>
        <v>0</v>
        <stp/>
        <stp>ContractData</stp>
        <stp>F.EDA?1</stp>
        <stp>NetLastQuoteToday</stp>
        <stp/>
        <stp>T</stp>
        <tr r="U2" s="6"/>
      </tp>
      <tp>
        <v>5.0000000000000001E-3</v>
        <stp/>
        <stp>ContractData</stp>
        <stp>F.EDA?2</stp>
        <stp>NetLastQuoteToday</stp>
        <stp/>
        <stp>T</stp>
        <tr r="U3" s="6"/>
      </tp>
      <tp>
        <v>0.01</v>
        <stp/>
        <stp>ContractData</stp>
        <stp>F.EDA?3</stp>
        <stp>NetLastQuoteToday</stp>
        <stp/>
        <stp>T</stp>
        <tr r="U4" s="6"/>
      </tp>
      <tp>
        <v>5.0000000000000001E-3</v>
        <stp/>
        <stp>ContractData</stp>
        <stp>F.EDA?4</stp>
        <stp>NetLastQuoteToday</stp>
        <stp/>
        <stp>T</stp>
        <tr r="U5" s="6"/>
      </tp>
      <tp>
        <v>5.0000000000000001E-3</v>
        <stp/>
        <stp>ContractData</stp>
        <stp>F.EDA?5</stp>
        <stp>NetLastQuoteToday</stp>
        <stp/>
        <stp>T</stp>
        <tr r="U6" s="6"/>
      </tp>
      <tp>
        <v>5.0000000000000001E-3</v>
        <stp/>
        <stp>ContractData</stp>
        <stp>F.EDA?6</stp>
        <stp>NetLastQuoteToday</stp>
        <stp/>
        <stp>T</stp>
        <tr r="U7" s="6"/>
      </tp>
      <tp>
        <v>5.0000000000000001E-3</v>
        <stp/>
        <stp>ContractData</stp>
        <stp>F.EDA?7</stp>
        <stp>NetLastQuoteToday</stp>
        <stp/>
        <stp>T</stp>
        <tr r="U8" s="6"/>
      </tp>
      <tp>
        <v>-0.02</v>
        <stp/>
        <stp>ContractData</stp>
        <stp>QSAS3M5</stp>
        <stp>NetLastQuoteToday</stp>
        <stp/>
        <stp>T</stp>
        <tr r="X3" s="5"/>
      </tp>
      <tp>
        <v>0</v>
        <stp/>
        <stp>ContractData</stp>
        <stp>QSAS3M6</stp>
        <stp>NetLastQuoteToday</stp>
        <stp/>
        <stp>T</stp>
        <tr r="X7" s="5"/>
      </tp>
      <tp>
        <v>0</v>
        <stp/>
        <stp>ContractData</stp>
        <stp>QSAS3M7</stp>
        <stp>NetLastQuoteToday</stp>
        <stp/>
        <stp>T</stp>
        <tr r="X11" s="5"/>
      </tp>
      <tp>
        <v>0</v>
        <stp/>
        <stp>ContractData</stp>
        <stp>QEAS3Z5</stp>
        <stp>NetLastQuoteToday</stp>
        <stp/>
        <stp>T</stp>
        <tr r="X5" s="3"/>
      </tp>
      <tp>
        <v>0</v>
        <stp/>
        <stp>ContractData</stp>
        <stp>QEAS3Z6</stp>
        <stp>NetLastQuoteToday</stp>
        <stp/>
        <stp>T</stp>
        <tr r="X9" s="3"/>
      </tp>
      <tp>
        <v>0</v>
        <stp/>
        <stp>ContractData</stp>
        <stp>QEAS3Z7</stp>
        <stp>NetLastQuoteToday</stp>
        <stp/>
        <stp>T</stp>
        <tr r="X13" s="3"/>
      </tp>
      <tp>
        <v>32</v>
        <stp/>
        <stp>ContractData</stp>
        <stp>EDAM5</stp>
        <stp>Bate</stp>
        <tr r="Q15" s="6"/>
      </tp>
      <tp>
        <v>128</v>
        <stp/>
        <stp>ContractData</stp>
        <stp>EDAM7</stp>
        <stp>Bate</stp>
        <tr r="Q23" s="6"/>
      </tp>
      <tp>
        <v>0</v>
        <stp/>
        <stp>ContractData</stp>
        <stp>EDAM6</stp>
        <stp>Bate</stp>
        <tr r="Q19" s="6"/>
      </tp>
      <tp t="s">
        <v>EDAU7</v>
        <stp/>
        <stp>ContractData</stp>
        <stp>EDA?11</stp>
        <stp>Symbol</stp>
        <tr r="Q12" s="6"/>
      </tp>
      <tp t="s">
        <v>EDAM7</v>
        <stp/>
        <stp>ContractData</stp>
        <stp>EDA?10</stp>
        <stp>Symbol</stp>
        <tr r="Q11" s="6"/>
      </tp>
      <tp t="s">
        <v>EDAZ7</v>
        <stp/>
        <stp>ContractData</stp>
        <stp>EDA?12</stp>
        <stp>Symbol</stp>
        <tr r="Q13" s="6"/>
      </tp>
      <tp t="s">
        <v>QEAM7</v>
        <stp/>
        <stp>ContractData</stp>
        <stp>QEA?10</stp>
        <stp>Symbol</stp>
        <tr r="Q11" s="3"/>
      </tp>
      <tp t="s">
        <v>QEAU7</v>
        <stp/>
        <stp>ContractData</stp>
        <stp>QEA?11</stp>
        <stp>Symbol</stp>
        <tr r="Q12" s="3"/>
      </tp>
      <tp t="s">
        <v>QEAZ7</v>
        <stp/>
        <stp>ContractData</stp>
        <stp>QEA?12</stp>
        <stp>Symbol</stp>
        <tr r="Q13" s="3"/>
      </tp>
      <tp t="s">
        <v>QSAZ7</v>
        <stp/>
        <stp>ContractData</stp>
        <stp>QSA?12</stp>
        <stp>Symbol</stp>
        <tr r="Q13" s="5"/>
      </tp>
      <tp t="s">
        <v>QSAM7</v>
        <stp/>
        <stp>ContractData</stp>
        <stp>QSA?10</stp>
        <stp>Symbol</stp>
        <tr r="Q11" s="5"/>
      </tp>
      <tp t="s">
        <v>QSAU7</v>
        <stp/>
        <stp>ContractData</stp>
        <stp>QSA?11</stp>
        <stp>Symbol</stp>
        <tr r="Q12" s="5"/>
      </tp>
      <tp>
        <v>0</v>
        <stp/>
        <stp>ContractData</stp>
        <stp>QSAM5</stp>
        <stp>Bate</stp>
        <tr r="Q15" s="5"/>
      </tp>
      <tp>
        <v>0</v>
        <stp/>
        <stp>ContractData</stp>
        <stp>QEAM5</stp>
        <stp>Bate</stp>
        <tr r="Q15" s="3"/>
      </tp>
      <tp>
        <v>64</v>
        <stp/>
        <stp>ContractData</stp>
        <stp>QSAM7</stp>
        <stp>Bate</stp>
        <tr r="Q23" s="5"/>
      </tp>
      <tp>
        <v>0</v>
        <stp/>
        <stp>ContractData</stp>
        <stp>QEAM7</stp>
        <stp>Bate</stp>
        <tr r="Q23" s="3"/>
      </tp>
      <tp>
        <v>0</v>
        <stp/>
        <stp>ContractData</stp>
        <stp>QSAM6</stp>
        <stp>Bate</stp>
        <tr r="Q19" s="5"/>
      </tp>
      <tp>
        <v>0</v>
        <stp/>
        <stp>ContractData</stp>
        <stp>QEAM6</stp>
        <stp>Bate</stp>
        <tr r="Q19" s="3"/>
      </tp>
      <tp t="s">
        <v>EURIBOR (CONNECT- All Sessions), Dec 17</v>
        <stp/>
        <stp>ContractData</stp>
        <stp>QEA?12</stp>
        <stp>LongDescription</stp>
        <tr r="G30" s="3"/>
      </tp>
      <tp t="s">
        <v>EURIBOR (CONNECT- All Sessions), Jun 17</v>
        <stp/>
        <stp>ContractData</stp>
        <stp>QEA?10</stp>
        <stp>LongDescription</stp>
        <tr r="G28" s="3"/>
      </tp>
      <tp t="s">
        <v>EURIBOR (CONNECT- All Sessions), Sep 17</v>
        <stp/>
        <stp>ContractData</stp>
        <stp>QEA?11</stp>
        <stp>LongDescription</stp>
        <tr r="G29" s="3"/>
      </tp>
      <tp t="s">
        <v>Short Sterling (CONNECT- All Sessions), Jun 17</v>
        <stp/>
        <stp>ContractData</stp>
        <stp>QSA?10</stp>
        <stp>LongDescription</stp>
        <tr r="G28" s="5"/>
      </tp>
      <tp t="s">
        <v>Short Sterling (CONNECT- All Sessions), Sep 17</v>
        <stp/>
        <stp>ContractData</stp>
        <stp>QSA?11</stp>
        <stp>LongDescription</stp>
        <tr r="G29" s="5"/>
      </tp>
      <tp t="s">
        <v>Short Sterling (CONNECT- All Sessions), Dec 17</v>
        <stp/>
        <stp>ContractData</stp>
        <stp>QSA?12</stp>
        <stp>LongDescription</stp>
        <tr r="G30" s="5"/>
      </tp>
      <tp t="s">
        <v>Eurodollar (Globex), Dec 17</v>
        <stp/>
        <stp>ContractData</stp>
        <stp>EDA?12</stp>
        <stp>LongDescription</stp>
        <tr r="G30" s="6"/>
      </tp>
      <tp t="s">
        <v>Eurodollar (Globex), Sep 17</v>
        <stp/>
        <stp>ContractData</stp>
        <stp>EDA?11</stp>
        <stp>LongDescription</stp>
        <tr r="G29" s="6"/>
      </tp>
      <tp t="s">
        <v>Eurodollar (Globex), Jun 17</v>
        <stp/>
        <stp>ContractData</stp>
        <stp>EDA?10</stp>
        <stp>LongDescription</stp>
        <tr r="G28" s="6"/>
      </tp>
      <tp>
        <v>595603</v>
        <stp/>
        <stp>StudyData</stp>
        <stp>QSAH5</stp>
        <stp>VolOI</stp>
        <stp/>
        <stp>Vol</stp>
        <stp/>
        <stp/>
        <stp>all</stp>
        <stp/>
        <stp/>
        <stp/>
        <stp>T</stp>
        <tr r="V20" s="5"/>
      </tp>
      <tp>
        <v>274299</v>
        <stp/>
        <stp>StudyData</stp>
        <stp>QEAH5</stp>
        <stp>VolOI</stp>
        <stp/>
        <stp>Vol</stp>
        <stp/>
        <stp/>
        <stp>all</stp>
        <stp/>
        <stp/>
        <stp/>
        <stp>T</stp>
        <tr r="V20" s="3"/>
      </tp>
      <tp>
        <v>0</v>
        <stp/>
        <stp>ContractData</stp>
        <stp>EDAH5</stp>
        <stp>Bate</stp>
        <tr r="Q14" s="6"/>
      </tp>
      <tp>
        <v>64</v>
        <stp/>
        <stp>ContractData</stp>
        <stp>EDAH7</stp>
        <stp>Bate</stp>
        <tr r="Q22" s="6"/>
      </tp>
      <tp>
        <v>0</v>
        <stp/>
        <stp>ContractData</stp>
        <stp>EDAH6</stp>
        <stp>Bate</stp>
        <tr r="Q18" s="6"/>
      </tp>
      <tp>
        <v>32</v>
        <stp/>
        <stp>ContractData</stp>
        <stp>QSAH5</stp>
        <stp>Bate</stp>
        <tr r="Q14" s="5"/>
      </tp>
      <tp>
        <v>0</v>
        <stp/>
        <stp>ContractData</stp>
        <stp>QEAH5</stp>
        <stp>Bate</stp>
        <tr r="Q14" s="3"/>
      </tp>
      <tp>
        <v>64</v>
        <stp/>
        <stp>ContractData</stp>
        <stp>QSAH7</stp>
        <stp>Bate</stp>
        <tr r="Q22" s="5"/>
      </tp>
      <tp>
        <v>0</v>
        <stp/>
        <stp>ContractData</stp>
        <stp>QEAH7</stp>
        <stp>Bate</stp>
        <tr r="Q22" s="3"/>
      </tp>
      <tp>
        <v>32</v>
        <stp/>
        <stp>ContractData</stp>
        <stp>QSAH6</stp>
        <stp>Bate</stp>
        <tr r="Q18" s="5"/>
      </tp>
      <tp>
        <v>64</v>
        <stp/>
        <stp>ContractData</stp>
        <stp>QEAH6</stp>
        <stp>Bate</stp>
        <tr r="Q18" s="3"/>
      </tp>
      <tp>
        <v>-0.02</v>
        <stp/>
        <stp>ContractData</stp>
        <stp>QSAS3H5</stp>
        <stp>NetLastQuoteToday</stp>
        <stp/>
        <stp>T</stp>
        <tr r="X2" s="5"/>
      </tp>
      <tp>
        <v>0</v>
        <stp/>
        <stp>ContractData</stp>
        <stp>QSAS3H6</stp>
        <stp>NetLastQuoteToday</stp>
        <stp/>
        <stp>T</stp>
        <tr r="X6" s="5"/>
      </tp>
      <tp>
        <v>0.01</v>
        <stp/>
        <stp>ContractData</stp>
        <stp>QSAS3H7</stp>
        <stp>NetLastQuoteToday</stp>
        <stp/>
        <stp>T</stp>
        <tr r="X10" s="5"/>
      </tp>
      <tp>
        <v>0.12</v>
        <stp/>
        <stp>ContractData</stp>
        <stp>QSAS3U5</stp>
        <stp>LastTradeorSettle</stp>
        <stp/>
        <stp>T</stp>
        <tr r="W4" s="5"/>
        <tr r="S15" s="2"/>
      </tp>
      <tp>
        <v>0.12</v>
        <stp/>
        <stp>ContractData</stp>
        <stp>QSAS3U6</stp>
        <stp>LastTradeorSettle</stp>
        <stp/>
        <stp>T</stp>
        <tr r="W8" s="5"/>
      </tp>
      <tp>
        <v>0.08</v>
        <stp/>
        <stp>ContractData</stp>
        <stp>QSAS3U7</stp>
        <stp>LastTradeorSettle</stp>
        <stp/>
        <stp>T</stp>
        <tr r="W12" s="5"/>
      </tp>
      <tp t="s">
        <v>QSAH5</v>
        <stp/>
        <stp>ContractData</stp>
        <stp>QSAH5</stp>
        <stp>Symbol</stp>
        <tr r="P6" s="2"/>
      </tp>
      <tp t="s">
        <v>QSAH6</v>
        <stp/>
        <stp>ContractData</stp>
        <stp>QSAH6</stp>
        <stp>Symbol</stp>
        <tr r="T6" s="2"/>
      </tp>
      <tp t="s">
        <v>QSAM5</v>
        <stp/>
        <stp>ContractData</stp>
        <stp>QSAM5</stp>
        <stp>Symbol</stp>
        <tr r="Q6" s="2"/>
      </tp>
      <tp t="s">
        <v>QSAM6</v>
        <stp/>
        <stp>ContractData</stp>
        <stp>QSAM6</stp>
        <stp>Symbol</stp>
        <tr r="U6" s="2"/>
      </tp>
      <tp t="s">
        <v>QSAU5</v>
        <stp/>
        <stp>ContractData</stp>
        <stp>QSAU5</stp>
        <stp>Symbol</stp>
        <tr r="R6" s="2"/>
      </tp>
      <tp t="s">
        <v>QSAZ5</v>
        <stp/>
        <stp>ContractData</stp>
        <stp>QSAZ5</stp>
        <stp>Symbol</stp>
        <tr r="S6" s="2"/>
      </tp>
      <tp t="s">
        <v>QSAH5</v>
        <stp/>
        <stp>ContractData</stp>
        <stp>QSA?1</stp>
        <stp>Symbol</stp>
        <tr r="Q2" s="5"/>
        <tr r="S35" s="5"/>
      </tp>
      <tp t="s">
        <v>QSAM5</v>
        <stp/>
        <stp>ContractData</stp>
        <stp>QSA?2</stp>
        <stp>Symbol</stp>
        <tr r="Q3" s="5"/>
        <tr r="S36" s="5"/>
      </tp>
      <tp t="s">
        <v>QSAU5</v>
        <stp/>
        <stp>ContractData</stp>
        <stp>QSA?3</stp>
        <stp>Symbol</stp>
        <tr r="Q4" s="5"/>
      </tp>
      <tp t="s">
        <v>QSAZ5</v>
        <stp/>
        <stp>ContractData</stp>
        <stp>QSA?4</stp>
        <stp>Symbol</stp>
        <tr r="Q5" s="5"/>
      </tp>
      <tp t="s">
        <v>QSAH6</v>
        <stp/>
        <stp>ContractData</stp>
        <stp>QSA?5</stp>
        <stp>Symbol</stp>
        <tr r="Q6" s="5"/>
      </tp>
      <tp t="s">
        <v>QSAM6</v>
        <stp/>
        <stp>ContractData</stp>
        <stp>QSA?6</stp>
        <stp>Symbol</stp>
        <tr r="Q7" s="5"/>
      </tp>
      <tp t="s">
        <v>QSAU6</v>
        <stp/>
        <stp>ContractData</stp>
        <stp>QSA?7</stp>
        <stp>Symbol</stp>
        <tr r="Q8" s="5"/>
      </tp>
      <tp t="s">
        <v>QSAZ6</v>
        <stp/>
        <stp>ContractData</stp>
        <stp>QSA?8</stp>
        <stp>Symbol</stp>
        <tr r="Q9" s="5"/>
      </tp>
      <tp t="s">
        <v>QSAH7</v>
        <stp/>
        <stp>ContractData</stp>
        <stp>QSA?9</stp>
        <stp>Symbol</stp>
        <tr r="Q10" s="5"/>
      </tp>
      <tp t="s">
        <v>SEP</v>
        <stp/>
        <stp>ContractData</stp>
        <stp>QEAU6</stp>
        <stp>ContractMonth</stp>
        <tr r="B8" s="3"/>
      </tp>
      <tp t="s">
        <v>DEC</v>
        <stp/>
        <stp>ContractData</stp>
        <stp>QEAZ6</stp>
        <stp>ContractMonth</stp>
        <tr r="B9" s="3"/>
      </tp>
      <tp t="s">
        <v>JUN</v>
        <stp/>
        <stp>ContractData</stp>
        <stp>QEAM6</stp>
        <stp>ContractMonth</stp>
        <tr r="B7" s="3"/>
      </tp>
      <tp t="s">
        <v>MAR</v>
        <stp/>
        <stp>ContractData</stp>
        <stp>QEAH6</stp>
        <stp>ContractMonth</stp>
        <tr r="B6" s="3"/>
      </tp>
      <tp t="s">
        <v>SEP</v>
        <stp/>
        <stp>ContractData</stp>
        <stp>QSAU6</stp>
        <stp>ContractMonth</stp>
        <tr r="B8" s="5"/>
      </tp>
      <tp t="s">
        <v>DEC</v>
        <stp/>
        <stp>ContractData</stp>
        <stp>QSAZ6</stp>
        <stp>ContractMonth</stp>
        <tr r="B9" s="5"/>
      </tp>
      <tp t="s">
        <v>JUN</v>
        <stp/>
        <stp>ContractData</stp>
        <stp>QSAM6</stp>
        <stp>ContractMonth</stp>
        <tr r="B7" s="5"/>
      </tp>
      <tp t="s">
        <v>MAR</v>
        <stp/>
        <stp>ContractData</stp>
        <stp>QSAH6</stp>
        <stp>ContractMonth</stp>
        <tr r="B6" s="5"/>
      </tp>
      <tp t="s">
        <v>SEP</v>
        <stp/>
        <stp>ContractData</stp>
        <stp>QEAU7</stp>
        <stp>ContractMonth</stp>
        <tr r="B12" s="3"/>
      </tp>
      <tp t="s">
        <v>DEC</v>
        <stp/>
        <stp>ContractData</stp>
        <stp>QEAZ7</stp>
        <stp>ContractMonth</stp>
        <tr r="B13" s="3"/>
      </tp>
      <tp t="s">
        <v>JUN</v>
        <stp/>
        <stp>ContractData</stp>
        <stp>QEAM7</stp>
        <stp>ContractMonth</stp>
        <tr r="B11" s="3"/>
      </tp>
      <tp t="s">
        <v>MAR</v>
        <stp/>
        <stp>ContractData</stp>
        <stp>QEAH7</stp>
        <stp>ContractMonth</stp>
        <tr r="B10" s="3"/>
      </tp>
      <tp t="s">
        <v>SEP</v>
        <stp/>
        <stp>ContractData</stp>
        <stp>QSAU7</stp>
        <stp>ContractMonth</stp>
        <tr r="B12" s="5"/>
      </tp>
      <tp t="s">
        <v>DEC</v>
        <stp/>
        <stp>ContractData</stp>
        <stp>QSAZ7</stp>
        <stp>ContractMonth</stp>
        <tr r="B13" s="5"/>
      </tp>
      <tp t="s">
        <v>JUN</v>
        <stp/>
        <stp>ContractData</stp>
        <stp>QSAM7</stp>
        <stp>ContractMonth</stp>
        <tr r="B11" s="5"/>
      </tp>
      <tp t="s">
        <v>MAR</v>
        <stp/>
        <stp>ContractData</stp>
        <stp>QSAH7</stp>
        <stp>ContractMonth</stp>
        <tr r="B10" s="5"/>
      </tp>
      <tp t="s">
        <v>SEP</v>
        <stp/>
        <stp>ContractData</stp>
        <stp>QEAU5</stp>
        <stp>ContractMonth</stp>
        <tr r="B4" s="3"/>
      </tp>
      <tp t="s">
        <v>DEC</v>
        <stp/>
        <stp>ContractData</stp>
        <stp>QEAZ5</stp>
        <stp>ContractMonth</stp>
        <tr r="B5" s="3"/>
      </tp>
      <tp t="s">
        <v>JUN</v>
        <stp/>
        <stp>ContractData</stp>
        <stp>QEAM5</stp>
        <stp>ContractMonth</stp>
        <tr r="B3" s="3"/>
      </tp>
      <tp t="s">
        <v>MAR</v>
        <stp/>
        <stp>ContractData</stp>
        <stp>QEAH5</stp>
        <stp>ContractMonth</stp>
        <tr r="B2" s="3"/>
      </tp>
      <tp t="s">
        <v>SEP</v>
        <stp/>
        <stp>ContractData</stp>
        <stp>QSAU5</stp>
        <stp>ContractMonth</stp>
        <tr r="B4" s="5"/>
      </tp>
      <tp t="s">
        <v>DEC</v>
        <stp/>
        <stp>ContractData</stp>
        <stp>QSAZ5</stp>
        <stp>ContractMonth</stp>
        <tr r="B5" s="5"/>
      </tp>
      <tp t="s">
        <v>JUN</v>
        <stp/>
        <stp>ContractData</stp>
        <stp>QSAM5</stp>
        <stp>ContractMonth</stp>
        <tr r="B3" s="5"/>
      </tp>
      <tp t="s">
        <v>MAR</v>
        <stp/>
        <stp>ContractData</stp>
        <stp>QSAH5</stp>
        <stp>ContractMonth</stp>
        <tr r="B2" s="5"/>
      </tp>
      <tp t="s">
        <v>768: Current Message -&gt; Invalid expression.</v>
        <stp/>
        <stp>ContractData</stp>
        <stp>0</stp>
        <stp>LongDescription</stp>
        <tr r="AI13" s="6"/>
      </tp>
      <tp t="s">
        <v>EDAH5</v>
        <stp/>
        <stp>ContractData</stp>
        <stp>EDAH5</stp>
        <stp>Symbol</stp>
        <tr r="J6" s="2"/>
      </tp>
      <tp t="s">
        <v>EDAH6</v>
        <stp/>
        <stp>ContractData</stp>
        <stp>EDAH6</stp>
        <stp>Symbol</stp>
        <tr r="N6" s="2"/>
      </tp>
      <tp t="s">
        <v>EDAM5</v>
        <stp/>
        <stp>ContractData</stp>
        <stp>EDAM5</stp>
        <stp>Symbol</stp>
        <tr r="K6" s="2"/>
      </tp>
      <tp t="s">
        <v>EDAM6</v>
        <stp/>
        <stp>ContractData</stp>
        <stp>EDAM6</stp>
        <stp>Symbol</stp>
        <tr r="O6" s="2"/>
      </tp>
      <tp t="s">
        <v>EDAU5</v>
        <stp/>
        <stp>ContractData</stp>
        <stp>EDAU5</stp>
        <stp>Symbol</stp>
        <tr r="L6" s="2"/>
      </tp>
      <tp t="s">
        <v>EDAZ5</v>
        <stp/>
        <stp>ContractData</stp>
        <stp>EDAZ5</stp>
        <stp>Symbol</stp>
        <tr r="M6" s="2"/>
      </tp>
      <tp t="s">
        <v>EDAZ5</v>
        <stp/>
        <stp>ContractData</stp>
        <stp>EDA?4</stp>
        <stp>Symbol</stp>
        <tr r="Q5" s="6"/>
      </tp>
      <tp t="s">
        <v>EDAH6</v>
        <stp/>
        <stp>ContractData</stp>
        <stp>EDA?5</stp>
        <stp>Symbol</stp>
        <tr r="Q6" s="6"/>
      </tp>
      <tp t="s">
        <v>EDAM6</v>
        <stp/>
        <stp>ContractData</stp>
        <stp>EDA?6</stp>
        <stp>Symbol</stp>
        <tr r="Q7" s="6"/>
      </tp>
      <tp t="s">
        <v>EDAU6</v>
        <stp/>
        <stp>ContractData</stp>
        <stp>EDA?7</stp>
        <stp>Symbol</stp>
        <tr r="Q8" s="6"/>
      </tp>
      <tp t="s">
        <v>EDAH5</v>
        <stp/>
        <stp>ContractData</stp>
        <stp>EDA?1</stp>
        <stp>Symbol</stp>
        <tr r="Q2" s="6"/>
        <tr r="S35" s="6"/>
      </tp>
      <tp t="s">
        <v>EDAM5</v>
        <stp/>
        <stp>ContractData</stp>
        <stp>EDA?2</stp>
        <stp>Symbol</stp>
        <tr r="Q3" s="6"/>
        <tr r="S36" s="6"/>
      </tp>
      <tp t="s">
        <v>EDAU5</v>
        <stp/>
        <stp>ContractData</stp>
        <stp>EDA?3</stp>
        <stp>Symbol</stp>
        <tr r="Q4" s="6"/>
      </tp>
      <tp t="s">
        <v>EDAZ6</v>
        <stp/>
        <stp>ContractData</stp>
        <stp>EDA?8</stp>
        <stp>Symbol</stp>
        <tr r="Q9" s="6"/>
      </tp>
      <tp t="s">
        <v>EDAH7</v>
        <stp/>
        <stp>ContractData</stp>
        <stp>EDA?9</stp>
        <stp>Symbol</stp>
        <tr r="Q10" s="6"/>
      </tp>
      <tp t="s">
        <v>QEAH5</v>
        <stp/>
        <stp>ContractData</stp>
        <stp>QEAH5</stp>
        <stp>Symbol</stp>
        <tr r="B6" s="2"/>
      </tp>
      <tp t="s">
        <v>QEAH6</v>
        <stp/>
        <stp>ContractData</stp>
        <stp>QEAH6</stp>
        <stp>Symbol</stp>
        <tr r="G6" s="2"/>
      </tp>
      <tp t="s">
        <v>QEAM5</v>
        <stp/>
        <stp>ContractData</stp>
        <stp>QEAM5</stp>
        <stp>Symbol</stp>
        <tr r="D6" s="2"/>
      </tp>
      <tp t="s">
        <v>QEAM6</v>
        <stp/>
        <stp>ContractData</stp>
        <stp>QEAM6</stp>
        <stp>Symbol</stp>
        <tr r="H6" s="2"/>
      </tp>
      <tp t="s">
        <v>QEAU5</v>
        <stp/>
        <stp>ContractData</stp>
        <stp>QEAU5</stp>
        <stp>Symbol</stp>
        <tr r="E6" s="2"/>
      </tp>
      <tp t="s">
        <v>QEAU6</v>
        <stp/>
        <stp>ContractData</stp>
        <stp>QEAU6</stp>
        <stp>Symbol</stp>
        <tr r="I6" s="2"/>
      </tp>
      <tp t="s">
        <v>QEAZ5</v>
        <stp/>
        <stp>ContractData</stp>
        <stp>QEAZ5</stp>
        <stp>Symbol</stp>
        <tr r="F6" s="2"/>
      </tp>
      <tp t="s">
        <v>QEAH5</v>
        <stp/>
        <stp>ContractData</stp>
        <stp>QEA?1</stp>
        <stp>Symbol</stp>
        <tr r="Q2" s="3"/>
        <tr r="S35" s="3"/>
      </tp>
      <tp t="s">
        <v>QEAM5</v>
        <stp/>
        <stp>ContractData</stp>
        <stp>QEA?2</stp>
        <stp>Symbol</stp>
        <tr r="Q3" s="3"/>
        <tr r="S36" s="3"/>
      </tp>
      <tp t="s">
        <v>QEAU5</v>
        <stp/>
        <stp>ContractData</stp>
        <stp>QEA?3</stp>
        <stp>Symbol</stp>
        <tr r="Q4" s="3"/>
      </tp>
      <tp t="s">
        <v>QEAZ5</v>
        <stp/>
        <stp>ContractData</stp>
        <stp>QEA?4</stp>
        <stp>Symbol</stp>
        <tr r="Q5" s="3"/>
      </tp>
      <tp t="s">
        <v>QEAH6</v>
        <stp/>
        <stp>ContractData</stp>
        <stp>QEA?5</stp>
        <stp>Symbol</stp>
        <tr r="Q6" s="3"/>
      </tp>
      <tp t="s">
        <v>QEAM6</v>
        <stp/>
        <stp>ContractData</stp>
        <stp>QEA?6</stp>
        <stp>Symbol</stp>
        <tr r="Q7" s="3"/>
      </tp>
      <tp t="s">
        <v>QEAU6</v>
        <stp/>
        <stp>ContractData</stp>
        <stp>QEA?7</stp>
        <stp>Symbol</stp>
        <tr r="Q8" s="3"/>
      </tp>
      <tp t="s">
        <v>QEAZ6</v>
        <stp/>
        <stp>ContractData</stp>
        <stp>QEA?8</stp>
        <stp>Symbol</stp>
        <tr r="Q9" s="3"/>
      </tp>
      <tp t="s">
        <v>QEAH7</v>
        <stp/>
        <stp>ContractData</stp>
        <stp>QEA?9</stp>
        <stp>Symbol</stp>
        <tr r="Q10" s="3"/>
      </tp>
      <tp t="s">
        <v>SEP</v>
        <stp/>
        <stp>ContractData</stp>
        <stp>EDAU6</stp>
        <stp>ContractMonth</stp>
        <tr r="B8" s="6"/>
      </tp>
      <tp t="s">
        <v>DEC</v>
        <stp/>
        <stp>ContractData</stp>
        <stp>EDAZ6</stp>
        <stp>ContractMonth</stp>
        <tr r="B9" s="6"/>
      </tp>
      <tp t="s">
        <v>JUN</v>
        <stp/>
        <stp>ContractData</stp>
        <stp>EDAM6</stp>
        <stp>ContractMonth</stp>
        <tr r="B7" s="6"/>
      </tp>
      <tp t="s">
        <v>MAR</v>
        <stp/>
        <stp>ContractData</stp>
        <stp>EDAH6</stp>
        <stp>ContractMonth</stp>
        <tr r="B6" s="6"/>
      </tp>
      <tp t="s">
        <v>SEP</v>
        <stp/>
        <stp>ContractData</stp>
        <stp>EDAU7</stp>
        <stp>ContractMonth</stp>
        <tr r="B12" s="6"/>
      </tp>
      <tp t="s">
        <v>DEC</v>
        <stp/>
        <stp>ContractData</stp>
        <stp>EDAZ7</stp>
        <stp>ContractMonth</stp>
        <tr r="B13" s="6"/>
      </tp>
      <tp t="s">
        <v>JUN</v>
        <stp/>
        <stp>ContractData</stp>
        <stp>EDAM7</stp>
        <stp>ContractMonth</stp>
        <tr r="B11" s="6"/>
      </tp>
      <tp t="s">
        <v>MAR</v>
        <stp/>
        <stp>ContractData</stp>
        <stp>EDAH7</stp>
        <stp>ContractMonth</stp>
        <tr r="B10" s="6"/>
      </tp>
      <tp t="s">
        <v>SEP</v>
        <stp/>
        <stp>ContractData</stp>
        <stp>EDAU5</stp>
        <stp>ContractMonth</stp>
        <tr r="B4" s="6"/>
      </tp>
      <tp t="s">
        <v>DEC</v>
        <stp/>
        <stp>ContractData</stp>
        <stp>EDAZ5</stp>
        <stp>ContractMonth</stp>
        <tr r="B5" s="6"/>
      </tp>
      <tp t="s">
        <v>JUN</v>
        <stp/>
        <stp>ContractData</stp>
        <stp>EDAM5</stp>
        <stp>ContractMonth</stp>
        <tr r="B3" s="6"/>
      </tp>
      <tp t="s">
        <v>MAR</v>
        <stp/>
        <stp>ContractData</stp>
        <stp>EDAH5</stp>
        <stp>ContractMonth</stp>
        <tr r="B2" s="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04799044669165E-2"/>
          <c:y val="0.27928118121816331"/>
          <c:w val="0.87459334170906367"/>
          <c:h val="0.5572999505020405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QSA!$U$2:$U$13</c:f>
              <c:numCache>
                <c:formatCode>0.00</c:formatCode>
                <c:ptCount val="12"/>
                <c:pt idx="0">
                  <c:v>-0.01</c:v>
                </c:pt>
                <c:pt idx="1">
                  <c:v>0.01</c:v>
                </c:pt>
                <c:pt idx="2">
                  <c:v>0.02</c:v>
                </c:pt>
                <c:pt idx="3">
                  <c:v>0.04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474000"/>
        <c:axId val="497471648"/>
      </c:barChart>
      <c:catAx>
        <c:axId val="497474000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497471648"/>
        <c:crosses val="autoZero"/>
        <c:auto val="1"/>
        <c:lblAlgn val="ctr"/>
        <c:lblOffset val="100"/>
        <c:noMultiLvlLbl val="0"/>
      </c:catAx>
      <c:valAx>
        <c:axId val="497471648"/>
        <c:scaling>
          <c:orientation val="minMax"/>
        </c:scaling>
        <c:delete val="0"/>
        <c:axPos val="l"/>
        <c:majorGridlines/>
        <c:numFmt formatCode="0.0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7474000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87407584367512E-2"/>
          <c:y val="0.34564132352308419"/>
          <c:w val="0.89614215561764432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Main!$X$47:$X$53</c:f>
              <c:strCache>
                <c:ptCount val="7"/>
                <c:pt idx="0">
                  <c:v> Mar 15, Jun 15</c:v>
                </c:pt>
                <c:pt idx="1">
                  <c:v> Jun 15, Sep 15</c:v>
                </c:pt>
                <c:pt idx="2">
                  <c:v> Sep 15, Dec 15</c:v>
                </c:pt>
                <c:pt idx="3">
                  <c:v> Dec 15, Mar 16</c:v>
                </c:pt>
                <c:pt idx="4">
                  <c:v> Mar 16, Jun 16</c:v>
                </c:pt>
                <c:pt idx="5">
                  <c:v> Jun 16, Sep 16</c:v>
                </c:pt>
                <c:pt idx="6">
                  <c:v> Sep 16, Dec 16</c:v>
                </c:pt>
              </c:strCache>
            </c:strRef>
          </c:cat>
          <c:val>
            <c:numRef>
              <c:f>Main!$W$47:$W$53</c:f>
              <c:numCache>
                <c:formatCode>General</c:formatCode>
                <c:ptCount val="7"/>
                <c:pt idx="0">
                  <c:v>2119</c:v>
                </c:pt>
                <c:pt idx="1">
                  <c:v>11865</c:v>
                </c:pt>
                <c:pt idx="2">
                  <c:v>5499</c:v>
                </c:pt>
                <c:pt idx="3">
                  <c:v>2058</c:v>
                </c:pt>
                <c:pt idx="4">
                  <c:v>23</c:v>
                </c:pt>
                <c:pt idx="5">
                  <c:v>57</c:v>
                </c:pt>
                <c:pt idx="6">
                  <c:v>1984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09504"/>
        <c:axId val="498317832"/>
      </c:barChart>
      <c:catAx>
        <c:axId val="23030950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498317832"/>
        <c:crosses val="autoZero"/>
        <c:auto val="1"/>
        <c:lblAlgn val="ctr"/>
        <c:lblOffset val="100"/>
        <c:noMultiLvlLbl val="0"/>
      </c:catAx>
      <c:valAx>
        <c:axId val="4983178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230309504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33966822420931619"/>
          <c:w val="0.89671287994941229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QEA!$X$2:$X$8</c:f>
              <c:numCache>
                <c:formatCode>0.00</c:formatCode>
                <c:ptCount val="7"/>
                <c:pt idx="0">
                  <c:v>5.0000000000000001E-3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318616"/>
        <c:axId val="498319008"/>
      </c:barChart>
      <c:catAx>
        <c:axId val="498318616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498319008"/>
        <c:crosses val="autoZero"/>
        <c:auto val="1"/>
        <c:lblAlgn val="ctr"/>
        <c:lblOffset val="100"/>
        <c:noMultiLvlLbl val="0"/>
      </c:catAx>
      <c:valAx>
        <c:axId val="498319008"/>
        <c:scaling>
          <c:orientation val="minMax"/>
        </c:scaling>
        <c:delete val="0"/>
        <c:axPos val="l"/>
        <c:majorGridlines/>
        <c:numFmt formatCode="0.00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8318616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34564132352308419"/>
          <c:w val="0.87184355416485004"/>
          <c:h val="0.545570416711609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84120407006216E-2"/>
                      <c:h val="0.44248741448302564"/>
                    </c:manualLayout>
                  </c15:layout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Main!$AA$34:$AA$41</c:f>
              <c:strCache>
                <c:ptCount val="8"/>
                <c:pt idx="0">
                  <c:v>Mar 15</c:v>
                </c:pt>
                <c:pt idx="1">
                  <c:v>Jun 15</c:v>
                </c:pt>
                <c:pt idx="2">
                  <c:v>Sep 15</c:v>
                </c:pt>
                <c:pt idx="3">
                  <c:v>Dec 15</c:v>
                </c:pt>
                <c:pt idx="4">
                  <c:v>Mar 16</c:v>
                </c:pt>
                <c:pt idx="5">
                  <c:v>Jun 16</c:v>
                </c:pt>
                <c:pt idx="6">
                  <c:v>Sep 16</c:v>
                </c:pt>
                <c:pt idx="7">
                  <c:v>Dec 16</c:v>
                </c:pt>
              </c:strCache>
            </c:strRef>
          </c:cat>
          <c:val>
            <c:numRef>
              <c:f>Main!$Z$34:$Z$45</c:f>
              <c:numCache>
                <c:formatCode>General</c:formatCode>
                <c:ptCount val="12"/>
                <c:pt idx="0">
                  <c:v>89960</c:v>
                </c:pt>
                <c:pt idx="1">
                  <c:v>233314</c:v>
                </c:pt>
                <c:pt idx="2">
                  <c:v>241311</c:v>
                </c:pt>
                <c:pt idx="3">
                  <c:v>217407</c:v>
                </c:pt>
                <c:pt idx="4">
                  <c:v>138289</c:v>
                </c:pt>
                <c:pt idx="5">
                  <c:v>101610</c:v>
                </c:pt>
                <c:pt idx="6">
                  <c:v>76378</c:v>
                </c:pt>
                <c:pt idx="7">
                  <c:v>115010</c:v>
                </c:pt>
                <c:pt idx="8">
                  <c:v>60366</c:v>
                </c:pt>
                <c:pt idx="9">
                  <c:v>61113</c:v>
                </c:pt>
                <c:pt idx="10">
                  <c:v>50757</c:v>
                </c:pt>
                <c:pt idx="11">
                  <c:v>69390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319792"/>
        <c:axId val="498320184"/>
      </c:barChart>
      <c:catAx>
        <c:axId val="49831979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498320184"/>
        <c:crosses val="autoZero"/>
        <c:auto val="1"/>
        <c:lblAlgn val="ctr"/>
        <c:lblOffset val="100"/>
        <c:noMultiLvlLbl val="0"/>
      </c:catAx>
      <c:valAx>
        <c:axId val="49832018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498319792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492541447394"/>
          <c:y val="0.28200850630615942"/>
          <c:w val="0.86668597793946633"/>
          <c:h val="0.554573420257951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EDA!$U$2:$U$13</c:f>
              <c:numCache>
                <c:formatCode>0.00</c:formatCode>
                <c:ptCount val="12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0</c:v>
                </c:pt>
                <c:pt idx="8">
                  <c:v>-0.01</c:v>
                </c:pt>
                <c:pt idx="9">
                  <c:v>-0.01</c:v>
                </c:pt>
                <c:pt idx="10">
                  <c:v>-1.4999999999999999E-2</c:v>
                </c:pt>
                <c:pt idx="11">
                  <c:v>-0.02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320968"/>
        <c:axId val="498321360"/>
      </c:barChart>
      <c:catAx>
        <c:axId val="498320968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498321360"/>
        <c:crosses val="autoZero"/>
        <c:auto val="1"/>
        <c:lblAlgn val="ctr"/>
        <c:lblOffset val="100"/>
        <c:noMultiLvlLbl val="0"/>
      </c:catAx>
      <c:valAx>
        <c:axId val="498321360"/>
        <c:scaling>
          <c:orientation val="minMax"/>
        </c:scaling>
        <c:delete val="0"/>
        <c:axPos val="l"/>
        <c:majorGridlines/>
        <c:numFmt formatCode="0.00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498320968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6981126237816"/>
          <c:y val="0.14129921259842521"/>
          <c:w val="0.88483835005574141"/>
          <c:h val="0.70070835443815138"/>
        </c:manualLayout>
      </c:layout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EDA!$AI$2:$AI$8</c:f>
              <c:strCache>
                <c:ptCount val="7"/>
                <c:pt idx="0">
                  <c:v>Jun 15</c:v>
                </c:pt>
                <c:pt idx="1">
                  <c:v>Sep 15</c:v>
                </c:pt>
                <c:pt idx="2">
                  <c:v>Dec 15</c:v>
                </c:pt>
                <c:pt idx="3">
                  <c:v>Mar 16</c:v>
                </c:pt>
                <c:pt idx="4">
                  <c:v>Jun 16</c:v>
                </c:pt>
                <c:pt idx="5">
                  <c:v>Sep 16</c:v>
                </c:pt>
                <c:pt idx="6">
                  <c:v>Dec 16</c:v>
                </c:pt>
              </c:strCache>
            </c:strRef>
          </c:cat>
          <c:val>
            <c:numRef>
              <c:f>EDA!$AG$2:$AG$8</c:f>
              <c:numCache>
                <c:formatCode>General</c:formatCode>
                <c:ptCount val="7"/>
                <c:pt idx="0">
                  <c:v>13.5</c:v>
                </c:pt>
                <c:pt idx="1">
                  <c:v>19</c:v>
                </c:pt>
                <c:pt idx="2">
                  <c:v>22.5</c:v>
                </c:pt>
                <c:pt idx="3">
                  <c:v>22.5</c:v>
                </c:pt>
                <c:pt idx="4">
                  <c:v>22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EDA!$AK$2:$AK$8</c:f>
              <c:numCache>
                <c:formatCode>General</c:formatCode>
                <c:ptCount val="7"/>
                <c:pt idx="0">
                  <c:v>14</c:v>
                </c:pt>
                <c:pt idx="1">
                  <c:v>19</c:v>
                </c:pt>
                <c:pt idx="2">
                  <c:v>22.5</c:v>
                </c:pt>
                <c:pt idx="3">
                  <c:v>22.5</c:v>
                </c:pt>
                <c:pt idx="4">
                  <c:v>21.5</c:v>
                </c:pt>
                <c:pt idx="5">
                  <c:v>20</c:v>
                </c:pt>
                <c:pt idx="6">
                  <c:v>17.5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414488"/>
        <c:axId val="498414880"/>
      </c:lineChart>
      <c:catAx>
        <c:axId val="49841448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8414880"/>
        <c:crosses val="autoZero"/>
        <c:auto val="1"/>
        <c:lblAlgn val="ctr"/>
        <c:lblOffset val="100"/>
        <c:noMultiLvlLbl val="0"/>
      </c:catAx>
      <c:valAx>
        <c:axId val="498414880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8414488"/>
        <c:crosses val="autoZero"/>
        <c:crossBetween val="between"/>
      </c:valAx>
      <c:spPr>
        <a:solidFill>
          <a:schemeClr val="tx1"/>
        </a:solidFill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Main!$AA$34:$AA$41</c:f>
              <c:strCache>
                <c:ptCount val="8"/>
                <c:pt idx="0">
                  <c:v>Mar 15</c:v>
                </c:pt>
                <c:pt idx="1">
                  <c:v>Jun 15</c:v>
                </c:pt>
                <c:pt idx="2">
                  <c:v>Sep 15</c:v>
                </c:pt>
                <c:pt idx="3">
                  <c:v>Dec 15</c:v>
                </c:pt>
                <c:pt idx="4">
                  <c:v>Mar 16</c:v>
                </c:pt>
                <c:pt idx="5">
                  <c:v>Jun 16</c:v>
                </c:pt>
                <c:pt idx="6">
                  <c:v>Sep 16</c:v>
                </c:pt>
                <c:pt idx="7">
                  <c:v>Dec 16</c:v>
                </c:pt>
              </c:strCache>
            </c:strRef>
          </c:cat>
          <c:val>
            <c:numRef>
              <c:f>Main!$AC$34:$AC$45</c:f>
              <c:numCache>
                <c:formatCode>General</c:formatCode>
                <c:ptCount val="12"/>
                <c:pt idx="0">
                  <c:v>17227</c:v>
                </c:pt>
                <c:pt idx="1">
                  <c:v>64814</c:v>
                </c:pt>
                <c:pt idx="2">
                  <c:v>82965</c:v>
                </c:pt>
                <c:pt idx="3">
                  <c:v>97506</c:v>
                </c:pt>
                <c:pt idx="4">
                  <c:v>65379</c:v>
                </c:pt>
                <c:pt idx="5">
                  <c:v>58940</c:v>
                </c:pt>
                <c:pt idx="6">
                  <c:v>49947</c:v>
                </c:pt>
                <c:pt idx="7">
                  <c:v>58381</c:v>
                </c:pt>
                <c:pt idx="8">
                  <c:v>30033</c:v>
                </c:pt>
                <c:pt idx="9">
                  <c:v>27072</c:v>
                </c:pt>
                <c:pt idx="10">
                  <c:v>21161</c:v>
                </c:pt>
                <c:pt idx="11">
                  <c:v>30647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415664"/>
        <c:axId val="498416056"/>
      </c:barChart>
      <c:catAx>
        <c:axId val="49841566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498416056"/>
        <c:crosses val="autoZero"/>
        <c:auto val="1"/>
        <c:lblAlgn val="ctr"/>
        <c:lblOffset val="100"/>
        <c:noMultiLvlLbl val="0"/>
      </c:catAx>
      <c:valAx>
        <c:axId val="49841605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498415664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49971694714631E-2"/>
          <c:y val="0.17283969311528366"/>
          <c:w val="0.89249824164136349"/>
          <c:h val="0.67871708344149284"/>
        </c:manualLayout>
      </c:layout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QSA!$AI$2:$AI$8</c:f>
              <c:strCache>
                <c:ptCount val="7"/>
                <c:pt idx="0">
                  <c:v>Jun 15</c:v>
                </c:pt>
                <c:pt idx="1">
                  <c:v>Sep 15</c:v>
                </c:pt>
                <c:pt idx="2">
                  <c:v>Dec 15</c:v>
                </c:pt>
                <c:pt idx="3">
                  <c:v>Mar 16</c:v>
                </c:pt>
                <c:pt idx="4">
                  <c:v>Jun 16</c:v>
                </c:pt>
                <c:pt idx="5">
                  <c:v>Sep 16</c:v>
                </c:pt>
                <c:pt idx="6">
                  <c:v>Dec 16</c:v>
                </c:pt>
              </c:strCache>
            </c:strRef>
          </c:cat>
          <c:val>
            <c:numRef>
              <c:f>QSA!$AG$2:$AG$8</c:f>
              <c:numCache>
                <c:formatCode>General</c:formatCode>
                <c:ptCount val="7"/>
                <c:pt idx="0">
                  <c:v>0.01</c:v>
                </c:pt>
                <c:pt idx="1">
                  <c:v>0.06</c:v>
                </c:pt>
                <c:pt idx="2">
                  <c:v>0.12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QSA!$AK$2:$AK$8</c:f>
              <c:numCache>
                <c:formatCode>General</c:formatCode>
                <c:ptCount val="7"/>
                <c:pt idx="0">
                  <c:v>0.02</c:v>
                </c:pt>
                <c:pt idx="1">
                  <c:v>7.0000000000000007E-2</c:v>
                </c:pt>
                <c:pt idx="2">
                  <c:v>0.11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416840"/>
        <c:axId val="498417232"/>
      </c:lineChart>
      <c:catAx>
        <c:axId val="49841684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8417232"/>
        <c:crosses val="autoZero"/>
        <c:auto val="1"/>
        <c:lblAlgn val="ctr"/>
        <c:lblOffset val="100"/>
        <c:noMultiLvlLbl val="0"/>
      </c:catAx>
      <c:valAx>
        <c:axId val="49841723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8416840"/>
        <c:crosses val="autoZero"/>
        <c:crossBetween val="between"/>
      </c:valAx>
      <c:spPr>
        <a:solidFill>
          <a:schemeClr val="tx1"/>
        </a:solidFill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Main!$AE$47:$AE$53</c:f>
              <c:strCache>
                <c:ptCount val="7"/>
                <c:pt idx="0">
                  <c:v>QSAS3H5</c:v>
                </c:pt>
                <c:pt idx="1">
                  <c:v>QSAS3M5</c:v>
                </c:pt>
                <c:pt idx="2">
                  <c:v>QSAS3U5</c:v>
                </c:pt>
                <c:pt idx="3">
                  <c:v>QSAS3Z5</c:v>
                </c:pt>
                <c:pt idx="4">
                  <c:v>QSAS3H6</c:v>
                </c:pt>
                <c:pt idx="5">
                  <c:v>QSAS3M6</c:v>
                </c:pt>
                <c:pt idx="6">
                  <c:v>QSAS3U6</c:v>
                </c:pt>
              </c:strCache>
            </c:strRef>
          </c:cat>
          <c:val>
            <c:numRef>
              <c:f>Main!$AC$47:$AC$53</c:f>
              <c:numCache>
                <c:formatCode>General</c:formatCode>
                <c:ptCount val="7"/>
                <c:pt idx="0">
                  <c:v>2218</c:v>
                </c:pt>
                <c:pt idx="1">
                  <c:v>8108</c:v>
                </c:pt>
                <c:pt idx="2">
                  <c:v>9638</c:v>
                </c:pt>
                <c:pt idx="3">
                  <c:v>2039</c:v>
                </c:pt>
                <c:pt idx="4">
                  <c:v>862</c:v>
                </c:pt>
                <c:pt idx="5">
                  <c:v>6487</c:v>
                </c:pt>
                <c:pt idx="6">
                  <c:v>1091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251440"/>
        <c:axId val="503251832"/>
      </c:barChart>
      <c:catAx>
        <c:axId val="50325144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503251832"/>
        <c:crosses val="autoZero"/>
        <c:auto val="1"/>
        <c:lblAlgn val="ctr"/>
        <c:lblOffset val="100"/>
        <c:noMultiLvlLbl val="0"/>
      </c:catAx>
      <c:valAx>
        <c:axId val="5032518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503251440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87407584367512E-2"/>
          <c:y val="0.34564132352308419"/>
          <c:w val="0.89912166151644834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Main!$X$47:$X$53</c:f>
              <c:strCache>
                <c:ptCount val="7"/>
                <c:pt idx="0">
                  <c:v> Mar 15, Jun 15</c:v>
                </c:pt>
                <c:pt idx="1">
                  <c:v> Jun 15, Sep 15</c:v>
                </c:pt>
                <c:pt idx="2">
                  <c:v> Sep 15, Dec 15</c:v>
                </c:pt>
                <c:pt idx="3">
                  <c:v> Dec 15, Mar 16</c:v>
                </c:pt>
                <c:pt idx="4">
                  <c:v> Mar 16, Jun 16</c:v>
                </c:pt>
                <c:pt idx="5">
                  <c:v> Jun 16, Sep 16</c:v>
                </c:pt>
                <c:pt idx="6">
                  <c:v> Sep 16, Dec 16</c:v>
                </c:pt>
              </c:strCache>
            </c:strRef>
          </c:cat>
          <c:val>
            <c:numRef>
              <c:f>Main!$Z$47:$Z$53</c:f>
              <c:numCache>
                <c:formatCode>General</c:formatCode>
                <c:ptCount val="7"/>
                <c:pt idx="0">
                  <c:v>16644</c:v>
                </c:pt>
                <c:pt idx="1">
                  <c:v>92301</c:v>
                </c:pt>
                <c:pt idx="2">
                  <c:v>10432</c:v>
                </c:pt>
                <c:pt idx="3">
                  <c:v>3093</c:v>
                </c:pt>
                <c:pt idx="4">
                  <c:v>6381</c:v>
                </c:pt>
                <c:pt idx="5">
                  <c:v>1765</c:v>
                </c:pt>
                <c:pt idx="6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253008"/>
        <c:axId val="503253400"/>
      </c:barChart>
      <c:catAx>
        <c:axId val="50325300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crossAx val="503253400"/>
        <c:crosses val="autoZero"/>
        <c:auto val="1"/>
        <c:lblAlgn val="ctr"/>
        <c:lblOffset val="100"/>
        <c:noMultiLvlLbl val="0"/>
      </c:catAx>
      <c:valAx>
        <c:axId val="50325340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503253008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22778979926803525"/>
          <c:w val="0.88276522160823911"/>
          <c:h val="0.6087928480677942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QSA!$X$2:$X$8</c:f>
              <c:numCache>
                <c:formatCode>0.00</c:formatCode>
                <c:ptCount val="7"/>
                <c:pt idx="0">
                  <c:v>-0.02</c:v>
                </c:pt>
                <c:pt idx="1">
                  <c:v>-0.02</c:v>
                </c:pt>
                <c:pt idx="2">
                  <c:v>0</c:v>
                </c:pt>
                <c:pt idx="3">
                  <c:v>-0.01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472432"/>
        <c:axId val="497475176"/>
      </c:barChart>
      <c:catAx>
        <c:axId val="497472432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497475176"/>
        <c:crosses val="autoZero"/>
        <c:auto val="1"/>
        <c:lblAlgn val="ctr"/>
        <c:lblOffset val="100"/>
        <c:noMultiLvlLbl val="0"/>
      </c:catAx>
      <c:valAx>
        <c:axId val="497475176"/>
        <c:scaling>
          <c:orientation val="minMax"/>
        </c:scaling>
        <c:delete val="0"/>
        <c:axPos val="l"/>
        <c:majorGridlines/>
        <c:numFmt formatCode="0.0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497472432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16758227336967496"/>
          <c:w val="0.89647020225412988"/>
          <c:h val="0.7459236826165960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EDA!$X$2:$X$8</c:f>
              <c:numCache>
                <c:formatCode>0.0000</c:formatCode>
                <c:ptCount val="7"/>
                <c:pt idx="0">
                  <c:v>-0.5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474392"/>
        <c:axId val="497472824"/>
      </c:barChart>
      <c:catAx>
        <c:axId val="497474392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497472824"/>
        <c:crosses val="autoZero"/>
        <c:auto val="1"/>
        <c:lblAlgn val="ctr"/>
        <c:lblOffset val="100"/>
        <c:noMultiLvlLbl val="0"/>
      </c:catAx>
      <c:valAx>
        <c:axId val="497472824"/>
        <c:scaling>
          <c:orientation val="minMax"/>
        </c:scaling>
        <c:delete val="0"/>
        <c:axPos val="l"/>
        <c:majorGridlines/>
        <c:numFmt formatCode="0.00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7474392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7834841540329"/>
          <c:y val="4.5913171797731293E-2"/>
          <c:w val="0.87887476144133669"/>
          <c:h val="0.829814808556655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EDA!$AH$2:$AH$13</c:f>
              <c:strCache>
                <c:ptCount val="12"/>
                <c:pt idx="0">
                  <c:v>Mar 15</c:v>
                </c:pt>
                <c:pt idx="1">
                  <c:v>Jun 15</c:v>
                </c:pt>
                <c:pt idx="2">
                  <c:v>Sep 15</c:v>
                </c:pt>
                <c:pt idx="3">
                  <c:v>Dec 15</c:v>
                </c:pt>
                <c:pt idx="4">
                  <c:v>Mar 16</c:v>
                </c:pt>
                <c:pt idx="5">
                  <c:v>Jun 16</c:v>
                </c:pt>
                <c:pt idx="6">
                  <c:v>Sep 16</c:v>
                </c:pt>
                <c:pt idx="7">
                  <c:v>Dec 16</c:v>
                </c:pt>
                <c:pt idx="8">
                  <c:v>Mar 17</c:v>
                </c:pt>
                <c:pt idx="9">
                  <c:v>Jun 17</c:v>
                </c:pt>
                <c:pt idx="10">
                  <c:v>Sep 17</c:v>
                </c:pt>
                <c:pt idx="11">
                  <c:v>Dec 17</c:v>
                </c:pt>
              </c:strCache>
            </c:strRef>
          </c:cat>
          <c:val>
            <c:numRef>
              <c:f>EDA!$AF$2:$AF$13</c:f>
              <c:numCache>
                <c:formatCode>General</c:formatCode>
                <c:ptCount val="12"/>
                <c:pt idx="0">
                  <c:v>99.72</c:v>
                </c:pt>
                <c:pt idx="1">
                  <c:v>99.585000000000008</c:v>
                </c:pt>
                <c:pt idx="2">
                  <c:v>99.4</c:v>
                </c:pt>
                <c:pt idx="3">
                  <c:v>99.17</c:v>
                </c:pt>
                <c:pt idx="4">
                  <c:v>98.945000000000007</c:v>
                </c:pt>
                <c:pt idx="5">
                  <c:v>98.73</c:v>
                </c:pt>
                <c:pt idx="6">
                  <c:v>98.53</c:v>
                </c:pt>
                <c:pt idx="7">
                  <c:v>98.344999999999999</c:v>
                </c:pt>
                <c:pt idx="8">
                  <c:v>98.2</c:v>
                </c:pt>
                <c:pt idx="9">
                  <c:v>98.06</c:v>
                </c:pt>
                <c:pt idx="10">
                  <c:v>97.945000000000007</c:v>
                </c:pt>
                <c:pt idx="11">
                  <c:v>97.84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EDA!$AH$2:$AH$13</c:f>
              <c:strCache>
                <c:ptCount val="12"/>
                <c:pt idx="0">
                  <c:v>Mar 15</c:v>
                </c:pt>
                <c:pt idx="1">
                  <c:v>Jun 15</c:v>
                </c:pt>
                <c:pt idx="2">
                  <c:v>Sep 15</c:v>
                </c:pt>
                <c:pt idx="3">
                  <c:v>Dec 15</c:v>
                </c:pt>
                <c:pt idx="4">
                  <c:v>Mar 16</c:v>
                </c:pt>
                <c:pt idx="5">
                  <c:v>Jun 16</c:v>
                </c:pt>
                <c:pt idx="6">
                  <c:v>Sep 16</c:v>
                </c:pt>
                <c:pt idx="7">
                  <c:v>Dec 16</c:v>
                </c:pt>
                <c:pt idx="8">
                  <c:v>Mar 17</c:v>
                </c:pt>
                <c:pt idx="9">
                  <c:v>Jun 17</c:v>
                </c:pt>
                <c:pt idx="10">
                  <c:v>Sep 17</c:v>
                </c:pt>
                <c:pt idx="11">
                  <c:v>Dec 17</c:v>
                </c:pt>
              </c:strCache>
            </c:strRef>
          </c:cat>
          <c:val>
            <c:numRef>
              <c:f>EDA!$AL$2:$AL$13</c:f>
              <c:numCache>
                <c:formatCode>General</c:formatCode>
                <c:ptCount val="12"/>
                <c:pt idx="0">
                  <c:v>99.72</c:v>
                </c:pt>
                <c:pt idx="1">
                  <c:v>99.58</c:v>
                </c:pt>
                <c:pt idx="2">
                  <c:v>99.39</c:v>
                </c:pt>
                <c:pt idx="3">
                  <c:v>99.165000000000006</c:v>
                </c:pt>
                <c:pt idx="4">
                  <c:v>98.94</c:v>
                </c:pt>
                <c:pt idx="5">
                  <c:v>98.725000000000009</c:v>
                </c:pt>
                <c:pt idx="6">
                  <c:v>98.525000000000006</c:v>
                </c:pt>
                <c:pt idx="7">
                  <c:v>98.350000000000009</c:v>
                </c:pt>
                <c:pt idx="8">
                  <c:v>98.204999999999998</c:v>
                </c:pt>
                <c:pt idx="9">
                  <c:v>98.070000000000007</c:v>
                </c:pt>
                <c:pt idx="10">
                  <c:v>97.960000000000008</c:v>
                </c:pt>
                <c:pt idx="11">
                  <c:v>97.86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459752"/>
        <c:axId val="497460144"/>
      </c:lineChart>
      <c:catAx>
        <c:axId val="49745975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7460144"/>
        <c:crosses val="autoZero"/>
        <c:auto val="1"/>
        <c:lblAlgn val="ctr"/>
        <c:lblOffset val="100"/>
        <c:noMultiLvlLbl val="0"/>
      </c:catAx>
      <c:valAx>
        <c:axId val="49746014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497459752"/>
        <c:crosses val="autoZero"/>
        <c:crossBetween val="between"/>
      </c:valAx>
      <c:spPr>
        <a:solidFill>
          <a:schemeClr val="tx1"/>
        </a:solidFill>
        <a:ln w="635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6387657425175"/>
          <c:y val="0.33966728423652925"/>
          <c:w val="0.87196031882566871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QEA!$U$2:$U$13</c:f>
              <c:numCache>
                <c:formatCode>0.00</c:formatCode>
                <c:ptCount val="12"/>
                <c:pt idx="0">
                  <c:v>0</c:v>
                </c:pt>
                <c:pt idx="1">
                  <c:v>-5.0000000000000001E-3</c:v>
                </c:pt>
                <c:pt idx="2">
                  <c:v>0</c:v>
                </c:pt>
                <c:pt idx="3">
                  <c:v>-5.0000000000000001E-3</c:v>
                </c:pt>
                <c:pt idx="4">
                  <c:v>-0.01</c:v>
                </c:pt>
                <c:pt idx="5">
                  <c:v>-5.0000000000000001E-3</c:v>
                </c:pt>
                <c:pt idx="6">
                  <c:v>-0.01</c:v>
                </c:pt>
                <c:pt idx="7">
                  <c:v>-0.01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5.0000000000000001E-3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460928"/>
        <c:axId val="497461712"/>
      </c:barChart>
      <c:catAx>
        <c:axId val="497460928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497461712"/>
        <c:crosses val="autoZero"/>
        <c:auto val="1"/>
        <c:lblAlgn val="ctr"/>
        <c:lblOffset val="100"/>
        <c:noMultiLvlLbl val="0"/>
      </c:catAx>
      <c:valAx>
        <c:axId val="49746171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746092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85026871641048E-2"/>
          <c:y val="0.1570095404741074"/>
          <c:w val="0.91555356073120397"/>
          <c:h val="0.6976398783485398"/>
        </c:manualLayout>
      </c:layout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QEA!$AI$2:$AI$8</c:f>
              <c:strCache>
                <c:ptCount val="7"/>
                <c:pt idx="0">
                  <c:v>Jun 15</c:v>
                </c:pt>
                <c:pt idx="1">
                  <c:v>Sep 15</c:v>
                </c:pt>
                <c:pt idx="2">
                  <c:v>Dec 15</c:v>
                </c:pt>
                <c:pt idx="3">
                  <c:v>Mar 16</c:v>
                </c:pt>
                <c:pt idx="4">
                  <c:v>Jun 16</c:v>
                </c:pt>
                <c:pt idx="5">
                  <c:v>Sep 16</c:v>
                </c:pt>
                <c:pt idx="6">
                  <c:v>Dec 16</c:v>
                </c:pt>
              </c:strCache>
            </c:strRef>
          </c:cat>
          <c:val>
            <c:numRef>
              <c:f>QEA!$AG$2:$AG$8</c:f>
              <c:numCache>
                <c:formatCode>General</c:formatCode>
                <c:ptCount val="7"/>
                <c:pt idx="0">
                  <c:v>-5.0000000000000001E-3</c:v>
                </c:pt>
                <c:pt idx="1">
                  <c:v>-0.01</c:v>
                </c:pt>
                <c:pt idx="2">
                  <c:v>-5.0000000000000001E-3</c:v>
                </c:pt>
                <c:pt idx="3">
                  <c:v>0</c:v>
                </c:pt>
                <c:pt idx="4">
                  <c:v>5.0000000000000001E-3</c:v>
                </c:pt>
                <c:pt idx="5">
                  <c:v>1.4999999999999999E-2</c:v>
                </c:pt>
                <c:pt idx="6">
                  <c:v>2.5000000000000001E-2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QEA!$AK$2:$AK$8</c:f>
              <c:numCache>
                <c:formatCode>General</c:formatCode>
                <c:ptCount val="7"/>
                <c:pt idx="0">
                  <c:v>-5.0000000000000001E-3</c:v>
                </c:pt>
                <c:pt idx="1">
                  <c:v>-0.01</c:v>
                </c:pt>
                <c:pt idx="2">
                  <c:v>-5.0000000000000001E-3</c:v>
                </c:pt>
                <c:pt idx="3">
                  <c:v>0</c:v>
                </c:pt>
                <c:pt idx="4">
                  <c:v>5.0000000000000001E-3</c:v>
                </c:pt>
                <c:pt idx="5">
                  <c:v>0.02</c:v>
                </c:pt>
                <c:pt idx="6">
                  <c:v>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459360"/>
        <c:axId val="497462888"/>
      </c:lineChart>
      <c:catAx>
        <c:axId val="49745936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rgbClr val="002060"/>
            </a:solidFill>
            <a:prstDash val="sysDash"/>
          </a:ln>
        </c:spPr>
        <c:txPr>
          <a:bodyPr/>
          <a:lstStyle/>
          <a:p>
            <a:pPr>
              <a:defRPr sz="8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7462888"/>
        <c:crosses val="autoZero"/>
        <c:auto val="1"/>
        <c:lblAlgn val="ctr"/>
        <c:lblOffset val="100"/>
        <c:noMultiLvlLbl val="0"/>
      </c:catAx>
      <c:valAx>
        <c:axId val="497462888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97459360"/>
        <c:crosses val="autoZero"/>
        <c:crossBetween val="between"/>
      </c:valAx>
      <c:spPr>
        <a:solidFill>
          <a:schemeClr val="tx1"/>
        </a:solidFill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4551991976613"/>
          <c:y val="7.6071922544951584E-2"/>
          <c:w val="0.8665441819772528"/>
          <c:h val="0.8245281580466342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QEA!$AH$2:$AH$13</c:f>
              <c:strCache>
                <c:ptCount val="12"/>
                <c:pt idx="0">
                  <c:v>Mar 15</c:v>
                </c:pt>
                <c:pt idx="1">
                  <c:v>Jun 15</c:v>
                </c:pt>
                <c:pt idx="2">
                  <c:v>Sep 15</c:v>
                </c:pt>
                <c:pt idx="3">
                  <c:v>Dec 15</c:v>
                </c:pt>
                <c:pt idx="4">
                  <c:v>Mar 16</c:v>
                </c:pt>
                <c:pt idx="5">
                  <c:v>Jun 16</c:v>
                </c:pt>
                <c:pt idx="6">
                  <c:v>Sep 16</c:v>
                </c:pt>
                <c:pt idx="7">
                  <c:v>Dec 16</c:v>
                </c:pt>
                <c:pt idx="8">
                  <c:v>Mar 17</c:v>
                </c:pt>
                <c:pt idx="9">
                  <c:v>Jun 17</c:v>
                </c:pt>
                <c:pt idx="10">
                  <c:v>Sep 17</c:v>
                </c:pt>
                <c:pt idx="11">
                  <c:v>Dec 17</c:v>
                </c:pt>
              </c:strCache>
            </c:strRef>
          </c:cat>
          <c:val>
            <c:numRef>
              <c:f>QEA!$AF$2:$AF$13</c:f>
              <c:numCache>
                <c:formatCode>General</c:formatCode>
                <c:ptCount val="12"/>
                <c:pt idx="0">
                  <c:v>99.95</c:v>
                </c:pt>
                <c:pt idx="1">
                  <c:v>99.954999999999998</c:v>
                </c:pt>
                <c:pt idx="2">
                  <c:v>99.965000000000003</c:v>
                </c:pt>
                <c:pt idx="3">
                  <c:v>99.97</c:v>
                </c:pt>
                <c:pt idx="4">
                  <c:v>99.97</c:v>
                </c:pt>
                <c:pt idx="5">
                  <c:v>99.965000000000003</c:v>
                </c:pt>
                <c:pt idx="6">
                  <c:v>99.945000000000007</c:v>
                </c:pt>
                <c:pt idx="7">
                  <c:v>99.92</c:v>
                </c:pt>
                <c:pt idx="8">
                  <c:v>99.9</c:v>
                </c:pt>
                <c:pt idx="9">
                  <c:v>99.865000000000009</c:v>
                </c:pt>
                <c:pt idx="10">
                  <c:v>99.825000000000003</c:v>
                </c:pt>
                <c:pt idx="11">
                  <c:v>99.784999999999997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val>
            <c:numRef>
              <c:f>QEA!$AL$2:$AL$13</c:f>
              <c:numCache>
                <c:formatCode>General</c:formatCode>
                <c:ptCount val="12"/>
                <c:pt idx="0">
                  <c:v>99.95</c:v>
                </c:pt>
                <c:pt idx="1">
                  <c:v>99.960000000000008</c:v>
                </c:pt>
                <c:pt idx="2">
                  <c:v>99.965000000000003</c:v>
                </c:pt>
                <c:pt idx="3">
                  <c:v>99.975000000000009</c:v>
                </c:pt>
                <c:pt idx="4">
                  <c:v>99.975000000000009</c:v>
                </c:pt>
                <c:pt idx="5">
                  <c:v>99.97</c:v>
                </c:pt>
                <c:pt idx="6">
                  <c:v>99.954999999999998</c:v>
                </c:pt>
                <c:pt idx="7">
                  <c:v>99.93</c:v>
                </c:pt>
                <c:pt idx="8">
                  <c:v>99.9</c:v>
                </c:pt>
                <c:pt idx="9">
                  <c:v>99.865000000000009</c:v>
                </c:pt>
                <c:pt idx="10">
                  <c:v>99.825000000000003</c:v>
                </c:pt>
                <c:pt idx="11">
                  <c:v>99.78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05976"/>
        <c:axId val="230306368"/>
      </c:lineChart>
      <c:catAx>
        <c:axId val="230305976"/>
        <c:scaling>
          <c:orientation val="minMax"/>
        </c:scaling>
        <c:delete val="0"/>
        <c:axPos val="b"/>
        <c:majorGridlines>
          <c:spPr>
            <a:ln w="6350"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7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0306368"/>
        <c:crosses val="autoZero"/>
        <c:auto val="1"/>
        <c:lblAlgn val="ctr"/>
        <c:lblOffset val="100"/>
        <c:noMultiLvlLbl val="0"/>
      </c:catAx>
      <c:valAx>
        <c:axId val="230306368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0305976"/>
        <c:crosses val="autoZero"/>
        <c:crossBetween val="between"/>
      </c:valAx>
      <c:spPr>
        <a:solidFill>
          <a:schemeClr val="tx1"/>
        </a:solidFill>
        <a:ln w="635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3998996570926"/>
          <c:y val="6.1088912266220673E-2"/>
          <c:w val="0.89002790527961251"/>
          <c:h val="0.812945750640832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QSA!$AH$2:$AH$13</c:f>
              <c:strCache>
                <c:ptCount val="12"/>
                <c:pt idx="0">
                  <c:v>Mar 15</c:v>
                </c:pt>
                <c:pt idx="1">
                  <c:v>Jun 15</c:v>
                </c:pt>
                <c:pt idx="2">
                  <c:v>Sep 15</c:v>
                </c:pt>
                <c:pt idx="3">
                  <c:v>Dec 15</c:v>
                </c:pt>
                <c:pt idx="4">
                  <c:v>Mar 16</c:v>
                </c:pt>
                <c:pt idx="5">
                  <c:v>Jun 16</c:v>
                </c:pt>
                <c:pt idx="6">
                  <c:v>Sep 16</c:v>
                </c:pt>
                <c:pt idx="7">
                  <c:v>Dec 16</c:v>
                </c:pt>
                <c:pt idx="8">
                  <c:v>Mar 17</c:v>
                </c:pt>
                <c:pt idx="9">
                  <c:v>Jun 17</c:v>
                </c:pt>
                <c:pt idx="10">
                  <c:v>Sep 17</c:v>
                </c:pt>
                <c:pt idx="11">
                  <c:v>Dec 17</c:v>
                </c:pt>
              </c:strCache>
            </c:strRef>
          </c:cat>
          <c:val>
            <c:numRef>
              <c:f>QSA!$AF$2:$AF$13</c:f>
              <c:numCache>
                <c:formatCode>General</c:formatCode>
                <c:ptCount val="12"/>
                <c:pt idx="0">
                  <c:v>99.42</c:v>
                </c:pt>
                <c:pt idx="1">
                  <c:v>99.41</c:v>
                </c:pt>
                <c:pt idx="2">
                  <c:v>99.34</c:v>
                </c:pt>
                <c:pt idx="3">
                  <c:v>99.23</c:v>
                </c:pt>
                <c:pt idx="4">
                  <c:v>99.09</c:v>
                </c:pt>
                <c:pt idx="5">
                  <c:v>98.960000000000008</c:v>
                </c:pt>
                <c:pt idx="6">
                  <c:v>98.83</c:v>
                </c:pt>
                <c:pt idx="7">
                  <c:v>98.710000000000008</c:v>
                </c:pt>
                <c:pt idx="8">
                  <c:v>98.61</c:v>
                </c:pt>
                <c:pt idx="9">
                  <c:v>98.51</c:v>
                </c:pt>
                <c:pt idx="10">
                  <c:v>98.43</c:v>
                </c:pt>
                <c:pt idx="11">
                  <c:v>98.350000000000009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QSA!$AH$2:$AH$13</c:f>
              <c:strCache>
                <c:ptCount val="12"/>
                <c:pt idx="0">
                  <c:v>Mar 15</c:v>
                </c:pt>
                <c:pt idx="1">
                  <c:v>Jun 15</c:v>
                </c:pt>
                <c:pt idx="2">
                  <c:v>Sep 15</c:v>
                </c:pt>
                <c:pt idx="3">
                  <c:v>Dec 15</c:v>
                </c:pt>
                <c:pt idx="4">
                  <c:v>Mar 16</c:v>
                </c:pt>
                <c:pt idx="5">
                  <c:v>Jun 16</c:v>
                </c:pt>
                <c:pt idx="6">
                  <c:v>Sep 16</c:v>
                </c:pt>
                <c:pt idx="7">
                  <c:v>Dec 16</c:v>
                </c:pt>
                <c:pt idx="8">
                  <c:v>Mar 17</c:v>
                </c:pt>
                <c:pt idx="9">
                  <c:v>Jun 17</c:v>
                </c:pt>
                <c:pt idx="10">
                  <c:v>Sep 17</c:v>
                </c:pt>
                <c:pt idx="11">
                  <c:v>Dec 17</c:v>
                </c:pt>
              </c:strCache>
            </c:strRef>
          </c:cat>
          <c:val>
            <c:numRef>
              <c:f>QSA!$AL$2:$AL$13</c:f>
              <c:numCache>
                <c:formatCode>General</c:formatCode>
                <c:ptCount val="12"/>
                <c:pt idx="0">
                  <c:v>99.43</c:v>
                </c:pt>
                <c:pt idx="1">
                  <c:v>99.4</c:v>
                </c:pt>
                <c:pt idx="2">
                  <c:v>99.320000000000007</c:v>
                </c:pt>
                <c:pt idx="3">
                  <c:v>99.2</c:v>
                </c:pt>
                <c:pt idx="4">
                  <c:v>99.06</c:v>
                </c:pt>
                <c:pt idx="5">
                  <c:v>98.93</c:v>
                </c:pt>
                <c:pt idx="6">
                  <c:v>98.8</c:v>
                </c:pt>
                <c:pt idx="7">
                  <c:v>98.69</c:v>
                </c:pt>
                <c:pt idx="8">
                  <c:v>98.600000000000009</c:v>
                </c:pt>
                <c:pt idx="9">
                  <c:v>98.51</c:v>
                </c:pt>
                <c:pt idx="10">
                  <c:v>98.43</c:v>
                </c:pt>
                <c:pt idx="11">
                  <c:v>98.350000000000009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07152"/>
        <c:axId val="230307544"/>
      </c:lineChart>
      <c:catAx>
        <c:axId val="23030715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7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0307544"/>
        <c:crosses val="autoZero"/>
        <c:auto val="1"/>
        <c:lblAlgn val="ctr"/>
        <c:lblOffset val="100"/>
        <c:noMultiLvlLbl val="0"/>
      </c:catAx>
      <c:valAx>
        <c:axId val="23030754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0307152"/>
        <c:crosses val="autoZero"/>
        <c:crossBetween val="between"/>
      </c:valAx>
      <c:spPr>
        <a:solidFill>
          <a:schemeClr val="tx1"/>
        </a:solidFill>
        <a:ln w="635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Main!$X$34:$X$45</c:f>
              <c:strCache>
                <c:ptCount val="12"/>
                <c:pt idx="0">
                  <c:v>Mar 15</c:v>
                </c:pt>
                <c:pt idx="1">
                  <c:v>Jun 15</c:v>
                </c:pt>
                <c:pt idx="2">
                  <c:v>Sep 15</c:v>
                </c:pt>
                <c:pt idx="3">
                  <c:v>Dec 15</c:v>
                </c:pt>
                <c:pt idx="4">
                  <c:v>Mar 16</c:v>
                </c:pt>
                <c:pt idx="5">
                  <c:v>Jun 16</c:v>
                </c:pt>
                <c:pt idx="6">
                  <c:v>Sep 16</c:v>
                </c:pt>
                <c:pt idx="7">
                  <c:v>Dec 16</c:v>
                </c:pt>
                <c:pt idx="8">
                  <c:v>Mar 17</c:v>
                </c:pt>
                <c:pt idx="9">
                  <c:v>Jun 17</c:v>
                </c:pt>
                <c:pt idx="10">
                  <c:v>Sep 17</c:v>
                </c:pt>
                <c:pt idx="11">
                  <c:v>Dec 17</c:v>
                </c:pt>
              </c:strCache>
            </c:strRef>
          </c:cat>
          <c:val>
            <c:numRef>
              <c:f>Main!$W$34:$W$45</c:f>
              <c:numCache>
                <c:formatCode>General</c:formatCode>
                <c:ptCount val="12"/>
                <c:pt idx="0">
                  <c:v>24756</c:v>
                </c:pt>
                <c:pt idx="1">
                  <c:v>61151</c:v>
                </c:pt>
                <c:pt idx="2">
                  <c:v>34284</c:v>
                </c:pt>
                <c:pt idx="3">
                  <c:v>39976</c:v>
                </c:pt>
                <c:pt idx="4">
                  <c:v>21394</c:v>
                </c:pt>
                <c:pt idx="5">
                  <c:v>24532</c:v>
                </c:pt>
                <c:pt idx="6">
                  <c:v>13936</c:v>
                </c:pt>
                <c:pt idx="7">
                  <c:v>12128</c:v>
                </c:pt>
                <c:pt idx="8">
                  <c:v>8540</c:v>
                </c:pt>
                <c:pt idx="9">
                  <c:v>7648</c:v>
                </c:pt>
                <c:pt idx="10">
                  <c:v>4491</c:v>
                </c:pt>
                <c:pt idx="11">
                  <c:v>7876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08328"/>
        <c:axId val="230308720"/>
      </c:barChart>
      <c:catAx>
        <c:axId val="23030832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b="0" i="0" baseline="0">
                <a:latin typeface="Century" panose="02040604050505020304" pitchFamily="18" charset="0"/>
              </a:defRPr>
            </a:pPr>
            <a:endParaRPr lang="en-US"/>
          </a:p>
        </c:txPr>
        <c:crossAx val="230308720"/>
        <c:crosses val="autoZero"/>
        <c:auto val="1"/>
        <c:lblAlgn val="ctr"/>
        <c:lblOffset val="100"/>
        <c:noMultiLvlLbl val="0"/>
      </c:catAx>
      <c:valAx>
        <c:axId val="23030872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0308328"/>
        <c:crosses val="autoZero"/>
        <c:crossBetween val="between"/>
      </c:valAx>
      <c:spPr>
        <a:solidFill>
          <a:schemeClr val="tx1"/>
        </a:solidFill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18" Type="http://schemas.openxmlformats.org/officeDocument/2006/relationships/chart" Target="../charts/chart16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3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60960</xdr:colOff>
      <xdr:row>31</xdr:row>
      <xdr:rowOff>53340</xdr:rowOff>
    </xdr:from>
    <xdr:to>
      <xdr:col>20</xdr:col>
      <xdr:colOff>762000</xdr:colOff>
      <xdr:row>34</xdr:row>
      <xdr:rowOff>114299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50</xdr:row>
      <xdr:rowOff>38100</xdr:rowOff>
    </xdr:from>
    <xdr:to>
      <xdr:col>20</xdr:col>
      <xdr:colOff>777240</xdr:colOff>
      <xdr:row>53</xdr:row>
      <xdr:rowOff>2173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106680</xdr:colOff>
      <xdr:row>50</xdr:row>
      <xdr:rowOff>121920</xdr:rowOff>
    </xdr:from>
    <xdr:to>
      <xdr:col>14</xdr:col>
      <xdr:colOff>769620</xdr:colOff>
      <xdr:row>52</xdr:row>
      <xdr:rowOff>106680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83820</xdr:colOff>
      <xdr:row>15</xdr:row>
      <xdr:rowOff>53340</xdr:rowOff>
    </xdr:from>
    <xdr:to>
      <xdr:col>14</xdr:col>
      <xdr:colOff>678180</xdr:colOff>
      <xdr:row>26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167640</xdr:colOff>
      <xdr:row>31</xdr:row>
      <xdr:rowOff>152400</xdr:rowOff>
    </xdr:from>
    <xdr:to>
      <xdr:col>7</xdr:col>
      <xdr:colOff>701040</xdr:colOff>
      <xdr:row>34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129540</xdr:colOff>
      <xdr:row>35</xdr:row>
      <xdr:rowOff>53340</xdr:rowOff>
    </xdr:from>
    <xdr:to>
      <xdr:col>7</xdr:col>
      <xdr:colOff>754380</xdr:colOff>
      <xdr:row>45</xdr:row>
      <xdr:rowOff>106680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</xdr:col>
      <xdr:colOff>30480</xdr:colOff>
      <xdr:row>31</xdr:row>
      <xdr:rowOff>15241</xdr:rowOff>
    </xdr:from>
    <xdr:ext cx="868680" cy="266700"/>
    <xdr:sp macro="" textlink="">
      <xdr:nvSpPr>
        <xdr:cNvPr id="17" name="TextBox 16"/>
        <xdr:cNvSpPr txBox="1"/>
      </xdr:nvSpPr>
      <xdr:spPr>
        <a:xfrm>
          <a:off x="114300" y="4389121"/>
          <a:ext cx="8686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</a:t>
          </a:r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</a:t>
          </a:r>
          <a:r>
            <a:rPr lang="en-US" sz="800" b="0" i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Change</a:t>
          </a:r>
        </a:p>
      </xdr:txBody>
    </xdr:sp>
    <xdr:clientData/>
  </xdr:oneCellAnchor>
  <xdr:twoCellAnchor>
    <xdr:from>
      <xdr:col>1</xdr:col>
      <xdr:colOff>83820</xdr:colOff>
      <xdr:row>15</xdr:row>
      <xdr:rowOff>83820</xdr:rowOff>
    </xdr:from>
    <xdr:to>
      <xdr:col>7</xdr:col>
      <xdr:colOff>769620</xdr:colOff>
      <xdr:row>26</xdr:row>
      <xdr:rowOff>91440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106680</xdr:colOff>
      <xdr:row>15</xdr:row>
      <xdr:rowOff>83820</xdr:rowOff>
    </xdr:from>
    <xdr:to>
      <xdr:col>20</xdr:col>
      <xdr:colOff>701040</xdr:colOff>
      <xdr:row>26</xdr:row>
      <xdr:rowOff>106680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128544</xdr:colOff>
      <xdr:row>13</xdr:row>
      <xdr:rowOff>32131</xdr:rowOff>
    </xdr:from>
    <xdr:to>
      <xdr:col>1</xdr:col>
      <xdr:colOff>654481</xdr:colOff>
      <xdr:row>13</xdr:row>
      <xdr:rowOff>154087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9024" y="1540891"/>
          <a:ext cx="525937" cy="121956"/>
        </a:xfrm>
        <a:prstGeom prst="rect">
          <a:avLst/>
        </a:prstGeom>
      </xdr:spPr>
    </xdr:pic>
    <xdr:clientData/>
  </xdr:twoCellAnchor>
  <xdr:twoCellAnchor editAs="oneCell">
    <xdr:from>
      <xdr:col>9</xdr:col>
      <xdr:colOff>129870</xdr:colOff>
      <xdr:row>13</xdr:row>
      <xdr:rowOff>32131</xdr:rowOff>
    </xdr:from>
    <xdr:to>
      <xdr:col>9</xdr:col>
      <xdr:colOff>655807</xdr:colOff>
      <xdr:row>13</xdr:row>
      <xdr:rowOff>154087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48730" y="1540891"/>
          <a:ext cx="525937" cy="121956"/>
        </a:xfrm>
        <a:prstGeom prst="rect">
          <a:avLst/>
        </a:prstGeom>
      </xdr:spPr>
    </xdr:pic>
    <xdr:clientData/>
  </xdr:twoCellAnchor>
  <xdr:twoCellAnchor editAs="oneCell">
    <xdr:from>
      <xdr:col>15</xdr:col>
      <xdr:colOff>136827</xdr:colOff>
      <xdr:row>13</xdr:row>
      <xdr:rowOff>24511</xdr:rowOff>
    </xdr:from>
    <xdr:to>
      <xdr:col>15</xdr:col>
      <xdr:colOff>662764</xdr:colOff>
      <xdr:row>13</xdr:row>
      <xdr:rowOff>146467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60987" y="1533271"/>
          <a:ext cx="525937" cy="121956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27</xdr:row>
      <xdr:rowOff>53340</xdr:rowOff>
    </xdr:from>
    <xdr:to>
      <xdr:col>7</xdr:col>
      <xdr:colOff>716280</xdr:colOff>
      <xdr:row>31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46</xdr:row>
      <xdr:rowOff>91440</xdr:rowOff>
    </xdr:from>
    <xdr:to>
      <xdr:col>7</xdr:col>
      <xdr:colOff>762000</xdr:colOff>
      <xdr:row>49</xdr:row>
      <xdr:rowOff>106680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106680</xdr:colOff>
      <xdr:row>50</xdr:row>
      <xdr:rowOff>68580</xdr:rowOff>
    </xdr:from>
    <xdr:to>
      <xdr:col>7</xdr:col>
      <xdr:colOff>754380</xdr:colOff>
      <xdr:row>52</xdr:row>
      <xdr:rowOff>121920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3</xdr:col>
      <xdr:colOff>721995</xdr:colOff>
      <xdr:row>53</xdr:row>
      <xdr:rowOff>45720</xdr:rowOff>
    </xdr:from>
    <xdr:to>
      <xdr:col>4</xdr:col>
      <xdr:colOff>389885</xdr:colOff>
      <xdr:row>54</xdr:row>
      <xdr:rowOff>7606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91615" y="7734300"/>
          <a:ext cx="483230" cy="114286"/>
        </a:xfrm>
        <a:prstGeom prst="rect">
          <a:avLst/>
        </a:prstGeom>
      </xdr:spPr>
    </xdr:pic>
    <xdr:clientData/>
  </xdr:twoCellAnchor>
  <xdr:twoCellAnchor>
    <xdr:from>
      <xdr:col>9</xdr:col>
      <xdr:colOff>45720</xdr:colOff>
      <xdr:row>27</xdr:row>
      <xdr:rowOff>53340</xdr:rowOff>
    </xdr:from>
    <xdr:to>
      <xdr:col>14</xdr:col>
      <xdr:colOff>723900</xdr:colOff>
      <xdr:row>30</xdr:row>
      <xdr:rowOff>121920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45720</xdr:colOff>
      <xdr:row>31</xdr:row>
      <xdr:rowOff>106679</xdr:rowOff>
    </xdr:from>
    <xdr:to>
      <xdr:col>14</xdr:col>
      <xdr:colOff>594360</xdr:colOff>
      <xdr:row>34</xdr:row>
      <xdr:rowOff>121920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oneCellAnchor>
    <xdr:from>
      <xdr:col>7</xdr:col>
      <xdr:colOff>754380</xdr:colOff>
      <xdr:row>30</xdr:row>
      <xdr:rowOff>144781</xdr:rowOff>
    </xdr:from>
    <xdr:ext cx="853440" cy="167640"/>
    <xdr:sp macro="" textlink="">
      <xdr:nvSpPr>
        <xdr:cNvPr id="36" name="TextBox 35"/>
        <xdr:cNvSpPr txBox="1"/>
      </xdr:nvSpPr>
      <xdr:spPr>
        <a:xfrm>
          <a:off x="4838700" y="4351021"/>
          <a:ext cx="853440" cy="167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9</xdr:col>
      <xdr:colOff>152400</xdr:colOff>
      <xdr:row>35</xdr:row>
      <xdr:rowOff>137160</xdr:rowOff>
    </xdr:from>
    <xdr:to>
      <xdr:col>14</xdr:col>
      <xdr:colOff>777240</xdr:colOff>
      <xdr:row>45</xdr:row>
      <xdr:rowOff>76200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106680</xdr:colOff>
      <xdr:row>27</xdr:row>
      <xdr:rowOff>22860</xdr:rowOff>
    </xdr:from>
    <xdr:to>
      <xdr:col>20</xdr:col>
      <xdr:colOff>731520</xdr:colOff>
      <xdr:row>30</xdr:row>
      <xdr:rowOff>83820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53340</xdr:colOff>
      <xdr:row>35</xdr:row>
      <xdr:rowOff>76200</xdr:rowOff>
    </xdr:from>
    <xdr:to>
      <xdr:col>20</xdr:col>
      <xdr:colOff>716280</xdr:colOff>
      <xdr:row>45</xdr:row>
      <xdr:rowOff>76200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106680</xdr:colOff>
      <xdr:row>46</xdr:row>
      <xdr:rowOff>68580</xdr:rowOff>
    </xdr:from>
    <xdr:to>
      <xdr:col>20</xdr:col>
      <xdr:colOff>769620</xdr:colOff>
      <xdr:row>49</xdr:row>
      <xdr:rowOff>68580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oneCellAnchor>
    <xdr:from>
      <xdr:col>1</xdr:col>
      <xdr:colOff>198120</xdr:colOff>
      <xdr:row>35</xdr:row>
      <xdr:rowOff>30480</xdr:rowOff>
    </xdr:from>
    <xdr:ext cx="4564380" cy="259080"/>
    <xdr:sp macro="" textlink="">
      <xdr:nvSpPr>
        <xdr:cNvPr id="27" name="TextBox 26"/>
        <xdr:cNvSpPr txBox="1"/>
      </xdr:nvSpPr>
      <xdr:spPr>
        <a:xfrm>
          <a:off x="281940" y="5135880"/>
          <a:ext cx="4564380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Quarterly</a:t>
          </a:r>
          <a:r>
            <a:rPr lang="en-US" sz="8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</a:t>
          </a:r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Calendar Spreads</a:t>
          </a:r>
        </a:p>
      </xdr:txBody>
    </xdr:sp>
    <xdr:clientData/>
  </xdr:oneCellAnchor>
  <xdr:oneCellAnchor>
    <xdr:from>
      <xdr:col>14</xdr:col>
      <xdr:colOff>746760</xdr:colOff>
      <xdr:row>30</xdr:row>
      <xdr:rowOff>137161</xdr:rowOff>
    </xdr:from>
    <xdr:ext cx="922020" cy="213360"/>
    <xdr:sp macro="" textlink="">
      <xdr:nvSpPr>
        <xdr:cNvPr id="46" name="TextBox 45"/>
        <xdr:cNvSpPr txBox="1"/>
      </xdr:nvSpPr>
      <xdr:spPr>
        <a:xfrm>
          <a:off x="9646920" y="4343401"/>
          <a:ext cx="922020" cy="21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8</xdr:col>
      <xdr:colOff>0</xdr:colOff>
      <xdr:row>35</xdr:row>
      <xdr:rowOff>15240</xdr:rowOff>
    </xdr:from>
    <xdr:ext cx="4846320" cy="243840"/>
    <xdr:sp macro="" textlink="">
      <xdr:nvSpPr>
        <xdr:cNvPr id="47" name="TextBox 46"/>
        <xdr:cNvSpPr txBox="1"/>
      </xdr:nvSpPr>
      <xdr:spPr>
        <a:xfrm>
          <a:off x="4899660" y="5120640"/>
          <a:ext cx="4846320" cy="243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Quarterly</a:t>
          </a:r>
          <a:r>
            <a:rPr lang="en-US" sz="8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</a:t>
          </a:r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Calendar Spreads</a:t>
          </a:r>
        </a:p>
      </xdr:txBody>
    </xdr:sp>
    <xdr:clientData/>
  </xdr:oneCellAnchor>
  <xdr:oneCellAnchor>
    <xdr:from>
      <xdr:col>15</xdr:col>
      <xdr:colOff>22860</xdr:colOff>
      <xdr:row>35</xdr:row>
      <xdr:rowOff>30480</xdr:rowOff>
    </xdr:from>
    <xdr:ext cx="4846320" cy="243840"/>
    <xdr:sp macro="" textlink="">
      <xdr:nvSpPr>
        <xdr:cNvPr id="48" name="TextBox 47"/>
        <xdr:cNvSpPr txBox="1"/>
      </xdr:nvSpPr>
      <xdr:spPr>
        <a:xfrm>
          <a:off x="9738360" y="5135880"/>
          <a:ext cx="4846320" cy="243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Quarterly Calendar Spreads</a:t>
          </a:r>
        </a:p>
      </xdr:txBody>
    </xdr:sp>
    <xdr:clientData/>
  </xdr:oneCellAnchor>
  <xdr:twoCellAnchor>
    <xdr:from>
      <xdr:col>9</xdr:col>
      <xdr:colOff>144780</xdr:colOff>
      <xdr:row>46</xdr:row>
      <xdr:rowOff>53340</xdr:rowOff>
    </xdr:from>
    <xdr:to>
      <xdr:col>14</xdr:col>
      <xdr:colOff>784860</xdr:colOff>
      <xdr:row>49</xdr:row>
      <xdr:rowOff>99060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oneCellAnchor>
    <xdr:from>
      <xdr:col>7</xdr:col>
      <xdr:colOff>777240</xdr:colOff>
      <xdr:row>27</xdr:row>
      <xdr:rowOff>0</xdr:rowOff>
    </xdr:from>
    <xdr:ext cx="586740" cy="152400"/>
    <xdr:sp macro="" textlink="">
      <xdr:nvSpPr>
        <xdr:cNvPr id="49" name="TextBox 48"/>
        <xdr:cNvSpPr txBox="1"/>
      </xdr:nvSpPr>
      <xdr:spPr>
        <a:xfrm>
          <a:off x="4861560" y="3840480"/>
          <a:ext cx="5867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xdr:txBody>
    </xdr:sp>
    <xdr:clientData/>
  </xdr:oneCellAnchor>
  <xdr:oneCellAnchor>
    <xdr:from>
      <xdr:col>1</xdr:col>
      <xdr:colOff>7620</xdr:colOff>
      <xdr:row>26</xdr:row>
      <xdr:rowOff>121920</xdr:rowOff>
    </xdr:from>
    <xdr:ext cx="586740" cy="152400"/>
    <xdr:sp macro="" textlink="">
      <xdr:nvSpPr>
        <xdr:cNvPr id="51" name="TextBox 50"/>
        <xdr:cNvSpPr txBox="1"/>
      </xdr:nvSpPr>
      <xdr:spPr>
        <a:xfrm>
          <a:off x="91440" y="3810000"/>
          <a:ext cx="5867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xdr:txBody>
    </xdr:sp>
    <xdr:clientData/>
  </xdr:oneCellAnchor>
  <xdr:oneCellAnchor>
    <xdr:from>
      <xdr:col>15</xdr:col>
      <xdr:colOff>7620</xdr:colOff>
      <xdr:row>26</xdr:row>
      <xdr:rowOff>114300</xdr:rowOff>
    </xdr:from>
    <xdr:ext cx="586740" cy="152400"/>
    <xdr:sp macro="" textlink="">
      <xdr:nvSpPr>
        <xdr:cNvPr id="52" name="TextBox 51"/>
        <xdr:cNvSpPr txBox="1"/>
      </xdr:nvSpPr>
      <xdr:spPr>
        <a:xfrm>
          <a:off x="9723120" y="3802380"/>
          <a:ext cx="5867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xdr:txBody>
    </xdr:sp>
    <xdr:clientData/>
  </xdr:oneCellAnchor>
  <xdr:oneCellAnchor>
    <xdr:from>
      <xdr:col>0</xdr:col>
      <xdr:colOff>45720</xdr:colOff>
      <xdr:row>46</xdr:row>
      <xdr:rowOff>15240</xdr:rowOff>
    </xdr:from>
    <xdr:ext cx="586740" cy="152400"/>
    <xdr:sp macro="" textlink="">
      <xdr:nvSpPr>
        <xdr:cNvPr id="53" name="TextBox 52"/>
        <xdr:cNvSpPr txBox="1"/>
      </xdr:nvSpPr>
      <xdr:spPr>
        <a:xfrm>
          <a:off x="45720" y="6873240"/>
          <a:ext cx="5867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xdr:txBody>
    </xdr:sp>
    <xdr:clientData/>
  </xdr:oneCellAnchor>
  <xdr:oneCellAnchor>
    <xdr:from>
      <xdr:col>9</xdr:col>
      <xdr:colOff>76200</xdr:colOff>
      <xdr:row>45</xdr:row>
      <xdr:rowOff>121920</xdr:rowOff>
    </xdr:from>
    <xdr:ext cx="586740" cy="152400"/>
    <xdr:sp macro="" textlink="">
      <xdr:nvSpPr>
        <xdr:cNvPr id="54" name="TextBox 53"/>
        <xdr:cNvSpPr txBox="1"/>
      </xdr:nvSpPr>
      <xdr:spPr>
        <a:xfrm>
          <a:off x="4975860" y="6827520"/>
          <a:ext cx="5867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xdr:txBody>
    </xdr:sp>
    <xdr:clientData/>
  </xdr:oneCellAnchor>
  <xdr:oneCellAnchor>
    <xdr:from>
      <xdr:col>14</xdr:col>
      <xdr:colOff>807720</xdr:colOff>
      <xdr:row>45</xdr:row>
      <xdr:rowOff>129540</xdr:rowOff>
    </xdr:from>
    <xdr:ext cx="586740" cy="152400"/>
    <xdr:sp macro="" textlink="">
      <xdr:nvSpPr>
        <xdr:cNvPr id="55" name="TextBox 54"/>
        <xdr:cNvSpPr txBox="1"/>
      </xdr:nvSpPr>
      <xdr:spPr>
        <a:xfrm>
          <a:off x="9707880" y="6835140"/>
          <a:ext cx="5867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xdr:txBody>
    </xdr:sp>
    <xdr:clientData/>
  </xdr:oneCellAnchor>
  <xdr:oneCellAnchor>
    <xdr:from>
      <xdr:col>6</xdr:col>
      <xdr:colOff>175260</xdr:colOff>
      <xdr:row>14</xdr:row>
      <xdr:rowOff>152400</xdr:rowOff>
    </xdr:from>
    <xdr:ext cx="1287780" cy="205740"/>
    <xdr:sp macro="" textlink="">
      <xdr:nvSpPr>
        <xdr:cNvPr id="45" name="TextBox 44"/>
        <xdr:cNvSpPr txBox="1"/>
      </xdr:nvSpPr>
      <xdr:spPr>
        <a:xfrm>
          <a:off x="3444240" y="1821180"/>
          <a:ext cx="1287780" cy="205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Red Line is Settlement</a:t>
          </a:r>
        </a:p>
      </xdr:txBody>
    </xdr:sp>
    <xdr:clientData/>
  </xdr:oneCellAnchor>
  <xdr:oneCellAnchor>
    <xdr:from>
      <xdr:col>0</xdr:col>
      <xdr:colOff>0</xdr:colOff>
      <xdr:row>49</xdr:row>
      <xdr:rowOff>114300</xdr:rowOff>
    </xdr:from>
    <xdr:ext cx="853440" cy="167640"/>
    <xdr:sp macro="" textlink="">
      <xdr:nvSpPr>
        <xdr:cNvPr id="50" name="TextBox 49"/>
        <xdr:cNvSpPr txBox="1"/>
      </xdr:nvSpPr>
      <xdr:spPr>
        <a:xfrm>
          <a:off x="0" y="7338060"/>
          <a:ext cx="853440" cy="167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14</xdr:col>
      <xdr:colOff>769620</xdr:colOff>
      <xdr:row>49</xdr:row>
      <xdr:rowOff>83820</xdr:rowOff>
    </xdr:from>
    <xdr:ext cx="853440" cy="167640"/>
    <xdr:sp macro="" textlink="">
      <xdr:nvSpPr>
        <xdr:cNvPr id="56" name="TextBox 55"/>
        <xdr:cNvSpPr txBox="1"/>
      </xdr:nvSpPr>
      <xdr:spPr>
        <a:xfrm>
          <a:off x="9669780" y="6896100"/>
          <a:ext cx="853440" cy="167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7</xdr:col>
      <xdr:colOff>762000</xdr:colOff>
      <xdr:row>49</xdr:row>
      <xdr:rowOff>106680</xdr:rowOff>
    </xdr:from>
    <xdr:ext cx="853440" cy="167640"/>
    <xdr:sp macro="" textlink="">
      <xdr:nvSpPr>
        <xdr:cNvPr id="57" name="TextBox 56"/>
        <xdr:cNvSpPr txBox="1"/>
      </xdr:nvSpPr>
      <xdr:spPr>
        <a:xfrm>
          <a:off x="4846320" y="6918960"/>
          <a:ext cx="853440" cy="167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58"/>
  <sheetViews>
    <sheetView showGridLines="0" showRowColHeaders="0" tabSelected="1" topLeftCell="A3" zoomScaleNormal="100" workbookViewId="0">
      <selection activeCell="M9" sqref="M9"/>
    </sheetView>
  </sheetViews>
  <sheetFormatPr defaultColWidth="9" defaultRowHeight="12" x14ac:dyDescent="0.2"/>
  <cols>
    <col min="1" max="1" width="1.09765625" style="1" customWidth="1"/>
    <col min="2" max="2" width="9.69921875" style="1" customWidth="1"/>
    <col min="3" max="3" width="10.69921875" style="1" hidden="1" customWidth="1"/>
    <col min="4" max="8" width="10.69921875" style="1" customWidth="1"/>
    <col min="9" max="9" width="10.69921875" style="1" hidden="1" customWidth="1"/>
    <col min="10" max="10" width="9.69921875" style="1" customWidth="1"/>
    <col min="11" max="15" width="10.69921875" style="1" customWidth="1"/>
    <col min="16" max="16" width="9.69921875" style="1" customWidth="1"/>
    <col min="17" max="23" width="10.69921875" style="1" customWidth="1"/>
    <col min="24" max="25" width="9" style="1"/>
    <col min="26" max="26" width="9" style="1" customWidth="1"/>
    <col min="27" max="16384" width="9" style="1"/>
  </cols>
  <sheetData>
    <row r="1" spans="1:25" ht="9" hidden="1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4"/>
    </row>
    <row r="2" spans="1:25" ht="9" hidden="1" customHeight="1" thickBot="1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</row>
    <row r="3" spans="1:25" ht="4.95" customHeight="1" thickBot="1" x14ac:dyDescent="0.25">
      <c r="A3" s="15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60"/>
      <c r="U3" s="60"/>
    </row>
    <row r="4" spans="1:25" ht="15" customHeight="1" x14ac:dyDescent="0.2">
      <c r="A4" s="15"/>
      <c r="B4" s="64" t="s">
        <v>21</v>
      </c>
      <c r="C4" s="19"/>
      <c r="D4" s="94" t="str">
        <f>RTD("cqg.rtd", ,"ContractData",B6, "LongDescription")</f>
        <v>EURIBOR (CONNECT- All Sessions), Mar 15</v>
      </c>
      <c r="E4" s="94"/>
      <c r="F4" s="94"/>
      <c r="G4" s="94"/>
      <c r="H4" s="94"/>
      <c r="I4" s="20"/>
      <c r="J4" s="65" t="s">
        <v>25</v>
      </c>
      <c r="K4" s="94" t="str">
        <f>RTD("cqg.rtd", ,"ContractData",J6, "LongDescription")</f>
        <v>Eurodollar (Globex), Mar 15</v>
      </c>
      <c r="L4" s="94"/>
      <c r="M4" s="94"/>
      <c r="N4" s="94"/>
      <c r="O4" s="94"/>
      <c r="P4" s="65" t="s">
        <v>22</v>
      </c>
      <c r="Q4" s="94" t="str">
        <f>RTD("cqg.rtd", ,"ContractData",P6, "LongDescription")</f>
        <v>Short Sterling (CONNECT- All Sessions), Mar 15</v>
      </c>
      <c r="R4" s="94"/>
      <c r="S4" s="94"/>
      <c r="T4" s="94"/>
      <c r="U4" s="95"/>
    </row>
    <row r="5" spans="1:25" ht="15" customHeight="1" x14ac:dyDescent="0.2">
      <c r="A5" s="15"/>
      <c r="B5" s="66">
        <v>3</v>
      </c>
      <c r="C5" s="21"/>
      <c r="D5" s="96"/>
      <c r="E5" s="96"/>
      <c r="F5" s="96"/>
      <c r="G5" s="96"/>
      <c r="H5" s="96"/>
      <c r="I5" s="22"/>
      <c r="J5" s="67">
        <v>3</v>
      </c>
      <c r="K5" s="96"/>
      <c r="L5" s="96"/>
      <c r="M5" s="96"/>
      <c r="N5" s="96"/>
      <c r="O5" s="96"/>
      <c r="P5" s="67">
        <v>3</v>
      </c>
      <c r="Q5" s="96"/>
      <c r="R5" s="96"/>
      <c r="S5" s="96"/>
      <c r="T5" s="96"/>
      <c r="U5" s="97"/>
    </row>
    <row r="6" spans="1:25" hidden="1" x14ac:dyDescent="0.2">
      <c r="A6" s="15"/>
      <c r="B6" s="23" t="str">
        <f>RTD("cqg.rtd", ,"ContractData",QEA!Q2, "Symbol")</f>
        <v>QEAH5</v>
      </c>
      <c r="C6" s="24"/>
      <c r="D6" s="24" t="str">
        <f>RTD("cqg.rtd", ,"ContractData",QEA!Q3, "Symbol")</f>
        <v>QEAM5</v>
      </c>
      <c r="E6" s="24" t="str">
        <f>RTD("cqg.rtd", ,"ContractData",QEA!Q4, "Symbol")</f>
        <v>QEAU5</v>
      </c>
      <c r="F6" s="24" t="str">
        <f>RTD("cqg.rtd", ,"ContractData",QEA!Q5, "Symbol")</f>
        <v>QEAZ5</v>
      </c>
      <c r="G6" s="24" t="str">
        <f>RTD("cqg.rtd", ,"ContractData",QEA!Q6, "Symbol")</f>
        <v>QEAH6</v>
      </c>
      <c r="H6" s="24" t="str">
        <f>RTD("cqg.rtd", ,"ContractData",QEA!Q7, "Symbol")</f>
        <v>QEAM6</v>
      </c>
      <c r="I6" s="24" t="str">
        <f>RTD("cqg.rtd", ,"ContractData",QEA!Q8, "Symbol")</f>
        <v>QEAU6</v>
      </c>
      <c r="J6" s="24" t="str">
        <f>RTD("cqg.rtd", ,"ContractData",EDA!Q2, "Symbol")</f>
        <v>EDAH5</v>
      </c>
      <c r="K6" s="24" t="str">
        <f>RTD("cqg.rtd", ,"ContractData",EDA!Q3, "Symbol")</f>
        <v>EDAM5</v>
      </c>
      <c r="L6" s="24" t="str">
        <f>RTD("cqg.rtd", ,"ContractData",EDA!Q4, "Symbol")</f>
        <v>EDAU5</v>
      </c>
      <c r="M6" s="24" t="str">
        <f>RTD("cqg.rtd", ,"ContractData",EDA!Q5, "Symbol")</f>
        <v>EDAZ5</v>
      </c>
      <c r="N6" s="24" t="str">
        <f>RTD("cqg.rtd", ,"ContractData",EDA!Q6, "Symbol")</f>
        <v>EDAH6</v>
      </c>
      <c r="O6" s="24" t="str">
        <f>RTD("cqg.rtd", ,"ContractData",EDA!Q7, "Symbol")</f>
        <v>EDAM6</v>
      </c>
      <c r="P6" s="24" t="str">
        <f>RTD("cqg.rtd", ,"ContractData",QSA!Q2, "Symbol")</f>
        <v>QSAH5</v>
      </c>
      <c r="Q6" s="24" t="str">
        <f>RTD("cqg.rtd", ,"ContractData",QSA!Q3, "Symbol")</f>
        <v>QSAM5</v>
      </c>
      <c r="R6" s="24" t="str">
        <f>RTD("cqg.rtd", ,"ContractData",QSA!Q4, "Symbol")</f>
        <v>QSAU5</v>
      </c>
      <c r="S6" s="24" t="str">
        <f>RTD("cqg.rtd", ,"ContractData",QSA!Q5, "Symbol")</f>
        <v>QSAZ5</v>
      </c>
      <c r="T6" s="24" t="str">
        <f>RTD("cqg.rtd", ,"ContractData",QSA!Q6, "Symbol")</f>
        <v>QSAH6</v>
      </c>
      <c r="U6" s="25" t="str">
        <f>RTD("cqg.rtd", ,"ContractData",QSA!Q7, "Symbol")</f>
        <v>QSAM6</v>
      </c>
    </row>
    <row r="7" spans="1:25" ht="13.95" customHeight="1" x14ac:dyDescent="0.25">
      <c r="A7" s="15"/>
      <c r="B7" s="83" t="str">
        <f>RIGHT(RTD("cqg.rtd", ,"ContractData",B6, "LongDescription"),6)</f>
        <v>Mar 15</v>
      </c>
      <c r="C7" s="84"/>
      <c r="D7" s="84" t="str">
        <f>RIGHT(RTD("cqg.rtd", ,"ContractData",D6, "LongDescription"),6)</f>
        <v>Jun 15</v>
      </c>
      <c r="E7" s="84" t="str">
        <f>RIGHT(RTD("cqg.rtd", ,"ContractData",E6, "LongDescription"),6)</f>
        <v>Sep 15</v>
      </c>
      <c r="F7" s="84" t="str">
        <f>RIGHT(RTD("cqg.rtd", ,"ContractData",F6, "LongDescription"),6)</f>
        <v>Dec 15</v>
      </c>
      <c r="G7" s="84" t="str">
        <f>RIGHT(RTD("cqg.rtd", ,"ContractData",G6, "LongDescription"),6)</f>
        <v>Mar 16</v>
      </c>
      <c r="H7" s="84" t="str">
        <f>RIGHT(RTD("cqg.rtd", ,"ContractData",H6, "LongDescription"),6)</f>
        <v>Jun 16</v>
      </c>
      <c r="I7" s="84" t="str">
        <f>RIGHT(RTD("cqg.rtd", ,"ContractData",I6, "LongDescription"),6)</f>
        <v>Sep 16</v>
      </c>
      <c r="J7" s="84" t="str">
        <f>RIGHT(RTD("cqg.rtd", ,"ContractData",J6, "LongDescription"),6)</f>
        <v>Mar 15</v>
      </c>
      <c r="K7" s="84" t="str">
        <f>RIGHT(RTD("cqg.rtd", ,"ContractData",K6, "LongDescription"),6)</f>
        <v>Jun 15</v>
      </c>
      <c r="L7" s="84" t="str">
        <f>RIGHT(RTD("cqg.rtd", ,"ContractData",L6, "LongDescription"),6)</f>
        <v>Sep 15</v>
      </c>
      <c r="M7" s="84" t="str">
        <f>RIGHT(RTD("cqg.rtd", ,"ContractData",M6, "LongDescription"),6)</f>
        <v>Dec 15</v>
      </c>
      <c r="N7" s="84" t="str">
        <f>RIGHT(RTD("cqg.rtd", ,"ContractData",N6, "LongDescription"),6)</f>
        <v>Mar 16</v>
      </c>
      <c r="O7" s="84" t="str">
        <f>RIGHT(RTD("cqg.rtd", ,"ContractData",O6, "LongDescription"),6)</f>
        <v>Jun 16</v>
      </c>
      <c r="P7" s="84" t="str">
        <f>RIGHT(RTD("cqg.rtd", ,"ContractData",P6, "LongDescription"),6)</f>
        <v>Mar 15</v>
      </c>
      <c r="Q7" s="84" t="str">
        <f>RIGHT(RTD("cqg.rtd", ,"ContractData",Q6, "LongDescription"),6)</f>
        <v>Jun 15</v>
      </c>
      <c r="R7" s="84" t="str">
        <f>RIGHT(RTD("cqg.rtd", ,"ContractData",R6, "LongDescription"),6)</f>
        <v>Sep 15</v>
      </c>
      <c r="S7" s="84" t="str">
        <f>RIGHT(RTD("cqg.rtd", ,"ContractData",S6, "LongDescription"),6)</f>
        <v>Dec 15</v>
      </c>
      <c r="T7" s="84" t="str">
        <f>RIGHT(RTD("cqg.rtd", ,"ContractData",T6, "LongDescription"),6)</f>
        <v>Mar 16</v>
      </c>
      <c r="U7" s="85" t="str">
        <f>RIGHT(RTD("cqg.rtd", ,"ContractData",U6, "LongDescription"),6)</f>
        <v>Jun 16</v>
      </c>
      <c r="X7" s="2">
        <v>0</v>
      </c>
      <c r="Y7" s="2" t="s">
        <v>16</v>
      </c>
    </row>
    <row r="8" spans="1:25" ht="13.95" customHeight="1" x14ac:dyDescent="0.25">
      <c r="A8" s="15"/>
      <c r="B8" s="88" t="str">
        <f>TEXT(RTD("cqg.rtd",,"ContractData",B6,QEA!$T$1,,"T"),IF(B5=0,$Y$7,IF(B5=1,$Y$8,(IF(B5=2,$Y$9,IF(B5=3,$Y$10,IF(B5=4,$Y$11)))))))&amp;" "&amp;"A"</f>
        <v>99.950 A</v>
      </c>
      <c r="C8" s="88"/>
      <c r="D8" s="88" t="str">
        <f>TEXT(RTD("cqg.rtd",,"ContractData",D6,QEA!$T$1,,"T"),IF(B5=0,$Y$7,IF(B5=1,$Y$8,(IF(B5=2,$Y$9,IF(B5=3,$Y$10,IF(B5=4,$Y$11)))))))&amp;" "&amp;"A"</f>
        <v>99.955 A</v>
      </c>
      <c r="E8" s="88" t="str">
        <f>TEXT(RTD("cqg.rtd",,"ContractData",E6,QEA!$T$1,,"T"),IF(B5=0,$Y$7,IF(B5=1,$Y$8,(IF(B5=2,$Y$9,IF(B5=3,$Y$10,IF(B5=4,$Y$11)))))))&amp;" "&amp;"A"</f>
        <v>99.965 A</v>
      </c>
      <c r="F8" s="88" t="str">
        <f>TEXT(RTD("cqg.rtd",,"ContractData",F6,QEA!$T$1,,"T"),IF(B5=0,$Y$7,IF(B5=1,$Y$8,(IF(B5=2,$Y$9,IF(B5=3,$Y$10,IF(B5=4,$Y$11)))))))&amp;" "&amp;"A"</f>
        <v>99.975 A</v>
      </c>
      <c r="G8" s="88" t="str">
        <f>TEXT(RTD("cqg.rtd",,"ContractData",G6,QEA!$T$1,,"T"),IF(B5=0,$Y$7,IF(B5=1,$Y$8,(IF(B5=2,$Y$9,IF(B5=3,$Y$10,IF(B5=4,$Y$11)))))))&amp;" "&amp;"A"</f>
        <v>99.975 A</v>
      </c>
      <c r="H8" s="88" t="str">
        <f>TEXT(RTD("cqg.rtd",,"ContractData",H6,QEA!$T$1,,"T"),IF(B5=0,$Y$7,IF(B5=1,$Y$8,(IF(B5=2,$Y$9,IF(B5=3,$Y$10,IF(B5=4,$Y$11)))))))&amp;" "&amp;"A"</f>
        <v>99.965 A</v>
      </c>
      <c r="I8" s="88" t="str">
        <f>TEXT(RTD("cqg.rtd",,"ContractData",I6,QEA!$T$1,,"T"),"#.00")&amp;" "&amp;"A"</f>
        <v>99.95 A</v>
      </c>
      <c r="J8" s="88" t="str">
        <f>TEXT(RTD("cqg.rtd",,"ContractData",J6,EDA!$T$1,,"T"),IF(J5=0,$Y$7,IF(J5=1,$Y$8,(IF(J5=2,$Y$9,IF(J5=3,$Y$10,IF(J5=4,$Y$11)))))))&amp;" "&amp;"A"</f>
        <v>99.725 A</v>
      </c>
      <c r="K8" s="88" t="str">
        <f>TEXT(RTD("cqg.rtd",,"ContractData",K6,EDA!$T$1,,"T"),IF(J5=0,$Y$7,IF(J5=1,$Y$8,(IF(J5=2,$Y$9,IF(J5=3,$Y$10,IF(J5=4,$Y$11)))))))&amp;" "&amp;"A"</f>
        <v>99.590 A</v>
      </c>
      <c r="L8" s="88" t="str">
        <f>TEXT(RTD("cqg.rtd",,"ContractData",L6,EDA!$T$1,,"T"),IF(J5=0,$Y$7,IF(J5=1,$Y$8,(IF(J5=2,$Y$9,IF(J5=3,$Y$10,IF(J5=4,$Y$11)))))))&amp;" "&amp;"A"</f>
        <v>99.400 A</v>
      </c>
      <c r="M8" s="88" t="str">
        <f>TEXT(RTD("cqg.rtd",,"ContractData",M6,EDA!$T$1,,"T"),IF(J5=0,$Y$7,IF(J5=1,$Y$8,(IF(J5=2,$Y$9,IF(J5=3,$Y$10,IF(J5=4,$Y$11)))))))&amp;" "&amp;"A"</f>
        <v>99.175 A</v>
      </c>
      <c r="N8" s="88" t="str">
        <f>TEXT(RTD("cqg.rtd",,"ContractData",N6,EDA!$T$1,,"T"),IF(J5=0,$Y$7,IF(J5=1,$Y$8,(IF(J5=2,$Y$9,IF(J5=3,$Y$10,IF(J5=4,$Y$11)))))))&amp;" "&amp;"A"</f>
        <v>98.950 A</v>
      </c>
      <c r="O8" s="88" t="str">
        <f>TEXT(RTD("cqg.rtd",,"ContractData",O6,EDA!$T$1,,"T"),IF(J5=0,$Y$7,IF(J5=1,$Y$8,(IF(J5=2,$Y$9,IF(J5=3,$Y$10,IF(J5=4,$Y$11)))))))&amp;" "&amp;"A"</f>
        <v>98.730 A</v>
      </c>
      <c r="P8" s="88" t="str">
        <f>TEXT(RTD("cqg.rtd",,"ContractData",P6,QSA!$T$1,,"T"),IF(P5=0,$Y$7,IF(P5=1,$Y$8,(IF(P5=2,$Y$9,IF(P5=3,$Y$10,IF(P5=4,$Y$11)))))))&amp;" "&amp;"A"</f>
        <v>99.430 A</v>
      </c>
      <c r="Q8" s="88" t="str">
        <f>TEXT(RTD("cqg.rtd",,"ContractData",Q6,QSA!$T$1,,"T"),IF(P5=0,$Y$7,IF(P5=1,$Y$8,(IF(P5=2,$Y$9,IF(P5=3,$Y$10,IF(P5=4,$Y$11)))))))&amp;" "&amp;"A"</f>
        <v>99.420 A</v>
      </c>
      <c r="R8" s="88" t="str">
        <f>TEXT(RTD("cqg.rtd",,"ContractData",R6,QSA!$T$1,,"T"),IF(P5=0,$Y$7,IF(P5=1,$Y$8,(IF(P5=2,$Y$9,IF(P5=3,$Y$10,IF(P5=4,$Y$11)))))))&amp;" "&amp;"A"</f>
        <v>99.350 A</v>
      </c>
      <c r="S8" s="88" t="str">
        <f>TEXT(RTD("cqg.rtd",,"ContractData",S6,QSA!$T$1,,"T"),IF(P5=0,$Y$7,IF(P5=1,$Y$8,(IF(P5=2,$Y$9,IF(P5=3,$Y$10,IF(P5=4,$Y$11)))))))&amp;" "&amp;"A"</f>
        <v>99.240 A</v>
      </c>
      <c r="T8" s="88" t="str">
        <f>TEXT(RTD("cqg.rtd",,"ContractData",T6,QSA!$T$1,,"T"),IF(P5=0,$Y$7,IF(P5=1,$Y$8,(IF(P5=2,$Y$9,IF(P5=3,$Y$10,IF(P5=4,$Y$11)))))))&amp;" "&amp;"A"</f>
        <v>99.100 A</v>
      </c>
      <c r="U8" s="88" t="str">
        <f>TEXT(RTD("cqg.rtd",,"ContractData",U6,QSA!$T$1,,"T"),IF(P5=0,$Y$7,IF(P5=1,$Y$8,(IF(P5=2,$Y$9,IF(P5=3,$Y$10,IF(P5=4,$Y$11)))))))&amp;" "&amp;"A"</f>
        <v>98.960 A</v>
      </c>
      <c r="X8" s="2">
        <v>1</v>
      </c>
      <c r="Y8" s="2" t="s">
        <v>17</v>
      </c>
    </row>
    <row r="9" spans="1:25" ht="13.95" customHeight="1" x14ac:dyDescent="0.25">
      <c r="A9" s="15"/>
      <c r="B9" s="88" t="str">
        <f>TEXT(RTD("cqg.rtd",,"ContractData",B6,QEA!$S$1,,"T"),IF(B5=0,$Y$7,IF(B5=1,$Y$8,(IF(B5=2,$Y$9,IF(B5=3,$Y$10,IF(B5=4,$Y$11)))))))&amp;" "&amp;"B"</f>
        <v>99.945 B</v>
      </c>
      <c r="C9" s="88"/>
      <c r="D9" s="88" t="str">
        <f>TEXT(RTD("cqg.rtd",,"ContractData",D6,QEA!$S$1,,"T"),IF(B5=0,$Y$7,IF(B5=1,$Y$8,(IF(B5=2,$Y$9,IF(B5=3,$Y$10,IF(B5=4,$Y$11)))))))&amp;" "&amp;"B"</f>
        <v>99.950 B</v>
      </c>
      <c r="E9" s="88" t="str">
        <f>TEXT(RTD("cqg.rtd",,"ContractData",E6,QEA!$S$1,,"T"),IF(B5=0,$Y$7,IF(B5=1,$Y$8,(IF(B5=2,$Y$9,IF(B5=3,$Y$10,IF(B5=4,$Y$11)))))))&amp;" "&amp;"B"</f>
        <v>99.960 B</v>
      </c>
      <c r="F9" s="88" t="str">
        <f>TEXT(RTD("cqg.rtd",,"ContractData",F6,QEA!$S$1,,"T"),IF(B5=0,$Y$7,IF(B5=1,$Y$8,(IF(B5=2,$Y$9,IF(B5=3,$Y$10,IF(B5=4,$Y$11)))))))&amp;" "&amp;"B"</f>
        <v>99.970 B</v>
      </c>
      <c r="G9" s="88" t="str">
        <f>TEXT(RTD("cqg.rtd",,"ContractData",G6,QEA!$S$1,,"T"),IF(B5=0,$Y$7,IF(B5=1,$Y$8,(IF(B5=2,$Y$9,IF(B5=3,$Y$10,IF(B5=4,$Y$11)))))))&amp;" "&amp;"B"</f>
        <v>99.965 B</v>
      </c>
      <c r="H9" s="88" t="str">
        <f>TEXT(RTD("cqg.rtd",,"ContractData",H6,QEA!$S$1,,"T"),IF(B5=0,$Y$7,IF(B5=1,$Y$8,(IF(B5=2,$Y$9,IF(B5=3,$Y$10,IF(B5=4,$Y$11)))))))&amp;" "&amp;"B"</f>
        <v>99.960 B</v>
      </c>
      <c r="I9" s="88" t="str">
        <f>TEXT(RTD("cqg.rtd",,"ContractData",I6,QEA!$S$1,,"T"),"#.00")&amp;" "&amp;"B"</f>
        <v>99.95 B</v>
      </c>
      <c r="J9" s="88" t="str">
        <f>TEXT(RTD("cqg.rtd",,"ContractData",J6,EDA!$S$1,,"T"),IF(J5=0,$Y$7,IF(J5=1,$Y$8,(IF(J5=2,$Y$9,IF(J5=3,$Y$10,IF(J5=4,$Y$11)))))))&amp;" "&amp;"B"</f>
        <v>99.720 B</v>
      </c>
      <c r="K9" s="88" t="str">
        <f>TEXT(RTD("cqg.rtd",,"ContractData",K6,EDA!$S$1,,"T"),IF(J5=0,$Y$7,IF(J5=1,$Y$8,(IF(J5=2,$Y$9,IF(J5=3,$Y$10,IF(J5=4,$Y$11)))))))&amp;" "&amp;"B"</f>
        <v>99.585 B</v>
      </c>
      <c r="L9" s="88" t="str">
        <f>TEXT(RTD("cqg.rtd",,"ContractData",L6,EDA!$S$1,,"T"),IF(J5=0,$Y$7,IF(J5=1,$Y$8,(IF(J5=2,$Y$9,IF(J5=3,$Y$10,IF(J5=4,$Y$11)))))))&amp;" "&amp;"B"</f>
        <v>99.395 B</v>
      </c>
      <c r="M9" s="88" t="str">
        <f>TEXT(RTD("cqg.rtd",,"ContractData",M6,EDA!$S$1,,"T"),IF(J5=0,$Y$7,IF(J5=1,$Y$8,(IF(J5=2,$Y$9,IF(J5=3,$Y$10,IF(J5=4,$Y$11)))))))&amp;" "&amp;"B"</f>
        <v>99.170 B</v>
      </c>
      <c r="N9" s="88" t="str">
        <f>TEXT(RTD("cqg.rtd",,"ContractData",N6,EDA!$S$1,,"T"),IF(J5=0,$Y$7,IF(J5=1,$Y$8,(IF(J5=2,$Y$9,IF(J5=3,$Y$10,IF(J5=4,$Y$11)))))))&amp;" "&amp;"B"</f>
        <v>98.945 B</v>
      </c>
      <c r="O9" s="88" t="str">
        <f>TEXT(RTD("cqg.rtd",,"ContractData",O6,EDA!$S$1,,"T"),IF(J5=0,$Y$7,IF(J5=1,$Y$8,(IF(J5=2,$Y$9,IF(J5=3,$Y$10,IF(J5=4,$Y$11)))))))&amp;" "&amp;"B"</f>
        <v>98.725 B</v>
      </c>
      <c r="P9" s="88" t="str">
        <f>TEXT(RTD("cqg.rtd",,"ContractData",P6,QSA!$S$1,,"T"),IF(P5=0,$Y$7,IF(P5=1,$Y$8,(IF(P5=2,$Y$9,IF(P5=3,$Y$10,IF(P5=4,$Y$11)))))))&amp;" "&amp;"B"</f>
        <v>99.420 B</v>
      </c>
      <c r="Q9" s="88" t="str">
        <f>TEXT(RTD("cqg.rtd",,"ContractData",Q6,QSA!$S$1,,"T"),IF(P5=0,$Y$7,IF(P5=1,$Y$8,(IF(P5=2,$Y$9,IF(P5=3,$Y$10,IF(P5=4,$Y$11)))))))&amp;" "&amp;"B"</f>
        <v>99.410 B</v>
      </c>
      <c r="R9" s="88" t="str">
        <f>TEXT(RTD("cqg.rtd",,"ContractData",R6,QSA!$S$1,,"T"),IF(P5=0,$Y$7,IF(P5=1,$Y$8,(IF(P5=2,$Y$9,IF(P5=3,$Y$10,IF(P5=4,$Y$11)))))))&amp;" "&amp;"B"</f>
        <v>99.340 B</v>
      </c>
      <c r="S9" s="88" t="str">
        <f>TEXT(RTD("cqg.rtd",,"ContractData",S6,QSA!$S$1,,"T"),IF(P5=0,$Y$7,IF(P5=1,$Y$8,(IF(P5=2,$Y$9,IF(P5=3,$Y$10,IF(P5=4,$Y$11)))))))&amp;" "&amp;"B"</f>
        <v>99.220 B</v>
      </c>
      <c r="T9" s="88" t="str">
        <f>TEXT(RTD("cqg.rtd",,"ContractData",T6,QSA!$S$1,,"T"),IF(P5=0,$Y$7,IF(P5=1,$Y$8,(IF(P5=2,$Y$9,IF(P5=3,$Y$10,IF(P5=4,$Y$11)))))))&amp;" "&amp;"B"</f>
        <v>99.090 B</v>
      </c>
      <c r="U9" s="88" t="str">
        <f>TEXT(RTD("cqg.rtd",,"ContractData",U6,QSA!$S$1,,"T"),IF(P5=0,$Y$7,IF(P5=1,$Y$8,(IF(P5=2,$Y$9,IF(P5=3,$Y$10,IF(P5=4,$Y$11)))))))&amp;" "&amp;"B"</f>
        <v>98.950 B</v>
      </c>
      <c r="X9" s="2">
        <v>2</v>
      </c>
      <c r="Y9" s="2" t="s">
        <v>18</v>
      </c>
    </row>
    <row r="10" spans="1:25" ht="13.95" customHeight="1" x14ac:dyDescent="0.25">
      <c r="A10" s="15"/>
      <c r="B10" s="88" t="str">
        <f>TEXT(RTD("cqg.rtd", ,"ContractData",B6,QEA!$R$1,,"T"),IF(B5=0,$Y$7,IF(B5=1,$Y$8,(IF(B5=2,$Y$9,IF(B5=3,$Y$10,IF(B5=4,$Y$11)))))))&amp;" "&amp;"L"</f>
        <v>99.950 L</v>
      </c>
      <c r="C10" s="88"/>
      <c r="D10" s="88" t="str">
        <f>TEXT(RTD("cqg.rtd", ,"ContractData",D6,QEA!$R$1,,"T"),IF(B5=0,$Y$7,IF(B5=1,$Y$8,(IF(B5=2,$Y$9,IF(B5=3,$Y$10,IF(B5=4,$Y$11)))))))&amp;" "&amp;"L"</f>
        <v>99.955 L</v>
      </c>
      <c r="E10" s="88" t="str">
        <f>TEXT(RTD("cqg.rtd", ,"ContractData",E6,QEA!$R$1,,"T"),IF(B5=0,$Y$7,IF(B5=1,$Y$8,(IF(B5=2,$Y$9,IF(B5=3,$Y$10,IF(B5=4,$Y$11)))))))&amp;" "&amp;"L"</f>
        <v>99.965 L</v>
      </c>
      <c r="F10" s="88" t="str">
        <f>TEXT(RTD("cqg.rtd", ,"ContractData",F6,QEA!$R$1,,"T"),IF(B5=0,$Y$7,IF(B5=1,$Y$8,(IF(B5=2,$Y$9,IF(B5=3,$Y$10,IF(B5=4,$Y$11)))))))&amp;" "&amp;"L"</f>
        <v>99.970 L</v>
      </c>
      <c r="G10" s="88" t="str">
        <f>TEXT(RTD("cqg.rtd", ,"ContractData",G6,QEA!$R$1,,"T"),IF(B5=0,$Y$7,IF(B5=1,$Y$8,(IF(B5=2,$Y$9,IF(B5=3,$Y$10,IF(B5=4,$Y$11)))))))&amp;" "&amp;"L"</f>
        <v>99.970 L</v>
      </c>
      <c r="H10" s="88" t="str">
        <f>TEXT(RTD("cqg.rtd", ,"ContractData",H6,QEA!$R$1,,"T"),IF(B5=0,$Y$7,IF(B5=1,$Y$8,(IF(B5=2,$Y$9,IF(B5=3,$Y$10,IF(B5=4,$Y$11)))))))&amp;" "&amp;"L"</f>
        <v>99.965 L</v>
      </c>
      <c r="I10" s="88" t="str">
        <f>TEXT(RTD("cqg.rtd", ,"ContractData",I6,QEA!$R$1,,"T"),"#.00")&amp;" "&amp;"L"</f>
        <v>99.95 L</v>
      </c>
      <c r="J10" s="88" t="str">
        <f>TEXT(RTD("cqg.rtd", ,"ContractData",J6,EDA!$R$1,,"T"),IF(J5=0,$Y$7,IF(J5=1,$Y$8,(IF(J5=2,$Y$9,IF(J5=3,$Y$10,IF(J5=4,$Y$11)))))))&amp;" "&amp;"L"</f>
        <v>99.720 L</v>
      </c>
      <c r="K10" s="88" t="str">
        <f>TEXT(RTD("cqg.rtd", ,"ContractData",K6,EDA!$R$1,,"T"),IF(J5=0,$Y$7,IF(J5=1,$Y$8,(IF(J5=2,$Y$9,IF(J5=3,$Y$10,IF(J5=4,$Y$11)))))))&amp;" "&amp;"L"</f>
        <v>99.585 L</v>
      </c>
      <c r="L10" s="88" t="str">
        <f>TEXT(RTD("cqg.rtd", ,"ContractData",L6,EDA!$R$1,,"T"),IF(J5=0,$Y$7,IF(J5=1,$Y$8,(IF(J5=2,$Y$9,IF(J5=3,$Y$10,IF(J5=4,$Y$11)))))))&amp;" "&amp;"L"</f>
        <v>99.400 L</v>
      </c>
      <c r="M10" s="88" t="str">
        <f>TEXT(RTD("cqg.rtd", ,"ContractData",M6,EDA!$R$1,,"T"),IF(J5=0,$Y$7,IF(J5=1,$Y$8,(IF(J5=2,$Y$9,IF(J5=3,$Y$10,IF(J5=4,$Y$11)))))))&amp;" "&amp;"L"</f>
        <v>99.170 L</v>
      </c>
      <c r="N10" s="88" t="str">
        <f>TEXT(RTD("cqg.rtd", ,"ContractData",N6,EDA!$R$1,,"T"),IF(J5=0,$Y$7,IF(J5=1,$Y$8,(IF(J5=2,$Y$9,IF(J5=3,$Y$10,IF(J5=4,$Y$11)))))))&amp;" "&amp;"L"</f>
        <v>98.945 L</v>
      </c>
      <c r="O10" s="88" t="str">
        <f>TEXT(RTD("cqg.rtd", ,"ContractData",O6,EDA!$R$1,,"T"),IF(J5=0,$Y$7,IF(J5=1,$Y$8,(IF(J5=2,$Y$9,IF(J5=3,$Y$10,IF(J5=4,$Y$11)))))))&amp;" "&amp;"L"</f>
        <v>98.730 L</v>
      </c>
      <c r="P10" s="88" t="str">
        <f>TEXT(RTD("cqg.rtd", ,"ContractData",P6,QSA!$R$1,,"T"),IF(P5=0,$Y$7,IF(P5=1,$Y$8,(IF(P5=2,$Y$9,IF(P5=3,$Y$10,IF(P5=4,$Y$11)))))))&amp;" "&amp;"L"</f>
        <v>99.420 L</v>
      </c>
      <c r="Q10" s="88" t="str">
        <f>TEXT(RTD("cqg.rtd", ,"ContractData",Q6,QSA!$R$1,,"T"),IF(P5=0,$Y$7,IF(P5=1,$Y$8,(IF(P5=2,$Y$9,IF(P5=3,$Y$10,IF(P5=4,$Y$11)))))))&amp;" "&amp;"L"</f>
        <v>99.410 L</v>
      </c>
      <c r="R10" s="88" t="str">
        <f>TEXT(RTD("cqg.rtd", ,"ContractData",R6,QSA!$R$1,,"T"),IF(P5=0,$Y$7,IF(P5=1,$Y$8,(IF(P5=2,$Y$9,IF(P5=3,$Y$10,IF(P5=4,$Y$11)))))))&amp;" "&amp;"L"</f>
        <v>99.340 L</v>
      </c>
      <c r="S10" s="88" t="str">
        <f>TEXT(RTD("cqg.rtd", ,"ContractData",S6,QSA!$R$1,,"T"),IF(P5=0,$Y$7,IF(P5=1,$Y$8,(IF(P5=2,$Y$9,IF(P5=3,$Y$10,IF(P5=4,$Y$11)))))))&amp;" "&amp;"L"</f>
        <v>99.230 L</v>
      </c>
      <c r="T10" s="88" t="str">
        <f>TEXT(RTD("cqg.rtd", ,"ContractData",T6,QSA!$R$1,,"T"),IF(P5=0,$Y$7,IF(P5=1,$Y$8,(IF(P5=2,$Y$9,IF(P5=3,$Y$10,IF(P5=4,$Y$11)))))))&amp;" "&amp;"L"</f>
        <v>99.090 L</v>
      </c>
      <c r="U10" s="88" t="str">
        <f>TEXT(RTD("cqg.rtd", ,"ContractData",U6,QSA!$R$1,,"T"),IF(P5=0,$Y$7,IF(P5=1,$Y$8,(IF(P5=2,$Y$9,IF(P5=3,$Y$10,IF(P5=4,$Y$11)))))))&amp;" "&amp;"L"</f>
        <v>98.960 L</v>
      </c>
      <c r="X10" s="2">
        <v>3</v>
      </c>
      <c r="Y10" s="2" t="s">
        <v>19</v>
      </c>
    </row>
    <row r="11" spans="1:25" ht="13.95" hidden="1" customHeight="1" thickBot="1" x14ac:dyDescent="0.3">
      <c r="A11" s="15"/>
      <c r="B11" s="26"/>
      <c r="C11" s="27"/>
      <c r="D11" s="28" t="str">
        <f>RTD("cqg.rtd", ,"ContractData",QEA!F2, "Symbol")</f>
        <v>QEAS3H5</v>
      </c>
      <c r="E11" s="28" t="str">
        <f>RTD("cqg.rtd", ,"ContractData",QEA!F3, "Symbol")</f>
        <v>QEAS3M5</v>
      </c>
      <c r="F11" s="28" t="str">
        <f>RTD("cqg.rtd", ,"ContractData",QEA!F4, "Symbol")</f>
        <v>QEAS3U5</v>
      </c>
      <c r="G11" s="28" t="str">
        <f>RTD("cqg.rtd", ,"ContractData",QEA!F5, "Symbol")</f>
        <v>QEAS3Z5</v>
      </c>
      <c r="H11" s="28" t="str">
        <f>RTD("cqg.rtd", ,"ContractData",QEA!F6, "Symbol")</f>
        <v>QEAS3H6</v>
      </c>
      <c r="I11" s="28" t="e">
        <f>RTD("cqg.rtd", ,"ContractData",QEA!I2, "Symbol")</f>
        <v>#N/A</v>
      </c>
      <c r="J11" s="29"/>
      <c r="K11" s="28" t="str">
        <f>RTD("cqg.rtd", ,"ContractData",EDA!F2, "Symbol")</f>
        <v>EDAS3H5</v>
      </c>
      <c r="L11" s="28" t="str">
        <f>RTD("cqg.rtd", ,"ContractData",EDA!F3, "Symbol")</f>
        <v>EDAS3M5</v>
      </c>
      <c r="M11" s="28" t="str">
        <f>RTD("cqg.rtd", ,"ContractData",EDA!F4, "Symbol")</f>
        <v>EDAS3U5</v>
      </c>
      <c r="N11" s="28" t="str">
        <f>RTD("cqg.rtd", ,"ContractData",EDA!F5, "Symbol")</f>
        <v>EDAS3Z5</v>
      </c>
      <c r="O11" s="28" t="str">
        <f>RTD("cqg.rtd", ,"ContractData",EDA!F6, "Symbol")</f>
        <v>EDAS3H6</v>
      </c>
      <c r="P11" s="29"/>
      <c r="Q11" s="28" t="str">
        <f>RTD("cqg.rtd", ,"ContractData",QSA!F2, "Symbol")</f>
        <v>QSAS3H5</v>
      </c>
      <c r="R11" s="28" t="str">
        <f>RTD("cqg.rtd", ,"ContractData",QSA!F3, "Symbol")</f>
        <v>QSAS3M5</v>
      </c>
      <c r="S11" s="28" t="str">
        <f>RTD("cqg.rtd", ,"ContractData",QSA!F4, "Symbol")</f>
        <v>QSAS3U5</v>
      </c>
      <c r="T11" s="28" t="str">
        <f>RTD("cqg.rtd", ,"ContractData",QSA!F5, "Symbol")</f>
        <v>QSAS3Z5</v>
      </c>
      <c r="U11" s="28" t="str">
        <f>RTD("cqg.rtd", ,"ContractData",QSA!F6, "Symbol")</f>
        <v>QSAS3H6</v>
      </c>
      <c r="X11" s="2">
        <v>4</v>
      </c>
      <c r="Y11" s="2" t="s">
        <v>20</v>
      </c>
    </row>
    <row r="12" spans="1:25" ht="13.95" customHeight="1" x14ac:dyDescent="0.25">
      <c r="A12" s="15"/>
      <c r="B12" s="86" t="s">
        <v>9</v>
      </c>
      <c r="C12" s="86"/>
      <c r="D12" s="86" t="str">
        <f>RIGHT(RTD("cqg.rtd", ,"ContractData",D11, "LongDescription"),15)</f>
        <v xml:space="preserve"> Mar 15, Jun 15</v>
      </c>
      <c r="E12" s="86" t="str">
        <f>RIGHT(RTD("cqg.rtd", ,"ContractData",E11, "LongDescription"),15)</f>
        <v xml:space="preserve"> Jun 15, Sep 15</v>
      </c>
      <c r="F12" s="86" t="str">
        <f>RIGHT(RTD("cqg.rtd", ,"ContractData",F11, "LongDescription"),15)</f>
        <v xml:space="preserve"> Sep 15, Dec 15</v>
      </c>
      <c r="G12" s="86" t="str">
        <f>RIGHT(RTD("cqg.rtd", ,"ContractData",G11, "LongDescription"),15)</f>
        <v xml:space="preserve"> Dec 15, Mar 16</v>
      </c>
      <c r="H12" s="86" t="str">
        <f>RIGHT(RTD("cqg.rtd", ,"ContractData",H11, "LongDescription"),15)</f>
        <v xml:space="preserve"> Mar 16, Jun 16</v>
      </c>
      <c r="I12" s="86" t="e">
        <f>RIGHT(RTD("cqg.rtd", ,"ContractData",I11, "LongDescription"),15)</f>
        <v>#N/A</v>
      </c>
      <c r="J12" s="86" t="s">
        <v>9</v>
      </c>
      <c r="K12" s="86" t="str">
        <f>RIGHT(RTD("cqg.rtd", ,"ContractData",K11, "LongDescription"),15)</f>
        <v xml:space="preserve"> Mar 15, Jun 15</v>
      </c>
      <c r="L12" s="86" t="str">
        <f>RIGHT(RTD("cqg.rtd", ,"ContractData",L11, "LongDescription"),15)</f>
        <v xml:space="preserve"> Jun 15, Sep 15</v>
      </c>
      <c r="M12" s="86" t="str">
        <f>RIGHT(RTD("cqg.rtd", ,"ContractData",M11, "LongDescription"),15)</f>
        <v xml:space="preserve"> Sep 15, Dec 15</v>
      </c>
      <c r="N12" s="86" t="str">
        <f>RIGHT(RTD("cqg.rtd", ,"ContractData",N11, "LongDescription"),15)</f>
        <v xml:space="preserve"> Dec 15, Mar 16</v>
      </c>
      <c r="O12" s="86" t="str">
        <f>RIGHT(RTD("cqg.rtd", ,"ContractData",O11, "LongDescription"),15)</f>
        <v xml:space="preserve"> Mar 16, Jun 16</v>
      </c>
      <c r="P12" s="86" t="s">
        <v>9</v>
      </c>
      <c r="Q12" s="86" t="str">
        <f>RIGHT(RTD("cqg.rtd", ,"ContractData",Q11, "LongDescription"),15)</f>
        <v xml:space="preserve"> Mar 15, Jun 15</v>
      </c>
      <c r="R12" s="86" t="str">
        <f>RIGHT(RTD("cqg.rtd", ,"ContractData",R11, "LongDescription"),15)</f>
        <v xml:space="preserve"> Jun 15, Sep 15</v>
      </c>
      <c r="S12" s="86" t="str">
        <f>RIGHT(RTD("cqg.rtd", ,"ContractData",S11, "LongDescription"),15)</f>
        <v xml:space="preserve"> Sep 15, Dec 15</v>
      </c>
      <c r="T12" s="86" t="str">
        <f>RIGHT(RTD("cqg.rtd", ,"ContractData",T11, "LongDescription"),15)</f>
        <v xml:space="preserve"> Dec 15, Mar 16</v>
      </c>
      <c r="U12" s="86" t="str">
        <f>RIGHT(RTD("cqg.rtd", ,"ContractData",U11, "LongDescription"),15)</f>
        <v xml:space="preserve"> Mar 16, Jun 16</v>
      </c>
      <c r="X12" s="2">
        <v>4</v>
      </c>
      <c r="Y12" s="2" t="s">
        <v>20</v>
      </c>
    </row>
    <row r="13" spans="1:25" ht="13.95" customHeight="1" x14ac:dyDescent="0.25">
      <c r="A13" s="15"/>
      <c r="B13" s="89"/>
      <c r="C13" s="30"/>
      <c r="D13" s="88" t="str">
        <f>TEXT(RTD("cqg.rtd",,"ContractData",D11,QEA!$T$1,,"T"),IF(B5=0,$Y$7,IF(B5=1,$Y$8,(IF(B5=2,$Y$9,IF(B5=3,$Y$10,IF(B5=4,$Y$11)))))))&amp;" "&amp;"A"</f>
        <v>-.005 A</v>
      </c>
      <c r="E13" s="88" t="str">
        <f>TEXT(RTD("cqg.rtd",,"ContractData",E11,QEA!$T$1,,"T"),IF(B5=0,$Y$7,IF(B5=1,$Y$8,(IF(B5=2,$Y$9,IF(B5=3,$Y$10,IF(B5=4,$Y$11)))))))&amp;" "&amp;"A"</f>
        <v>-.010 A</v>
      </c>
      <c r="F13" s="88" t="str">
        <f>TEXT(RTD("cqg.rtd",,"ContractData",F11,QEA!$T$1,,"T"),IF(B5=0,$Y$7,IF(B5=1,$Y$8,(IF(B5=2,$Y$9,IF(B5=3,$Y$10,IF(B5=4,$Y$11)))))))&amp;" "&amp;"A"</f>
        <v>-.005 A</v>
      </c>
      <c r="G13" s="88" t="str">
        <f>TEXT(RTD("cqg.rtd",,"ContractData",G11,QEA!$T$1,,"T"),IF(B5=0,$Y$7,IF(B5=1,$Y$8,(IF(B5=2,$Y$9,IF(B5=3,$Y$10,IF(B5=4,$Y$11)))))))&amp;" "&amp;"A"</f>
        <v>.005 A</v>
      </c>
      <c r="H13" s="88" t="str">
        <f>TEXT(RTD("cqg.rtd",,"ContractData",H11,QEA!$T$1,,"T"),IF(B5=0,$Y$7,IF(B5=1,$Y$8,(IF(B5=2,$Y$9,IF(B5=3,$Y$10,IF(B5=4,$Y$11)))))))&amp;" "&amp;"A"</f>
        <v>.010 A</v>
      </c>
      <c r="I13" s="88" t="e">
        <f>TEXT(RTD("cqg.rtd",,"ContractData",I11,QEA!$T$1,,"T"),"#.00")&amp;" "&amp;"A"</f>
        <v>#N/A</v>
      </c>
      <c r="J13" s="90"/>
      <c r="K13" s="88" t="str">
        <f>TEXT(RTD("cqg.rtd",,"ContractData",K11,EDA!$T$1,,"T"),IF(J5=0,$Y$7,IF(J5=1,$Y$8,(IF(J5=2,$Y$9,IF(J5=3,$Y$10,IF(J5=4,$Y$11)))))))&amp;" "&amp;"A"</f>
        <v>14.000 A</v>
      </c>
      <c r="L13" s="88" t="str">
        <f>TEXT(RTD("cqg.rtd",,"ContractData",L11,EDA!$T$1,,"T"),IF(J5=0,$Y$7,IF(J5=1,$Y$8,(IF(J5=2,$Y$9,IF(J5=3,$Y$10,IF(J5=4,$Y$11)))))))&amp;" "&amp;"A"</f>
        <v>19.000 A</v>
      </c>
      <c r="M13" s="88" t="str">
        <f>TEXT(RTD("cqg.rtd",,"ContractData",M11,EDA!$T$1,,"T"),IF(J5=0,$Y$7,IF(J5=1,$Y$8,(IF(J5=2,$Y$9,IF(J5=3,$Y$10,IF(J5=4,$Y$11)))))))&amp;" "&amp;"A"</f>
        <v>23.000 A</v>
      </c>
      <c r="N13" s="88" t="str">
        <f>TEXT(RTD("cqg.rtd",,"ContractData",N11,EDA!$T$1,,"T"),IF(J5=0,$Y$7,IF(J5=1,$Y$8,(IF(J5=2,$Y$9,IF(J5=3,$Y$10,IF(J5=4,$Y$11)))))))&amp;" "&amp;"A"</f>
        <v>23.000 A</v>
      </c>
      <c r="O13" s="88" t="str">
        <f>TEXT(RTD("cqg.rtd",,"ContractData",O11,EDA!$T$1,,"T"),IF(J5=0,$Y$7,IF(J5=1,$Y$8,(IF(J5=2,$Y$9,IF(J5=3,$Y$10,IF(J5=4,$Y$11)))))))&amp;" "&amp;"A"</f>
        <v>22.000 A</v>
      </c>
      <c r="P13" s="90"/>
      <c r="Q13" s="88" t="str">
        <f>TEXT(RTD("cqg.rtd",,"ContractData",Q11,QSA!$T$1,,"T"),IF(P5=0,$Y$7,IF(P5=1,$Y$8,(IF(P5=2,$Y$9,IF(P5=3,$Y$10,IF(P5=4,$Y$11)))))))&amp;" "&amp;"A"</f>
        <v>.020 A</v>
      </c>
      <c r="R13" s="88" t="str">
        <f>TEXT(RTD("cqg.rtd",,"ContractData",R11,QSA!$T$1,,"T"),IF(P5=0,$Y$7,IF(P5=1,$Y$8,(IF(P5=2,$Y$9,IF(P5=3,$Y$10,IF(P5=4,$Y$11)))))))&amp;" "&amp;"A"</f>
        <v>.070 A</v>
      </c>
      <c r="S13" s="88" t="str">
        <f>TEXT(RTD("cqg.rtd",,"ContractData",S11,QSA!$T$1,,"T"),IF(P5=0,$Y$7,IF(P5=1,$Y$8,(IF(P5=2,$Y$9,IF(P5=3,$Y$10,IF(P5=4,$Y$11)))))))&amp;" "&amp;"A"</f>
        <v>.120 A</v>
      </c>
      <c r="T13" s="88" t="str">
        <f>TEXT(RTD("cqg.rtd",,"ContractData",T11,QSA!$T$1,,"T"),IF(P5=0,$Y$7,IF(P5=1,$Y$8,(IF(P5=2,$Y$9,IF(P5=3,$Y$10,IF(P5=4,$Y$11)))))))&amp;" "&amp;"A"</f>
        <v>.140 A</v>
      </c>
      <c r="U13" s="88" t="str">
        <f>TEXT(RTD("cqg.rtd",,"ContractData",U11,QSA!$T$1,,"T"),IF(P5=0,$Y$7,IF(P5=1,$Y$8,(IF(P5=2,$Y$9,IF(P5=3,$Y$10,IF(P5=4,$Y$11)))))))&amp;" "&amp;"A"</f>
        <v>.140 A</v>
      </c>
      <c r="V13" s="1" t="s">
        <v>8</v>
      </c>
      <c r="W13" s="1" t="s">
        <v>8</v>
      </c>
      <c r="X13" s="1" t="s">
        <v>8</v>
      </c>
    </row>
    <row r="14" spans="1:25" ht="13.95" customHeight="1" x14ac:dyDescent="0.25">
      <c r="A14" s="15"/>
      <c r="B14" s="89"/>
      <c r="C14" s="30"/>
      <c r="D14" s="88" t="str">
        <f>TEXT(RTD("cqg.rtd", ,"ContractData",D11,QEA!$S$1,,"T"),IF(B5=0,$Y$7,IF(B5=1,$Y$8,(IF(B5=2,$Y$9,IF(B5=3,$Y$10,IF(B5=4,$Y$11)))))))&amp;" "&amp;"B"</f>
        <v>-.010 B</v>
      </c>
      <c r="E14" s="88" t="str">
        <f>TEXT(RTD("cqg.rtd", ,"ContractData",E11,QEA!$S$1,,"T"),IF(B5=0,$Y$7,IF(B5=1,$Y$8,(IF(B5=2,$Y$9,IF(B5=3,$Y$10,IF(B5=4,$Y$11)))))))&amp;" "&amp;"B"</f>
        <v>-.015 B</v>
      </c>
      <c r="F14" s="88" t="str">
        <f>TEXT(RTD("cqg.rtd", ,"ContractData",F11,QEA!$S$1,,"T"),IF(B5=0,$Y$7,IF(B5=1,$Y$8,(IF(B5=2,$Y$9,IF(B5=3,$Y$10,IF(B5=4,$Y$11)))))))&amp;" "&amp;"B"</f>
        <v>-.010 B</v>
      </c>
      <c r="G14" s="88" t="str">
        <f>TEXT(RTD("cqg.rtd", ,"ContractData",G11,QEA!$S$1,,"T"),IF(B5=0,$Y$7,IF(B5=1,$Y$8,(IF(B5=2,$Y$9,IF(B5=3,$Y$10,IF(B5=4,$Y$11)))))))&amp;" "&amp;"B"</f>
        <v>.000 B</v>
      </c>
      <c r="H14" s="88" t="str">
        <f>TEXT(RTD("cqg.rtd", ,"ContractData",H11,QEA!$S$1,,"T"),IF(B5=0,$Y$7,IF(B5=1,$Y$8,(IF(B5=2,$Y$9,IF(B5=3,$Y$10,IF(B5=4,$Y$11)))))))&amp;" "&amp;"B"</f>
        <v>.005 B</v>
      </c>
      <c r="I14" s="88" t="e">
        <f>TEXT(RTD("cqg.rtd", ,"ContractData",I11,QEA!$S$1,,"T"),"#.00")&amp;" "&amp;"B"</f>
        <v>#N/A</v>
      </c>
      <c r="J14" s="90"/>
      <c r="K14" s="88" t="str">
        <f>TEXT(RTD("cqg.rtd", ,"ContractData",K11,EDA!$S$1,,"T"),IF(J5=0,$Y$7,IF(J5=1,$Y$8,(IF(J5=2,$Y$9,IF(J5=3,$Y$10,IF(J5=4,$Y$11)))))))&amp;" "&amp;"B"</f>
        <v>13.500 B</v>
      </c>
      <c r="L14" s="88" t="str">
        <f>TEXT(RTD("cqg.rtd", ,"ContractData",L11,EDA!$S$1,,"T"),IF(J5=0,$Y$7,IF(J5=1,$Y$8,(IF(J5=2,$Y$9,IF(J5=3,$Y$10,IF(J5=4,$Y$11)))))))&amp;" "&amp;"B"</f>
        <v>18.500 B</v>
      </c>
      <c r="M14" s="88" t="str">
        <f>TEXT(RTD("cqg.rtd", ,"ContractData",M11,EDA!$S$1,,"T"),IF(J5=0,$Y$7,IF(J5=1,$Y$8,(IF(J5=2,$Y$9,IF(J5=3,$Y$10,IF(J5=4,$Y$11)))))))&amp;" "&amp;"B"</f>
        <v>22.500 B</v>
      </c>
      <c r="N14" s="88" t="str">
        <f>TEXT(RTD("cqg.rtd", ,"ContractData",N11,EDA!$S$1,,"T"),IF(J5=0,$Y$7,IF(J5=1,$Y$8,(IF(J5=2,$Y$9,IF(J5=3,$Y$10,IF(J5=4,$Y$11)))))))&amp;" "&amp;"B"</f>
        <v>22.500 B</v>
      </c>
      <c r="O14" s="88" t="str">
        <f>TEXT(RTD("cqg.rtd", ,"ContractData",O11,EDA!$S$1,,"T"),IF(J5=0,$Y$7,IF(J5=1,$Y$8,(IF(J5=2,$Y$9,IF(J5=3,$Y$10,IF(J5=4,$Y$11)))))))&amp;" "&amp;"B"</f>
        <v>21.500 B</v>
      </c>
      <c r="P14" s="90"/>
      <c r="Q14" s="88" t="str">
        <f>TEXT(RTD("cqg.rtd", ,"ContractData",Q11,QSA!$S$1,,"T"),IF(P5=0,$Y$7,IF(P5=1,$Y$8,(IF(P5=2,$Y$9,IF(P5=3,$Y$10,IF(P5=4,$Y$11)))))))&amp;" "&amp;"B"</f>
        <v>.010 B</v>
      </c>
      <c r="R14" s="88" t="str">
        <f>TEXT(RTD("cqg.rtd", ,"ContractData",R11,QSA!$S$1,,"T"),IF(P5=0,$Y$7,IF(P5=1,$Y$8,(IF(P5=2,$Y$9,IF(P5=3,$Y$10,IF(P5=4,$Y$11)))))))&amp;" "&amp;"B"</f>
        <v>.060 B</v>
      </c>
      <c r="S14" s="88" t="str">
        <f>TEXT(RTD("cqg.rtd", ,"ContractData",S11,QSA!$S$1,,"T"),IF(P5=0,$Y$7,IF(P5=1,$Y$8,(IF(P5=2,$Y$9,IF(P5=3,$Y$10,IF(P5=4,$Y$11)))))))&amp;" "&amp;"B"</f>
        <v>.110 B</v>
      </c>
      <c r="T14" s="88" t="str">
        <f>TEXT(RTD("cqg.rtd", ,"ContractData",T11,QSA!$S$1,,"T"),IF(P5=0,$Y$7,IF(P5=1,$Y$8,(IF(P5=2,$Y$9,IF(P5=3,$Y$10,IF(P5=4,$Y$11)))))))&amp;" "&amp;"B"</f>
        <v>.130 B</v>
      </c>
      <c r="U14" s="88" t="str">
        <f>TEXT(RTD("cqg.rtd", ,"ContractData",U11,QSA!$S$1,,"T"),IF(P5=0,$Y$7,IF(P5=1,$Y$8,(IF(P5=2,$Y$9,IF(P5=3,$Y$10,IF(P5=4,$Y$11)))))))&amp;" "&amp;"B"</f>
        <v>.130 B</v>
      </c>
    </row>
    <row r="15" spans="1:25" ht="13.95" customHeight="1" x14ac:dyDescent="0.25">
      <c r="A15" s="15"/>
      <c r="B15" s="89"/>
      <c r="C15" s="30"/>
      <c r="D15" s="88" t="str">
        <f>TEXT(RTD("cqg.rtd", ,"ContractData",D11,QEA!$R$1,,"T"),IF(B5=0,$Y$7,IF(B5=1,$Y$8,(IF(B5=2,$Y$9,IF(B5=3,$Y$10,IF(B5=4,$Y$11)))))))&amp;" "&amp;"L"</f>
        <v>-.005 L</v>
      </c>
      <c r="E15" s="88" t="str">
        <f>TEXT(RTD("cqg.rtd", ,"ContractData",E11,QEA!$R$1,,"T"),IF(B5=0,$Y$7,IF(B5=1,$Y$8,(IF(B5=2,$Y$9,IF(B5=3,$Y$10,IF(B5=4,$Y$11)))))))&amp;" "&amp;"L"</f>
        <v>-.010 L</v>
      </c>
      <c r="F15" s="88" t="str">
        <f>TEXT(RTD("cqg.rtd", ,"ContractData",F11,QEA!$R$1,,"T"),IF(B5=0,$Y$7,IF(B5=1,$Y$8,(IF(B5=2,$Y$9,IF(B5=3,$Y$10,IF(B5=4,$Y$11)))))))&amp;" "&amp;"L"</f>
        <v>-.005 L</v>
      </c>
      <c r="G15" s="88" t="str">
        <f>TEXT(RTD("cqg.rtd", ,"ContractData",G11,QEA!$R$1,,"T"),IF(B5=0,$Y$7,IF(B5=1,$Y$8,(IF(B5=2,$Y$9,IF(B5=3,$Y$10,IF(B5=4,$Y$11)))))))&amp;" "&amp;"L"</f>
        <v>.000 L</v>
      </c>
      <c r="H15" s="88" t="str">
        <f>TEXT(RTD("cqg.rtd", ,"ContractData",H11,QEA!$R$1,,"T"),IF(B5=0,$Y$7,IF(B5=1,$Y$8,(IF(B5=2,$Y$9,IF(B5=3,$Y$10,IF(B5=4,$Y$11)))))))&amp;" "&amp;"L"</f>
        <v>.005 L</v>
      </c>
      <c r="I15" s="88" t="e">
        <f>TEXT(RTD("cqg.rtd", ,"ContractData",I11,QEA!$R$1,,"T"),"#.00")&amp;" "&amp;"L"</f>
        <v>#N/A</v>
      </c>
      <c r="J15" s="90"/>
      <c r="K15" s="88" t="str">
        <f>TEXT(RTD("cqg.rtd", ,"ContractData",K11,EDA!$R$1,,"T"),IF(J5=0,$Y$7,IF(J5=1,$Y$8,(IF(J5=2,$Y$9,IF(J5=3,$Y$10,IF(J5=4,$Y$11)))))))&amp;" "&amp;"L"</f>
        <v>13.500 L</v>
      </c>
      <c r="L15" s="88" t="str">
        <f>TEXT(RTD("cqg.rtd", ,"ContractData",L11,EDA!$R$1,,"T"),IF(J5=0,$Y$7,IF(J5=1,$Y$8,(IF(J5=2,$Y$9,IF(J5=3,$Y$10,IF(J5=4,$Y$11)))))))&amp;" "&amp;"L"</f>
        <v>19.000 L</v>
      </c>
      <c r="M15" s="88" t="str">
        <f>TEXT(RTD("cqg.rtd", ,"ContractData",M11,EDA!$R$1,,"T"),IF(J5=0,$Y$7,IF(J5=1,$Y$8,(IF(J5=2,$Y$9,IF(J5=3,$Y$10,IF(J5=4,$Y$11)))))))&amp;" "&amp;"L"</f>
        <v>22.500 L</v>
      </c>
      <c r="N15" s="88" t="str">
        <f>TEXT(RTD("cqg.rtd", ,"ContractData",N11,EDA!$R$1,,"T"),IF(J5=0,$Y$7,IF(J5=1,$Y$8,(IF(J5=2,$Y$9,IF(J5=3,$Y$10,IF(J5=4,$Y$11)))))))&amp;" "&amp;"L"</f>
        <v>22.500 L</v>
      </c>
      <c r="O15" s="88" t="str">
        <f>TEXT(RTD("cqg.rtd", ,"ContractData",O11,EDA!$R$1,,"T"),IF(J5=0,$Y$7,IF(J5=1,$Y$8,(IF(J5=2,$Y$9,IF(J5=3,$Y$10,IF(J5=4,$Y$11)))))))&amp;" "&amp;"L"</f>
        <v>22.000 L</v>
      </c>
      <c r="P15" s="90"/>
      <c r="Q15" s="88" t="str">
        <f>TEXT(RTD("cqg.rtd", ,"ContractData",Q11,QSA!$R$1,,"T"),IF(P5=0,$Y$7,IF(P5=1,$Y$8,(IF(P5=2,$Y$9,IF(P5=3,$Y$10,IF(P5=4,$Y$11)))))))&amp;" "&amp;"L"</f>
        <v>.010 L</v>
      </c>
      <c r="R15" s="88" t="str">
        <f>TEXT(RTD("cqg.rtd", ,"ContractData",R11,QSA!$R$1,,"T"),IF(P5=0,$Y$7,IF(P5=1,$Y$8,(IF(P5=2,$Y$9,IF(P5=3,$Y$10,IF(P5=4,$Y$11)))))))&amp;" "&amp;"L"</f>
        <v>.060 L</v>
      </c>
      <c r="S15" s="88" t="str">
        <f>TEXT(RTD("cqg.rtd", ,"ContractData",S11,QSA!$R$1,,"T"),IF(P5=0,$Y$7,IF(P5=1,$Y$8,(IF(P5=2,$Y$9,IF(P5=3,$Y$10,IF(P5=4,$Y$11)))))))&amp;" "&amp;"L"</f>
        <v>.120 L</v>
      </c>
      <c r="T15" s="88" t="str">
        <f>TEXT(RTD("cqg.rtd", ,"ContractData",T11,QSA!$R$1,,"T"),IF(P5=0,$Y$7,IF(P5=1,$Y$8,(IF(P5=2,$Y$9,IF(P5=3,$Y$10,IF(P5=4,$Y$11)))))))&amp;" "&amp;"L"</f>
        <v>.140 L</v>
      </c>
      <c r="U15" s="88" t="str">
        <f>TEXT(RTD("cqg.rtd", ,"ContractData",U11,QSA!$R$1,,"T"),IF(P5=0,$Y$7,IF(P5=1,$Y$8,(IF(P5=2,$Y$9,IF(P5=3,$Y$10,IF(P5=4,$Y$11)))))))&amp;" "&amp;"L"</f>
        <v>.130 L</v>
      </c>
    </row>
    <row r="16" spans="1:25" ht="13.8" x14ac:dyDescent="0.25">
      <c r="A16" s="15"/>
      <c r="B16" s="34"/>
      <c r="C16" s="35"/>
      <c r="D16" s="36"/>
      <c r="E16" s="37"/>
      <c r="F16" s="37"/>
      <c r="G16" s="37"/>
      <c r="H16" s="38"/>
      <c r="I16" s="11"/>
      <c r="J16" s="11"/>
      <c r="K16" s="11"/>
      <c r="L16" s="11"/>
      <c r="M16" s="11"/>
      <c r="N16" s="11"/>
      <c r="O16" s="11"/>
      <c r="P16" s="51"/>
      <c r="Q16" s="37"/>
      <c r="R16" s="37"/>
      <c r="S16" s="37"/>
      <c r="T16" s="37"/>
      <c r="U16" s="52"/>
      <c r="W16" s="5"/>
    </row>
    <row r="17" spans="1:26" ht="10.95" customHeight="1" x14ac:dyDescent="0.2">
      <c r="A17" s="15"/>
      <c r="B17" s="32"/>
      <c r="C17" s="9"/>
      <c r="D17" s="6"/>
      <c r="E17" s="6"/>
      <c r="F17" s="6"/>
      <c r="G17" s="6"/>
      <c r="H17" s="39"/>
      <c r="I17" s="6"/>
      <c r="J17" s="6"/>
      <c r="K17" s="6"/>
      <c r="L17" s="6"/>
      <c r="M17" s="6"/>
      <c r="N17" s="6"/>
      <c r="O17" s="6"/>
      <c r="P17" s="48"/>
      <c r="Q17" s="6"/>
      <c r="R17" s="6"/>
      <c r="S17" s="6"/>
      <c r="T17" s="6"/>
      <c r="U17" s="17"/>
      <c r="V17" s="1" t="s">
        <v>8</v>
      </c>
      <c r="W17" s="5"/>
    </row>
    <row r="18" spans="1:26" ht="10.95" customHeight="1" x14ac:dyDescent="0.2">
      <c r="A18" s="15"/>
      <c r="B18" s="32"/>
      <c r="C18" s="9"/>
      <c r="D18" s="6"/>
      <c r="E18" s="6"/>
      <c r="F18" s="6"/>
      <c r="G18" s="6"/>
      <c r="H18" s="39"/>
      <c r="I18" s="6"/>
      <c r="J18" s="6"/>
      <c r="K18" s="6"/>
      <c r="L18" s="6"/>
      <c r="M18" s="6"/>
      <c r="N18" s="6"/>
      <c r="O18" s="6"/>
      <c r="P18" s="53"/>
      <c r="Q18" s="7"/>
      <c r="R18" s="7"/>
      <c r="S18" s="7"/>
      <c r="T18" s="7"/>
      <c r="U18" s="17"/>
      <c r="W18" s="5"/>
    </row>
    <row r="19" spans="1:26" ht="10.95" customHeight="1" x14ac:dyDescent="0.2">
      <c r="A19" s="15"/>
      <c r="B19" s="32"/>
      <c r="C19" s="9"/>
      <c r="D19" s="6"/>
      <c r="E19" s="6"/>
      <c r="F19" s="6"/>
      <c r="G19" s="6"/>
      <c r="H19" s="39"/>
      <c r="I19" s="6"/>
      <c r="J19" s="6"/>
      <c r="K19" s="6"/>
      <c r="L19" s="6"/>
      <c r="M19" s="6"/>
      <c r="N19" s="6"/>
      <c r="O19" s="6"/>
      <c r="P19" s="53"/>
      <c r="Q19" s="7"/>
      <c r="R19" s="7"/>
      <c r="S19" s="7"/>
      <c r="T19" s="7"/>
      <c r="U19" s="17"/>
    </row>
    <row r="20" spans="1:26" ht="10.95" customHeight="1" x14ac:dyDescent="0.2">
      <c r="A20" s="15"/>
      <c r="B20" s="33"/>
      <c r="C20" s="8"/>
      <c r="D20" s="8"/>
      <c r="E20" s="8"/>
      <c r="F20" s="16"/>
      <c r="G20" s="6"/>
      <c r="H20" s="39"/>
      <c r="I20" s="6"/>
      <c r="J20" s="6"/>
      <c r="K20" s="6"/>
      <c r="L20" s="6"/>
      <c r="M20" s="6"/>
      <c r="N20" s="6"/>
      <c r="O20" s="6"/>
      <c r="P20" s="54"/>
      <c r="Q20" s="7"/>
      <c r="R20" s="7"/>
      <c r="S20" s="7"/>
      <c r="T20" s="7"/>
      <c r="U20" s="17"/>
      <c r="Y20" s="5"/>
    </row>
    <row r="21" spans="1:26" ht="10.95" customHeight="1" x14ac:dyDescent="0.2">
      <c r="A21" s="15"/>
      <c r="B21" s="32"/>
      <c r="C21" s="9"/>
      <c r="D21" s="9"/>
      <c r="E21" s="9"/>
      <c r="F21" s="6"/>
      <c r="G21" s="6"/>
      <c r="H21" s="39"/>
      <c r="I21" s="6"/>
      <c r="J21" s="6"/>
      <c r="K21" s="6"/>
      <c r="L21" s="6"/>
      <c r="M21" s="6"/>
      <c r="N21" s="6"/>
      <c r="O21" s="6"/>
      <c r="P21" s="53"/>
      <c r="Q21" s="7"/>
      <c r="R21" s="7"/>
      <c r="S21" s="7"/>
      <c r="T21" s="7"/>
      <c r="U21" s="17"/>
    </row>
    <row r="22" spans="1:26" ht="10.95" customHeight="1" x14ac:dyDescent="0.2">
      <c r="A22" s="15"/>
      <c r="B22" s="32"/>
      <c r="C22" s="9"/>
      <c r="D22" s="9"/>
      <c r="E22" s="9"/>
      <c r="F22" s="6"/>
      <c r="G22" s="6"/>
      <c r="H22" s="39"/>
      <c r="I22" s="6"/>
      <c r="J22" s="6"/>
      <c r="K22" s="6"/>
      <c r="L22" s="6"/>
      <c r="M22" s="6"/>
      <c r="N22" s="6"/>
      <c r="O22" s="6"/>
      <c r="P22" s="53"/>
      <c r="Q22" s="7"/>
      <c r="R22" s="7"/>
      <c r="S22" s="7"/>
      <c r="T22" s="7"/>
      <c r="U22" s="17"/>
      <c r="V22" s="1" t="s">
        <v>8</v>
      </c>
      <c r="W22" s="5" t="str">
        <f>(RTD("cqg.rtd",,"ContractData",K11,"LongDescription"))</f>
        <v>Eurodollar Calendar Spread 3, Mar 15, Jun 15</v>
      </c>
    </row>
    <row r="23" spans="1:26" ht="10.95" customHeight="1" x14ac:dyDescent="0.2">
      <c r="A23" s="15"/>
      <c r="B23" s="32"/>
      <c r="C23" s="9"/>
      <c r="D23" s="9"/>
      <c r="E23" s="9"/>
      <c r="F23" s="6"/>
      <c r="G23" s="6"/>
      <c r="H23" s="39"/>
      <c r="I23" s="6"/>
      <c r="J23" s="6"/>
      <c r="K23" s="6"/>
      <c r="L23" s="6"/>
      <c r="M23" s="6"/>
      <c r="N23" s="6"/>
      <c r="O23" s="6"/>
      <c r="P23" s="53"/>
      <c r="Q23" s="7"/>
      <c r="R23" s="7"/>
      <c r="S23" s="7"/>
      <c r="T23" s="7"/>
      <c r="U23" s="17"/>
      <c r="W23" s="5" t="str">
        <f>(RTD("cqg.rtd",,"ContractData",D11,"LongDescription"))</f>
        <v>Euribor Calendar Spread 3, Mar 15, Jun 15</v>
      </c>
    </row>
    <row r="24" spans="1:26" ht="10.95" customHeight="1" x14ac:dyDescent="0.2">
      <c r="A24" s="15"/>
      <c r="B24" s="33"/>
      <c r="C24" s="8"/>
      <c r="D24" s="8"/>
      <c r="E24" s="8"/>
      <c r="F24" s="3"/>
      <c r="G24" s="8"/>
      <c r="H24" s="40"/>
      <c r="I24" s="8"/>
      <c r="J24" s="8"/>
      <c r="K24" s="8"/>
      <c r="L24" s="8"/>
      <c r="M24" s="8"/>
      <c r="N24" s="8"/>
      <c r="O24" s="8"/>
      <c r="P24" s="54"/>
      <c r="Q24" s="7"/>
      <c r="R24" s="7"/>
      <c r="S24" s="7"/>
      <c r="T24" s="7"/>
      <c r="U24" s="17"/>
    </row>
    <row r="25" spans="1:26" ht="10.95" customHeight="1" x14ac:dyDescent="0.2">
      <c r="A25" s="15"/>
      <c r="B25" s="32"/>
      <c r="C25" s="9"/>
      <c r="D25" s="9"/>
      <c r="E25" s="9"/>
      <c r="F25" s="9"/>
      <c r="G25" s="9"/>
      <c r="H25" s="41"/>
      <c r="I25" s="9"/>
      <c r="J25" s="9"/>
      <c r="K25" s="9"/>
      <c r="L25" s="9"/>
      <c r="M25" s="9"/>
      <c r="N25" s="9"/>
      <c r="O25" s="9"/>
      <c r="P25" s="55"/>
      <c r="Q25" s="16"/>
      <c r="R25" s="16"/>
      <c r="S25" s="16"/>
      <c r="T25" s="16"/>
      <c r="U25" s="17"/>
    </row>
    <row r="26" spans="1:26" ht="10.95" customHeight="1" x14ac:dyDescent="0.2">
      <c r="A26" s="15"/>
      <c r="B26" s="32"/>
      <c r="C26" s="9"/>
      <c r="D26" s="9"/>
      <c r="E26" s="9"/>
      <c r="F26" s="9"/>
      <c r="G26" s="9"/>
      <c r="H26" s="41"/>
      <c r="I26" s="9"/>
      <c r="J26" s="9"/>
      <c r="K26" s="9"/>
      <c r="L26" s="9"/>
      <c r="M26" s="9"/>
      <c r="N26" s="9"/>
      <c r="O26" s="9"/>
      <c r="P26" s="55"/>
      <c r="Q26" s="16"/>
      <c r="R26" s="16"/>
      <c r="S26" s="16"/>
      <c r="T26" s="16"/>
      <c r="U26" s="17"/>
    </row>
    <row r="27" spans="1:26" ht="10.95" customHeight="1" x14ac:dyDescent="0.2">
      <c r="A27" s="15"/>
      <c r="B27" s="42"/>
      <c r="C27" s="43"/>
      <c r="D27" s="43"/>
      <c r="E27" s="43"/>
      <c r="F27" s="43"/>
      <c r="G27" s="43"/>
      <c r="H27" s="44"/>
      <c r="I27" s="43"/>
      <c r="J27" s="43"/>
      <c r="K27" s="43"/>
      <c r="L27" s="43"/>
      <c r="M27" s="43"/>
      <c r="N27" s="43"/>
      <c r="O27" s="43"/>
      <c r="P27" s="63"/>
      <c r="Q27" s="57"/>
      <c r="R27" s="57"/>
      <c r="S27" s="57"/>
      <c r="T27" s="57"/>
      <c r="U27" s="58"/>
    </row>
    <row r="28" spans="1:26" ht="13.05" customHeight="1" x14ac:dyDescent="0.2">
      <c r="A28" s="15"/>
      <c r="B28" s="62"/>
      <c r="C28" s="4"/>
      <c r="D28" s="4"/>
      <c r="E28" s="4"/>
      <c r="F28" s="10"/>
      <c r="G28" s="3"/>
      <c r="H28" s="40"/>
      <c r="I28" s="8"/>
      <c r="J28" s="8"/>
      <c r="K28" s="8"/>
      <c r="L28" s="8"/>
      <c r="M28" s="8"/>
      <c r="N28" s="8"/>
      <c r="O28" s="8"/>
      <c r="P28" s="56"/>
      <c r="Q28" s="16"/>
      <c r="R28" s="16"/>
      <c r="S28" s="16"/>
      <c r="T28" s="16"/>
      <c r="U28" s="17"/>
    </row>
    <row r="29" spans="1:26" ht="13.05" customHeight="1" x14ac:dyDescent="0.2">
      <c r="A29" s="15"/>
      <c r="B29" s="48"/>
      <c r="C29" s="6"/>
      <c r="D29" s="6"/>
      <c r="E29" s="6"/>
      <c r="F29" s="6"/>
      <c r="G29" s="6"/>
      <c r="H29" s="41"/>
      <c r="I29" s="9"/>
      <c r="J29" s="9"/>
      <c r="K29" s="9"/>
      <c r="L29" s="9"/>
      <c r="M29" s="9"/>
      <c r="N29" s="9"/>
      <c r="O29" s="9"/>
      <c r="P29" s="55"/>
      <c r="Q29" s="16"/>
      <c r="R29" s="16"/>
      <c r="S29" s="16"/>
      <c r="T29" s="16"/>
      <c r="U29" s="17"/>
    </row>
    <row r="30" spans="1:26" ht="13.05" customHeight="1" x14ac:dyDescent="0.2">
      <c r="A30" s="15"/>
      <c r="B30" s="48"/>
      <c r="C30" s="6"/>
      <c r="D30" s="6"/>
      <c r="E30" s="6"/>
      <c r="F30" s="6"/>
      <c r="G30" s="6"/>
      <c r="H30" s="41"/>
      <c r="I30" s="9"/>
      <c r="J30" s="9"/>
      <c r="K30" s="9"/>
      <c r="L30" s="9"/>
      <c r="M30" s="9"/>
      <c r="N30" s="9"/>
      <c r="O30" s="9"/>
      <c r="P30" s="55"/>
      <c r="Q30" s="16"/>
      <c r="R30" s="16"/>
      <c r="S30" s="16"/>
      <c r="T30" s="16"/>
      <c r="U30" s="17"/>
    </row>
    <row r="31" spans="1:26" ht="13.05" customHeight="1" x14ac:dyDescent="0.2">
      <c r="A31" s="15"/>
      <c r="B31" s="48"/>
      <c r="C31" s="6"/>
      <c r="D31" s="6"/>
      <c r="E31" s="6"/>
      <c r="F31" s="6"/>
      <c r="G31" s="6"/>
      <c r="H31" s="41"/>
      <c r="I31" s="9"/>
      <c r="J31" s="9"/>
      <c r="K31" s="9"/>
      <c r="L31" s="9"/>
      <c r="M31" s="9"/>
      <c r="N31" s="9"/>
      <c r="O31" s="9"/>
      <c r="P31" s="55"/>
      <c r="Q31" s="16"/>
      <c r="R31" s="16"/>
      <c r="S31" s="16"/>
      <c r="T31" s="16"/>
      <c r="U31" s="17"/>
      <c r="Z31" s="5">
        <f>RTD("cqg.rtd",,"StudyData",AE34, "Vol", "VolType=auto,CoCType=Contract", "Vol","D","0","ALL",,,"TRUE","T")</f>
        <v>17227</v>
      </c>
    </row>
    <row r="32" spans="1:26" ht="13.05" customHeight="1" x14ac:dyDescent="0.2">
      <c r="A32" s="15"/>
      <c r="B32" s="72"/>
      <c r="C32" s="73"/>
      <c r="D32" s="73"/>
      <c r="E32" s="73"/>
      <c r="F32" s="73"/>
      <c r="G32" s="73"/>
      <c r="H32" s="74"/>
      <c r="I32" s="45"/>
      <c r="J32" s="45"/>
      <c r="K32" s="45"/>
      <c r="L32" s="45"/>
      <c r="M32" s="45"/>
      <c r="N32" s="45"/>
      <c r="O32" s="45"/>
      <c r="P32" s="75"/>
      <c r="Q32" s="13"/>
      <c r="R32" s="13"/>
      <c r="S32" s="13"/>
      <c r="T32" s="13"/>
      <c r="U32" s="14"/>
    </row>
    <row r="33" spans="1:31" ht="13.05" customHeight="1" x14ac:dyDescent="0.2">
      <c r="A33" s="15"/>
      <c r="B33" s="48"/>
      <c r="C33" s="6"/>
      <c r="D33" s="6"/>
      <c r="E33" s="6"/>
      <c r="F33" s="6"/>
      <c r="G33" s="6"/>
      <c r="H33" s="41"/>
      <c r="I33" s="9"/>
      <c r="J33" s="9"/>
      <c r="K33" s="9"/>
      <c r="L33" s="9"/>
      <c r="M33" s="9"/>
      <c r="N33" s="9"/>
      <c r="O33" s="9"/>
      <c r="P33" s="55"/>
      <c r="Q33" s="16"/>
      <c r="R33" s="16"/>
      <c r="S33" s="16"/>
      <c r="T33" s="16"/>
      <c r="U33" s="17"/>
    </row>
    <row r="34" spans="1:31" ht="13.05" customHeight="1" x14ac:dyDescent="0.2">
      <c r="A34" s="15"/>
      <c r="B34" s="48"/>
      <c r="C34" s="6"/>
      <c r="D34" s="6"/>
      <c r="E34" s="6"/>
      <c r="F34" s="6"/>
      <c r="G34" s="6"/>
      <c r="H34" s="41"/>
      <c r="I34" s="9"/>
      <c r="J34" s="9"/>
      <c r="K34" s="9"/>
      <c r="L34" s="9"/>
      <c r="M34" s="9"/>
      <c r="N34" s="9"/>
      <c r="O34" s="9"/>
      <c r="P34" s="55"/>
      <c r="Q34" s="16"/>
      <c r="R34" s="16"/>
      <c r="S34" s="16"/>
      <c r="T34" s="16"/>
      <c r="U34" s="17"/>
      <c r="W34" s="5">
        <f>RTD("cqg.rtd",,"StudyData",Y34, "Vol", "VolType=auto,CoCType=Contract", "Vol","D","0","ALL",,,"TRUE","T")</f>
        <v>24756</v>
      </c>
      <c r="X34" s="5" t="str">
        <f>RIGHT(RTD("cqg.rtd", ,"ContractData",Y34, "LongDescription"),6)</f>
        <v>Mar 15</v>
      </c>
      <c r="Y34" s="5" t="str">
        <f>QEA!Q2</f>
        <v>QEAH5</v>
      </c>
      <c r="Z34" s="5">
        <f>RTD("cqg.rtd",,"StudyData",AB34, "Vol", "VolType=auto,CoCType=Contract", "Vol","D","0","ALL",,,"TRUE","T")</f>
        <v>89960</v>
      </c>
      <c r="AA34" s="5" t="str">
        <f>RIGHT(RTD("cqg.rtd", ,"ContractData",AB34, "LongDescription"),6)</f>
        <v>Mar 15</v>
      </c>
      <c r="AB34" s="5" t="str">
        <f>EDA!Q2</f>
        <v>EDAH5</v>
      </c>
      <c r="AC34" s="5">
        <f>RTD("cqg.rtd",,"StudyData",AE34, "Vol", "VolType=auto,CoCType=Contract", "Vol","D","0","ALL",,,"TRUE","T")</f>
        <v>17227</v>
      </c>
      <c r="AD34" s="5" t="str">
        <f>RIGHT(RTD("cqg.rtd", ,"ContractData",AE34, "LongDescription"),6)</f>
        <v>Mar 15</v>
      </c>
      <c r="AE34" s="5" t="str">
        <f>QSA!Q2</f>
        <v>QSAH5</v>
      </c>
    </row>
    <row r="35" spans="1:31" ht="13.05" customHeight="1" x14ac:dyDescent="0.2">
      <c r="A35" s="15"/>
      <c r="B35" s="76"/>
      <c r="C35" s="77"/>
      <c r="D35" s="77"/>
      <c r="E35" s="77"/>
      <c r="F35" s="77"/>
      <c r="G35" s="77"/>
      <c r="H35" s="44"/>
      <c r="I35" s="43"/>
      <c r="J35" s="43"/>
      <c r="K35" s="43"/>
      <c r="L35" s="43"/>
      <c r="M35" s="43"/>
      <c r="N35" s="43"/>
      <c r="O35" s="43"/>
      <c r="P35" s="63"/>
      <c r="Q35" s="57"/>
      <c r="R35" s="57"/>
      <c r="S35" s="57"/>
      <c r="T35" s="57"/>
      <c r="U35" s="58"/>
      <c r="W35" s="5">
        <f>RTD("cqg.rtd",,"StudyData",Y35, "Vol", "VolType=auto,CoCType=Contract", "Vol","D","0","ALL",,,"TRUE","T")</f>
        <v>61151</v>
      </c>
      <c r="X35" s="5" t="str">
        <f>RIGHT(RTD("cqg.rtd", ,"ContractData",Y35, "LongDescription"),6)</f>
        <v>Jun 15</v>
      </c>
      <c r="Y35" s="5" t="str">
        <f>QEA!Q3</f>
        <v>QEAM5</v>
      </c>
      <c r="Z35" s="5">
        <f>RTD("cqg.rtd",,"StudyData",AB35, "Vol", "VolType=auto,CoCType=Contract", "Vol","D","0","ALL",,,"TRUE","T")</f>
        <v>233314</v>
      </c>
      <c r="AA35" s="5" t="str">
        <f>RIGHT(RTD("cqg.rtd", ,"ContractData",AB35, "LongDescription"),6)</f>
        <v>Jun 15</v>
      </c>
      <c r="AB35" s="5" t="str">
        <f>EDA!Q3</f>
        <v>EDAM5</v>
      </c>
      <c r="AC35" s="5">
        <f>RTD("cqg.rtd",,"StudyData",AE35, "Vol", "VolType=auto,CoCType=Contract", "Vol","D","0","ALL",,,"TRUE","T")</f>
        <v>64814</v>
      </c>
      <c r="AD35" s="5" t="str">
        <f>RIGHT(RTD("cqg.rtd", ,"ContractData",AE35, "LongDescription"),6)</f>
        <v>Jun 15</v>
      </c>
      <c r="AE35" s="5" t="str">
        <f>QSA!Q3</f>
        <v>QSAM5</v>
      </c>
    </row>
    <row r="36" spans="1:31" x14ac:dyDescent="0.2">
      <c r="A36" s="15"/>
      <c r="B36" s="31"/>
      <c r="C36" s="78"/>
      <c r="D36" s="78"/>
      <c r="E36" s="78"/>
      <c r="F36" s="78"/>
      <c r="G36" s="78"/>
      <c r="H36" s="79"/>
      <c r="I36" s="46"/>
      <c r="J36" s="45"/>
      <c r="K36" s="45"/>
      <c r="L36" s="45"/>
      <c r="M36" s="45"/>
      <c r="N36" s="45"/>
      <c r="O36" s="45"/>
      <c r="P36" s="12"/>
      <c r="Q36" s="13"/>
      <c r="R36" s="13"/>
      <c r="S36" s="13"/>
      <c r="T36" s="13"/>
      <c r="U36" s="14"/>
      <c r="W36" s="5">
        <f>RTD("cqg.rtd",,"StudyData",Y36, "Vol", "VolType=auto,CoCType=Contract", "Vol","D","0","ALL",,,"TRUE","T")</f>
        <v>34284</v>
      </c>
      <c r="X36" s="5" t="str">
        <f>RIGHT(RTD("cqg.rtd", ,"ContractData",Y36, "LongDescription"),6)</f>
        <v>Sep 15</v>
      </c>
      <c r="Y36" s="5" t="str">
        <f>QEA!Q4</f>
        <v>QEAU5</v>
      </c>
      <c r="Z36" s="5">
        <f>RTD("cqg.rtd",,"StudyData",AB36, "Vol", "VolType=auto,CoCType=Contract", "Vol","D","0","ALL",,,"TRUE","T")</f>
        <v>241311</v>
      </c>
      <c r="AA36" s="5" t="str">
        <f>RIGHT(RTD("cqg.rtd", ,"ContractData",AB36, "LongDescription"),6)</f>
        <v>Sep 15</v>
      </c>
      <c r="AB36" s="5" t="str">
        <f>EDA!Q4</f>
        <v>EDAU5</v>
      </c>
      <c r="AC36" s="5">
        <f>RTD("cqg.rtd",,"StudyData",AE36, "Vol", "VolType=auto,CoCType=Contract", "Vol","D","0","ALL",,,"TRUE","T")</f>
        <v>82965</v>
      </c>
      <c r="AD36" s="5" t="str">
        <f>RIGHT(RTD("cqg.rtd", ,"ContractData",AE36, "LongDescription"),6)</f>
        <v>Sep 15</v>
      </c>
      <c r="AE36" s="5" t="str">
        <f>QSA!Q4</f>
        <v>QSAU5</v>
      </c>
    </row>
    <row r="37" spans="1:31" ht="10.95" customHeight="1" x14ac:dyDescent="0.2">
      <c r="A37" s="15"/>
      <c r="B37" s="32"/>
      <c r="C37" s="9"/>
      <c r="D37" s="6"/>
      <c r="E37" s="6"/>
      <c r="F37" s="6"/>
      <c r="G37" s="6"/>
      <c r="H37" s="39"/>
      <c r="I37" s="6"/>
      <c r="J37" s="9"/>
      <c r="K37" s="9"/>
      <c r="L37" s="9"/>
      <c r="M37" s="9"/>
      <c r="N37" s="9"/>
      <c r="O37" s="9"/>
      <c r="P37" s="15"/>
      <c r="Q37" s="16"/>
      <c r="R37" s="16"/>
      <c r="S37" s="16"/>
      <c r="T37" s="16"/>
      <c r="U37" s="17"/>
      <c r="W37" s="5">
        <f>RTD("cqg.rtd",,"StudyData",Y37, "Vol", "VolType=auto,CoCType=Contract", "Vol","D","0","ALL",,,"TRUE","T")</f>
        <v>39976</v>
      </c>
      <c r="X37" s="5" t="str">
        <f>RIGHT(RTD("cqg.rtd", ,"ContractData",Y37, "LongDescription"),6)</f>
        <v>Dec 15</v>
      </c>
      <c r="Y37" s="5" t="str">
        <f>QEA!Q5</f>
        <v>QEAZ5</v>
      </c>
      <c r="Z37" s="5">
        <f>RTD("cqg.rtd",,"StudyData",AB37, "Vol", "VolType=auto,CoCType=Contract", "Vol","D","0","ALL",,,"TRUE","T")</f>
        <v>217407</v>
      </c>
      <c r="AA37" s="5" t="str">
        <f>RIGHT(RTD("cqg.rtd", ,"ContractData",AB37, "LongDescription"),6)</f>
        <v>Dec 15</v>
      </c>
      <c r="AB37" s="5" t="str">
        <f>EDA!Q5</f>
        <v>EDAZ5</v>
      </c>
      <c r="AC37" s="5">
        <f>RTD("cqg.rtd",,"StudyData",AE37, "Vol", "VolType=auto,CoCType=Contract", "Vol","D","0","ALL",,,"TRUE","T")</f>
        <v>97506</v>
      </c>
      <c r="AD37" s="5" t="str">
        <f>RIGHT(RTD("cqg.rtd", ,"ContractData",AE37, "LongDescription"),6)</f>
        <v>Dec 15</v>
      </c>
      <c r="AE37" s="5" t="str">
        <f>QSA!Q5</f>
        <v>QSAZ5</v>
      </c>
    </row>
    <row r="38" spans="1:31" ht="10.95" customHeight="1" x14ac:dyDescent="0.2">
      <c r="A38" s="15"/>
      <c r="B38" s="32"/>
      <c r="C38" s="9"/>
      <c r="D38" s="6"/>
      <c r="E38" s="6"/>
      <c r="F38" s="6"/>
      <c r="G38" s="6"/>
      <c r="H38" s="39"/>
      <c r="I38" s="6"/>
      <c r="J38" s="9"/>
      <c r="K38" s="9"/>
      <c r="L38" s="9"/>
      <c r="M38" s="9"/>
      <c r="N38" s="9"/>
      <c r="O38" s="9"/>
      <c r="P38" s="15"/>
      <c r="Q38" s="16"/>
      <c r="R38" s="16"/>
      <c r="S38" s="16"/>
      <c r="T38" s="16"/>
      <c r="U38" s="17"/>
      <c r="W38" s="5">
        <f>RTD("cqg.rtd",,"StudyData",Y38, "Vol", "VolType=auto,CoCType=Contract", "Vol","D","0","ALL",,,"TRUE","T")</f>
        <v>21394</v>
      </c>
      <c r="X38" s="5" t="str">
        <f>RIGHT(RTD("cqg.rtd", ,"ContractData",Y38, "LongDescription"),6)</f>
        <v>Mar 16</v>
      </c>
      <c r="Y38" s="5" t="str">
        <f>QEA!Q6</f>
        <v>QEAH6</v>
      </c>
      <c r="Z38" s="5">
        <f>RTD("cqg.rtd",,"StudyData",AB38, "Vol", "VolType=auto,CoCType=Contract", "Vol","D","0","ALL",,,"TRUE","T")</f>
        <v>138289</v>
      </c>
      <c r="AA38" s="5" t="str">
        <f>RIGHT(RTD("cqg.rtd", ,"ContractData",AB38, "LongDescription"),6)</f>
        <v>Mar 16</v>
      </c>
      <c r="AB38" s="5" t="str">
        <f>EDA!Q6</f>
        <v>EDAH6</v>
      </c>
      <c r="AC38" s="5">
        <f>RTD("cqg.rtd",,"StudyData",AE38, "Vol", "VolType=auto,CoCType=Contract", "Vol","D","0","ALL",,,"TRUE","T")</f>
        <v>65379</v>
      </c>
      <c r="AD38" s="5" t="str">
        <f>RIGHT(RTD("cqg.rtd", ,"ContractData",AE38, "LongDescription"),6)</f>
        <v>Mar 16</v>
      </c>
      <c r="AE38" s="5" t="str">
        <f>QSA!Q6</f>
        <v>QSAH6</v>
      </c>
    </row>
    <row r="39" spans="1:31" ht="10.95" customHeight="1" x14ac:dyDescent="0.2">
      <c r="A39" s="15"/>
      <c r="B39" s="48"/>
      <c r="C39" s="6"/>
      <c r="D39" s="9"/>
      <c r="E39" s="9"/>
      <c r="F39" s="9"/>
      <c r="G39" s="9"/>
      <c r="H39" s="39"/>
      <c r="I39" s="6"/>
      <c r="J39" s="9"/>
      <c r="K39" s="9"/>
      <c r="L39" s="9"/>
      <c r="M39" s="9"/>
      <c r="N39" s="9"/>
      <c r="O39" s="9"/>
      <c r="P39" s="15"/>
      <c r="Q39" s="16"/>
      <c r="R39" s="16"/>
      <c r="S39" s="16"/>
      <c r="T39" s="16"/>
      <c r="U39" s="17"/>
      <c r="W39" s="5">
        <f>RTD("cqg.rtd",,"StudyData",Y39, "Vol", "VolType=auto,CoCType=Contract", "Vol","D","0","ALL",,,"TRUE","T")</f>
        <v>24532</v>
      </c>
      <c r="X39" s="5" t="str">
        <f>RIGHT(RTD("cqg.rtd", ,"ContractData",Y39, "LongDescription"),6)</f>
        <v>Jun 16</v>
      </c>
      <c r="Y39" s="5" t="str">
        <f>QEA!Q7</f>
        <v>QEAM6</v>
      </c>
      <c r="Z39" s="5">
        <f>RTD("cqg.rtd",,"StudyData",AB39, "Vol", "VolType=auto,CoCType=Contract", "Vol","D","0","ALL",,,"TRUE","T")</f>
        <v>101610</v>
      </c>
      <c r="AA39" s="5" t="str">
        <f>RIGHT(RTD("cqg.rtd", ,"ContractData",AB39, "LongDescription"),6)</f>
        <v>Jun 16</v>
      </c>
      <c r="AB39" s="5" t="str">
        <f>EDA!Q7</f>
        <v>EDAM6</v>
      </c>
      <c r="AC39" s="5">
        <f>RTD("cqg.rtd",,"StudyData",AE39, "Vol", "VolType=auto,CoCType=Contract", "Vol","D","0","ALL",,,"TRUE","T")</f>
        <v>58940</v>
      </c>
      <c r="AD39" s="5" t="str">
        <f>RIGHT(RTD("cqg.rtd", ,"ContractData",AE39, "LongDescription"),6)</f>
        <v>Jun 16</v>
      </c>
      <c r="AE39" s="5" t="str">
        <f>QSA!Q7</f>
        <v>QSAM6</v>
      </c>
    </row>
    <row r="40" spans="1:31" ht="10.95" customHeight="1" x14ac:dyDescent="0.2">
      <c r="A40" s="15"/>
      <c r="B40" s="48"/>
      <c r="C40" s="6"/>
      <c r="D40" s="3"/>
      <c r="E40" s="4"/>
      <c r="F40" s="4"/>
      <c r="G40" s="4"/>
      <c r="H40" s="39"/>
      <c r="I40" s="6"/>
      <c r="J40" s="3"/>
      <c r="K40" s="4"/>
      <c r="L40" s="4"/>
      <c r="M40" s="4"/>
      <c r="N40" s="4"/>
      <c r="O40" s="4"/>
      <c r="P40" s="15"/>
      <c r="Q40" s="16"/>
      <c r="R40" s="16"/>
      <c r="S40" s="16"/>
      <c r="T40" s="16"/>
      <c r="U40" s="17"/>
      <c r="W40" s="5">
        <f>RTD("cqg.rtd",,"StudyData",Y40, "Vol", "VolType=auto,CoCType=Contract", "Vol","D","0","ALL",,,"TRUE","T")</f>
        <v>13936</v>
      </c>
      <c r="X40" s="5" t="str">
        <f>RIGHT(RTD("cqg.rtd", ,"ContractData",Y40, "LongDescription"),6)</f>
        <v>Sep 16</v>
      </c>
      <c r="Y40" s="5" t="str">
        <f>QEA!Q8</f>
        <v>QEAU6</v>
      </c>
      <c r="Z40" s="5">
        <f>RTD("cqg.rtd",,"StudyData",AB40, "Vol", "VolType=auto,CoCType=Contract", "Vol","D","0","ALL",,,"TRUE","T")</f>
        <v>76378</v>
      </c>
      <c r="AA40" s="5" t="str">
        <f>RIGHT(RTD("cqg.rtd", ,"ContractData",AB40, "LongDescription"),6)</f>
        <v>Sep 16</v>
      </c>
      <c r="AB40" s="5" t="str">
        <f>EDA!Q8</f>
        <v>EDAU6</v>
      </c>
      <c r="AC40" s="5">
        <f>RTD("cqg.rtd",,"StudyData",AE40, "Vol", "VolType=auto,CoCType=Contract", "Vol","D","0","ALL",,,"TRUE","T")</f>
        <v>49947</v>
      </c>
      <c r="AD40" s="5" t="str">
        <f>RIGHT(RTD("cqg.rtd", ,"ContractData",AE40, "LongDescription"),6)</f>
        <v>Sep 16</v>
      </c>
      <c r="AE40" s="5" t="str">
        <f>QSA!Q8</f>
        <v>QSAU6</v>
      </c>
    </row>
    <row r="41" spans="1:31" ht="10.95" customHeight="1" x14ac:dyDescent="0.2">
      <c r="A41" s="15"/>
      <c r="B41" s="48"/>
      <c r="C41" s="6"/>
      <c r="D41" s="9"/>
      <c r="E41" s="9"/>
      <c r="F41" s="9"/>
      <c r="G41" s="9"/>
      <c r="H41" s="39"/>
      <c r="I41" s="6"/>
      <c r="J41" s="9"/>
      <c r="K41" s="9"/>
      <c r="L41" s="9"/>
      <c r="M41" s="9"/>
      <c r="N41" s="9"/>
      <c r="O41" s="9"/>
      <c r="P41" s="15"/>
      <c r="Q41" s="16"/>
      <c r="R41" s="16"/>
      <c r="S41" s="16"/>
      <c r="T41" s="16"/>
      <c r="U41" s="17"/>
      <c r="W41" s="5">
        <f>RTD("cqg.rtd",,"StudyData",Y41, "Vol", "VolType=auto,CoCType=Contract", "Vol","D","0","ALL",,,"TRUE","T")</f>
        <v>12128</v>
      </c>
      <c r="X41" s="5" t="str">
        <f>RIGHT(RTD("cqg.rtd", ,"ContractData",Y41, "LongDescription"),6)</f>
        <v>Dec 16</v>
      </c>
      <c r="Y41" s="5" t="str">
        <f>QEA!Q9</f>
        <v>QEAZ6</v>
      </c>
      <c r="Z41" s="5">
        <f>RTD("cqg.rtd",,"StudyData",AB41, "Vol", "VolType=auto,CoCType=Contract", "Vol","D","0","ALL",,,"TRUE","T")</f>
        <v>115010</v>
      </c>
      <c r="AA41" s="5" t="str">
        <f>RIGHT(RTD("cqg.rtd", ,"ContractData",AB41, "LongDescription"),6)</f>
        <v>Dec 16</v>
      </c>
      <c r="AB41" s="5" t="str">
        <f>EDA!Q9</f>
        <v>EDAZ6</v>
      </c>
      <c r="AC41" s="5">
        <f>RTD("cqg.rtd",,"StudyData",AE41, "Vol", "VolType=auto,CoCType=Contract", "Vol","D","0","ALL",,,"TRUE","T")</f>
        <v>58381</v>
      </c>
      <c r="AD41" s="5" t="str">
        <f>RIGHT(RTD("cqg.rtd", ,"ContractData",AE41, "LongDescription"),6)</f>
        <v>Dec 16</v>
      </c>
      <c r="AE41" s="5" t="str">
        <f>QSA!Q9</f>
        <v>QSAZ6</v>
      </c>
    </row>
    <row r="42" spans="1:31" ht="10.95" customHeight="1" x14ac:dyDescent="0.2">
      <c r="A42" s="15"/>
      <c r="B42" s="48"/>
      <c r="C42" s="6"/>
      <c r="D42" s="3"/>
      <c r="E42" s="4"/>
      <c r="F42" s="4"/>
      <c r="G42" s="4"/>
      <c r="H42" s="39"/>
      <c r="I42" s="6"/>
      <c r="J42" s="9"/>
      <c r="K42" s="9"/>
      <c r="L42" s="9"/>
      <c r="M42" s="9"/>
      <c r="N42" s="9"/>
      <c r="O42" s="9"/>
      <c r="P42" s="15"/>
      <c r="Q42" s="16"/>
      <c r="R42" s="16"/>
      <c r="S42" s="16"/>
      <c r="T42" s="16"/>
      <c r="U42" s="17"/>
      <c r="W42" s="5">
        <f>RTD("cqg.rtd",,"StudyData",Y42, "Vol", "VolType=auto,CoCType=Contract", "Vol","D","0","ALL",,,"TRUE","T")</f>
        <v>8540</v>
      </c>
      <c r="X42" s="5" t="str">
        <f>RIGHT(RTD("cqg.rtd", ,"ContractData",Y42, "LongDescription"),6)</f>
        <v>Mar 17</v>
      </c>
      <c r="Y42" s="5" t="str">
        <f>QEA!Q10</f>
        <v>QEAH7</v>
      </c>
      <c r="Z42" s="5">
        <f>RTD("cqg.rtd",,"StudyData",AB42, "Vol", "VolType=auto,CoCType=Contract", "Vol","D","0","ALL",,,"TRUE","T")</f>
        <v>60366</v>
      </c>
      <c r="AA42" s="5" t="str">
        <f>RIGHT(RTD("cqg.rtd", ,"ContractData",AB42, "LongDescription"),6)</f>
        <v>Mar 17</v>
      </c>
      <c r="AB42" s="5" t="str">
        <f>EDA!Q10</f>
        <v>EDAH7</v>
      </c>
      <c r="AC42" s="5">
        <f>RTD("cqg.rtd",,"StudyData",AE42, "Vol", "VolType=auto,CoCType=Contract", "Vol","D","0","ALL",,,"TRUE","T")</f>
        <v>30033</v>
      </c>
      <c r="AD42" s="5" t="str">
        <f>RIGHT(RTD("cqg.rtd", ,"ContractData",AE42, "LongDescription"),6)</f>
        <v>Mar 17</v>
      </c>
      <c r="AE42" s="5" t="str">
        <f>QSA!Q10</f>
        <v>QSAH7</v>
      </c>
    </row>
    <row r="43" spans="1:31" ht="10.95" customHeight="1" x14ac:dyDescent="0.2">
      <c r="A43" s="15"/>
      <c r="B43" s="48"/>
      <c r="C43" s="6"/>
      <c r="D43" s="9"/>
      <c r="E43" s="9"/>
      <c r="F43" s="9"/>
      <c r="G43" s="9"/>
      <c r="H43" s="40"/>
      <c r="I43" s="8"/>
      <c r="J43" s="9"/>
      <c r="K43" s="9"/>
      <c r="L43" s="9"/>
      <c r="M43" s="9"/>
      <c r="N43" s="9"/>
      <c r="O43" s="9"/>
      <c r="P43" s="15"/>
      <c r="Q43" s="16"/>
      <c r="R43" s="16"/>
      <c r="S43" s="16"/>
      <c r="T43" s="16"/>
      <c r="U43" s="17"/>
      <c r="W43" s="5">
        <f>RTD("cqg.rtd",,"StudyData",Y43, "Vol", "VolType=auto,CoCType=Contract", "Vol","D","0","ALL",,,"TRUE","T")</f>
        <v>7648</v>
      </c>
      <c r="X43" s="5" t="str">
        <f>RIGHT(RTD("cqg.rtd", ,"ContractData",Y43, "LongDescription"),6)</f>
        <v>Jun 17</v>
      </c>
      <c r="Y43" s="5" t="str">
        <f>QEA!Q11</f>
        <v>QEAM7</v>
      </c>
      <c r="Z43" s="5">
        <f>RTD("cqg.rtd",,"StudyData",AB43, "Vol", "VolType=auto,CoCType=Contract", "Vol","D","0","ALL",,,"TRUE","T")</f>
        <v>61113</v>
      </c>
      <c r="AA43" s="5" t="str">
        <f>RIGHT(RTD("cqg.rtd", ,"ContractData",AB43, "LongDescription"),6)</f>
        <v>Jun 17</v>
      </c>
      <c r="AB43" s="5" t="str">
        <f>EDA!Q11</f>
        <v>EDAM7</v>
      </c>
      <c r="AC43" s="5">
        <f>RTD("cqg.rtd",,"StudyData",AE43, "Vol", "VolType=auto,CoCType=Contract", "Vol","D","0","ALL",,,"TRUE","T")</f>
        <v>27072</v>
      </c>
      <c r="AD43" s="5" t="str">
        <f>RIGHT(RTD("cqg.rtd", ,"ContractData",AE43, "LongDescription"),6)</f>
        <v>Jun 17</v>
      </c>
      <c r="AE43" s="5" t="str">
        <f>QSA!Q11</f>
        <v>QSAM7</v>
      </c>
    </row>
    <row r="44" spans="1:31" ht="10.95" customHeight="1" x14ac:dyDescent="0.2">
      <c r="A44" s="15"/>
      <c r="B44" s="48"/>
      <c r="C44" s="6"/>
      <c r="D44" s="3"/>
      <c r="E44" s="4"/>
      <c r="F44" s="4"/>
      <c r="G44" s="4"/>
      <c r="H44" s="41"/>
      <c r="I44" s="9"/>
      <c r="J44" s="10"/>
      <c r="K44" s="3"/>
      <c r="L44" s="4"/>
      <c r="M44" s="4"/>
      <c r="N44" s="4"/>
      <c r="O44" s="4"/>
      <c r="P44" s="15"/>
      <c r="Q44" s="16"/>
      <c r="R44" s="16"/>
      <c r="S44" s="16"/>
      <c r="T44" s="16"/>
      <c r="U44" s="17"/>
      <c r="W44" s="5">
        <f>RTD("cqg.rtd",,"StudyData",Y44, "Vol", "VolType=auto,CoCType=Contract", "Vol","D","0","ALL",,,"TRUE","T")</f>
        <v>4491</v>
      </c>
      <c r="X44" s="5" t="str">
        <f>RIGHT(RTD("cqg.rtd", ,"ContractData",Y44, "LongDescription"),6)</f>
        <v>Sep 17</v>
      </c>
      <c r="Y44" s="5" t="str">
        <f>QEA!Q12</f>
        <v>QEAU7</v>
      </c>
      <c r="Z44" s="5">
        <f>RTD("cqg.rtd",,"StudyData",AB44, "Vol", "VolType=auto,CoCType=Contract", "Vol","D","0","ALL",,,"TRUE","T")</f>
        <v>50757</v>
      </c>
      <c r="AA44" s="5" t="str">
        <f>RIGHT(RTD("cqg.rtd", ,"ContractData",AB44, "LongDescription"),6)</f>
        <v>Sep 17</v>
      </c>
      <c r="AB44" s="5" t="str">
        <f>EDA!Q12</f>
        <v>EDAU7</v>
      </c>
      <c r="AC44" s="5">
        <f>RTD("cqg.rtd",,"StudyData",AE44, "Vol", "VolType=auto,CoCType=Contract", "Vol","D","0","ALL",,,"TRUE","T")</f>
        <v>21161</v>
      </c>
      <c r="AD44" s="5" t="str">
        <f>RIGHT(RTD("cqg.rtd", ,"ContractData",AE44, "LongDescription"),6)</f>
        <v>Sep 17</v>
      </c>
      <c r="AE44" s="5" t="str">
        <f>QSA!Q12</f>
        <v>QSAU7</v>
      </c>
    </row>
    <row r="45" spans="1:31" ht="10.95" customHeight="1" x14ac:dyDescent="0.2">
      <c r="A45" s="15"/>
      <c r="B45" s="48"/>
      <c r="C45" s="6"/>
      <c r="D45" s="9"/>
      <c r="E45" s="9"/>
      <c r="F45" s="9"/>
      <c r="G45" s="9"/>
      <c r="H45" s="41"/>
      <c r="I45" s="9"/>
      <c r="J45" s="10"/>
      <c r="K45" s="9"/>
      <c r="L45" s="9"/>
      <c r="M45" s="9"/>
      <c r="N45" s="9"/>
      <c r="O45" s="9"/>
      <c r="P45" s="15"/>
      <c r="Q45" s="16"/>
      <c r="R45" s="16"/>
      <c r="S45" s="16"/>
      <c r="T45" s="16"/>
      <c r="U45" s="17"/>
      <c r="W45" s="5">
        <f>RTD("cqg.rtd",,"StudyData",Y45, "Vol", "VolType=auto,CoCType=Contract", "Vol","D","0","ALL",,,"TRUE","T")</f>
        <v>7876</v>
      </c>
      <c r="X45" s="5" t="str">
        <f>RIGHT(RTD("cqg.rtd", ,"ContractData",Y45, "LongDescription"),6)</f>
        <v>Dec 17</v>
      </c>
      <c r="Y45" s="5" t="str">
        <f>QEA!Q13</f>
        <v>QEAZ7</v>
      </c>
      <c r="Z45" s="5">
        <f>RTD("cqg.rtd",,"StudyData",AB45, "Vol", "VolType=auto,CoCType=Contract", "Vol","D","0","ALL",,,"TRUE","T")</f>
        <v>69390</v>
      </c>
      <c r="AA45" s="5" t="str">
        <f>RIGHT(RTD("cqg.rtd", ,"ContractData",AB45, "LongDescription"),6)</f>
        <v>Dec 17</v>
      </c>
      <c r="AB45" s="5" t="str">
        <f>EDA!Q13</f>
        <v>EDAZ7</v>
      </c>
      <c r="AC45" s="5">
        <f>RTD("cqg.rtd",,"StudyData",AE45, "Vol", "VolType=auto,CoCType=Contract", "Vol","D","0","ALL",,,"TRUE","T")</f>
        <v>30647</v>
      </c>
      <c r="AD45" s="5" t="str">
        <f>RIGHT(RTD("cqg.rtd", ,"ContractData",AE45, "LongDescription"),6)</f>
        <v>Dec 17</v>
      </c>
      <c r="AE45" s="5" t="str">
        <f>QSA!Q13</f>
        <v>QSAZ7</v>
      </c>
    </row>
    <row r="46" spans="1:31" ht="10.95" customHeight="1" x14ac:dyDescent="0.2">
      <c r="A46" s="15"/>
      <c r="B46" s="49"/>
      <c r="C46" s="50"/>
      <c r="D46" s="80"/>
      <c r="E46" s="81"/>
      <c r="F46" s="81"/>
      <c r="G46" s="81"/>
      <c r="H46" s="44"/>
      <c r="I46" s="43"/>
      <c r="J46" s="82"/>
      <c r="K46" s="43"/>
      <c r="L46" s="43"/>
      <c r="M46" s="43"/>
      <c r="N46" s="43"/>
      <c r="O46" s="43"/>
      <c r="P46" s="18"/>
      <c r="Q46" s="57"/>
      <c r="R46" s="57"/>
      <c r="S46" s="57"/>
      <c r="T46" s="57"/>
      <c r="U46" s="58"/>
      <c r="W46" s="5"/>
      <c r="X46" s="5"/>
      <c r="Y46" s="5"/>
      <c r="Z46" s="5"/>
      <c r="AA46" s="5"/>
      <c r="AB46" s="5"/>
      <c r="AC46" s="5"/>
      <c r="AD46" s="5"/>
      <c r="AE46" s="5"/>
    </row>
    <row r="47" spans="1:31" ht="13.05" customHeight="1" x14ac:dyDescent="0.2">
      <c r="A47" s="15"/>
      <c r="B47" s="72"/>
      <c r="C47" s="73"/>
      <c r="D47" s="78"/>
      <c r="E47" s="78"/>
      <c r="F47" s="78"/>
      <c r="G47" s="78"/>
      <c r="H47" s="47"/>
      <c r="I47" s="87"/>
      <c r="J47" s="35"/>
      <c r="K47" s="78"/>
      <c r="L47" s="78"/>
      <c r="M47" s="78"/>
      <c r="N47" s="78"/>
      <c r="O47" s="78"/>
      <c r="P47" s="12"/>
      <c r="Q47" s="13"/>
      <c r="R47" s="13"/>
      <c r="S47" s="13"/>
      <c r="T47" s="13"/>
      <c r="U47" s="14"/>
      <c r="W47" s="5">
        <f>RTD("cqg.rtd",,"StudyData",Y47, "Vol", "VolType=auto,CoCType=Contract", "Vol","D","0","ALL",,,"TRUE","T")</f>
        <v>2119</v>
      </c>
      <c r="X47" s="5" t="str">
        <f>RIGHT(RTD("cqg.rtd", ,"ContractData",Y47, "LongDescription"),15)</f>
        <v xml:space="preserve"> Mar 15, Jun 15</v>
      </c>
      <c r="Y47" s="5" t="str">
        <f>QEA!V2</f>
        <v>QEAS3H5</v>
      </c>
      <c r="Z47" s="5">
        <f>RTD("cqg.rtd",,"StudyData",AB47, "Vol", "VolType=auto,CoCType=Contract", "Vol","D","0","ALL",,,"TRUE","T")</f>
        <v>16644</v>
      </c>
      <c r="AA47" s="5" t="str">
        <f>RIGHT(RTD("cqg.rtd", ,"ContractData",AB47, "LongDescription"),15)</f>
        <v xml:space="preserve"> Mar 15, Jun 15</v>
      </c>
      <c r="AB47" s="5" t="str">
        <f>EDA!V2</f>
        <v>EDAS3H5</v>
      </c>
      <c r="AC47" s="5">
        <f>RTD("cqg.rtd",,"StudyData",AE47, "Vol", "VolType=auto,CoCType=Contract", "Vol","D","0","ALL",,,"TRUE","T")</f>
        <v>2218</v>
      </c>
      <c r="AD47" s="5" t="str">
        <f>RIGHT(RTD("cqg.rtd", ,"ContractData",AE47, "LongDescription"),15)</f>
        <v xml:space="preserve"> Mar 15, Jun 15</v>
      </c>
      <c r="AE47" s="5" t="str">
        <f>QSA!V2</f>
        <v>QSAS3H5</v>
      </c>
    </row>
    <row r="48" spans="1:31" ht="13.05" customHeight="1" x14ac:dyDescent="0.2">
      <c r="A48" s="15"/>
      <c r="B48" s="48"/>
      <c r="C48" s="6"/>
      <c r="D48" s="9"/>
      <c r="E48" s="9"/>
      <c r="F48" s="9"/>
      <c r="G48" s="9"/>
      <c r="H48" s="41"/>
      <c r="I48" s="9"/>
      <c r="J48" s="10"/>
      <c r="K48" s="10"/>
      <c r="L48" s="3"/>
      <c r="M48" s="4"/>
      <c r="N48" s="4"/>
      <c r="O48" s="4"/>
      <c r="P48" s="15"/>
      <c r="Q48" s="16"/>
      <c r="R48" s="16"/>
      <c r="S48" s="16"/>
      <c r="T48" s="16"/>
      <c r="U48" s="17"/>
      <c r="W48" s="5">
        <f>RTD("cqg.rtd",,"StudyData",Y48, "Vol", "VolType=auto,CoCType=Contract", "Vol","D","0","ALL",,,"TRUE","T")</f>
        <v>11865</v>
      </c>
      <c r="X48" s="5" t="str">
        <f>RIGHT(RTD("cqg.rtd", ,"ContractData",Y48, "LongDescription"),15)</f>
        <v xml:space="preserve"> Jun 15, Sep 15</v>
      </c>
      <c r="Y48" s="5" t="str">
        <f>QEA!V3</f>
        <v>QEAS3M5</v>
      </c>
      <c r="Z48" s="5">
        <f>RTD("cqg.rtd",,"StudyData",AB48, "Vol", "VolType=auto,CoCType=Contract", "Vol","D","0","ALL",,,"TRUE","T")</f>
        <v>92301</v>
      </c>
      <c r="AA48" s="5" t="str">
        <f>RIGHT(RTD("cqg.rtd", ,"ContractData",AB48, "LongDescription"),15)</f>
        <v xml:space="preserve"> Jun 15, Sep 15</v>
      </c>
      <c r="AB48" s="5" t="str">
        <f>EDA!V3</f>
        <v>EDAS3M5</v>
      </c>
      <c r="AC48" s="5">
        <f>RTD("cqg.rtd",,"StudyData",AE48, "Vol", "VolType=auto,CoCType=Contract", "Vol","D","0","ALL",,,"TRUE","T")</f>
        <v>8108</v>
      </c>
      <c r="AD48" s="5" t="str">
        <f>RIGHT(RTD("cqg.rtd", ,"ContractData",AE48, "LongDescription"),15)</f>
        <v xml:space="preserve"> Jun 15, Sep 15</v>
      </c>
      <c r="AE48" s="5" t="str">
        <f>QSA!V3</f>
        <v>QSAS3M5</v>
      </c>
    </row>
    <row r="49" spans="1:31" ht="13.05" customHeight="1" x14ac:dyDescent="0.2">
      <c r="A49" s="15"/>
      <c r="B49" s="33"/>
      <c r="C49" s="8"/>
      <c r="D49" s="9"/>
      <c r="E49" s="9"/>
      <c r="F49" s="9"/>
      <c r="G49" s="9"/>
      <c r="H49" s="61"/>
      <c r="I49" s="10"/>
      <c r="J49" s="10"/>
      <c r="K49" s="10"/>
      <c r="L49" s="9"/>
      <c r="M49" s="9"/>
      <c r="N49" s="9"/>
      <c r="O49" s="9"/>
      <c r="P49" s="15"/>
      <c r="Q49" s="16"/>
      <c r="R49" s="16"/>
      <c r="S49" s="16"/>
      <c r="T49" s="16"/>
      <c r="U49" s="17"/>
      <c r="W49" s="5">
        <f>RTD("cqg.rtd",,"StudyData",Y49, "Vol", "VolType=auto,CoCType=Contract", "Vol","D","0","ALL",,,"TRUE","T")</f>
        <v>5499</v>
      </c>
      <c r="X49" s="5" t="str">
        <f>RIGHT(RTD("cqg.rtd", ,"ContractData",Y49, "LongDescription"),15)</f>
        <v xml:space="preserve"> Sep 15, Dec 15</v>
      </c>
      <c r="Y49" s="5" t="str">
        <f>QEA!V4</f>
        <v>QEAS3U5</v>
      </c>
      <c r="Z49" s="5">
        <f>RTD("cqg.rtd",,"StudyData",AB49, "Vol", "VolType=auto,CoCType=Contract", "Vol","D","0","ALL",,,"TRUE","T")</f>
        <v>10432</v>
      </c>
      <c r="AA49" s="5" t="str">
        <f>RIGHT(RTD("cqg.rtd", ,"ContractData",AB49, "LongDescription"),15)</f>
        <v xml:space="preserve"> Sep 15, Dec 15</v>
      </c>
      <c r="AB49" s="5" t="str">
        <f>EDA!V4</f>
        <v>EDAS3U5</v>
      </c>
      <c r="AC49" s="5">
        <f>RTD("cqg.rtd",,"StudyData",AE49, "Vol", "VolType=auto,CoCType=Contract", "Vol","D","0","ALL",,,"TRUE","T")</f>
        <v>9638</v>
      </c>
      <c r="AD49" s="5" t="str">
        <f>RIGHT(RTD("cqg.rtd", ,"ContractData",AE49, "LongDescription"),15)</f>
        <v xml:space="preserve"> Sep 15, Dec 15</v>
      </c>
      <c r="AE49" s="5" t="str">
        <f>QSA!V4</f>
        <v>QSAS3U5</v>
      </c>
    </row>
    <row r="50" spans="1:31" ht="13.05" customHeight="1" x14ac:dyDescent="0.2">
      <c r="A50" s="15"/>
      <c r="B50" s="32"/>
      <c r="C50" s="9"/>
      <c r="D50" s="10"/>
      <c r="E50" s="3"/>
      <c r="F50" s="4"/>
      <c r="G50" s="4"/>
      <c r="H50" s="61"/>
      <c r="I50" s="10"/>
      <c r="J50" s="10"/>
      <c r="K50" s="10"/>
      <c r="L50" s="9"/>
      <c r="M50" s="9"/>
      <c r="N50" s="9"/>
      <c r="O50" s="9"/>
      <c r="P50" s="15"/>
      <c r="Q50" s="16"/>
      <c r="R50" s="16"/>
      <c r="S50" s="16"/>
      <c r="T50" s="16"/>
      <c r="U50" s="17"/>
      <c r="W50" s="5">
        <f>RTD("cqg.rtd",,"StudyData",Y50, "Vol", "VolType=auto,CoCType=Contract", "Vol","D","0","ALL",,,"TRUE","T")</f>
        <v>2058</v>
      </c>
      <c r="X50" s="5" t="str">
        <f>RIGHT(RTD("cqg.rtd", ,"ContractData",Y50, "LongDescription"),15)</f>
        <v xml:space="preserve"> Dec 15, Mar 16</v>
      </c>
      <c r="Y50" s="5" t="str">
        <f>QEA!V5</f>
        <v>QEAS3Z5</v>
      </c>
      <c r="Z50" s="5">
        <f>RTD("cqg.rtd",,"StudyData",AB50, "Vol", "VolType=auto,CoCType=Contract", "Vol","D","0","ALL",,,"TRUE","T")</f>
        <v>3093</v>
      </c>
      <c r="AA50" s="5" t="str">
        <f>RIGHT(RTD("cqg.rtd", ,"ContractData",AB50, "LongDescription"),15)</f>
        <v xml:space="preserve"> Dec 15, Mar 16</v>
      </c>
      <c r="AB50" s="5" t="str">
        <f>EDA!V5</f>
        <v>EDAS3Z5</v>
      </c>
      <c r="AC50" s="5">
        <f>RTD("cqg.rtd",,"StudyData",AE50, "Vol", "VolType=auto,CoCType=Contract", "Vol","D","0","ALL",,,"TRUE","T")</f>
        <v>2039</v>
      </c>
      <c r="AD50" s="5" t="str">
        <f>RIGHT(RTD("cqg.rtd", ,"ContractData",AE50, "LongDescription"),15)</f>
        <v xml:space="preserve"> Dec 15, Mar 16</v>
      </c>
      <c r="AE50" s="5" t="str">
        <f>QSA!V5</f>
        <v>QSAS3Z5</v>
      </c>
    </row>
    <row r="51" spans="1:31" ht="13.05" customHeight="1" x14ac:dyDescent="0.2">
      <c r="A51" s="15"/>
      <c r="B51" s="72"/>
      <c r="C51" s="73"/>
      <c r="D51" s="73"/>
      <c r="E51" s="73"/>
      <c r="F51" s="78"/>
      <c r="G51" s="78"/>
      <c r="H51" s="79"/>
      <c r="I51" s="35"/>
      <c r="J51" s="35"/>
      <c r="K51" s="35"/>
      <c r="L51" s="78"/>
      <c r="M51" s="78"/>
      <c r="N51" s="78"/>
      <c r="O51" s="78"/>
      <c r="P51" s="12"/>
      <c r="Q51" s="13"/>
      <c r="R51" s="13"/>
      <c r="S51" s="13"/>
      <c r="T51" s="13"/>
      <c r="U51" s="14"/>
      <c r="W51" s="5">
        <f>RTD("cqg.rtd",,"StudyData",Y51, "Vol", "VolType=auto,CoCType=Contract", "Vol","D","0","ALL",,,"TRUE","T")</f>
        <v>23</v>
      </c>
      <c r="X51" s="5" t="str">
        <f>RIGHT(RTD("cqg.rtd", ,"ContractData",Y51, "LongDescription"),15)</f>
        <v xml:space="preserve"> Mar 16, Jun 16</v>
      </c>
      <c r="Y51" s="5" t="str">
        <f>QEA!V6</f>
        <v>QEAS3H6</v>
      </c>
      <c r="Z51" s="5">
        <f>RTD("cqg.rtd",,"StudyData",AB51, "Vol", "VolType=auto,CoCType=Contract", "Vol","D","0","ALL",,,"TRUE","T")</f>
        <v>6381</v>
      </c>
      <c r="AA51" s="5" t="str">
        <f>RIGHT(RTD("cqg.rtd", ,"ContractData",AB51, "LongDescription"),15)</f>
        <v xml:space="preserve"> Mar 16, Jun 16</v>
      </c>
      <c r="AB51" s="5" t="str">
        <f>EDA!V6</f>
        <v>EDAS3H6</v>
      </c>
      <c r="AC51" s="5">
        <f>RTD("cqg.rtd",,"StudyData",AE51, "Vol", "VolType=auto,CoCType=Contract", "Vol","D","0","ALL",,,"TRUE","T")</f>
        <v>862</v>
      </c>
      <c r="AD51" s="5" t="str">
        <f>RIGHT(RTD("cqg.rtd", ,"ContractData",AE51, "LongDescription"),15)</f>
        <v xml:space="preserve"> Mar 16, Jun 16</v>
      </c>
      <c r="AE51" s="5" t="str">
        <f>QSA!V6</f>
        <v>QSAS3H6</v>
      </c>
    </row>
    <row r="52" spans="1:31" ht="13.05" customHeight="1" x14ac:dyDescent="0.2">
      <c r="A52" s="15"/>
      <c r="B52" s="48"/>
      <c r="C52" s="6"/>
      <c r="D52" s="6"/>
      <c r="E52" s="6"/>
      <c r="F52" s="9"/>
      <c r="G52" s="9"/>
      <c r="H52" s="61"/>
      <c r="I52" s="10"/>
      <c r="J52" s="10"/>
      <c r="K52" s="10"/>
      <c r="L52" s="10"/>
      <c r="M52" s="3"/>
      <c r="N52" s="4"/>
      <c r="O52" s="4"/>
      <c r="P52" s="15"/>
      <c r="Q52" s="16"/>
      <c r="R52" s="16"/>
      <c r="S52" s="16"/>
      <c r="T52" s="16"/>
      <c r="U52" s="17"/>
      <c r="W52" s="5">
        <f>RTD("cqg.rtd",,"StudyData",Y52, "Vol", "VolType=auto,CoCType=Contract", "Vol","D","0","ALL",,,"TRUE","T")</f>
        <v>57</v>
      </c>
      <c r="X52" s="5" t="str">
        <f>RIGHT(RTD("cqg.rtd", ,"ContractData",Y52, "LongDescription"),15)</f>
        <v xml:space="preserve"> Jun 16, Sep 16</v>
      </c>
      <c r="Y52" s="5" t="str">
        <f>QEA!V7</f>
        <v>QEAS3M6</v>
      </c>
      <c r="Z52" s="5">
        <f>RTD("cqg.rtd",,"StudyData",AB52, "Vol", "VolType=auto,CoCType=Contract", "Vol","D","0","ALL",,,"TRUE","T")</f>
        <v>1765</v>
      </c>
      <c r="AA52" s="5" t="str">
        <f>RIGHT(RTD("cqg.rtd", ,"ContractData",AB52, "LongDescription"),15)</f>
        <v xml:space="preserve"> Jun 16, Sep 16</v>
      </c>
      <c r="AB52" s="5" t="str">
        <f>EDA!V7</f>
        <v>EDAS3M6</v>
      </c>
      <c r="AC52" s="5">
        <f>RTD("cqg.rtd",,"StudyData",AE52, "Vol", "VolType=auto,CoCType=Contract", "Vol","D","0","ALL",,,"TRUE","T")</f>
        <v>6487</v>
      </c>
      <c r="AD52" s="5" t="str">
        <f>RIGHT(RTD("cqg.rtd", ,"ContractData",AE52, "LongDescription"),15)</f>
        <v xml:space="preserve"> Jun 16, Sep 16</v>
      </c>
      <c r="AE52" s="5" t="str">
        <f>QSA!V7</f>
        <v>QSAS3M6</v>
      </c>
    </row>
    <row r="53" spans="1:31" ht="13.05" customHeight="1" x14ac:dyDescent="0.2">
      <c r="A53" s="15"/>
      <c r="B53" s="49"/>
      <c r="C53" s="50"/>
      <c r="D53" s="50"/>
      <c r="E53" s="50"/>
      <c r="F53" s="43"/>
      <c r="G53" s="43"/>
      <c r="H53" s="82"/>
      <c r="I53" s="82"/>
      <c r="J53" s="99"/>
      <c r="K53" s="82"/>
      <c r="L53" s="82"/>
      <c r="M53" s="43"/>
      <c r="N53" s="43"/>
      <c r="O53" s="43"/>
      <c r="P53" s="18"/>
      <c r="Q53" s="57"/>
      <c r="R53" s="57"/>
      <c r="S53" s="57"/>
      <c r="T53" s="57"/>
      <c r="U53" s="58"/>
      <c r="W53" s="5">
        <f>RTD("cqg.rtd",,"StudyData",Y53, "Vol", "VolType=auto,CoCType=Contract", "Vol","D","0","ALL",,,"TRUE","T")</f>
        <v>1984</v>
      </c>
      <c r="X53" s="5" t="str">
        <f>RIGHT(RTD("cqg.rtd", ,"ContractData",Y53, "LongDescription"),15)</f>
        <v xml:space="preserve"> Sep 16, Dec 16</v>
      </c>
      <c r="Y53" s="5" t="str">
        <f>QEA!V8</f>
        <v>QEAS3U6</v>
      </c>
      <c r="Z53" s="5">
        <f>RTD("cqg.rtd",,"StudyData",AB53, "Vol", "VolType=auto,CoCType=Contract", "Vol","D","0","ALL",,,"TRUE","T")</f>
        <v>1570</v>
      </c>
      <c r="AA53" s="5" t="str">
        <f>RIGHT(RTD("cqg.rtd", ,"ContractData",AB53, "LongDescription"),15)</f>
        <v xml:space="preserve"> Sep 16, Dec 16</v>
      </c>
      <c r="AB53" s="5" t="str">
        <f>EDA!V8</f>
        <v>EDAS3U6</v>
      </c>
      <c r="AC53" s="5">
        <f>RTD("cqg.rtd",,"StudyData",AE53, "Vol", "VolType=auto,CoCType=Contract", "Vol","D","0","ALL",,,"TRUE","T")</f>
        <v>1091</v>
      </c>
      <c r="AD53" s="5" t="str">
        <f>RIGHT(RTD("cqg.rtd", ,"ContractData",AE53, "LongDescription"),15)</f>
        <v xml:space="preserve"> Sep 16, Dec 16</v>
      </c>
      <c r="AE53" s="5" t="str">
        <f>QSA!V8</f>
        <v>QSAS3U6</v>
      </c>
    </row>
    <row r="54" spans="1:31" ht="12" customHeight="1" x14ac:dyDescent="0.25">
      <c r="A54" s="18"/>
      <c r="B54" s="98" t="s">
        <v>26</v>
      </c>
      <c r="C54" s="93"/>
      <c r="D54" s="93"/>
      <c r="E54" s="93" t="s">
        <v>14</v>
      </c>
      <c r="F54" s="93"/>
      <c r="G54" s="93"/>
      <c r="H54" s="68" t="s">
        <v>11</v>
      </c>
      <c r="I54" s="69"/>
      <c r="J54" s="92">
        <f>RTD("cqg.rtd", ,"SystemInfo", "Linetime")+0.25</f>
        <v>42048.738541666666</v>
      </c>
      <c r="K54" s="92"/>
      <c r="L54" s="68" t="s">
        <v>15</v>
      </c>
      <c r="M54" s="70">
        <f>RTD("cqg.rtd", ,"SystemInfo", "Linetime")+0.041666</f>
        <v>42048.530207666663</v>
      </c>
      <c r="N54" s="71"/>
      <c r="O54" s="68" t="s">
        <v>12</v>
      </c>
      <c r="P54" s="92">
        <f>RTD("cqg.rtd", ,"SystemInfo", "Linetime")</f>
        <v>42048.488541666666</v>
      </c>
      <c r="Q54" s="92"/>
      <c r="R54" s="68" t="s">
        <v>13</v>
      </c>
      <c r="S54" s="92">
        <f>RTD("cqg.rtd", ,"SystemInfo", "Linetime")+14/24</f>
        <v>42049.071875000001</v>
      </c>
      <c r="T54" s="92"/>
      <c r="U54" s="59"/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2">
      <c r="B55" s="6"/>
      <c r="C55" s="6"/>
      <c r="D55" s="6"/>
      <c r="E55" s="6"/>
      <c r="F55" s="9"/>
      <c r="G55" s="9"/>
      <c r="N55" s="9"/>
      <c r="O55" s="9"/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2">
      <c r="W56" s="5"/>
      <c r="X56" s="5"/>
      <c r="Y56" s="5"/>
      <c r="Z56" s="5"/>
      <c r="AA56" s="5"/>
      <c r="AB56" s="5"/>
      <c r="AC56" s="5"/>
      <c r="AD56" s="5"/>
      <c r="AE56" s="5"/>
    </row>
    <row r="57" spans="1:31" ht="15" customHeight="1" x14ac:dyDescent="0.2"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2">
      <c r="W58" s="5"/>
      <c r="X58" s="5"/>
      <c r="Y58" s="5"/>
      <c r="Z58" s="5"/>
      <c r="AA58" s="5"/>
      <c r="AB58" s="5"/>
      <c r="AC58" s="5"/>
      <c r="AD58" s="5"/>
      <c r="AE58" s="5"/>
    </row>
  </sheetData>
  <sheetProtection algorithmName="SHA-512" hashValue="1htUx4DvAXMHmJYibr1mVbO0JTC52UsqQt3Ws5YOHoSu97lJvZNYen4BSSmfp4k/FzK3eftWO6jVTAVRyWIDAQ==" saltValue="oexIufUycinDkzZ++AtiZA==" spinCount="100000" sheet="1" objects="1" scenarios="1" selectLockedCells="1" selectUnlockedCells="1"/>
  <mergeCells count="17">
    <mergeCell ref="B54:D54"/>
    <mergeCell ref="B13:B15"/>
    <mergeCell ref="J13:J15"/>
    <mergeCell ref="N3:P3"/>
    <mergeCell ref="S54:T54"/>
    <mergeCell ref="E54:G54"/>
    <mergeCell ref="Q3:S3"/>
    <mergeCell ref="Q4:U5"/>
    <mergeCell ref="P13:P15"/>
    <mergeCell ref="D4:H5"/>
    <mergeCell ref="K4:O5"/>
    <mergeCell ref="J54:K54"/>
    <mergeCell ref="P54:Q54"/>
    <mergeCell ref="B3:D3"/>
    <mergeCell ref="E3:G3"/>
    <mergeCell ref="H3:J3"/>
    <mergeCell ref="K3:M3"/>
  </mergeCells>
  <conditionalFormatting sqref="H44:H45"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3:F37"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2">
    <cfRule type="expression" dxfId="6" priority="207">
      <formula>$H$45&lt;0</formula>
    </cfRule>
  </conditionalFormatting>
  <conditionalFormatting sqref="H46:H48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{D954AA0E-3290-4931-A8EE-44EBC5C4C627}</x14:id>
        </ext>
      </extLst>
    </cfRule>
  </conditionalFormatting>
  <conditionalFormatting sqref="H45:H48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{C97F0E59-0A5C-4D6E-9F12-35BB18744F35}</x14:id>
        </ext>
      </extLst>
    </cfRule>
  </conditionalFormatting>
  <conditionalFormatting sqref="H46:H48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{58E7FC0B-B25A-4512-A9C2-703C77ABCB8C}</x14:id>
        </ext>
      </extLst>
    </cfRule>
  </conditionalFormatting>
  <conditionalFormatting sqref="H41:H45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{877C52A1-56B7-438D-9288-0341E20D376D}</x14:id>
        </ext>
      </extLst>
    </cfRule>
  </conditionalFormatting>
  <conditionalFormatting sqref="B41:B5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{F1FC446B-012A-4CD5-9B42-83DA07F04C21}</x14:id>
        </ext>
      </extLst>
    </cfRule>
  </conditionalFormatting>
  <conditionalFormatting sqref="D50">
    <cfRule type="expression" dxfId="5" priority="18">
      <formula>$H$45&lt;0</formula>
    </cfRule>
  </conditionalFormatting>
  <conditionalFormatting sqref="D49:D50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{435DBFEB-8C24-4361-AA85-4B7ED8DF151C}</x14:id>
        </ext>
      </extLst>
    </cfRule>
  </conditionalFormatting>
  <conditionalFormatting sqref="D52">
    <cfRule type="expression" dxfId="4" priority="16">
      <formula>$H$45&lt;0</formula>
    </cfRule>
  </conditionalFormatting>
  <conditionalFormatting sqref="D51:D52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{4883FCD9-D675-4E5B-8132-970099E00EDC}</x14:id>
        </ext>
      </extLst>
    </cfRule>
  </conditionalFormatting>
  <conditionalFormatting sqref="D52">
    <cfRule type="expression" dxfId="3" priority="14">
      <formula>$H$45&lt;0</formula>
    </cfRule>
  </conditionalFormatting>
  <conditionalFormatting sqref="D51:D52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{59FA7C79-8C96-4D10-AF3F-23A290CD5294}</x14:id>
        </ext>
      </extLst>
    </cfRule>
  </conditionalFormatting>
  <conditionalFormatting sqref="D5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{243F1169-3818-41BE-9AB8-C6964809DE28}</x14:id>
        </ext>
      </extLst>
    </cfRule>
  </conditionalFormatting>
  <conditionalFormatting sqref="D52">
    <cfRule type="expression" dxfId="2" priority="10">
      <formula>$H$45&lt;0</formula>
    </cfRule>
  </conditionalFormatting>
  <conditionalFormatting sqref="D51:D5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{C73D528B-2AD7-4090-A198-2AF719FC6B6A}</x14:id>
        </ext>
      </extLst>
    </cfRule>
  </conditionalFormatting>
  <conditionalFormatting sqref="D5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{4DB647DD-DDEB-418E-A729-607ED4AEF74C}</x14:id>
        </ext>
      </extLst>
    </cfRule>
  </conditionalFormatting>
  <conditionalFormatting sqref="D5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{C1348FBD-BC57-44C9-8568-145D239A869D}</x14:id>
        </ext>
      </extLst>
    </cfRule>
  </conditionalFormatting>
  <conditionalFormatting sqref="D56">
    <cfRule type="expression" dxfId="1" priority="4">
      <formula>$H$45&lt;0</formula>
    </cfRule>
  </conditionalFormatting>
  <conditionalFormatting sqref="D5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conditionalFormatting sqref="D55">
    <cfRule type="expression" dxfId="0" priority="2">
      <formula>$H$45&lt;0</formula>
    </cfRule>
  </conditionalFormatting>
  <conditionalFormatting sqref="D5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H44:H45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F33:F37</xm:sqref>
        </x14:conditionalFormatting>
        <x14:conditionalFormatting xmlns:xm="http://schemas.microsoft.com/office/excel/2006/main">
          <x14:cfRule type="dataBar" id="{D954AA0E-3290-4931-A8EE-44EBC5C4C6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H46:H48</xm:sqref>
        </x14:conditionalFormatting>
        <x14:conditionalFormatting xmlns:xm="http://schemas.microsoft.com/office/excel/2006/main">
          <x14:cfRule type="dataBar" id="{C97F0E59-0A5C-4D6E-9F12-35BB18744F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H45:H48</xm:sqref>
        </x14:conditionalFormatting>
        <x14:conditionalFormatting xmlns:xm="http://schemas.microsoft.com/office/excel/2006/main">
          <x14:cfRule type="dataBar" id="{58E7FC0B-B25A-4512-A9C2-703C77ABCB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H46:H48</xm:sqref>
        </x14:conditionalFormatting>
        <x14:conditionalFormatting xmlns:xm="http://schemas.microsoft.com/office/excel/2006/main">
          <x14:cfRule type="dataBar" id="{877C52A1-56B7-438D-9288-0341E20D37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H41:H45</xm:sqref>
        </x14:conditionalFormatting>
        <x14:conditionalFormatting xmlns:xm="http://schemas.microsoft.com/office/excel/2006/main">
          <x14:cfRule type="dataBar" id="{F1FC446B-012A-4CD5-9B42-83DA07F04C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B41:B51</xm:sqref>
        </x14:conditionalFormatting>
        <x14:conditionalFormatting xmlns:xm="http://schemas.microsoft.com/office/excel/2006/main">
          <x14:cfRule type="dataBar" id="{435DBFEB-8C24-4361-AA85-4B7ED8DF15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D49:D50</xm:sqref>
        </x14:conditionalFormatting>
        <x14:conditionalFormatting xmlns:xm="http://schemas.microsoft.com/office/excel/2006/main">
          <x14:cfRule type="dataBar" id="{4883FCD9-D675-4E5B-8132-970099E00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59FA7C79-8C96-4D10-AF3F-23A290CD52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243F1169-3818-41BE-9AB8-C6964809DE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C73D528B-2AD7-4090-A198-2AF719FC6B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4DB647DD-DDEB-418E-A729-607ED4AEF7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C1348FBD-BC57-44C9-8568-145D239A86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D56</xm:sqref>
        </x14:conditionalFormatting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46"/>
  <sheetViews>
    <sheetView topLeftCell="N1" workbookViewId="0">
      <selection activeCell="N1" sqref="A1:XFD1048576"/>
    </sheetView>
  </sheetViews>
  <sheetFormatPr defaultColWidth="9" defaultRowHeight="13.8" x14ac:dyDescent="0.25"/>
  <cols>
    <col min="1" max="17" width="9" style="101"/>
    <col min="18" max="18" width="14.3984375" style="101" customWidth="1"/>
    <col min="19" max="20" width="9" style="101"/>
    <col min="21" max="21" width="17.69921875" style="101" customWidth="1"/>
    <col min="22" max="16384" width="9" style="101"/>
  </cols>
  <sheetData>
    <row r="1" spans="1:38" x14ac:dyDescent="0.25">
      <c r="A1" s="100"/>
      <c r="B1" s="100"/>
      <c r="C1" s="100" t="s">
        <v>2</v>
      </c>
      <c r="F1" s="101">
        <v>3</v>
      </c>
      <c r="P1" s="102"/>
      <c r="Q1" s="103" t="str">
        <f>Main!B4</f>
        <v>QEA</v>
      </c>
      <c r="R1" s="104" t="s">
        <v>3</v>
      </c>
      <c r="S1" s="104" t="s">
        <v>0</v>
      </c>
      <c r="T1" s="104" t="s">
        <v>1</v>
      </c>
      <c r="U1" s="102" t="s">
        <v>4</v>
      </c>
      <c r="V1" s="102"/>
      <c r="W1" s="104" t="s">
        <v>3</v>
      </c>
      <c r="X1" s="102" t="s">
        <v>4</v>
      </c>
      <c r="Y1" s="104" t="s">
        <v>0</v>
      </c>
      <c r="Z1" s="104" t="s">
        <v>1</v>
      </c>
      <c r="AA1" s="102" t="s">
        <v>5</v>
      </c>
      <c r="AB1" s="102" t="s">
        <v>5</v>
      </c>
      <c r="AC1" s="105"/>
      <c r="AD1" s="102" t="s">
        <v>5</v>
      </c>
    </row>
    <row r="2" spans="1:38" x14ac:dyDescent="0.25">
      <c r="A2" s="100" t="str">
        <f>Q2</f>
        <v>QEAH5</v>
      </c>
      <c r="B2" s="100" t="str">
        <f>RTD("cqg.rtd", ,"ContractData",A2, "ContractMonth")</f>
        <v>MAR</v>
      </c>
      <c r="C2" s="106" t="str">
        <f>IF(B2="Jan","F",IF(B2="Feb","G",IF(B2="Mar","H",IF(B2="Apr","J",IF(B2="May","K",IF(B2="JUN","M",IF(B2="Jul","N",IF(B2="Aug","Q",IF(B2="Sep","U",IF(B2="Oct","V",IF(B2="Nov","X",IF(B2="Dec","Z"))))))))))))</f>
        <v>H</v>
      </c>
      <c r="F2" s="101" t="str">
        <f>$Q$1&amp;$C$1&amp;$F$1&amp;$C2&amp;G19</f>
        <v>QEAS3H5</v>
      </c>
      <c r="P2" s="102"/>
      <c r="Q2" s="107" t="str">
        <f>RTD("cqg.rtd", ,"ContractData", $Q$1&amp;"?"&amp;R35, "Symbol")</f>
        <v>QEAH5</v>
      </c>
      <c r="R2" s="105">
        <f>RTD("cqg.rtd", ,"ContractData", Q2, $R$1,,"T")</f>
        <v>99.95</v>
      </c>
      <c r="S2" s="105">
        <f>RTD("cqg.rtd", ,"ContractData", Q2,$S$1,,"T")</f>
        <v>99.945000000000007</v>
      </c>
      <c r="T2" s="105">
        <f>RTD("cqg.rtd", ,"ContractData", Q2,$T$1,,"T")</f>
        <v>99.95</v>
      </c>
      <c r="U2" s="105">
        <f>RTD("cqg.rtd", ,"ContractData", "F."&amp;$Q$1&amp;"?1", $U$1,,"T")</f>
        <v>0</v>
      </c>
      <c r="V2" s="102" t="str">
        <f>F2</f>
        <v>QEAS3H5</v>
      </c>
      <c r="W2" s="105">
        <f>RTD("cqg.rtd", ,"ContractData", V2, $W$1,,"T")</f>
        <v>-5.0000000000000001E-3</v>
      </c>
      <c r="X2" s="105">
        <f>RTD("cqg.rtd", ,"ContractData", V2, $X$1,,"T")</f>
        <v>5.0000000000000001E-3</v>
      </c>
      <c r="Y2" s="105">
        <f>RTD("cqg.rtd", ,"ContractData",V2,$Y$1,,"T")</f>
        <v>-0.01</v>
      </c>
      <c r="Z2" s="105">
        <f>RTD("cqg.rtd", ,"ContractData", V2,$Z$1,,"T")</f>
        <v>-5.0000000000000001E-3</v>
      </c>
      <c r="AA2" s="105">
        <f>IF(OR(W2="",W2&lt;Y2,W2&gt;Z2),(Y2+Z2)/2,W2)</f>
        <v>-5.0000000000000001E-3</v>
      </c>
      <c r="AB2" s="105">
        <f t="shared" ref="AB2:AB7" si="0">IF(OR(S2="",T2=""),R2,(IF(OR(R2="",R2&lt;S2,R2&gt;T2),(S2+T2)/2,R2)))</f>
        <v>99.95</v>
      </c>
      <c r="AC2" s="105">
        <f>IF(OR(R2="",R2&lt;S2,R2&gt;T2),(S2+T2)/2,R2)</f>
        <v>99.95</v>
      </c>
      <c r="AD2" s="105">
        <f>IF(OR(Y2="",Z2=""),W2,(IF(OR(W2="",W2&lt;Y2,W2&gt;Z2),(Y2+Z2)/2,W2)))</f>
        <v>-5.0000000000000001E-3</v>
      </c>
      <c r="AF2" s="101">
        <f>IF(ISERROR(AC2),NA(),AC2)</f>
        <v>99.95</v>
      </c>
      <c r="AG2" s="101">
        <f t="shared" ref="AG2:AG13" si="1">IF(AD2="",NA(),AD2)</f>
        <v>-5.0000000000000001E-3</v>
      </c>
      <c r="AH2" s="101" t="str">
        <f>RIGHT(RTD("cqg.rtd", ,"ContractData",Q2, "LongDescription"),6)</f>
        <v>Mar 15</v>
      </c>
      <c r="AI2" s="101" t="str">
        <f>RIGHT(RTD("cqg.rtd", ,"ContractData",V2, "LongDescription"),6)</f>
        <v>Jun 15</v>
      </c>
      <c r="AJ2" s="101">
        <f>RTD("cqg.rtd", ,"ContractData",Q2, "Settlement",,"T")</f>
        <v>99.95</v>
      </c>
      <c r="AK2" s="101">
        <f>RTD("cqg.rtd", ,"ContractData",V2, "Settlement",,"T")</f>
        <v>-5.0000000000000001E-3</v>
      </c>
      <c r="AL2" s="101">
        <f>IF(AJ2="",NA(),AJ2)</f>
        <v>99.95</v>
      </c>
    </row>
    <row r="3" spans="1:38" x14ac:dyDescent="0.25">
      <c r="A3" s="100" t="str">
        <f t="shared" ref="A3:A12" si="2">Q3</f>
        <v>QEAM5</v>
      </c>
      <c r="B3" s="100" t="str">
        <f>RTD("cqg.rtd", ,"ContractData",A3, "ContractMonth")</f>
        <v>JUN</v>
      </c>
      <c r="C3" s="106" t="str">
        <f t="shared" ref="C3:C13" si="3">IF(B3="Jan","F",IF(B3="Feb","G",IF(B3="Mar","H",IF(B3="Apr","J",IF(B3="May","K",IF(B3="JUN","M",IF(B3="Jul","N",IF(B3="Aug","Q",IF(B3="Sep","U",IF(B3="Oct","V",IF(B3="Nov","X",IF(B3="Dec","Z"))))))))))))</f>
        <v>M</v>
      </c>
      <c r="F3" s="101" t="str">
        <f t="shared" ref="F3:F10" si="4">$Q$1&amp;$C$1&amp;$F$1&amp;$C3&amp;G20</f>
        <v>QEAS3M5</v>
      </c>
      <c r="P3" s="102"/>
      <c r="Q3" s="107" t="str">
        <f>RTD("cqg.rtd", ,"ContractData", $Q$1&amp;"?"&amp;R36, "Symbol")</f>
        <v>QEAM5</v>
      </c>
      <c r="R3" s="105">
        <f>RTD("cqg.rtd", ,"ContractData", Q3, $R$1,,"T")</f>
        <v>99.954999999999998</v>
      </c>
      <c r="S3" s="105">
        <f>RTD("cqg.rtd", ,"ContractData", Q3,$S$1,,"T")</f>
        <v>99.95</v>
      </c>
      <c r="T3" s="105">
        <f>RTD("cqg.rtd", ,"ContractData", Q3,$T$1,,"T")</f>
        <v>99.954999999999998</v>
      </c>
      <c r="U3" s="105">
        <f>RTD("cqg.rtd", ,"ContractData", "F."&amp;$Q$1&amp;"?2",  $U$1,,"T")</f>
        <v>-5.0000000000000001E-3</v>
      </c>
      <c r="V3" s="102" t="str">
        <f t="shared" ref="V3:V13" si="5">F3</f>
        <v>QEAS3M5</v>
      </c>
      <c r="W3" s="105">
        <f>RTD("cqg.rtd", ,"ContractData", V3, $W$1,,"T")</f>
        <v>-0.01</v>
      </c>
      <c r="X3" s="105">
        <f>RTD("cqg.rtd", ,"ContractData", V3, $X$1,,"T")</f>
        <v>0</v>
      </c>
      <c r="Y3" s="105">
        <f>RTD("cqg.rtd", ,"ContractData",V3,$Y$1,,"T")</f>
        <v>-1.4999999999999999E-2</v>
      </c>
      <c r="Z3" s="105">
        <f>RTD("cqg.rtd", ,"ContractData", V3,$Z$1,,"T")</f>
        <v>-0.01</v>
      </c>
      <c r="AA3" s="105">
        <f t="shared" ref="AA3:AA13" si="6">IF(OR(W3="",W3&lt;Y3,W3&gt;Z3),(Y3+Z3)/2,W3)</f>
        <v>-0.01</v>
      </c>
      <c r="AB3" s="105">
        <f t="shared" si="0"/>
        <v>99.954999999999998</v>
      </c>
      <c r="AC3" s="105">
        <f>IF(OR(R3="",R3&lt;S3,R3&gt;T3),(S3+T3)/2,R3)</f>
        <v>99.954999999999998</v>
      </c>
      <c r="AD3" s="105">
        <f>IF(OR(Y3="",Z3=""),W3,(IF(OR(W3="",W3&lt;Y3,W3&gt;Z3),(Y3+Z3)/2,W3)))</f>
        <v>-0.01</v>
      </c>
      <c r="AF3" s="101">
        <f t="shared" ref="AF3:AF13" si="7">IF(ISERROR(AC3),NA(),AC3)</f>
        <v>99.954999999999998</v>
      </c>
      <c r="AG3" s="101">
        <f t="shared" si="1"/>
        <v>-0.01</v>
      </c>
      <c r="AH3" s="101" t="str">
        <f>RIGHT(RTD("cqg.rtd", ,"ContractData",Q3, "LongDescription"),6)</f>
        <v>Jun 15</v>
      </c>
      <c r="AI3" s="101" t="str">
        <f>RIGHT(RTD("cqg.rtd", ,"ContractData",V3, "LongDescription"),6)</f>
        <v>Sep 15</v>
      </c>
      <c r="AJ3" s="101">
        <f>RTD("cqg.rtd", ,"ContractData",Q3, "Settlement",,"T")</f>
        <v>99.960000000000008</v>
      </c>
      <c r="AK3" s="101">
        <f>RTD("cqg.rtd", ,"ContractData",V3, "Settlement",,"T")</f>
        <v>-0.01</v>
      </c>
      <c r="AL3" s="101">
        <f t="shared" ref="AL3:AL13" si="8">IF(AJ3="",NA(),AJ3)</f>
        <v>99.960000000000008</v>
      </c>
    </row>
    <row r="4" spans="1:38" x14ac:dyDescent="0.25">
      <c r="A4" s="100" t="str">
        <f t="shared" si="2"/>
        <v>QEAU5</v>
      </c>
      <c r="B4" s="100" t="str">
        <f>RTD("cqg.rtd", ,"ContractData",A4, "ContractMonth")</f>
        <v>SEP</v>
      </c>
      <c r="C4" s="106" t="str">
        <f t="shared" si="3"/>
        <v>U</v>
      </c>
      <c r="F4" s="101" t="str">
        <f t="shared" si="4"/>
        <v>QEAS3U5</v>
      </c>
      <c r="P4" s="102"/>
      <c r="Q4" s="107" t="str">
        <f>RTD("cqg.rtd", ,"ContractData", $Q$1&amp;"?"&amp;R37, "Symbol")</f>
        <v>QEAU5</v>
      </c>
      <c r="R4" s="105">
        <f>RTD("cqg.rtd", ,"ContractData", Q4, $R$1,,"T")</f>
        <v>99.965000000000003</v>
      </c>
      <c r="S4" s="105">
        <f>RTD("cqg.rtd", ,"ContractData", Q4,$S$1,,"T")</f>
        <v>99.960000000000008</v>
      </c>
      <c r="T4" s="105">
        <f>RTD("cqg.rtd", ,"ContractData", Q4,$T$1,,"T")</f>
        <v>99.965000000000003</v>
      </c>
      <c r="U4" s="105">
        <f>RTD("cqg.rtd", ,"ContractData", "F."&amp;$Q$1&amp;"?3",  $U$1,,"T")</f>
        <v>0</v>
      </c>
      <c r="V4" s="102" t="str">
        <f t="shared" si="5"/>
        <v>QEAS3U5</v>
      </c>
      <c r="W4" s="105">
        <f>RTD("cqg.rtd", ,"ContractData", V4, $W$1,,"T")</f>
        <v>-5.0000000000000001E-3</v>
      </c>
      <c r="X4" s="105">
        <f>RTD("cqg.rtd", ,"ContractData", V4, $X$1,,"T")</f>
        <v>0</v>
      </c>
      <c r="Y4" s="105">
        <f>RTD("cqg.rtd", ,"ContractData",V4,$Y$1,,"T")</f>
        <v>-0.01</v>
      </c>
      <c r="Z4" s="105">
        <f>RTD("cqg.rtd", ,"ContractData", V4,$Z$1,,"T")</f>
        <v>-5.0000000000000001E-3</v>
      </c>
      <c r="AA4" s="105">
        <f t="shared" si="6"/>
        <v>-5.0000000000000001E-3</v>
      </c>
      <c r="AB4" s="105">
        <f t="shared" si="0"/>
        <v>99.965000000000003</v>
      </c>
      <c r="AC4" s="105">
        <f t="shared" ref="AC4:AC13" si="9">IF(OR(R4="",R4&lt;S4,R4&gt;T4),(S4+T4)/2,R4)</f>
        <v>99.965000000000003</v>
      </c>
      <c r="AD4" s="105">
        <f t="shared" ref="AD4:AD13" si="10">IF(OR(Y4="",Z4=""),W4,(IF(OR(W4="",W4&lt;Y4,W4&gt;Z4),(Y4+Z4)/2,W4)))</f>
        <v>-5.0000000000000001E-3</v>
      </c>
      <c r="AF4" s="101">
        <f t="shared" si="7"/>
        <v>99.965000000000003</v>
      </c>
      <c r="AG4" s="101">
        <f t="shared" si="1"/>
        <v>-5.0000000000000001E-3</v>
      </c>
      <c r="AH4" s="101" t="str">
        <f>RIGHT(RTD("cqg.rtd", ,"ContractData",Q4, "LongDescription"),6)</f>
        <v>Sep 15</v>
      </c>
      <c r="AI4" s="101" t="str">
        <f>RIGHT(RTD("cqg.rtd", ,"ContractData",V4, "LongDescription"),6)</f>
        <v>Dec 15</v>
      </c>
      <c r="AJ4" s="101">
        <f>RTD("cqg.rtd", ,"ContractData",Q4, "Settlement",,"T")</f>
        <v>99.965000000000003</v>
      </c>
      <c r="AK4" s="101">
        <f>RTD("cqg.rtd", ,"ContractData",V4, "Settlement",,"T")</f>
        <v>-5.0000000000000001E-3</v>
      </c>
      <c r="AL4" s="101">
        <f t="shared" si="8"/>
        <v>99.965000000000003</v>
      </c>
    </row>
    <row r="5" spans="1:38" x14ac:dyDescent="0.25">
      <c r="A5" s="100" t="str">
        <f t="shared" si="2"/>
        <v>QEAZ5</v>
      </c>
      <c r="B5" s="100" t="str">
        <f>RTD("cqg.rtd", ,"ContractData",A5, "ContractMonth")</f>
        <v>DEC</v>
      </c>
      <c r="C5" s="106" t="str">
        <f t="shared" si="3"/>
        <v>Z</v>
      </c>
      <c r="F5" s="101" t="str">
        <f t="shared" si="4"/>
        <v>QEAS3Z5</v>
      </c>
      <c r="P5" s="102"/>
      <c r="Q5" s="107" t="str">
        <f>RTD("cqg.rtd", ,"ContractData", $Q$1&amp;"?"&amp;R38, "Symbol")</f>
        <v>QEAZ5</v>
      </c>
      <c r="R5" s="105">
        <f>RTD("cqg.rtd", ,"ContractData", Q5, $R$1,,"T")</f>
        <v>99.97</v>
      </c>
      <c r="S5" s="105">
        <f>RTD("cqg.rtd", ,"ContractData", Q5,$S$1,,"T")</f>
        <v>99.97</v>
      </c>
      <c r="T5" s="105">
        <f>RTD("cqg.rtd", ,"ContractData", Q5,$T$1,,"T")</f>
        <v>99.975000000000009</v>
      </c>
      <c r="U5" s="105">
        <f>RTD("cqg.rtd", ,"ContractData", "F."&amp;$Q$1&amp;"?4",  $U$1,,"T")</f>
        <v>-5.0000000000000001E-3</v>
      </c>
      <c r="V5" s="102" t="str">
        <f t="shared" si="5"/>
        <v>QEAS3Z5</v>
      </c>
      <c r="W5" s="105">
        <f>RTD("cqg.rtd", ,"ContractData", V5, $W$1,,"T")</f>
        <v>0</v>
      </c>
      <c r="X5" s="105">
        <f>RTD("cqg.rtd", ,"ContractData", V5, $X$1,,"T")</f>
        <v>0</v>
      </c>
      <c r="Y5" s="105">
        <f>RTD("cqg.rtd", ,"ContractData",V5,$Y$1,,"T")</f>
        <v>0</v>
      </c>
      <c r="Z5" s="105">
        <f>RTD("cqg.rtd", ,"ContractData", V5,$Z$1,,"T")</f>
        <v>5.0000000000000001E-3</v>
      </c>
      <c r="AA5" s="105">
        <f t="shared" si="6"/>
        <v>0</v>
      </c>
      <c r="AB5" s="105">
        <f t="shared" si="0"/>
        <v>99.97</v>
      </c>
      <c r="AC5" s="105">
        <f t="shared" si="9"/>
        <v>99.97</v>
      </c>
      <c r="AD5" s="105">
        <f t="shared" si="10"/>
        <v>0</v>
      </c>
      <c r="AF5" s="101">
        <f t="shared" si="7"/>
        <v>99.97</v>
      </c>
      <c r="AG5" s="101">
        <f t="shared" si="1"/>
        <v>0</v>
      </c>
      <c r="AH5" s="101" t="str">
        <f>RIGHT(RTD("cqg.rtd", ,"ContractData",Q5, "LongDescription"),6)</f>
        <v>Dec 15</v>
      </c>
      <c r="AI5" s="101" t="str">
        <f>RIGHT(RTD("cqg.rtd", ,"ContractData",V5, "LongDescription"),6)</f>
        <v>Mar 16</v>
      </c>
      <c r="AJ5" s="101">
        <f>RTD("cqg.rtd", ,"ContractData",Q5, "Settlement",,"T")</f>
        <v>99.975000000000009</v>
      </c>
      <c r="AK5" s="101">
        <f>RTD("cqg.rtd", ,"ContractData",V5, "Settlement",,"T")</f>
        <v>0</v>
      </c>
      <c r="AL5" s="101">
        <f t="shared" si="8"/>
        <v>99.975000000000009</v>
      </c>
    </row>
    <row r="6" spans="1:38" x14ac:dyDescent="0.25">
      <c r="A6" s="100" t="str">
        <f t="shared" si="2"/>
        <v>QEAH6</v>
      </c>
      <c r="B6" s="100" t="str">
        <f>RTD("cqg.rtd", ,"ContractData",A6, "ContractMonth")</f>
        <v>MAR</v>
      </c>
      <c r="C6" s="106" t="str">
        <f t="shared" si="3"/>
        <v>H</v>
      </c>
      <c r="F6" s="101" t="str">
        <f t="shared" si="4"/>
        <v>QEAS3H6</v>
      </c>
      <c r="P6" s="102"/>
      <c r="Q6" s="107" t="str">
        <f>RTD("cqg.rtd", ,"ContractData", $Q$1&amp;"?"&amp;R39, "Symbol")</f>
        <v>QEAH6</v>
      </c>
      <c r="R6" s="105">
        <f>RTD("cqg.rtd", ,"ContractData", Q6, $R$1,,"T")</f>
        <v>99.97</v>
      </c>
      <c r="S6" s="105">
        <f>RTD("cqg.rtd", ,"ContractData", Q6,$S$1,,"T")</f>
        <v>99.965000000000003</v>
      </c>
      <c r="T6" s="105">
        <f>RTD("cqg.rtd", ,"ContractData", Q6,$T$1,,"T")</f>
        <v>99.975000000000009</v>
      </c>
      <c r="U6" s="105">
        <f>RTD("cqg.rtd", ,"ContractData", "F."&amp;$Q$1&amp;"?5",  $U$1,,"T")</f>
        <v>-0.01</v>
      </c>
      <c r="V6" s="102" t="str">
        <f t="shared" si="5"/>
        <v>QEAS3H6</v>
      </c>
      <c r="W6" s="105">
        <f>RTD("cqg.rtd", ,"ContractData", V6, $W$1,,"T")</f>
        <v>5.0000000000000001E-3</v>
      </c>
      <c r="X6" s="105">
        <f>RTD("cqg.rtd", ,"ContractData", V6, $X$1,,"T")</f>
        <v>0</v>
      </c>
      <c r="Y6" s="105">
        <f>RTD("cqg.rtd", ,"ContractData",V6,$Y$1,,"T")</f>
        <v>5.0000000000000001E-3</v>
      </c>
      <c r="Z6" s="105">
        <f>RTD("cqg.rtd", ,"ContractData", V6,$Z$1,,"T")</f>
        <v>0.01</v>
      </c>
      <c r="AA6" s="105">
        <f t="shared" si="6"/>
        <v>5.0000000000000001E-3</v>
      </c>
      <c r="AB6" s="105">
        <f t="shared" si="0"/>
        <v>99.97</v>
      </c>
      <c r="AC6" s="105">
        <f t="shared" si="9"/>
        <v>99.97</v>
      </c>
      <c r="AD6" s="105">
        <f t="shared" si="10"/>
        <v>5.0000000000000001E-3</v>
      </c>
      <c r="AF6" s="101">
        <f t="shared" si="7"/>
        <v>99.97</v>
      </c>
      <c r="AG6" s="101">
        <f t="shared" si="1"/>
        <v>5.0000000000000001E-3</v>
      </c>
      <c r="AH6" s="101" t="str">
        <f>RIGHT(RTD("cqg.rtd", ,"ContractData",Q6, "LongDescription"),6)</f>
        <v>Mar 16</v>
      </c>
      <c r="AI6" s="101" t="str">
        <f>RIGHT(RTD("cqg.rtd", ,"ContractData",V6, "LongDescription"),6)</f>
        <v>Jun 16</v>
      </c>
      <c r="AJ6" s="101">
        <f>RTD("cqg.rtd", ,"ContractData",Q6, "Settlement",,"T")</f>
        <v>99.975000000000009</v>
      </c>
      <c r="AK6" s="101">
        <f>RTD("cqg.rtd", ,"ContractData",V6, "Settlement",,"T")</f>
        <v>5.0000000000000001E-3</v>
      </c>
      <c r="AL6" s="101">
        <f t="shared" si="8"/>
        <v>99.975000000000009</v>
      </c>
    </row>
    <row r="7" spans="1:38" x14ac:dyDescent="0.25">
      <c r="A7" s="100" t="str">
        <f t="shared" si="2"/>
        <v>QEAM6</v>
      </c>
      <c r="B7" s="100" t="str">
        <f>RTD("cqg.rtd", ,"ContractData",A7, "ContractMonth")</f>
        <v>JUN</v>
      </c>
      <c r="C7" s="106" t="str">
        <f t="shared" si="3"/>
        <v>M</v>
      </c>
      <c r="F7" s="101" t="str">
        <f t="shared" si="4"/>
        <v>QEAS3M6</v>
      </c>
      <c r="P7" s="102"/>
      <c r="Q7" s="107" t="str">
        <f>RTD("cqg.rtd", ,"ContractData", $Q$1&amp;"?"&amp;R40, "Symbol")</f>
        <v>QEAM6</v>
      </c>
      <c r="R7" s="105">
        <f>RTD("cqg.rtd", ,"ContractData", Q7, $R$1,,"T")</f>
        <v>99.965000000000003</v>
      </c>
      <c r="S7" s="105">
        <f>RTD("cqg.rtd", ,"ContractData", Q7,$S$1,,"T")</f>
        <v>99.960000000000008</v>
      </c>
      <c r="T7" s="105">
        <f>RTD("cqg.rtd", ,"ContractData", Q7,$T$1,,"T")</f>
        <v>99.965000000000003</v>
      </c>
      <c r="U7" s="105">
        <f>RTD("cqg.rtd", ,"ContractData", "F."&amp;$Q$1&amp;"?6", $U$1,,"T")</f>
        <v>-5.0000000000000001E-3</v>
      </c>
      <c r="V7" s="102" t="str">
        <f t="shared" si="5"/>
        <v>QEAS3M6</v>
      </c>
      <c r="W7" s="105">
        <f>RTD("cqg.rtd", ,"ContractData", V7, $W$1,,"T")</f>
        <v>1.4999999999999999E-2</v>
      </c>
      <c r="X7" s="105">
        <f>RTD("cqg.rtd", ,"ContractData", V7, $X$1,,"T")</f>
        <v>0</v>
      </c>
      <c r="Y7" s="105">
        <f>RTD("cqg.rtd", ,"ContractData",V7,$Y$1,,"T")</f>
        <v>1.4999999999999999E-2</v>
      </c>
      <c r="Z7" s="105">
        <f>RTD("cqg.rtd", ,"ContractData", V7,$Z$1,,"T")</f>
        <v>0.02</v>
      </c>
      <c r="AA7" s="105">
        <f t="shared" si="6"/>
        <v>1.4999999999999999E-2</v>
      </c>
      <c r="AB7" s="105">
        <f t="shared" si="0"/>
        <v>99.965000000000003</v>
      </c>
      <c r="AC7" s="105">
        <f t="shared" si="9"/>
        <v>99.965000000000003</v>
      </c>
      <c r="AD7" s="105">
        <f t="shared" si="10"/>
        <v>1.4999999999999999E-2</v>
      </c>
      <c r="AF7" s="101">
        <f t="shared" si="7"/>
        <v>99.965000000000003</v>
      </c>
      <c r="AG7" s="101">
        <f t="shared" si="1"/>
        <v>1.4999999999999999E-2</v>
      </c>
      <c r="AH7" s="101" t="str">
        <f>RIGHT(RTD("cqg.rtd", ,"ContractData",Q7, "LongDescription"),6)</f>
        <v>Jun 16</v>
      </c>
      <c r="AI7" s="101" t="str">
        <f>RIGHT(RTD("cqg.rtd", ,"ContractData",V7, "LongDescription"),6)</f>
        <v>Sep 16</v>
      </c>
      <c r="AJ7" s="101">
        <f>RTD("cqg.rtd", ,"ContractData",Q7, "Settlement",,"T")</f>
        <v>99.97</v>
      </c>
      <c r="AK7" s="101">
        <f>RTD("cqg.rtd", ,"ContractData",V7, "Settlement",,"T")</f>
        <v>0.02</v>
      </c>
      <c r="AL7" s="101">
        <f t="shared" si="8"/>
        <v>99.97</v>
      </c>
    </row>
    <row r="8" spans="1:38" x14ac:dyDescent="0.25">
      <c r="A8" s="100" t="str">
        <f t="shared" si="2"/>
        <v>QEAU6</v>
      </c>
      <c r="B8" s="100" t="str">
        <f>RTD("cqg.rtd", ,"ContractData",A8, "ContractMonth")</f>
        <v>SEP</v>
      </c>
      <c r="C8" s="106" t="str">
        <f t="shared" si="3"/>
        <v>U</v>
      </c>
      <c r="F8" s="101" t="str">
        <f t="shared" si="4"/>
        <v>QEAS3U6</v>
      </c>
      <c r="P8" s="102"/>
      <c r="Q8" s="107" t="str">
        <f>RTD("cqg.rtd", ,"ContractData", $Q$1&amp;"?"&amp;R41, "Symbol")</f>
        <v>QEAU6</v>
      </c>
      <c r="R8" s="105">
        <f>RTD("cqg.rtd", ,"ContractData", Q8, $R$1,,"T")</f>
        <v>99.945000000000007</v>
      </c>
      <c r="S8" s="105">
        <f>RTD("cqg.rtd", ,"ContractData", Q8,$S$1,,"T")</f>
        <v>99.945000000000007</v>
      </c>
      <c r="T8" s="105">
        <f>RTD("cqg.rtd", ,"ContractData", Q8,$T$1,,"T")</f>
        <v>99.95</v>
      </c>
      <c r="U8" s="105">
        <f>RTD("cqg.rtd", ,"ContractData", "F."&amp;$Q$1&amp;"?7", $U$1,,"T")</f>
        <v>-0.01</v>
      </c>
      <c r="V8" s="102" t="str">
        <f t="shared" si="5"/>
        <v>QEAS3U6</v>
      </c>
      <c r="W8" s="105">
        <f>RTD("cqg.rtd", ,"ContractData", V8, $W$1,,"T")</f>
        <v>2.5000000000000001E-2</v>
      </c>
      <c r="X8" s="105">
        <f>RTD("cqg.rtd", ,"ContractData", V8, $X$1,,"T")</f>
        <v>0</v>
      </c>
      <c r="Y8" s="105">
        <f>RTD("cqg.rtd", ,"ContractData",V8,$Y$1,,"T")</f>
        <v>0.02</v>
      </c>
      <c r="Z8" s="105">
        <f>RTD("cqg.rtd", ,"ContractData", V8,$Z$1,,"T")</f>
        <v>2.5000000000000001E-2</v>
      </c>
      <c r="AA8" s="105">
        <f t="shared" si="6"/>
        <v>2.5000000000000001E-2</v>
      </c>
      <c r="AB8" s="105">
        <f>IF(OR(S8="",T8=""),R8,(IF(OR(R8="",R8&lt;S8,R8&gt;T8),(S8+T8)/2,R8)))</f>
        <v>99.945000000000007</v>
      </c>
      <c r="AC8" s="105">
        <f t="shared" si="9"/>
        <v>99.945000000000007</v>
      </c>
      <c r="AD8" s="105">
        <f t="shared" si="10"/>
        <v>2.5000000000000001E-2</v>
      </c>
      <c r="AF8" s="101">
        <f t="shared" si="7"/>
        <v>99.945000000000007</v>
      </c>
      <c r="AG8" s="101">
        <f t="shared" si="1"/>
        <v>2.5000000000000001E-2</v>
      </c>
      <c r="AH8" s="101" t="str">
        <f>RIGHT(RTD("cqg.rtd", ,"ContractData",Q8, "LongDescription"),6)</f>
        <v>Sep 16</v>
      </c>
      <c r="AI8" s="101" t="str">
        <f>RIGHT(RTD("cqg.rtd", ,"ContractData",V8, "LongDescription"),6)</f>
        <v>Dec 16</v>
      </c>
      <c r="AJ8" s="101">
        <f>RTD("cqg.rtd", ,"ContractData",Q8, "Settlement",,"T")</f>
        <v>99.954999999999998</v>
      </c>
      <c r="AK8" s="101">
        <f>RTD("cqg.rtd", ,"ContractData",V8, "Settlement",,"T")</f>
        <v>2.5000000000000001E-2</v>
      </c>
      <c r="AL8" s="101">
        <f t="shared" si="8"/>
        <v>99.954999999999998</v>
      </c>
    </row>
    <row r="9" spans="1:38" x14ac:dyDescent="0.25">
      <c r="A9" s="100" t="str">
        <f t="shared" si="2"/>
        <v>QEAZ6</v>
      </c>
      <c r="B9" s="100" t="str">
        <f>RTD("cqg.rtd", ,"ContractData",A9, "ContractMonth")</f>
        <v>DEC</v>
      </c>
      <c r="C9" s="106" t="str">
        <f t="shared" si="3"/>
        <v>Z</v>
      </c>
      <c r="F9" s="101" t="str">
        <f t="shared" si="4"/>
        <v>QEAS3Z6</v>
      </c>
      <c r="P9" s="102"/>
      <c r="Q9" s="107" t="str">
        <f>RTD("cqg.rtd", ,"ContractData", $Q$1&amp;"?"&amp;R42, "Symbol")</f>
        <v>QEAZ6</v>
      </c>
      <c r="R9" s="105">
        <f>RTD("cqg.rtd", ,"ContractData", Q9, $R$1,,"T")</f>
        <v>99.92</v>
      </c>
      <c r="S9" s="105">
        <f>RTD("cqg.rtd", ,"ContractData", Q9,$S$1,,"T")</f>
        <v>99.92</v>
      </c>
      <c r="T9" s="105">
        <f>RTD("cqg.rtd", ,"ContractData", Q9,$T$1,,"T")</f>
        <v>99.924999999999997</v>
      </c>
      <c r="U9" s="105">
        <f>RTD("cqg.rtd", ,"ContractData", "F."&amp;$Q$1&amp;"?8", $U$1,,"T")</f>
        <v>-0.01</v>
      </c>
      <c r="V9" s="102" t="str">
        <f t="shared" si="5"/>
        <v>QEAS3Z6</v>
      </c>
      <c r="W9" s="105">
        <f>RTD("cqg.rtd", ,"ContractData", V9, $W$1,,"T")</f>
        <v>2.5000000000000001E-2</v>
      </c>
      <c r="X9" s="105">
        <f>RTD("cqg.rtd", ,"ContractData", V9, $X$1,,"T")</f>
        <v>0</v>
      </c>
      <c r="Y9" s="105">
        <f>RTD("cqg.rtd", ,"ContractData",V9,$Y$1,,"T")</f>
        <v>2.5000000000000001E-2</v>
      </c>
      <c r="Z9" s="105">
        <f>RTD("cqg.rtd", ,"ContractData", V9,$Z$1,,"T")</f>
        <v>0.03</v>
      </c>
      <c r="AA9" s="105">
        <f t="shared" si="6"/>
        <v>2.5000000000000001E-2</v>
      </c>
      <c r="AB9" s="105">
        <f t="shared" ref="AB9:AB12" si="11">IF(OR(S9="",T9=""),R9,(IF(OR(R9="",R9&lt;S9,R9&gt;T9),(S9+T9)/2,R9)))</f>
        <v>99.92</v>
      </c>
      <c r="AC9" s="105">
        <f t="shared" si="9"/>
        <v>99.92</v>
      </c>
      <c r="AD9" s="105">
        <f t="shared" si="10"/>
        <v>2.5000000000000001E-2</v>
      </c>
      <c r="AF9" s="101">
        <f t="shared" si="7"/>
        <v>99.92</v>
      </c>
      <c r="AG9" s="101">
        <f t="shared" si="1"/>
        <v>2.5000000000000001E-2</v>
      </c>
      <c r="AH9" s="101" t="str">
        <f>RIGHT(RTD("cqg.rtd", ,"ContractData",Q9, "LongDescription"),6)</f>
        <v>Dec 16</v>
      </c>
      <c r="AI9" s="101" t="str">
        <f>RIGHT(RTD("cqg.rtd", ,"ContractData",V9, "LongDescription"),6)</f>
        <v>Mar 17</v>
      </c>
      <c r="AJ9" s="101">
        <f>RTD("cqg.rtd", ,"ContractData",Q9, "Settlement",,"T")</f>
        <v>99.93</v>
      </c>
      <c r="AK9" s="101">
        <f>RTD("cqg.rtd", ,"ContractData",V9, "Settlement",,"T")</f>
        <v>2.5000000000000001E-2</v>
      </c>
      <c r="AL9" s="101">
        <f t="shared" si="8"/>
        <v>99.93</v>
      </c>
    </row>
    <row r="10" spans="1:38" x14ac:dyDescent="0.25">
      <c r="A10" s="100" t="str">
        <f t="shared" si="2"/>
        <v>QEAH7</v>
      </c>
      <c r="B10" s="100" t="str">
        <f>RTD("cqg.rtd", ,"ContractData",A10, "ContractMonth")</f>
        <v>MAR</v>
      </c>
      <c r="C10" s="106" t="str">
        <f t="shared" si="3"/>
        <v>H</v>
      </c>
      <c r="F10" s="101" t="str">
        <f t="shared" si="4"/>
        <v>QEAS3H7</v>
      </c>
      <c r="P10" s="102"/>
      <c r="Q10" s="107" t="str">
        <f>RTD("cqg.rtd", ,"ContractData", $Q$1&amp;"?"&amp;R43, "Symbol")</f>
        <v>QEAH7</v>
      </c>
      <c r="R10" s="105">
        <f>RTD("cqg.rtd", ,"ContractData", Q10, $R$1,,"T")</f>
        <v>99.9</v>
      </c>
      <c r="S10" s="105">
        <f>RTD("cqg.rtd", ,"ContractData", Q10,$S$1,,"T")</f>
        <v>99.894999999999996</v>
      </c>
      <c r="T10" s="105">
        <f>RTD("cqg.rtd", ,"ContractData", Q10,$T$1,,"T")</f>
        <v>99.9</v>
      </c>
      <c r="U10" s="105">
        <f>RTD("cqg.rtd", ,"ContractData", "F."&amp;$Q$1&amp;"?9", $U$1,,"T")</f>
        <v>0</v>
      </c>
      <c r="V10" s="102" t="str">
        <f t="shared" si="5"/>
        <v>QEAS3H7</v>
      </c>
      <c r="W10" s="105">
        <f>RTD("cqg.rtd", ,"ContractData", V10, $W$1,,"T")</f>
        <v>3.5000000000000003E-2</v>
      </c>
      <c r="X10" s="105">
        <f>RTD("cqg.rtd", ,"ContractData", V10, $X$1,,"T")</f>
        <v>0</v>
      </c>
      <c r="Y10" s="105">
        <f>RTD("cqg.rtd", ,"ContractData",V10,$Y$1,,"T")</f>
        <v>0.03</v>
      </c>
      <c r="Z10" s="105">
        <f>RTD("cqg.rtd", ,"ContractData", V10,$Z$1,,"T")</f>
        <v>3.5000000000000003E-2</v>
      </c>
      <c r="AA10" s="105">
        <f t="shared" si="6"/>
        <v>3.5000000000000003E-2</v>
      </c>
      <c r="AB10" s="105">
        <f t="shared" si="11"/>
        <v>99.9</v>
      </c>
      <c r="AC10" s="105">
        <f t="shared" si="9"/>
        <v>99.9</v>
      </c>
      <c r="AD10" s="105">
        <f t="shared" si="10"/>
        <v>3.5000000000000003E-2</v>
      </c>
      <c r="AF10" s="101">
        <f t="shared" si="7"/>
        <v>99.9</v>
      </c>
      <c r="AG10" s="101">
        <f t="shared" si="1"/>
        <v>3.5000000000000003E-2</v>
      </c>
      <c r="AH10" s="101" t="str">
        <f>RIGHT(RTD("cqg.rtd", ,"ContractData",Q10, "LongDescription"),6)</f>
        <v>Mar 17</v>
      </c>
      <c r="AI10" s="101" t="str">
        <f>RIGHT(RTD("cqg.rtd", ,"ContractData",V10, "LongDescription"),6)</f>
        <v>Jun 17</v>
      </c>
      <c r="AJ10" s="101">
        <f>RTD("cqg.rtd", ,"ContractData",Q10, "Settlement",,"T")</f>
        <v>99.9</v>
      </c>
      <c r="AK10" s="101">
        <f>RTD("cqg.rtd", ,"ContractData",V10, "Settlement",,"T")</f>
        <v>3.5000000000000003E-2</v>
      </c>
      <c r="AL10" s="101">
        <f t="shared" si="8"/>
        <v>99.9</v>
      </c>
    </row>
    <row r="11" spans="1:38" x14ac:dyDescent="0.25">
      <c r="A11" s="100" t="str">
        <f t="shared" si="2"/>
        <v>QEAM7</v>
      </c>
      <c r="B11" s="100" t="str">
        <f>RTD("cqg.rtd", ,"ContractData",A11, "ContractMonth")</f>
        <v>JUN</v>
      </c>
      <c r="C11" s="106" t="str">
        <f t="shared" si="3"/>
        <v>M</v>
      </c>
      <c r="F11" s="101" t="str">
        <f>$Q$1&amp;$C$1&amp;$F$1&amp;$C11&amp;G28</f>
        <v>QEAS3M7</v>
      </c>
      <c r="P11" s="102"/>
      <c r="Q11" s="107" t="str">
        <f>RTD("cqg.rtd", ,"ContractData", $Q$1&amp;"?"&amp;R44, "Symbol")</f>
        <v>QEAM7</v>
      </c>
      <c r="R11" s="105">
        <f>RTD("cqg.rtd", ,"ContractData", Q11, $R$1,,"T")</f>
        <v>99.865000000000009</v>
      </c>
      <c r="S11" s="105">
        <f>RTD("cqg.rtd", ,"ContractData", Q11,$S$1,,"T")</f>
        <v>99.86</v>
      </c>
      <c r="T11" s="105">
        <f>RTD("cqg.rtd", ,"ContractData", Q11,$T$1,,"T")</f>
        <v>99.865000000000009</v>
      </c>
      <c r="U11" s="105">
        <f>RTD("cqg.rtd", ,"ContractData", "F."&amp;$Q$1&amp;"?10", $U$1,,"T")</f>
        <v>0</v>
      </c>
      <c r="V11" s="102" t="str">
        <f t="shared" si="5"/>
        <v>QEAS3M7</v>
      </c>
      <c r="W11" s="105">
        <f>RTD("cqg.rtd", ,"ContractData", V11, $W$1,,"T")</f>
        <v>0.04</v>
      </c>
      <c r="X11" s="105">
        <f>RTD("cqg.rtd", ,"ContractData", V11, $X$1,,"T")</f>
        <v>0</v>
      </c>
      <c r="Y11" s="105">
        <f>RTD("cqg.rtd", ,"ContractData",V11,$Y$1,,"T")</f>
        <v>3.5000000000000003E-2</v>
      </c>
      <c r="Z11" s="105">
        <f>RTD("cqg.rtd", ,"ContractData", V11,$Z$1,,"T")</f>
        <v>0.04</v>
      </c>
      <c r="AA11" s="105">
        <f t="shared" si="6"/>
        <v>0.04</v>
      </c>
      <c r="AB11" s="105">
        <f t="shared" si="11"/>
        <v>99.865000000000009</v>
      </c>
      <c r="AC11" s="105">
        <f t="shared" si="9"/>
        <v>99.865000000000009</v>
      </c>
      <c r="AD11" s="105">
        <f t="shared" si="10"/>
        <v>0.04</v>
      </c>
      <c r="AF11" s="101">
        <f t="shared" si="7"/>
        <v>99.865000000000009</v>
      </c>
      <c r="AG11" s="101">
        <f t="shared" si="1"/>
        <v>0.04</v>
      </c>
      <c r="AH11" s="101" t="str">
        <f>RIGHT(RTD("cqg.rtd", ,"ContractData",Q11, "LongDescription"),6)</f>
        <v>Jun 17</v>
      </c>
      <c r="AI11" s="101" t="str">
        <f>RIGHT(RTD("cqg.rtd", ,"ContractData",V11, "LongDescription"),6)</f>
        <v>Sep 17</v>
      </c>
      <c r="AJ11" s="101">
        <f>RTD("cqg.rtd", ,"ContractData",Q11, "Settlement",,"T")</f>
        <v>99.865000000000009</v>
      </c>
      <c r="AK11" s="101">
        <f>RTD("cqg.rtd", ,"ContractData",V11, "Settlement",,"T")</f>
        <v>0.04</v>
      </c>
      <c r="AL11" s="101">
        <f t="shared" si="8"/>
        <v>99.865000000000009</v>
      </c>
    </row>
    <row r="12" spans="1:38" x14ac:dyDescent="0.25">
      <c r="A12" s="100" t="str">
        <f t="shared" si="2"/>
        <v>QEAU7</v>
      </c>
      <c r="B12" s="100" t="str">
        <f>RTD("cqg.rtd", ,"ContractData",A12, "ContractMonth")</f>
        <v>SEP</v>
      </c>
      <c r="C12" s="106" t="str">
        <f t="shared" si="3"/>
        <v>U</v>
      </c>
      <c r="F12" s="101" t="str">
        <f>$Q$1&amp;$C$1&amp;$F$1&amp;$C12&amp;G29</f>
        <v>QEAS3U7</v>
      </c>
      <c r="P12" s="102"/>
      <c r="Q12" s="107" t="str">
        <f>RTD("cqg.rtd", ,"ContractData", $Q$1&amp;"?"&amp;R45, "Symbol")</f>
        <v>QEAU7</v>
      </c>
      <c r="R12" s="105">
        <f>RTD("cqg.rtd", ,"ContractData", Q12, $R$1,,"T")</f>
        <v>99.825000000000003</v>
      </c>
      <c r="S12" s="105">
        <f>RTD("cqg.rtd", ,"ContractData", Q12,$S$1,,"T")</f>
        <v>99.820000000000007</v>
      </c>
      <c r="T12" s="105">
        <f>RTD("cqg.rtd", ,"ContractData", Q12,$T$1,,"T")</f>
        <v>99.825000000000003</v>
      </c>
      <c r="U12" s="105">
        <f>RTD("cqg.rtd", ,"ContractData", "F."&amp;$Q$1&amp;"?11",$U$1,,"T")</f>
        <v>0</v>
      </c>
      <c r="V12" s="102" t="str">
        <f t="shared" si="5"/>
        <v>QEAS3U7</v>
      </c>
      <c r="W12" s="105">
        <f>RTD("cqg.rtd", ,"ContractData", V12, $W$1,,"T")</f>
        <v>4.4999999999999998E-2</v>
      </c>
      <c r="X12" s="105">
        <f>RTD("cqg.rtd", ,"ContractData", V12, $X$1,,"T")</f>
        <v>0</v>
      </c>
      <c r="Y12" s="105">
        <f>RTD("cqg.rtd", ,"ContractData",V12,$Y$1,,"T")</f>
        <v>0.04</v>
      </c>
      <c r="Z12" s="105">
        <f>RTD("cqg.rtd", ,"ContractData", V12,$Z$1,,"T")</f>
        <v>4.4999999999999998E-2</v>
      </c>
      <c r="AA12" s="105">
        <f t="shared" si="6"/>
        <v>4.4999999999999998E-2</v>
      </c>
      <c r="AB12" s="105">
        <f t="shared" si="11"/>
        <v>99.825000000000003</v>
      </c>
      <c r="AC12" s="105">
        <f t="shared" si="9"/>
        <v>99.825000000000003</v>
      </c>
      <c r="AD12" s="105">
        <f t="shared" si="10"/>
        <v>4.4999999999999998E-2</v>
      </c>
      <c r="AF12" s="101">
        <f t="shared" si="7"/>
        <v>99.825000000000003</v>
      </c>
      <c r="AG12" s="101">
        <f t="shared" si="1"/>
        <v>4.4999999999999998E-2</v>
      </c>
      <c r="AH12" s="101" t="str">
        <f>RIGHT(RTD("cqg.rtd", ,"ContractData",Q12, "LongDescription"),6)</f>
        <v>Sep 17</v>
      </c>
      <c r="AI12" s="101" t="str">
        <f>RIGHT(RTD("cqg.rtd", ,"ContractData",V12, "LongDescription"),6)</f>
        <v>Dec 17</v>
      </c>
      <c r="AJ12" s="101">
        <f>RTD("cqg.rtd", ,"ContractData",Q12, "Settlement",,"T")</f>
        <v>99.825000000000003</v>
      </c>
      <c r="AK12" s="101">
        <f>RTD("cqg.rtd", ,"ContractData",V12, "Settlement",,"T")</f>
        <v>0.04</v>
      </c>
      <c r="AL12" s="101">
        <f t="shared" si="8"/>
        <v>99.825000000000003</v>
      </c>
    </row>
    <row r="13" spans="1:38" x14ac:dyDescent="0.25">
      <c r="A13" s="100" t="str">
        <f t="shared" ref="A13" si="12">Q13</f>
        <v>QEAZ7</v>
      </c>
      <c r="B13" s="100" t="str">
        <f>RTD("cqg.rtd", ,"ContractData",A13, "ContractMonth")</f>
        <v>DEC</v>
      </c>
      <c r="C13" s="106" t="str">
        <f t="shared" si="3"/>
        <v>Z</v>
      </c>
      <c r="F13" s="101" t="str">
        <f>$Q$1&amp;$C$1&amp;$F$1&amp;$C13&amp;G30</f>
        <v>QEAS3Z7</v>
      </c>
      <c r="P13" s="102"/>
      <c r="Q13" s="107" t="str">
        <f>RTD("cqg.rtd", ,"ContractData", $Q$1&amp;"?"&amp;R46, "Symbol")</f>
        <v>QEAZ7</v>
      </c>
      <c r="R13" s="105">
        <f>RTD("cqg.rtd", ,"ContractData", Q13, $R$1,,"T")</f>
        <v>99.784999999999997</v>
      </c>
      <c r="S13" s="105">
        <f>RTD("cqg.rtd", ,"ContractData", Q13,$S$1,,"T")</f>
        <v>99.78</v>
      </c>
      <c r="T13" s="105">
        <f>RTD("cqg.rtd", ,"ContractData", Q13,$T$1,,"T")</f>
        <v>99.784999999999997</v>
      </c>
      <c r="U13" s="105">
        <f>RTD("cqg.rtd", ,"ContractData", "F."&amp;$Q$1&amp;"?12",$U$1,,"T")</f>
        <v>5.0000000000000001E-3</v>
      </c>
      <c r="V13" s="102" t="str">
        <f t="shared" si="5"/>
        <v>QEAS3Z7</v>
      </c>
      <c r="W13" s="105">
        <f>RTD("cqg.rtd", ,"ContractData", V13, $W$1,,"T")</f>
        <v>4.4999999999999998E-2</v>
      </c>
      <c r="X13" s="105">
        <f>RTD("cqg.rtd", ,"ContractData", V13, $X$1,,"T")</f>
        <v>0</v>
      </c>
      <c r="Y13" s="105">
        <f>RTD("cqg.rtd", ,"ContractData",V13,$Y$1,,"T")</f>
        <v>0.04</v>
      </c>
      <c r="Z13" s="105">
        <f>RTD("cqg.rtd", ,"ContractData", V13,$Z$1,,"T")</f>
        <v>4.4999999999999998E-2</v>
      </c>
      <c r="AA13" s="105">
        <f t="shared" si="6"/>
        <v>4.4999999999999998E-2</v>
      </c>
      <c r="AB13" s="105">
        <f>IF(OR(S13="",T13=""),R13,(IF(OR(R13="",R13&lt;S13,R13&gt;T13),(S13+T13)/2,R13)))</f>
        <v>99.784999999999997</v>
      </c>
      <c r="AC13" s="105">
        <f t="shared" si="9"/>
        <v>99.784999999999997</v>
      </c>
      <c r="AD13" s="105">
        <f t="shared" si="10"/>
        <v>4.4999999999999998E-2</v>
      </c>
      <c r="AF13" s="101">
        <f t="shared" si="7"/>
        <v>99.784999999999997</v>
      </c>
      <c r="AG13" s="101">
        <f t="shared" si="1"/>
        <v>4.4999999999999998E-2</v>
      </c>
      <c r="AH13" s="101" t="str">
        <f>RIGHT(RTD("cqg.rtd", ,"ContractData",Q13, "LongDescription"),6)</f>
        <v>Dec 17</v>
      </c>
      <c r="AI13" s="101" t="str">
        <f>RIGHT(RTD("cqg.rtd", ,"ContractData",V13, "LongDescription"),6)</f>
        <v>Mar 18</v>
      </c>
      <c r="AJ13" s="101">
        <f>RTD("cqg.rtd", ,"ContractData",Q13, "Settlement",,"T")</f>
        <v>99.78</v>
      </c>
      <c r="AK13" s="101">
        <f>RTD("cqg.rtd", ,"ContractData",V13, "Settlement",,"T")</f>
        <v>4.4999999999999998E-2</v>
      </c>
      <c r="AL13" s="101">
        <f t="shared" si="8"/>
        <v>99.78</v>
      </c>
    </row>
    <row r="14" spans="1:38" x14ac:dyDescent="0.25">
      <c r="P14" s="102"/>
      <c r="Q14" s="102">
        <f>RTD("cqg.rtd", ,"ContractData",Q2, "Bate")</f>
        <v>0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8" x14ac:dyDescent="0.25">
      <c r="P15" s="102"/>
      <c r="Q15" s="102">
        <f>RTD("cqg.rtd", ,"ContractData",Q3, "Bate")</f>
        <v>0</v>
      </c>
      <c r="R15" s="102"/>
      <c r="S15" s="102"/>
      <c r="T15" s="102"/>
      <c r="U15" s="102"/>
    </row>
    <row r="16" spans="1:38" x14ac:dyDescent="0.25">
      <c r="Q16" s="101">
        <f>RTD("cqg.rtd", ,"ContractData",Q4, "Bate")</f>
        <v>0</v>
      </c>
    </row>
    <row r="17" spans="7:29" x14ac:dyDescent="0.25">
      <c r="Q17" s="101">
        <f>RTD("cqg.rtd", ,"ContractData",Q5, "Bate")</f>
        <v>0</v>
      </c>
      <c r="AB17" s="108" t="b">
        <f>IF(OR(R9="",R9&lt;S9,R9&gt;T9),(IF(OR(S9="",T9=""),R9,(S9+T9)/2)))</f>
        <v>0</v>
      </c>
      <c r="AC17" s="108"/>
    </row>
    <row r="18" spans="7:29" x14ac:dyDescent="0.25">
      <c r="Q18" s="101">
        <f>RTD("cqg.rtd", ,"ContractData",Q6, "Bate")</f>
        <v>64</v>
      </c>
      <c r="AB18" s="108" t="b">
        <f>IF(OR(R8="",R8&lt;S8,R8&gt;T8),(IF(OR(S8="",T8=""),R8,(S8+T8)/2)))</f>
        <v>0</v>
      </c>
      <c r="AC18" s="108">
        <f>IF(OR(R8="",R8&lt;S8,R8&gt;T8),(S8+T8)/2,R8)</f>
        <v>99.945000000000007</v>
      </c>
    </row>
    <row r="19" spans="7:29" x14ac:dyDescent="0.25">
      <c r="G19" s="101" t="str">
        <f>RIGHT(RTD("cqg.rtd", ,"ContractData", $Q$1&amp;"?"&amp;R35, "LongDescription"),1)</f>
        <v>5</v>
      </c>
      <c r="Q19" s="101">
        <f>RTD("cqg.rtd", ,"ContractData",Q7, "Bate")</f>
        <v>0</v>
      </c>
      <c r="V19" s="101" t="s">
        <v>10</v>
      </c>
      <c r="AB19" s="108">
        <f>IF(OR(S8="",T8=""),R8,(IF(OR(R8="",R8&lt;S8,R8&gt;T8),(S8+T8)/2,R8)))</f>
        <v>99.945000000000007</v>
      </c>
      <c r="AC19" s="108"/>
    </row>
    <row r="20" spans="7:29" x14ac:dyDescent="0.25">
      <c r="G20" s="101" t="str">
        <f>RIGHT(RTD("cqg.rtd", ,"ContractData", $Q$1&amp;"?"&amp;R36, "LongDescription"),1)</f>
        <v>5</v>
      </c>
      <c r="Q20" s="101">
        <f>RTD("cqg.rtd", ,"ContractData",Q8, "Bate")</f>
        <v>0</v>
      </c>
      <c r="U20" s="109" t="s">
        <v>6</v>
      </c>
      <c r="V20" s="101">
        <f xml:space="preserve"> RTD("cqg.rtd",,"StudyData",Q2, "VolOI",, "Vol",,"","all",,,,"T")</f>
        <v>274299</v>
      </c>
      <c r="AB20" s="108"/>
      <c r="AC20" s="108"/>
    </row>
    <row r="21" spans="7:29" x14ac:dyDescent="0.25">
      <c r="G21" s="101" t="str">
        <f>RIGHT(RTD("cqg.rtd", ,"ContractData", $Q$1&amp;"?"&amp;R37, "LongDescription"),1)</f>
        <v>5</v>
      </c>
      <c r="Q21" s="101">
        <f>RTD("cqg.rtd", ,"ContractData",Q9, "Bate")</f>
        <v>32</v>
      </c>
      <c r="U21" s="101">
        <v>-1</v>
      </c>
      <c r="V21" s="101">
        <f xml:space="preserve"> RTD("cqg.rtd",,"StudyData",Q2, "VolOI",, "Vol",,"-1","all",,,,"T")</f>
        <v>340118</v>
      </c>
      <c r="AB21" s="108"/>
      <c r="AC21" s="108"/>
    </row>
    <row r="22" spans="7:29" x14ac:dyDescent="0.25">
      <c r="G22" s="101" t="str">
        <f>RIGHT(RTD("cqg.rtd", ,"ContractData", $Q$1&amp;"?"&amp;R38, "LongDescription"),1)</f>
        <v>5</v>
      </c>
      <c r="Q22" s="101">
        <f>RTD("cqg.rtd", ,"ContractData",Q10, "Bate")</f>
        <v>0</v>
      </c>
      <c r="U22" s="101">
        <v>-2</v>
      </c>
      <c r="V22" s="101">
        <f xml:space="preserve"> RTD("cqg.rtd",,"StudyData",Q2, "VolOI",, "Vol",,"-2","all",,,,"T")</f>
        <v>243760</v>
      </c>
      <c r="AB22" s="108"/>
      <c r="AC22" s="108"/>
    </row>
    <row r="23" spans="7:29" x14ac:dyDescent="0.25">
      <c r="G23" s="101" t="str">
        <f>RIGHT(RTD("cqg.rtd", ,"ContractData", $Q$1&amp;"?"&amp;R39, "LongDescription"),1)</f>
        <v>6</v>
      </c>
      <c r="Q23" s="101">
        <f>RTD("cqg.rtd", ,"ContractData",Q11, "Bate")</f>
        <v>0</v>
      </c>
      <c r="U23" s="101">
        <v>-3</v>
      </c>
      <c r="V23" s="101">
        <f xml:space="preserve"> RTD("cqg.rtd",,"StudyData",Q2, "VolOI",, "Vol",,"-3","all",,,,"T")</f>
        <v>366308</v>
      </c>
      <c r="AB23" s="108"/>
      <c r="AC23" s="108"/>
    </row>
    <row r="24" spans="7:29" x14ac:dyDescent="0.25">
      <c r="G24" s="101" t="str">
        <f>RIGHT(RTD("cqg.rtd", ,"ContractData", $Q$1&amp;"?"&amp;R40, "LongDescription"),1)</f>
        <v>6</v>
      </c>
      <c r="Q24" s="101">
        <f>RTD("cqg.rtd", ,"ContractData",Q12, "Bate")</f>
        <v>0</v>
      </c>
      <c r="U24" s="101">
        <v>-4</v>
      </c>
      <c r="V24" s="101">
        <f xml:space="preserve"> RTD("cqg.rtd",,"StudyData",Q2, "VolOI",, "Vol",,"-4","all",,,,"T")</f>
        <v>300829</v>
      </c>
      <c r="AB24" s="108"/>
      <c r="AC24" s="108"/>
    </row>
    <row r="25" spans="7:29" x14ac:dyDescent="0.25">
      <c r="G25" s="101" t="str">
        <f>RIGHT(RTD("cqg.rtd", ,"ContractData", $Q$1&amp;"?"&amp;R41, "LongDescription"),1)</f>
        <v>6</v>
      </c>
      <c r="Q25" s="101">
        <f>RTD("cqg.rtd", ,"ContractData",Q13, "Bate")</f>
        <v>128</v>
      </c>
      <c r="U25" s="101">
        <v>-5</v>
      </c>
      <c r="V25" s="101">
        <f xml:space="preserve"> RTD("cqg.rtd",,"StudyData",Q2, "VolOI",, "Vol",,"-5","all",,,,"T")</f>
        <v>255683</v>
      </c>
    </row>
    <row r="26" spans="7:29" x14ac:dyDescent="0.25">
      <c r="G26" s="101" t="str">
        <f>RIGHT(RTD("cqg.rtd", ,"ContractData", $Q$1&amp;"?"&amp;R42, "LongDescription"),1)</f>
        <v>6</v>
      </c>
    </row>
    <row r="27" spans="7:29" x14ac:dyDescent="0.25">
      <c r="G27" s="101" t="str">
        <f>RIGHT(RTD("cqg.rtd", ,"ContractData", $Q$1&amp;"?"&amp;R43, "LongDescription"),1)</f>
        <v>7</v>
      </c>
    </row>
    <row r="28" spans="7:29" x14ac:dyDescent="0.25">
      <c r="G28" s="101" t="str">
        <f>RIGHT(RTD("cqg.rtd", ,"ContractData", $Q$1&amp;"?"&amp;R44, "LongDescription"),1)</f>
        <v>7</v>
      </c>
    </row>
    <row r="29" spans="7:29" x14ac:dyDescent="0.25">
      <c r="G29" s="101" t="str">
        <f>RIGHT(RTD("cqg.rtd", ,"ContractData", $Q$1&amp;"?"&amp;R45, "LongDescription"),1)</f>
        <v>7</v>
      </c>
    </row>
    <row r="30" spans="7:29" x14ac:dyDescent="0.25">
      <c r="G30" s="101" t="str">
        <f>RIGHT(RTD("cqg.rtd", ,"ContractData", $Q$1&amp;"?"&amp;R46, "LongDescription"),1)</f>
        <v>7</v>
      </c>
    </row>
    <row r="31" spans="7:29" x14ac:dyDescent="0.25">
      <c r="P31" s="101" t="s">
        <v>23</v>
      </c>
    </row>
    <row r="34" spans="18:19" x14ac:dyDescent="0.25">
      <c r="R34" s="101" t="s">
        <v>7</v>
      </c>
    </row>
    <row r="35" spans="18:19" x14ac:dyDescent="0.25">
      <c r="R35" s="101">
        <v>1</v>
      </c>
      <c r="S35" s="101" t="str">
        <f>RTD("cqg.rtd",,"ContractData",Q1&amp;"?1", "Symbol")</f>
        <v>QEAH5</v>
      </c>
    </row>
    <row r="36" spans="18:19" x14ac:dyDescent="0.25">
      <c r="R36" s="101">
        <f>R35+1</f>
        <v>2</v>
      </c>
      <c r="S36" s="101" t="str">
        <f>RTD("cqg.rtd",,"ContractData",Q1&amp;"?2", "Symbol")</f>
        <v>QEAM5</v>
      </c>
    </row>
    <row r="37" spans="18:19" x14ac:dyDescent="0.25">
      <c r="R37" s="101">
        <f t="shared" ref="R37:R46" si="13">R36+1</f>
        <v>3</v>
      </c>
    </row>
    <row r="38" spans="18:19" x14ac:dyDescent="0.25">
      <c r="R38" s="101">
        <f t="shared" si="13"/>
        <v>4</v>
      </c>
    </row>
    <row r="39" spans="18:19" x14ac:dyDescent="0.25">
      <c r="R39" s="101">
        <f t="shared" si="13"/>
        <v>5</v>
      </c>
    </row>
    <row r="40" spans="18:19" x14ac:dyDescent="0.25">
      <c r="R40" s="101">
        <f t="shared" si="13"/>
        <v>6</v>
      </c>
    </row>
    <row r="41" spans="18:19" x14ac:dyDescent="0.25">
      <c r="R41" s="101">
        <f t="shared" si="13"/>
        <v>7</v>
      </c>
    </row>
    <row r="42" spans="18:19" x14ac:dyDescent="0.25">
      <c r="R42" s="101">
        <f t="shared" si="13"/>
        <v>8</v>
      </c>
    </row>
    <row r="43" spans="18:19" x14ac:dyDescent="0.25">
      <c r="R43" s="101">
        <f t="shared" si="13"/>
        <v>9</v>
      </c>
    </row>
    <row r="44" spans="18:19" x14ac:dyDescent="0.25">
      <c r="R44" s="101">
        <f t="shared" si="13"/>
        <v>10</v>
      </c>
    </row>
    <row r="45" spans="18:19" x14ac:dyDescent="0.25">
      <c r="R45" s="101">
        <f t="shared" si="13"/>
        <v>11</v>
      </c>
    </row>
    <row r="46" spans="18:19" x14ac:dyDescent="0.25">
      <c r="R46" s="101">
        <f t="shared" si="13"/>
        <v>12</v>
      </c>
    </row>
  </sheetData>
  <sheetProtection algorithmName="SHA-512" hashValue="GbdU5HJtwpmK5bf7Ur4flfIkhIfvRk0Qp3iFNkIVgo2yjER/PJXkWdf+2+Pt3aophsjyRk8LBynVfJxPZFxJHA==" saltValue="wdphX1qKkpzDKgHlTDHGb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46"/>
  <sheetViews>
    <sheetView workbookViewId="0">
      <selection sqref="A1:XFD1048576"/>
    </sheetView>
  </sheetViews>
  <sheetFormatPr defaultColWidth="9" defaultRowHeight="13.8" x14ac:dyDescent="0.25"/>
  <cols>
    <col min="1" max="17" width="9" style="101"/>
    <col min="18" max="18" width="14.3984375" style="101" customWidth="1"/>
    <col min="19" max="20" width="9" style="101"/>
    <col min="21" max="21" width="17.69921875" style="101" customWidth="1"/>
    <col min="22" max="22" width="9" style="101"/>
    <col min="23" max="23" width="21.3984375" style="101" customWidth="1"/>
    <col min="24" max="29" width="9" style="101"/>
    <col min="30" max="30" width="9" style="111"/>
    <col min="31" max="16384" width="9" style="101"/>
  </cols>
  <sheetData>
    <row r="1" spans="1:38" x14ac:dyDescent="0.25">
      <c r="A1" s="100"/>
      <c r="B1" s="100"/>
      <c r="C1" s="100" t="s">
        <v>2</v>
      </c>
      <c r="F1" s="101">
        <v>3</v>
      </c>
      <c r="P1" s="102"/>
      <c r="Q1" s="103" t="str">
        <f>Main!J4</f>
        <v>EDA</v>
      </c>
      <c r="R1" s="104" t="s">
        <v>3</v>
      </c>
      <c r="S1" s="104" t="s">
        <v>0</v>
      </c>
      <c r="T1" s="104" t="s">
        <v>1</v>
      </c>
      <c r="U1" s="102" t="s">
        <v>4</v>
      </c>
      <c r="V1" s="102"/>
      <c r="W1" s="104" t="s">
        <v>3</v>
      </c>
      <c r="X1" s="102" t="s">
        <v>4</v>
      </c>
      <c r="Y1" s="104" t="s">
        <v>0</v>
      </c>
      <c r="Z1" s="104" t="s">
        <v>1</v>
      </c>
      <c r="AA1" s="102" t="s">
        <v>5</v>
      </c>
      <c r="AB1" s="102" t="s">
        <v>5</v>
      </c>
      <c r="AC1" s="105"/>
      <c r="AD1" s="110" t="s">
        <v>5</v>
      </c>
    </row>
    <row r="2" spans="1:38" x14ac:dyDescent="0.25">
      <c r="A2" s="100" t="str">
        <f>Q2</f>
        <v>EDAH5</v>
      </c>
      <c r="B2" s="100" t="str">
        <f>RTD("cqg.rtd", ,"ContractData",A2, "ContractMonth")</f>
        <v>MAR</v>
      </c>
      <c r="C2" s="106" t="str">
        <f>IF(B2="Jan","F",IF(B2="Feb","G",IF(B2="Mar","H",IF(B2="Apr","J",IF(B2="May","K",IF(B2="JUN","M",IF(B2="Jul","N",IF(B2="Aug","Q",IF(B2="Sep","U",IF(B2="Oct","V",IF(B2="Nov","X",IF(B2="Dec","Z"))))))))))))</f>
        <v>H</v>
      </c>
      <c r="F2" s="101" t="str">
        <f>$Q$1&amp;$C$1&amp;$F$1&amp;$C2&amp;G19</f>
        <v>EDAS3H5</v>
      </c>
      <c r="P2" s="102"/>
      <c r="Q2" s="107" t="str">
        <f>RTD("cqg.rtd", ,"ContractData", $Q$1&amp;"?"&amp;R35, "Symbol")</f>
        <v>EDAH5</v>
      </c>
      <c r="R2" s="105">
        <f>RTD("cqg.rtd", ,"ContractData", Q2, $R$1,,"T")</f>
        <v>99.72</v>
      </c>
      <c r="S2" s="105">
        <f>RTD("cqg.rtd", ,"ContractData", Q2,$S$1,,"T")</f>
        <v>99.72</v>
      </c>
      <c r="T2" s="105">
        <f>RTD("cqg.rtd", ,"ContractData", Q2,$T$1,,"T")</f>
        <v>99.725000000000009</v>
      </c>
      <c r="U2" s="105">
        <f>RTD("cqg.rtd", ,"ContractData", "F."&amp;$Q$1&amp;"?1", $U$1,,"T")</f>
        <v>0</v>
      </c>
      <c r="V2" s="102" t="str">
        <f>F2</f>
        <v>EDAS3H5</v>
      </c>
      <c r="W2" s="110">
        <f>RTD("cqg.rtd", ,"ContractData",V2,$W$1,,"T")</f>
        <v>13.5</v>
      </c>
      <c r="X2" s="110">
        <f>AD2-AK2</f>
        <v>-0.5</v>
      </c>
      <c r="Y2" s="105">
        <f>RTD("cqg.rtd", ,"ContractData",V2,$Y$1,,"T")</f>
        <v>13.5</v>
      </c>
      <c r="Z2" s="105">
        <f>RTD("cqg.rtd", ,"ContractData", V2,$Z$1,,"T")</f>
        <v>14</v>
      </c>
      <c r="AA2" s="105">
        <f>IF(OR(W2="",W2&lt;Y2,W2&gt;Z2),(Y2+Z2)/2,W2)</f>
        <v>13.5</v>
      </c>
      <c r="AB2" s="105">
        <f t="shared" ref="AB2:AB7" si="0">IF(OR(S2="",T2=""),R2,(IF(OR(R2="",R2&lt;S2,R2&gt;T2),(S2+T2)/2,R2)))</f>
        <v>99.72</v>
      </c>
      <c r="AC2" s="105">
        <f>IF(OR(R2="",R2&lt;S2,R2&gt;T2),(S2+T2)/2,R2)</f>
        <v>99.72</v>
      </c>
      <c r="AD2" s="110">
        <f>IF(OR(Y2="",Z2=""),W2,(IF(OR(W2="",W2&lt;Y2,W2&gt;Z2),(Y2+Z2)/2,W2)))</f>
        <v>13.5</v>
      </c>
      <c r="AF2" s="101">
        <f>IF(ISERROR(AC2),NA(),AC2)</f>
        <v>99.72</v>
      </c>
      <c r="AG2" s="101">
        <f>IF(AD2="",NA(),AD2)</f>
        <v>13.5</v>
      </c>
      <c r="AH2" s="101" t="str">
        <f>RIGHT(RTD("cqg.rtd", ,"ContractData",Q2, "LongDescription"),6)</f>
        <v>Mar 15</v>
      </c>
      <c r="AI2" s="101" t="str">
        <f>RIGHT(RTD("cqg.rtd", ,"ContractData",Q3, "LongDescription"),6)</f>
        <v>Jun 15</v>
      </c>
      <c r="AJ2" s="101">
        <f>RTD("cqg.rtd", ,"ContractData",Q2, "Settlement",,"T")</f>
        <v>99.72</v>
      </c>
      <c r="AK2" s="101">
        <f>RTD("cqg.rtd", ,"ContractData",V2, "Settlement",,"T")</f>
        <v>14</v>
      </c>
      <c r="AL2" s="101">
        <f>IF(AJ2="",NA(),AJ2)</f>
        <v>99.72</v>
      </c>
    </row>
    <row r="3" spans="1:38" x14ac:dyDescent="0.25">
      <c r="A3" s="100" t="str">
        <f t="shared" ref="A3:A13" si="1">Q3</f>
        <v>EDAM5</v>
      </c>
      <c r="B3" s="100" t="str">
        <f>RTD("cqg.rtd", ,"ContractData",A3, "ContractMonth")</f>
        <v>JUN</v>
      </c>
      <c r="C3" s="106" t="str">
        <f t="shared" ref="C3:C13" si="2">IF(B3="Jan","F",IF(B3="Feb","G",IF(B3="Mar","H",IF(B3="Apr","J",IF(B3="May","K",IF(B3="JUN","M",IF(B3="Jul","N",IF(B3="Aug","Q",IF(B3="Sep","U",IF(B3="Oct","V",IF(B3="Nov","X",IF(B3="Dec","Z"))))))))))))</f>
        <v>M</v>
      </c>
      <c r="F3" s="101" t="str">
        <f t="shared" ref="F3:F13" si="3">$Q$1&amp;$C$1&amp;$F$1&amp;$C3&amp;G20</f>
        <v>EDAS3M5</v>
      </c>
      <c r="P3" s="102"/>
      <c r="Q3" s="107" t="str">
        <f>RTD("cqg.rtd", ,"ContractData", $Q$1&amp;"?"&amp;R36, "Symbol")</f>
        <v>EDAM5</v>
      </c>
      <c r="R3" s="105">
        <f>RTD("cqg.rtd", ,"ContractData", Q3, $R$1,,"T")</f>
        <v>99.585000000000008</v>
      </c>
      <c r="S3" s="105">
        <f>RTD("cqg.rtd", ,"ContractData", Q3,$S$1,,"T")</f>
        <v>99.585000000000008</v>
      </c>
      <c r="T3" s="105">
        <f>RTD("cqg.rtd", ,"ContractData", Q3,$T$1,,"T")</f>
        <v>99.59</v>
      </c>
      <c r="U3" s="105">
        <f>RTD("cqg.rtd", ,"ContractData", "F."&amp;$Q$1&amp;"?2",  $U$1,,"T")</f>
        <v>5.0000000000000001E-3</v>
      </c>
      <c r="V3" s="102" t="str">
        <f t="shared" ref="V3:V13" si="4">F3</f>
        <v>EDAS3M5</v>
      </c>
      <c r="W3" s="110">
        <f>RTD("cqg.rtd", ,"ContractData",V3,$W$1,,"T")</f>
        <v>19</v>
      </c>
      <c r="X3" s="110">
        <f t="shared" ref="X3:X13" si="5">AD3-AK3</f>
        <v>0</v>
      </c>
      <c r="Y3" s="105">
        <f>RTD("cqg.rtd", ,"ContractData",V3,$Y$1,,"T")</f>
        <v>18.5</v>
      </c>
      <c r="Z3" s="105">
        <f>RTD("cqg.rtd", ,"ContractData", V3,$Z$1,,"T")</f>
        <v>19</v>
      </c>
      <c r="AA3" s="105">
        <f t="shared" ref="AA3:AA13" si="6">IF(OR(W3="",W3&lt;Y3,W3&gt;Z3),(Y3+Z3)/2,W3)</f>
        <v>19</v>
      </c>
      <c r="AB3" s="105">
        <f t="shared" si="0"/>
        <v>99.585000000000008</v>
      </c>
      <c r="AC3" s="105">
        <f>IF(OR(R3="",R3&lt;S3,R3&gt;T3),(S3+T3)/2,R3)</f>
        <v>99.585000000000008</v>
      </c>
      <c r="AD3" s="110">
        <f t="shared" ref="AD3:AD13" si="7">IF(OR(Y3="",Z3=""),W3,(IF(OR(W3="",W3&lt;Y3,W3&gt;Z3),(Y3+Z3)/2,W3)))</f>
        <v>19</v>
      </c>
      <c r="AF3" s="101">
        <f t="shared" ref="AF3:AF13" si="8">IF(ISERROR(AC3),NA(),AC3)</f>
        <v>99.585000000000008</v>
      </c>
      <c r="AG3" s="101">
        <f>IF(AD3="",NA(),AD3)</f>
        <v>19</v>
      </c>
      <c r="AH3" s="101" t="str">
        <f>RIGHT(RTD("cqg.rtd", ,"ContractData",Q3, "LongDescription"),6)</f>
        <v>Jun 15</v>
      </c>
      <c r="AI3" s="101" t="str">
        <f>RIGHT(RTD("cqg.rtd", ,"ContractData",Q4, "LongDescription"),6)</f>
        <v>Sep 15</v>
      </c>
      <c r="AJ3" s="101">
        <f>RTD("cqg.rtd", ,"ContractData",Q3, "Settlement",,"T")</f>
        <v>99.58</v>
      </c>
      <c r="AK3" s="101">
        <f>RTD("cqg.rtd", ,"ContractData",V3, "Settlement",,"T")</f>
        <v>19</v>
      </c>
      <c r="AL3" s="101">
        <f t="shared" ref="AL3:AL13" si="9">IF(AJ3="",NA(),AJ3)</f>
        <v>99.58</v>
      </c>
    </row>
    <row r="4" spans="1:38" x14ac:dyDescent="0.25">
      <c r="A4" s="100" t="str">
        <f t="shared" si="1"/>
        <v>EDAU5</v>
      </c>
      <c r="B4" s="100" t="str">
        <f>RTD("cqg.rtd", ,"ContractData",A4, "ContractMonth")</f>
        <v>SEP</v>
      </c>
      <c r="C4" s="106" t="str">
        <f t="shared" si="2"/>
        <v>U</v>
      </c>
      <c r="F4" s="101" t="str">
        <f t="shared" si="3"/>
        <v>EDAS3U5</v>
      </c>
      <c r="P4" s="102"/>
      <c r="Q4" s="107" t="str">
        <f>RTD("cqg.rtd", ,"ContractData", $Q$1&amp;"?"&amp;R37, "Symbol")</f>
        <v>EDAU5</v>
      </c>
      <c r="R4" s="105">
        <f>RTD("cqg.rtd", ,"ContractData", Q4, $R$1,,"T")</f>
        <v>99.4</v>
      </c>
      <c r="S4" s="105">
        <f>RTD("cqg.rtd", ,"ContractData", Q4,$S$1,,"T")</f>
        <v>99.394999999999996</v>
      </c>
      <c r="T4" s="105">
        <f>RTD("cqg.rtd", ,"ContractData", Q4,$T$1,,"T")</f>
        <v>99.4</v>
      </c>
      <c r="U4" s="105">
        <f>RTD("cqg.rtd", ,"ContractData", "F."&amp;$Q$1&amp;"?3",  $U$1,,"T")</f>
        <v>0.01</v>
      </c>
      <c r="V4" s="102" t="str">
        <f t="shared" si="4"/>
        <v>EDAS3U5</v>
      </c>
      <c r="W4" s="110">
        <f>RTD("cqg.rtd", ,"ContractData",V4,$W$1,,"T")</f>
        <v>22.5</v>
      </c>
      <c r="X4" s="110">
        <f t="shared" si="5"/>
        <v>0</v>
      </c>
      <c r="Y4" s="105">
        <f>RTD("cqg.rtd", ,"ContractData",V4,$Y$1,,"T")</f>
        <v>22.5</v>
      </c>
      <c r="Z4" s="105">
        <f>RTD("cqg.rtd", ,"ContractData", V4,$Z$1,,"T")</f>
        <v>23</v>
      </c>
      <c r="AA4" s="105">
        <f t="shared" si="6"/>
        <v>22.5</v>
      </c>
      <c r="AB4" s="105">
        <f t="shared" si="0"/>
        <v>99.4</v>
      </c>
      <c r="AC4" s="105">
        <f t="shared" ref="AC4:AC13" si="10">IF(OR(R4="",R4&lt;S4,R4&gt;T4),(S4+T4)/2,R4)</f>
        <v>99.4</v>
      </c>
      <c r="AD4" s="110">
        <f t="shared" si="7"/>
        <v>22.5</v>
      </c>
      <c r="AF4" s="101">
        <f t="shared" si="8"/>
        <v>99.4</v>
      </c>
      <c r="AG4" s="101">
        <f>IF(AD4="",NA(),AD4)</f>
        <v>22.5</v>
      </c>
      <c r="AH4" s="101" t="str">
        <f>RIGHT(RTD("cqg.rtd", ,"ContractData",Q4, "LongDescription"),6)</f>
        <v>Sep 15</v>
      </c>
      <c r="AI4" s="101" t="str">
        <f>RIGHT(RTD("cqg.rtd", ,"ContractData",Q5, "LongDescription"),6)</f>
        <v>Dec 15</v>
      </c>
      <c r="AJ4" s="101">
        <f>RTD("cqg.rtd", ,"ContractData",Q4, "Settlement",,"T")</f>
        <v>99.39</v>
      </c>
      <c r="AK4" s="101">
        <f>RTD("cqg.rtd", ,"ContractData",V4, "Settlement",,"T")</f>
        <v>22.5</v>
      </c>
      <c r="AL4" s="101">
        <f t="shared" si="9"/>
        <v>99.39</v>
      </c>
    </row>
    <row r="5" spans="1:38" x14ac:dyDescent="0.25">
      <c r="A5" s="100" t="str">
        <f t="shared" si="1"/>
        <v>EDAZ5</v>
      </c>
      <c r="B5" s="100" t="str">
        <f>RTD("cqg.rtd", ,"ContractData",A5, "ContractMonth")</f>
        <v>DEC</v>
      </c>
      <c r="C5" s="106" t="str">
        <f t="shared" si="2"/>
        <v>Z</v>
      </c>
      <c r="F5" s="101" t="str">
        <f t="shared" si="3"/>
        <v>EDAS3Z5</v>
      </c>
      <c r="P5" s="102"/>
      <c r="Q5" s="107" t="str">
        <f>RTD("cqg.rtd", ,"ContractData", $Q$1&amp;"?"&amp;R38, "Symbol")</f>
        <v>EDAZ5</v>
      </c>
      <c r="R5" s="105">
        <f>RTD("cqg.rtd", ,"ContractData", Q5, $R$1,,"T")</f>
        <v>99.17</v>
      </c>
      <c r="S5" s="105">
        <f>RTD("cqg.rtd", ,"ContractData", Q5,$S$1,,"T")</f>
        <v>99.17</v>
      </c>
      <c r="T5" s="105">
        <f>RTD("cqg.rtd", ,"ContractData", Q5,$T$1,,"T")</f>
        <v>99.174999999999997</v>
      </c>
      <c r="U5" s="105">
        <f>RTD("cqg.rtd", ,"ContractData", "F."&amp;$Q$1&amp;"?4",  $U$1,,"T")</f>
        <v>5.0000000000000001E-3</v>
      </c>
      <c r="V5" s="102" t="str">
        <f t="shared" si="4"/>
        <v>EDAS3Z5</v>
      </c>
      <c r="W5" s="110">
        <f>RTD("cqg.rtd", ,"ContractData",V5,$W$1,,"T")</f>
        <v>22.5</v>
      </c>
      <c r="X5" s="110">
        <f t="shared" si="5"/>
        <v>0</v>
      </c>
      <c r="Y5" s="105">
        <f>RTD("cqg.rtd", ,"ContractData",V5,$Y$1,,"T")</f>
        <v>22.5</v>
      </c>
      <c r="Z5" s="105">
        <f>RTD("cqg.rtd", ,"ContractData", V5,$Z$1,,"T")</f>
        <v>23</v>
      </c>
      <c r="AA5" s="105">
        <f t="shared" si="6"/>
        <v>22.5</v>
      </c>
      <c r="AB5" s="105">
        <f t="shared" si="0"/>
        <v>99.17</v>
      </c>
      <c r="AC5" s="105">
        <f t="shared" si="10"/>
        <v>99.17</v>
      </c>
      <c r="AD5" s="110">
        <f t="shared" si="7"/>
        <v>22.5</v>
      </c>
      <c r="AF5" s="101">
        <f t="shared" si="8"/>
        <v>99.17</v>
      </c>
      <c r="AG5" s="101">
        <f t="shared" ref="AG5:AG13" si="11">IF(AD5="",NA(),AD5)</f>
        <v>22.5</v>
      </c>
      <c r="AH5" s="101" t="str">
        <f>RIGHT(RTD("cqg.rtd", ,"ContractData",Q5, "LongDescription"),6)</f>
        <v>Dec 15</v>
      </c>
      <c r="AI5" s="101" t="str">
        <f>RIGHT(RTD("cqg.rtd", ,"ContractData",Q6, "LongDescription"),6)</f>
        <v>Mar 16</v>
      </c>
      <c r="AJ5" s="101">
        <f>RTD("cqg.rtd", ,"ContractData",Q5, "Settlement",,"T")</f>
        <v>99.165000000000006</v>
      </c>
      <c r="AK5" s="101">
        <f>RTD("cqg.rtd", ,"ContractData",V5, "Settlement",,"T")</f>
        <v>22.5</v>
      </c>
      <c r="AL5" s="101">
        <f t="shared" si="9"/>
        <v>99.165000000000006</v>
      </c>
    </row>
    <row r="6" spans="1:38" x14ac:dyDescent="0.25">
      <c r="A6" s="100" t="str">
        <f t="shared" si="1"/>
        <v>EDAH6</v>
      </c>
      <c r="B6" s="100" t="str">
        <f>RTD("cqg.rtd", ,"ContractData",A6, "ContractMonth")</f>
        <v>MAR</v>
      </c>
      <c r="C6" s="106" t="str">
        <f t="shared" si="2"/>
        <v>H</v>
      </c>
      <c r="F6" s="101" t="str">
        <f t="shared" si="3"/>
        <v>EDAS3H6</v>
      </c>
      <c r="P6" s="102"/>
      <c r="Q6" s="107" t="str">
        <f>RTD("cqg.rtd", ,"ContractData", $Q$1&amp;"?"&amp;R39, "Symbol")</f>
        <v>EDAH6</v>
      </c>
      <c r="R6" s="105">
        <f>RTD("cqg.rtd", ,"ContractData", Q6, $R$1,,"T")</f>
        <v>98.945000000000007</v>
      </c>
      <c r="S6" s="105">
        <f>RTD("cqg.rtd", ,"ContractData", Q6,$S$1,,"T")</f>
        <v>98.945000000000007</v>
      </c>
      <c r="T6" s="105">
        <f>RTD("cqg.rtd", ,"ContractData", Q6,$T$1,,"T")</f>
        <v>98.95</v>
      </c>
      <c r="U6" s="105">
        <f>RTD("cqg.rtd", ,"ContractData", "F."&amp;$Q$1&amp;"?5",  $U$1,,"T")</f>
        <v>5.0000000000000001E-3</v>
      </c>
      <c r="V6" s="102" t="str">
        <f t="shared" si="4"/>
        <v>EDAS3H6</v>
      </c>
      <c r="W6" s="110">
        <f>RTD("cqg.rtd", ,"ContractData",V6,$W$1,,"T")</f>
        <v>22</v>
      </c>
      <c r="X6" s="110">
        <f t="shared" si="5"/>
        <v>0.5</v>
      </c>
      <c r="Y6" s="105">
        <f>RTD("cqg.rtd", ,"ContractData",V6,$Y$1,,"T")</f>
        <v>21.5</v>
      </c>
      <c r="Z6" s="105">
        <f>RTD("cqg.rtd", ,"ContractData", V6,$Z$1,,"T")</f>
        <v>22</v>
      </c>
      <c r="AA6" s="105">
        <f t="shared" si="6"/>
        <v>22</v>
      </c>
      <c r="AB6" s="105">
        <f t="shared" si="0"/>
        <v>98.945000000000007</v>
      </c>
      <c r="AC6" s="105">
        <f t="shared" si="10"/>
        <v>98.945000000000007</v>
      </c>
      <c r="AD6" s="110">
        <f t="shared" si="7"/>
        <v>22</v>
      </c>
      <c r="AF6" s="101">
        <f t="shared" si="8"/>
        <v>98.945000000000007</v>
      </c>
      <c r="AG6" s="101">
        <f t="shared" si="11"/>
        <v>22</v>
      </c>
      <c r="AH6" s="101" t="str">
        <f>RIGHT(RTD("cqg.rtd", ,"ContractData",Q6, "LongDescription"),6)</f>
        <v>Mar 16</v>
      </c>
      <c r="AI6" s="101" t="str">
        <f>RIGHT(RTD("cqg.rtd", ,"ContractData",Q7, "LongDescription"),6)</f>
        <v>Jun 16</v>
      </c>
      <c r="AJ6" s="101">
        <f>RTD("cqg.rtd", ,"ContractData",Q6, "Settlement",,"T")</f>
        <v>98.94</v>
      </c>
      <c r="AK6" s="101">
        <f>RTD("cqg.rtd", ,"ContractData",V6, "Settlement",,"T")</f>
        <v>21.5</v>
      </c>
      <c r="AL6" s="101">
        <f t="shared" si="9"/>
        <v>98.94</v>
      </c>
    </row>
    <row r="7" spans="1:38" x14ac:dyDescent="0.25">
      <c r="A7" s="100" t="str">
        <f t="shared" si="1"/>
        <v>EDAM6</v>
      </c>
      <c r="B7" s="100" t="str">
        <f>RTD("cqg.rtd", ,"ContractData",A7, "ContractMonth")</f>
        <v>JUN</v>
      </c>
      <c r="C7" s="106" t="str">
        <f t="shared" si="2"/>
        <v>M</v>
      </c>
      <c r="F7" s="101" t="str">
        <f t="shared" si="3"/>
        <v>EDAS3M6</v>
      </c>
      <c r="P7" s="102"/>
      <c r="Q7" s="107" t="str">
        <f>RTD("cqg.rtd", ,"ContractData", $Q$1&amp;"?"&amp;R40, "Symbol")</f>
        <v>EDAM6</v>
      </c>
      <c r="R7" s="105">
        <f>RTD("cqg.rtd", ,"ContractData", Q7, $R$1,,"T")</f>
        <v>98.73</v>
      </c>
      <c r="S7" s="105">
        <f>RTD("cqg.rtd", ,"ContractData", Q7,$S$1,,"T")</f>
        <v>98.725000000000009</v>
      </c>
      <c r="T7" s="105">
        <f>RTD("cqg.rtd", ,"ContractData", Q7,$T$1,,"T")</f>
        <v>98.73</v>
      </c>
      <c r="U7" s="105">
        <f>RTD("cqg.rtd", ,"ContractData", "F."&amp;$Q$1&amp;"?6", $U$1,,"T")</f>
        <v>5.0000000000000001E-3</v>
      </c>
      <c r="V7" s="102" t="str">
        <f t="shared" si="4"/>
        <v>EDAS3M6</v>
      </c>
      <c r="W7" s="110">
        <f>RTD("cqg.rtd", ,"ContractData",V7,$W$1,,"T")</f>
        <v>20</v>
      </c>
      <c r="X7" s="110">
        <f t="shared" si="5"/>
        <v>0</v>
      </c>
      <c r="Y7" s="105">
        <f>RTD("cqg.rtd", ,"ContractData",V7,$Y$1,,"T")</f>
        <v>20</v>
      </c>
      <c r="Z7" s="105">
        <f>RTD("cqg.rtd", ,"ContractData", V7,$Z$1,,"T")</f>
        <v>20.5</v>
      </c>
      <c r="AA7" s="105">
        <f t="shared" si="6"/>
        <v>20</v>
      </c>
      <c r="AB7" s="105">
        <f t="shared" si="0"/>
        <v>98.73</v>
      </c>
      <c r="AC7" s="105">
        <f t="shared" si="10"/>
        <v>98.73</v>
      </c>
      <c r="AD7" s="110">
        <f t="shared" si="7"/>
        <v>20</v>
      </c>
      <c r="AF7" s="101">
        <f t="shared" si="8"/>
        <v>98.73</v>
      </c>
      <c r="AG7" s="101">
        <f t="shared" si="11"/>
        <v>20</v>
      </c>
      <c r="AH7" s="101" t="str">
        <f>RIGHT(RTD("cqg.rtd", ,"ContractData",Q7, "LongDescription"),6)</f>
        <v>Jun 16</v>
      </c>
      <c r="AI7" s="101" t="str">
        <f>RIGHT(RTD("cqg.rtd", ,"ContractData",Q8, "LongDescription"),6)</f>
        <v>Sep 16</v>
      </c>
      <c r="AJ7" s="101">
        <f>RTD("cqg.rtd", ,"ContractData",Q7, "Settlement",,"T")</f>
        <v>98.725000000000009</v>
      </c>
      <c r="AK7" s="101">
        <f>RTD("cqg.rtd", ,"ContractData",V7, "Settlement",,"T")</f>
        <v>20</v>
      </c>
      <c r="AL7" s="101">
        <f t="shared" si="9"/>
        <v>98.725000000000009</v>
      </c>
    </row>
    <row r="8" spans="1:38" x14ac:dyDescent="0.25">
      <c r="A8" s="100" t="str">
        <f t="shared" si="1"/>
        <v>EDAU6</v>
      </c>
      <c r="B8" s="100" t="str">
        <f>RTD("cqg.rtd", ,"ContractData",A8, "ContractMonth")</f>
        <v>SEP</v>
      </c>
      <c r="C8" s="106" t="str">
        <f t="shared" si="2"/>
        <v>U</v>
      </c>
      <c r="F8" s="101" t="str">
        <f t="shared" si="3"/>
        <v>EDAS3U6</v>
      </c>
      <c r="P8" s="102"/>
      <c r="Q8" s="107" t="str">
        <f>RTD("cqg.rtd", ,"ContractData", $Q$1&amp;"?"&amp;R41, "Symbol")</f>
        <v>EDAU6</v>
      </c>
      <c r="R8" s="105">
        <f>RTD("cqg.rtd", ,"ContractData", Q8, $R$1,,"T")</f>
        <v>98.53</v>
      </c>
      <c r="S8" s="105">
        <f>RTD("cqg.rtd", ,"ContractData", Q8,$S$1,,"T")</f>
        <v>98.525000000000006</v>
      </c>
      <c r="T8" s="105">
        <f>RTD("cqg.rtd", ,"ContractData", Q8,$T$1,,"T")</f>
        <v>98.53</v>
      </c>
      <c r="U8" s="105">
        <f>RTD("cqg.rtd", ,"ContractData", "F."&amp;$Q$1&amp;"?7", $U$1,,"T")</f>
        <v>5.0000000000000001E-3</v>
      </c>
      <c r="V8" s="102" t="str">
        <f t="shared" si="4"/>
        <v>EDAS3U6</v>
      </c>
      <c r="W8" s="110">
        <f>RTD("cqg.rtd", ,"ContractData",V8,$W$1,,"T")</f>
        <v>18</v>
      </c>
      <c r="X8" s="110">
        <f t="shared" si="5"/>
        <v>0.5</v>
      </c>
      <c r="Y8" s="105">
        <f>RTD("cqg.rtd", ,"ContractData",V8,$Y$1,,"T")</f>
        <v>18</v>
      </c>
      <c r="Z8" s="105">
        <f>RTD("cqg.rtd", ,"ContractData", V8,$Z$1,,"T")</f>
        <v>18.5</v>
      </c>
      <c r="AA8" s="105">
        <f t="shared" si="6"/>
        <v>18</v>
      </c>
      <c r="AB8" s="105">
        <f>IF(OR(S8="",T8=""),R8,(IF(OR(R8="",R8&lt;S8,R8&gt;T8),(S8+T8)/2,R8)))</f>
        <v>98.53</v>
      </c>
      <c r="AC8" s="105">
        <f t="shared" si="10"/>
        <v>98.53</v>
      </c>
      <c r="AD8" s="110">
        <f t="shared" si="7"/>
        <v>18</v>
      </c>
      <c r="AF8" s="101">
        <f t="shared" si="8"/>
        <v>98.53</v>
      </c>
      <c r="AG8" s="101">
        <f t="shared" si="11"/>
        <v>18</v>
      </c>
      <c r="AH8" s="101" t="str">
        <f>RIGHT(RTD("cqg.rtd", ,"ContractData",Q8, "LongDescription"),6)</f>
        <v>Sep 16</v>
      </c>
      <c r="AI8" s="101" t="str">
        <f>RIGHT(RTD("cqg.rtd", ,"ContractData",Q9, "LongDescription"),6)</f>
        <v>Dec 16</v>
      </c>
      <c r="AJ8" s="101">
        <f>RTD("cqg.rtd", ,"ContractData",Q8, "Settlement",,"T")</f>
        <v>98.525000000000006</v>
      </c>
      <c r="AK8" s="101">
        <f>RTD("cqg.rtd", ,"ContractData",V8, "Settlement",,"T")</f>
        <v>17.5</v>
      </c>
      <c r="AL8" s="101">
        <f t="shared" si="9"/>
        <v>98.525000000000006</v>
      </c>
    </row>
    <row r="9" spans="1:38" x14ac:dyDescent="0.25">
      <c r="A9" s="100" t="str">
        <f t="shared" si="1"/>
        <v>EDAZ6</v>
      </c>
      <c r="B9" s="100" t="str">
        <f>RTD("cqg.rtd", ,"ContractData",A9, "ContractMonth")</f>
        <v>DEC</v>
      </c>
      <c r="C9" s="106" t="str">
        <f t="shared" si="2"/>
        <v>Z</v>
      </c>
      <c r="F9" s="101" t="str">
        <f t="shared" si="3"/>
        <v>EDAS3Z6</v>
      </c>
      <c r="P9" s="102"/>
      <c r="Q9" s="107" t="str">
        <f>RTD("cqg.rtd", ,"ContractData", $Q$1&amp;"?"&amp;R42, "Symbol")</f>
        <v>EDAZ6</v>
      </c>
      <c r="R9" s="105">
        <f>RTD("cqg.rtd", ,"ContractData", Q9, $R$1,,"T")</f>
        <v>98.344999999999999</v>
      </c>
      <c r="S9" s="105">
        <f>RTD("cqg.rtd", ,"ContractData", Q9,$S$1,,"T")</f>
        <v>98.344999999999999</v>
      </c>
      <c r="T9" s="105">
        <f>RTD("cqg.rtd", ,"ContractData", Q9,$T$1,,"T")</f>
        <v>98.350000000000009</v>
      </c>
      <c r="U9" s="105">
        <f>RTD("cqg.rtd", ,"ContractData", "F."&amp;$Q$1&amp;"?8", $U$1,,"T")</f>
        <v>0</v>
      </c>
      <c r="V9" s="102" t="str">
        <f t="shared" si="4"/>
        <v>EDAS3Z6</v>
      </c>
      <c r="W9" s="110">
        <f>RTD("cqg.rtd", ,"ContractData",V9,$W$1,,"T")</f>
        <v>15</v>
      </c>
      <c r="X9" s="110">
        <f t="shared" si="5"/>
        <v>0.5</v>
      </c>
      <c r="Y9" s="105">
        <f>RTD("cqg.rtd", ,"ContractData",V9,$Y$1,,"T")</f>
        <v>14.5</v>
      </c>
      <c r="Z9" s="105">
        <f>RTD("cqg.rtd", ,"ContractData", V9,$Z$1,,"T")</f>
        <v>15</v>
      </c>
      <c r="AA9" s="105">
        <f t="shared" si="6"/>
        <v>15</v>
      </c>
      <c r="AB9" s="105">
        <f t="shared" ref="AB9:AB12" si="12">IF(OR(S9="",T9=""),R9,(IF(OR(R9="",R9&lt;S9,R9&gt;T9),(S9+T9)/2,R9)))</f>
        <v>98.344999999999999</v>
      </c>
      <c r="AC9" s="105">
        <f t="shared" si="10"/>
        <v>98.344999999999999</v>
      </c>
      <c r="AD9" s="110">
        <f t="shared" si="7"/>
        <v>15</v>
      </c>
      <c r="AF9" s="101">
        <f t="shared" si="8"/>
        <v>98.344999999999999</v>
      </c>
      <c r="AG9" s="101">
        <f t="shared" si="11"/>
        <v>15</v>
      </c>
      <c r="AH9" s="101" t="str">
        <f>RIGHT(RTD("cqg.rtd", ,"ContractData",Q9, "LongDescription"),6)</f>
        <v>Dec 16</v>
      </c>
      <c r="AI9" s="101" t="str">
        <f>RIGHT(RTD("cqg.rtd", ,"ContractData",Q10, "LongDescription"),6)</f>
        <v>Mar 17</v>
      </c>
      <c r="AJ9" s="101">
        <f>RTD("cqg.rtd", ,"ContractData",Q9, "Settlement",,"T")</f>
        <v>98.350000000000009</v>
      </c>
      <c r="AK9" s="101">
        <f>RTD("cqg.rtd", ,"ContractData",V9, "Settlement",,"T")</f>
        <v>14.5</v>
      </c>
      <c r="AL9" s="101">
        <f t="shared" si="9"/>
        <v>98.350000000000009</v>
      </c>
    </row>
    <row r="10" spans="1:38" x14ac:dyDescent="0.25">
      <c r="A10" s="100" t="str">
        <f t="shared" si="1"/>
        <v>EDAH7</v>
      </c>
      <c r="B10" s="100" t="str">
        <f>RTD("cqg.rtd", ,"ContractData",A10, "ContractMonth")</f>
        <v>MAR</v>
      </c>
      <c r="C10" s="106" t="str">
        <f t="shared" si="2"/>
        <v>H</v>
      </c>
      <c r="F10" s="101" t="str">
        <f t="shared" si="3"/>
        <v>EDAS3H7</v>
      </c>
      <c r="P10" s="102"/>
      <c r="Q10" s="107" t="str">
        <f>RTD("cqg.rtd", ,"ContractData", $Q$1&amp;"?"&amp;R43, "Symbol")</f>
        <v>EDAH7</v>
      </c>
      <c r="R10" s="105">
        <f>RTD("cqg.rtd", ,"ContractData", Q10, $R$1,,"T")</f>
        <v>98.2</v>
      </c>
      <c r="S10" s="105">
        <f>RTD("cqg.rtd", ,"ContractData", Q10,$S$1,,"T")</f>
        <v>98.195000000000007</v>
      </c>
      <c r="T10" s="105">
        <f>RTD("cqg.rtd", ,"ContractData", Q10,$T$1,,"T")</f>
        <v>98.2</v>
      </c>
      <c r="U10" s="105">
        <f>RTD("cqg.rtd", ,"ContractData", "F."&amp;$Q$1&amp;"?9", $U$1,,"T")</f>
        <v>-0.01</v>
      </c>
      <c r="V10" s="102" t="str">
        <f t="shared" si="4"/>
        <v>EDAS3H7</v>
      </c>
      <c r="W10" s="110">
        <f>RTD("cqg.rtd", ,"ContractData",V10,$W$1,,"T")</f>
        <v>14</v>
      </c>
      <c r="X10" s="110">
        <f t="shared" si="5"/>
        <v>0.5</v>
      </c>
      <c r="Y10" s="105">
        <f>RTD("cqg.rtd", ,"ContractData",V10,$Y$1,,"T")</f>
        <v>13.5</v>
      </c>
      <c r="Z10" s="105">
        <f>RTD("cqg.rtd", ,"ContractData", V10,$Z$1,,"T")</f>
        <v>14</v>
      </c>
      <c r="AA10" s="105">
        <f t="shared" si="6"/>
        <v>14</v>
      </c>
      <c r="AB10" s="105">
        <f t="shared" si="12"/>
        <v>98.2</v>
      </c>
      <c r="AC10" s="105">
        <f t="shared" si="10"/>
        <v>98.2</v>
      </c>
      <c r="AD10" s="110">
        <f t="shared" si="7"/>
        <v>14</v>
      </c>
      <c r="AF10" s="101">
        <f t="shared" si="8"/>
        <v>98.2</v>
      </c>
      <c r="AG10" s="101">
        <f t="shared" si="11"/>
        <v>14</v>
      </c>
      <c r="AH10" s="101" t="str">
        <f>RIGHT(RTD("cqg.rtd", ,"ContractData",Q10, "LongDescription"),6)</f>
        <v>Mar 17</v>
      </c>
      <c r="AI10" s="101" t="str">
        <f>RIGHT(RTD("cqg.rtd", ,"ContractData",Q11, "LongDescription"),6)</f>
        <v>Jun 17</v>
      </c>
      <c r="AJ10" s="101">
        <f>RTD("cqg.rtd", ,"ContractData",Q10, "Settlement",,"T")</f>
        <v>98.204999999999998</v>
      </c>
      <c r="AK10" s="101">
        <f>RTD("cqg.rtd", ,"ContractData",V10, "Settlement",,"T")</f>
        <v>13.5</v>
      </c>
      <c r="AL10" s="101">
        <f t="shared" si="9"/>
        <v>98.204999999999998</v>
      </c>
    </row>
    <row r="11" spans="1:38" x14ac:dyDescent="0.25">
      <c r="A11" s="100" t="str">
        <f t="shared" si="1"/>
        <v>EDAM7</v>
      </c>
      <c r="B11" s="100" t="str">
        <f>RTD("cqg.rtd", ,"ContractData",A11, "ContractMonth")</f>
        <v>JUN</v>
      </c>
      <c r="C11" s="106" t="str">
        <f t="shared" si="2"/>
        <v>M</v>
      </c>
      <c r="F11" s="101" t="str">
        <f t="shared" si="3"/>
        <v>EDAS3M7</v>
      </c>
      <c r="P11" s="102"/>
      <c r="Q11" s="107" t="str">
        <f>RTD("cqg.rtd", ,"ContractData", $Q$1&amp;"?"&amp;R44, "Symbol")</f>
        <v>EDAM7</v>
      </c>
      <c r="R11" s="105">
        <f>RTD("cqg.rtd", ,"ContractData", Q11, $R$1,,"T")</f>
        <v>98.06</v>
      </c>
      <c r="S11" s="105">
        <f>RTD("cqg.rtd", ,"ContractData", Q11,$S$1,,"T")</f>
        <v>98.055000000000007</v>
      </c>
      <c r="T11" s="105">
        <f>RTD("cqg.rtd", ,"ContractData", Q11,$T$1,,"T")</f>
        <v>98.06</v>
      </c>
      <c r="U11" s="105">
        <f>RTD("cqg.rtd", ,"ContractData", "F."&amp;$Q$1&amp;"?10", $U$1,,"T")</f>
        <v>-0.01</v>
      </c>
      <c r="V11" s="102" t="str">
        <f t="shared" si="4"/>
        <v>EDAS3M7</v>
      </c>
      <c r="W11" s="110">
        <f>RTD("cqg.rtd", ,"ContractData",V11,$W$1,,"T")</f>
        <v>11</v>
      </c>
      <c r="X11" s="110">
        <f t="shared" si="5"/>
        <v>0</v>
      </c>
      <c r="Y11" s="105">
        <f>RTD("cqg.rtd", ,"ContractData",V11,$Y$1,,"T")</f>
        <v>11</v>
      </c>
      <c r="Z11" s="105">
        <f>RTD("cqg.rtd", ,"ContractData", V11,$Z$1,,"T")</f>
        <v>11.5</v>
      </c>
      <c r="AA11" s="105">
        <f t="shared" si="6"/>
        <v>11</v>
      </c>
      <c r="AB11" s="105">
        <f t="shared" si="12"/>
        <v>98.06</v>
      </c>
      <c r="AC11" s="105">
        <f t="shared" si="10"/>
        <v>98.06</v>
      </c>
      <c r="AD11" s="110">
        <f t="shared" si="7"/>
        <v>11</v>
      </c>
      <c r="AF11" s="101">
        <f t="shared" si="8"/>
        <v>98.06</v>
      </c>
      <c r="AG11" s="101">
        <f t="shared" si="11"/>
        <v>11</v>
      </c>
      <c r="AH11" s="101" t="str">
        <f>RIGHT(RTD("cqg.rtd", ,"ContractData",Q11, "LongDescription"),6)</f>
        <v>Jun 17</v>
      </c>
      <c r="AI11" s="101" t="str">
        <f>RIGHT(RTD("cqg.rtd", ,"ContractData",Q12, "LongDescription"),6)</f>
        <v>Sep 17</v>
      </c>
      <c r="AJ11" s="101">
        <f>RTD("cqg.rtd", ,"ContractData",Q11, "Settlement",,"T")</f>
        <v>98.070000000000007</v>
      </c>
      <c r="AK11" s="101">
        <f>RTD("cqg.rtd", ,"ContractData",V11, "Settlement",,"T")</f>
        <v>11</v>
      </c>
      <c r="AL11" s="101">
        <f t="shared" si="9"/>
        <v>98.070000000000007</v>
      </c>
    </row>
    <row r="12" spans="1:38" x14ac:dyDescent="0.25">
      <c r="A12" s="100" t="str">
        <f t="shared" si="1"/>
        <v>EDAU7</v>
      </c>
      <c r="B12" s="100" t="str">
        <f>RTD("cqg.rtd", ,"ContractData",A12, "ContractMonth")</f>
        <v>SEP</v>
      </c>
      <c r="C12" s="106" t="str">
        <f t="shared" si="2"/>
        <v>U</v>
      </c>
      <c r="F12" s="101" t="str">
        <f t="shared" si="3"/>
        <v>EDAS3U7</v>
      </c>
      <c r="P12" s="102"/>
      <c r="Q12" s="107" t="str">
        <f>RTD("cqg.rtd", ,"ContractData", $Q$1&amp;"?"&amp;R45, "Symbol")</f>
        <v>EDAU7</v>
      </c>
      <c r="R12" s="105">
        <f>RTD("cqg.rtd", ,"ContractData", Q12, $R$1,,"T")</f>
        <v>97.945000000000007</v>
      </c>
      <c r="S12" s="105">
        <f>RTD("cqg.rtd", ,"ContractData", Q12,$S$1,,"T")</f>
        <v>97.945000000000007</v>
      </c>
      <c r="T12" s="105">
        <f>RTD("cqg.rtd", ,"ContractData", Q12,$T$1,,"T")</f>
        <v>97.95</v>
      </c>
      <c r="U12" s="105">
        <f>RTD("cqg.rtd", ,"ContractData", "F."&amp;$Q$1&amp;"?11",$U$1,,"T")</f>
        <v>-1.4999999999999999E-2</v>
      </c>
      <c r="V12" s="102" t="str">
        <f t="shared" si="4"/>
        <v>EDAS3U7</v>
      </c>
      <c r="W12" s="110">
        <f>RTD("cqg.rtd", ,"ContractData",V12,$W$1,,"T")</f>
        <v>10.5</v>
      </c>
      <c r="X12" s="110">
        <f t="shared" si="5"/>
        <v>0.5</v>
      </c>
      <c r="Y12" s="105">
        <f>RTD("cqg.rtd", ,"ContractData",V12,$Y$1,,"T")</f>
        <v>10</v>
      </c>
      <c r="Z12" s="105">
        <f>RTD("cqg.rtd", ,"ContractData", V12,$Z$1,,"T")</f>
        <v>10.5</v>
      </c>
      <c r="AA12" s="105">
        <f t="shared" si="6"/>
        <v>10.5</v>
      </c>
      <c r="AB12" s="105">
        <f t="shared" si="12"/>
        <v>97.945000000000007</v>
      </c>
      <c r="AC12" s="105">
        <f t="shared" si="10"/>
        <v>97.945000000000007</v>
      </c>
      <c r="AD12" s="110">
        <f t="shared" si="7"/>
        <v>10.5</v>
      </c>
      <c r="AF12" s="101">
        <f t="shared" si="8"/>
        <v>97.945000000000007</v>
      </c>
      <c r="AG12" s="101">
        <f t="shared" si="11"/>
        <v>10.5</v>
      </c>
      <c r="AH12" s="101" t="str">
        <f>RIGHT(RTD("cqg.rtd", ,"ContractData",Q12, "LongDescription"),6)</f>
        <v>Sep 17</v>
      </c>
      <c r="AI12" s="101" t="str">
        <f>RIGHT(RTD("cqg.rtd", ,"ContractData",Q13, "LongDescription"),6)</f>
        <v>Dec 17</v>
      </c>
      <c r="AJ12" s="101">
        <f>RTD("cqg.rtd", ,"ContractData",Q12, "Settlement",,"T")</f>
        <v>97.960000000000008</v>
      </c>
      <c r="AK12" s="101">
        <f>RTD("cqg.rtd", ,"ContractData",V12, "Settlement",,"T")</f>
        <v>10</v>
      </c>
      <c r="AL12" s="101">
        <f t="shared" si="9"/>
        <v>97.960000000000008</v>
      </c>
    </row>
    <row r="13" spans="1:38" x14ac:dyDescent="0.25">
      <c r="A13" s="100" t="str">
        <f t="shared" si="1"/>
        <v>EDAZ7</v>
      </c>
      <c r="B13" s="100" t="str">
        <f>RTD("cqg.rtd", ,"ContractData",A13, "ContractMonth")</f>
        <v>DEC</v>
      </c>
      <c r="C13" s="106" t="str">
        <f t="shared" si="2"/>
        <v>Z</v>
      </c>
      <c r="F13" s="101" t="str">
        <f t="shared" si="3"/>
        <v>EDAS3Z7</v>
      </c>
      <c r="P13" s="102"/>
      <c r="Q13" s="107" t="str">
        <f>RTD("cqg.rtd", ,"ContractData", $Q$1&amp;"?"&amp;R46, "Symbol")</f>
        <v>EDAZ7</v>
      </c>
      <c r="R13" s="105">
        <f>RTD("cqg.rtd", ,"ContractData", Q13, $R$1,,"T")</f>
        <v>97.84</v>
      </c>
      <c r="S13" s="105">
        <f>RTD("cqg.rtd", ,"ContractData", Q13,$S$1,,"T")</f>
        <v>97.84</v>
      </c>
      <c r="T13" s="105">
        <f>RTD("cqg.rtd", ,"ContractData", Q13,$T$1,,"T")</f>
        <v>97.844999999999999</v>
      </c>
      <c r="U13" s="105">
        <f>RTD("cqg.rtd", ,"ContractData", "F."&amp;$Q$1&amp;"?12",$U$1,,"T")</f>
        <v>-0.02</v>
      </c>
      <c r="V13" s="102" t="str">
        <f t="shared" si="4"/>
        <v>EDAS3Z7</v>
      </c>
      <c r="W13" s="110">
        <f>RTD("cqg.rtd", ,"ContractData",V13,$W$1,,"T")</f>
        <v>7.5</v>
      </c>
      <c r="X13" s="110">
        <f t="shared" si="5"/>
        <v>0</v>
      </c>
      <c r="Y13" s="105">
        <f>RTD("cqg.rtd", ,"ContractData",V13,$Y$1,,"T")</f>
        <v>7.5</v>
      </c>
      <c r="Z13" s="105">
        <f>RTD("cqg.rtd", ,"ContractData", V13,$Z$1,,"T")</f>
        <v>8</v>
      </c>
      <c r="AA13" s="105">
        <f t="shared" si="6"/>
        <v>7.5</v>
      </c>
      <c r="AB13" s="105">
        <f>IF(OR(S13="",T13=""),R13,(IF(OR(R13="",R13&lt;S13,R13&gt;T13),(S13+T13)/2,R13)))</f>
        <v>97.84</v>
      </c>
      <c r="AC13" s="105">
        <f t="shared" si="10"/>
        <v>97.84</v>
      </c>
      <c r="AD13" s="110">
        <f t="shared" si="7"/>
        <v>7.5</v>
      </c>
      <c r="AF13" s="101">
        <f t="shared" si="8"/>
        <v>97.84</v>
      </c>
      <c r="AG13" s="101">
        <f t="shared" si="11"/>
        <v>7.5</v>
      </c>
      <c r="AH13" s="101" t="str">
        <f>RIGHT(RTD("cqg.rtd", ,"ContractData",Q13, "LongDescription"),6)</f>
        <v>Dec 17</v>
      </c>
      <c r="AI13" s="101" t="str">
        <f>RIGHT(RTD("cqg.rtd", ,"ContractData",Q14, "LongDescription"),6)</f>
        <v>ssion.</v>
      </c>
      <c r="AJ13" s="101">
        <f>RTD("cqg.rtd", ,"ContractData",Q13, "Settlement",,"T")</f>
        <v>97.86</v>
      </c>
      <c r="AK13" s="101">
        <f>RTD("cqg.rtd", ,"ContractData",V13, "Settlement",,"T")</f>
        <v>7.5</v>
      </c>
      <c r="AL13" s="101">
        <f t="shared" si="9"/>
        <v>97.86</v>
      </c>
    </row>
    <row r="14" spans="1:38" x14ac:dyDescent="0.25">
      <c r="P14" s="102"/>
      <c r="Q14" s="102">
        <f>RTD("cqg.rtd", ,"ContractData",Q2, "Bate")</f>
        <v>0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10"/>
    </row>
    <row r="15" spans="1:38" x14ac:dyDescent="0.25">
      <c r="P15" s="102"/>
      <c r="Q15" s="102">
        <f>RTD("cqg.rtd", ,"ContractData",Q3, "Bate")</f>
        <v>32</v>
      </c>
      <c r="R15" s="102"/>
      <c r="S15" s="102"/>
      <c r="T15" s="102"/>
      <c r="U15" s="102"/>
    </row>
    <row r="16" spans="1:38" x14ac:dyDescent="0.25">
      <c r="Q16" s="101">
        <f>RTD("cqg.rtd", ,"ContractData",Q4, "Bate")</f>
        <v>0</v>
      </c>
    </row>
    <row r="17" spans="7:29" x14ac:dyDescent="0.25">
      <c r="Q17" s="101">
        <f>RTD("cqg.rtd", ,"ContractData",Q5, "Bate")</f>
        <v>0</v>
      </c>
      <c r="AB17" s="108" t="b">
        <f>IF(OR(R9="",R9&lt;S9,R9&gt;T9),(IF(OR(S9="",T9=""),R9,(S9+T9)/2)))</f>
        <v>0</v>
      </c>
      <c r="AC17" s="108"/>
    </row>
    <row r="18" spans="7:29" x14ac:dyDescent="0.25">
      <c r="Q18" s="101">
        <f>RTD("cqg.rtd", ,"ContractData",Q6, "Bate")</f>
        <v>0</v>
      </c>
      <c r="AB18" s="108" t="b">
        <f>IF(OR(R8="",R8&lt;S8,R8&gt;T8),(IF(OR(S8="",T8=""),R8,(S8+T8)/2)))</f>
        <v>0</v>
      </c>
      <c r="AC18" s="108">
        <f>IF(OR(R8="",R8&lt;S8,R8&gt;T8),(S8+T8)/2,R8)</f>
        <v>98.53</v>
      </c>
    </row>
    <row r="19" spans="7:29" x14ac:dyDescent="0.25">
      <c r="G19" s="101" t="str">
        <f>RIGHT(RTD("cqg.rtd", ,"ContractData", $Q$1&amp;"?"&amp;R35, "LongDescription"),1)</f>
        <v>5</v>
      </c>
      <c r="Q19" s="101">
        <f>RTD("cqg.rtd", ,"ContractData",Q7, "Bate")</f>
        <v>0</v>
      </c>
      <c r="V19" s="101" t="s">
        <v>10</v>
      </c>
      <c r="AB19" s="108">
        <f>IF(OR(S8="",T8=""),R8,(IF(OR(R8="",R8&lt;S8,R8&gt;T8),(S8+T8)/2,R8)))</f>
        <v>98.53</v>
      </c>
      <c r="AC19" s="108"/>
    </row>
    <row r="20" spans="7:29" x14ac:dyDescent="0.25">
      <c r="G20" s="101" t="str">
        <f>RIGHT(RTD("cqg.rtd", ,"ContractData", $Q$1&amp;"?"&amp;R36, "LongDescription"),1)</f>
        <v>5</v>
      </c>
      <c r="Q20" s="101">
        <f>RTD("cqg.rtd", ,"ContractData",Q8, "Bate")</f>
        <v>0</v>
      </c>
      <c r="U20" s="109" t="s">
        <v>6</v>
      </c>
      <c r="V20" s="101">
        <f xml:space="preserve"> RTD("cqg.rtd",,"StudyData",Q2, "VolOI",, "Vol",,"","all",,,,"T")</f>
        <v>963543</v>
      </c>
      <c r="AB20" s="108"/>
      <c r="AC20" s="108"/>
    </row>
    <row r="21" spans="7:29" x14ac:dyDescent="0.25">
      <c r="G21" s="101" t="str">
        <f>RIGHT(RTD("cqg.rtd", ,"ContractData", $Q$1&amp;"?"&amp;R37, "LongDescription"),1)</f>
        <v>5</v>
      </c>
      <c r="Q21" s="101">
        <f>RTD("cqg.rtd", ,"ContractData",Q9, "Bate")</f>
        <v>128</v>
      </c>
      <c r="U21" s="101">
        <v>-1</v>
      </c>
      <c r="V21" s="101">
        <f xml:space="preserve"> RTD("cqg.rtd",,"StudyData",Q2, "VolOI",, "Vol",,"-1","all",,,,"T")</f>
        <v>2504735</v>
      </c>
      <c r="AB21" s="108"/>
      <c r="AC21" s="108"/>
    </row>
    <row r="22" spans="7:29" x14ac:dyDescent="0.25">
      <c r="G22" s="101" t="str">
        <f>RIGHT(RTD("cqg.rtd", ,"ContractData", $Q$1&amp;"?"&amp;R38, "LongDescription"),1)</f>
        <v>5</v>
      </c>
      <c r="Q22" s="101">
        <f>RTD("cqg.rtd", ,"ContractData",Q10, "Bate")</f>
        <v>64</v>
      </c>
      <c r="U22" s="101">
        <v>-2</v>
      </c>
      <c r="V22" s="101">
        <f xml:space="preserve"> RTD("cqg.rtd",,"StudyData",Q2, "VolOI",, "Vol",,"-2","all",,,,"T")</f>
        <v>1840167</v>
      </c>
      <c r="AB22" s="108"/>
      <c r="AC22" s="108"/>
    </row>
    <row r="23" spans="7:29" x14ac:dyDescent="0.25">
      <c r="G23" s="101" t="str">
        <f>RIGHT(RTD("cqg.rtd", ,"ContractData", $Q$1&amp;"?"&amp;R39, "LongDescription"),1)</f>
        <v>6</v>
      </c>
      <c r="Q23" s="101">
        <f>RTD("cqg.rtd", ,"ContractData",Q11, "Bate")</f>
        <v>128</v>
      </c>
      <c r="U23" s="101">
        <v>-3</v>
      </c>
      <c r="V23" s="101">
        <f xml:space="preserve"> RTD("cqg.rtd",,"StudyData",Q2, "VolOI",, "Vol",,"-3","all",,,,"T")</f>
        <v>2679704</v>
      </c>
      <c r="AB23" s="108"/>
      <c r="AC23" s="108"/>
    </row>
    <row r="24" spans="7:29" x14ac:dyDescent="0.25">
      <c r="G24" s="101" t="str">
        <f>RIGHT(RTD("cqg.rtd", ,"ContractData", $Q$1&amp;"?"&amp;R40, "LongDescription"),1)</f>
        <v>6</v>
      </c>
      <c r="Q24" s="101">
        <f>RTD("cqg.rtd", ,"ContractData",Q12, "Bate")</f>
        <v>0</v>
      </c>
      <c r="U24" s="101">
        <v>-4</v>
      </c>
      <c r="V24" s="101">
        <f xml:space="preserve"> RTD("cqg.rtd",,"StudyData",Q2, "VolOI",, "Vol",,"-4","all",,,,"T")</f>
        <v>2531084</v>
      </c>
      <c r="AB24" s="108"/>
      <c r="AC24" s="108"/>
    </row>
    <row r="25" spans="7:29" x14ac:dyDescent="0.25">
      <c r="G25" s="101" t="str">
        <f>RIGHT(RTD("cqg.rtd", ,"ContractData", $Q$1&amp;"?"&amp;R41, "LongDescription"),1)</f>
        <v>6</v>
      </c>
      <c r="Q25" s="101">
        <f>RTD("cqg.rtd", ,"ContractData",Q13, "Bate")</f>
        <v>0</v>
      </c>
      <c r="U25" s="101">
        <v>-5</v>
      </c>
      <c r="V25" s="101">
        <f xml:space="preserve"> RTD("cqg.rtd",,"StudyData",Q2, "VolOI",, "Vol",,"-5","all",,,,"T")</f>
        <v>6662104</v>
      </c>
    </row>
    <row r="26" spans="7:29" x14ac:dyDescent="0.25">
      <c r="G26" s="101" t="str">
        <f>RIGHT(RTD("cqg.rtd", ,"ContractData", $Q$1&amp;"?"&amp;R42, "LongDescription"),1)</f>
        <v>6</v>
      </c>
    </row>
    <row r="27" spans="7:29" x14ac:dyDescent="0.25">
      <c r="G27" s="101" t="str">
        <f>RIGHT(RTD("cqg.rtd", ,"ContractData", $Q$1&amp;"?"&amp;R43, "LongDescription"),1)</f>
        <v>7</v>
      </c>
    </row>
    <row r="28" spans="7:29" x14ac:dyDescent="0.25">
      <c r="G28" s="101" t="str">
        <f>RIGHT(RTD("cqg.rtd", ,"ContractData", $Q$1&amp;"?"&amp;R44, "LongDescription"),1)</f>
        <v>7</v>
      </c>
    </row>
    <row r="29" spans="7:29" x14ac:dyDescent="0.25">
      <c r="G29" s="101" t="str">
        <f>RIGHT(RTD("cqg.rtd", ,"ContractData", $Q$1&amp;"?"&amp;R45, "LongDescription"),1)</f>
        <v>7</v>
      </c>
    </row>
    <row r="30" spans="7:29" x14ac:dyDescent="0.25">
      <c r="G30" s="101" t="str">
        <f>RIGHT(RTD("cqg.rtd", ,"ContractData", $Q$1&amp;"?"&amp;R46, "LongDescription"),1)</f>
        <v>7</v>
      </c>
    </row>
    <row r="32" spans="7:29" x14ac:dyDescent="0.25">
      <c r="Q32" s="101" t="s">
        <v>23</v>
      </c>
    </row>
    <row r="34" spans="18:19" x14ac:dyDescent="0.25">
      <c r="R34" s="101" t="s">
        <v>7</v>
      </c>
    </row>
    <row r="35" spans="18:19" x14ac:dyDescent="0.25">
      <c r="R35" s="101">
        <v>1</v>
      </c>
      <c r="S35" s="101" t="str">
        <f>RTD("cqg.rtd",,"ContractData",Q1&amp;"?1", "Symbol")</f>
        <v>EDAH5</v>
      </c>
    </row>
    <row r="36" spans="18:19" x14ac:dyDescent="0.25">
      <c r="R36" s="101">
        <f>R35+1</f>
        <v>2</v>
      </c>
      <c r="S36" s="101" t="str">
        <f>RTD("cqg.rtd",,"ContractData",Q1&amp;"?2", "Symbol")</f>
        <v>EDAM5</v>
      </c>
    </row>
    <row r="37" spans="18:19" x14ac:dyDescent="0.25">
      <c r="R37" s="101">
        <f t="shared" ref="R37:R46" si="13">R36+1</f>
        <v>3</v>
      </c>
    </row>
    <row r="38" spans="18:19" x14ac:dyDescent="0.25">
      <c r="R38" s="101">
        <f t="shared" si="13"/>
        <v>4</v>
      </c>
    </row>
    <row r="39" spans="18:19" x14ac:dyDescent="0.25">
      <c r="R39" s="101">
        <f t="shared" si="13"/>
        <v>5</v>
      </c>
    </row>
    <row r="40" spans="18:19" x14ac:dyDescent="0.25">
      <c r="R40" s="101">
        <f t="shared" si="13"/>
        <v>6</v>
      </c>
    </row>
    <row r="41" spans="18:19" x14ac:dyDescent="0.25">
      <c r="R41" s="101">
        <f t="shared" si="13"/>
        <v>7</v>
      </c>
    </row>
    <row r="42" spans="18:19" x14ac:dyDescent="0.25">
      <c r="R42" s="101">
        <f t="shared" si="13"/>
        <v>8</v>
      </c>
    </row>
    <row r="43" spans="18:19" x14ac:dyDescent="0.25">
      <c r="R43" s="101">
        <f t="shared" si="13"/>
        <v>9</v>
      </c>
    </row>
    <row r="44" spans="18:19" x14ac:dyDescent="0.25">
      <c r="R44" s="101">
        <f t="shared" si="13"/>
        <v>10</v>
      </c>
    </row>
    <row r="45" spans="18:19" x14ac:dyDescent="0.25">
      <c r="R45" s="101">
        <f t="shared" si="13"/>
        <v>11</v>
      </c>
    </row>
    <row r="46" spans="18:19" x14ac:dyDescent="0.25">
      <c r="R46" s="101">
        <f t="shared" si="13"/>
        <v>12</v>
      </c>
    </row>
  </sheetData>
  <sheetProtection algorithmName="SHA-512" hashValue="CaZw49a1oUxJp80yvOlQnkcGkRrXeZ/Tvvunc81DTVlwlTradI10r8BhNvpFhyiOmoSFiKIism7Yxt6V8dZyAA==" saltValue="nuk+Ku2jABAyTW4kGV8+R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L46"/>
  <sheetViews>
    <sheetView workbookViewId="0">
      <selection sqref="A1:XFD1048576"/>
    </sheetView>
  </sheetViews>
  <sheetFormatPr defaultColWidth="9" defaultRowHeight="13.8" x14ac:dyDescent="0.25"/>
  <cols>
    <col min="1" max="17" width="9" style="101"/>
    <col min="18" max="18" width="14.3984375" style="101" customWidth="1"/>
    <col min="19" max="20" width="9" style="101"/>
    <col min="21" max="21" width="17.69921875" style="101" customWidth="1"/>
    <col min="22" max="22" width="9" style="101"/>
    <col min="23" max="23" width="9" style="101" customWidth="1"/>
    <col min="24" max="16384" width="9" style="101"/>
  </cols>
  <sheetData>
    <row r="1" spans="1:38" x14ac:dyDescent="0.25">
      <c r="A1" s="100"/>
      <c r="B1" s="100"/>
      <c r="C1" s="100" t="s">
        <v>2</v>
      </c>
      <c r="F1" s="101">
        <v>3</v>
      </c>
      <c r="P1" s="102"/>
      <c r="Q1" s="103" t="str">
        <f>Main!P4</f>
        <v>QSA</v>
      </c>
      <c r="R1" s="104" t="s">
        <v>3</v>
      </c>
      <c r="S1" s="104" t="s">
        <v>0</v>
      </c>
      <c r="T1" s="104" t="s">
        <v>1</v>
      </c>
      <c r="U1" s="102" t="s">
        <v>4</v>
      </c>
      <c r="V1" s="102"/>
      <c r="W1" s="104" t="s">
        <v>3</v>
      </c>
      <c r="X1" s="102" t="s">
        <v>4</v>
      </c>
      <c r="Y1" s="104" t="s">
        <v>0</v>
      </c>
      <c r="Z1" s="104" t="s">
        <v>1</v>
      </c>
      <c r="AA1" s="102" t="s">
        <v>5</v>
      </c>
      <c r="AB1" s="102" t="s">
        <v>5</v>
      </c>
      <c r="AC1" s="105"/>
      <c r="AD1" s="102" t="s">
        <v>5</v>
      </c>
    </row>
    <row r="2" spans="1:38" x14ac:dyDescent="0.25">
      <c r="A2" s="100" t="str">
        <f>Q2</f>
        <v>QSAH5</v>
      </c>
      <c r="B2" s="100" t="str">
        <f>RTD("cqg.rtd", ,"ContractData",A2, "ContractMonth")</f>
        <v>MAR</v>
      </c>
      <c r="C2" s="106" t="str">
        <f>IF(B2="Jan","F",IF(B2="Feb","G",IF(B2="Mar","H",IF(B2="Apr","J",IF(B2="May","K",IF(B2="JUN","M",IF(B2="Jul","N",IF(B2="Aug","Q",IF(B2="Sep","U",IF(B2="Oct","V",IF(B2="Nov","X",IF(B2="Dec","Z"))))))))))))</f>
        <v>H</v>
      </c>
      <c r="F2" s="101" t="str">
        <f t="shared" ref="F2:F13" si="0">$Q$1&amp;$C$1&amp;$F$1&amp;$C2&amp;G19</f>
        <v>QSAS3H5</v>
      </c>
      <c r="P2" s="102"/>
      <c r="Q2" s="107" t="str">
        <f>RTD("cqg.rtd", ,"ContractData", $Q$1&amp;"?"&amp;R35, "Symbol")</f>
        <v>QSAH5</v>
      </c>
      <c r="R2" s="105">
        <f>RTD("cqg.rtd", ,"ContractData", Q2, $R$1,,"T")</f>
        <v>99.42</v>
      </c>
      <c r="S2" s="105">
        <f>RTD("cqg.rtd", ,"ContractData", Q2,$S$1,,"T")</f>
        <v>99.42</v>
      </c>
      <c r="T2" s="105">
        <f>RTD("cqg.rtd", ,"ContractData", Q2,$T$1,,"T")</f>
        <v>99.43</v>
      </c>
      <c r="U2" s="105">
        <f>RTD("cqg.rtd", ,"ContractData", "F."&amp;$Q$1&amp;"?1", $U$1,,"T")</f>
        <v>-0.01</v>
      </c>
      <c r="V2" s="102" t="str">
        <f>F2</f>
        <v>QSAS3H5</v>
      </c>
      <c r="W2" s="105">
        <f>RTD("cqg.rtd", ,"ContractData", V2, $W$1,,"T")</f>
        <v>0.01</v>
      </c>
      <c r="X2" s="105">
        <f>RTD("cqg.rtd", ,"ContractData", V2, $X$1,,"T")</f>
        <v>-0.02</v>
      </c>
      <c r="Y2" s="105">
        <f>RTD("cqg.rtd", ,"ContractData",V2,$Y$1,,"T")</f>
        <v>0.01</v>
      </c>
      <c r="Z2" s="105">
        <f>RTD("cqg.rtd", ,"ContractData", V2,$Z$1,,"T")</f>
        <v>0.02</v>
      </c>
      <c r="AA2" s="105">
        <f>IF(OR(W2="",W2&lt;Y2,W2&gt;Z2),(Y2+Z2)/2,W2)</f>
        <v>0.01</v>
      </c>
      <c r="AB2" s="105">
        <f t="shared" ref="AB2:AB7" si="1">IF(OR(S2="",T2=""),R2,(IF(OR(R2="",R2&lt;S2,R2&gt;T2),(S2+T2)/2,R2)))</f>
        <v>99.42</v>
      </c>
      <c r="AC2" s="105">
        <f>IF(OR(R2="",R2&lt;S2,R2&gt;T2),(S2+T2)/2,R2)</f>
        <v>99.42</v>
      </c>
      <c r="AD2" s="105">
        <f>IF(OR(Y2="",Z2=""),W2,(IF(OR(W2="",W2&lt;Y2,W2&gt;Z2),(Y2+Z2)/2,W2)))</f>
        <v>0.01</v>
      </c>
      <c r="AF2" s="101">
        <f>IF(ISERROR(AC2),NA(),AC2)</f>
        <v>99.42</v>
      </c>
      <c r="AG2" s="101">
        <f>IF(AD2="",NA(),AD2)</f>
        <v>0.01</v>
      </c>
      <c r="AH2" s="101" t="str">
        <f>RIGHT(RTD("cqg.rtd", ,"ContractData",Q2, "LongDescription"),6)</f>
        <v>Mar 15</v>
      </c>
      <c r="AI2" s="101" t="str">
        <f>RIGHT(RTD("cqg.rtd", ,"ContractData",V2, "LongDescription"),6)</f>
        <v>Jun 15</v>
      </c>
      <c r="AJ2" s="101">
        <f>RTD("cqg.rtd", ,"ContractData",Q2, "Settlement",,"T")</f>
        <v>99.43</v>
      </c>
      <c r="AK2" s="101">
        <f>RTD("cqg.rtd", ,"ContractData",V2, "Settlement",,"T")</f>
        <v>0.02</v>
      </c>
      <c r="AL2" s="101">
        <f>IF(AJ2="",NA(),AJ2)</f>
        <v>99.43</v>
      </c>
    </row>
    <row r="3" spans="1:38" x14ac:dyDescent="0.25">
      <c r="A3" s="100" t="str">
        <f t="shared" ref="A3:A13" si="2">Q3</f>
        <v>QSAM5</v>
      </c>
      <c r="B3" s="100" t="str">
        <f>RTD("cqg.rtd", ,"ContractData",A3, "ContractMonth")</f>
        <v>JUN</v>
      </c>
      <c r="C3" s="106" t="str">
        <f t="shared" ref="C3:C13" si="3">IF(B3="Jan","F",IF(B3="Feb","G",IF(B3="Mar","H",IF(B3="Apr","J",IF(B3="May","K",IF(B3="JUN","M",IF(B3="Jul","N",IF(B3="Aug","Q",IF(B3="Sep","U",IF(B3="Oct","V",IF(B3="Nov","X",IF(B3="Dec","Z"))))))))))))</f>
        <v>M</v>
      </c>
      <c r="F3" s="101" t="str">
        <f t="shared" si="0"/>
        <v>QSAS3M5</v>
      </c>
      <c r="P3" s="102"/>
      <c r="Q3" s="107" t="str">
        <f>RTD("cqg.rtd", ,"ContractData", $Q$1&amp;"?"&amp;R36, "Symbol")</f>
        <v>QSAM5</v>
      </c>
      <c r="R3" s="105">
        <f>RTD("cqg.rtd", ,"ContractData", Q3, $R$1,,"T")</f>
        <v>99.41</v>
      </c>
      <c r="S3" s="105">
        <f>RTD("cqg.rtd", ,"ContractData", Q3,$S$1,,"T")</f>
        <v>99.41</v>
      </c>
      <c r="T3" s="105">
        <f>RTD("cqg.rtd", ,"ContractData", Q3,$T$1,,"T")</f>
        <v>99.42</v>
      </c>
      <c r="U3" s="105">
        <f>RTD("cqg.rtd", ,"ContractData", "F."&amp;$Q$1&amp;"?2",  $U$1,,"T")</f>
        <v>0.01</v>
      </c>
      <c r="V3" s="102" t="str">
        <f t="shared" ref="V3:V13" si="4">F3</f>
        <v>QSAS3M5</v>
      </c>
      <c r="W3" s="105">
        <f>RTD("cqg.rtd", ,"ContractData", V3, $W$1,,"T")</f>
        <v>0.06</v>
      </c>
      <c r="X3" s="105">
        <f>RTD("cqg.rtd", ,"ContractData", V3, $X$1,,"T")</f>
        <v>-0.02</v>
      </c>
      <c r="Y3" s="105">
        <f>RTD("cqg.rtd", ,"ContractData",V3,$Y$1,,"T")</f>
        <v>0.06</v>
      </c>
      <c r="Z3" s="105">
        <f>RTD("cqg.rtd", ,"ContractData", V3,$Z$1,,"T")</f>
        <v>7.0000000000000007E-2</v>
      </c>
      <c r="AA3" s="105">
        <f t="shared" ref="AA3:AA13" si="5">IF(OR(W3="",W3&lt;Y3,W3&gt;Z3),(Y3+Z3)/2,W3)</f>
        <v>0.06</v>
      </c>
      <c r="AB3" s="105">
        <f t="shared" si="1"/>
        <v>99.41</v>
      </c>
      <c r="AC3" s="105">
        <f>IF(OR(R3="",R3&lt;S3,R3&gt;T3),(S3+T3)/2,R3)</f>
        <v>99.41</v>
      </c>
      <c r="AD3" s="105">
        <f t="shared" ref="AD3:AD13" si="6">IF(OR(Y3="",Z3=""),W3,(IF(OR(W3="",W3&lt;Y3,W3&gt;Z3),(Y3+Z3)/2,W3)))</f>
        <v>0.06</v>
      </c>
      <c r="AF3" s="101">
        <f t="shared" ref="AF3:AF13" si="7">IF(ISERROR(AC3),NA(),AC3)</f>
        <v>99.41</v>
      </c>
      <c r="AG3" s="101">
        <f t="shared" ref="AG3:AG13" si="8">IF(AD3="",NA(),AD3)</f>
        <v>0.06</v>
      </c>
      <c r="AH3" s="101" t="str">
        <f>RIGHT(RTD("cqg.rtd", ,"ContractData",Q3, "LongDescription"),6)</f>
        <v>Jun 15</v>
      </c>
      <c r="AI3" s="101" t="str">
        <f>RIGHT(RTD("cqg.rtd", ,"ContractData",V3, "LongDescription"),6)</f>
        <v>Sep 15</v>
      </c>
      <c r="AJ3" s="101">
        <f>RTD("cqg.rtd", ,"ContractData",Q3, "Settlement",,"T")</f>
        <v>99.4</v>
      </c>
      <c r="AK3" s="101">
        <f>RTD("cqg.rtd", ,"ContractData",V3, "Settlement",,"T")</f>
        <v>7.0000000000000007E-2</v>
      </c>
      <c r="AL3" s="101">
        <f t="shared" ref="AL3:AL13" si="9">IF(AJ3="",NA(),AJ3)</f>
        <v>99.4</v>
      </c>
    </row>
    <row r="4" spans="1:38" x14ac:dyDescent="0.25">
      <c r="A4" s="100" t="str">
        <f t="shared" si="2"/>
        <v>QSAU5</v>
      </c>
      <c r="B4" s="100" t="str">
        <f>RTD("cqg.rtd", ,"ContractData",A4, "ContractMonth")</f>
        <v>SEP</v>
      </c>
      <c r="C4" s="106" t="str">
        <f t="shared" si="3"/>
        <v>U</v>
      </c>
      <c r="F4" s="101" t="str">
        <f t="shared" si="0"/>
        <v>QSAS3U5</v>
      </c>
      <c r="P4" s="102"/>
      <c r="Q4" s="107" t="str">
        <f>RTD("cqg.rtd", ,"ContractData", $Q$1&amp;"?"&amp;R37, "Symbol")</f>
        <v>QSAU5</v>
      </c>
      <c r="R4" s="105">
        <f>RTD("cqg.rtd", ,"ContractData", Q4, $R$1,,"T")</f>
        <v>99.34</v>
      </c>
      <c r="S4" s="105">
        <f>RTD("cqg.rtd", ,"ContractData", Q4,$S$1,,"T")</f>
        <v>99.34</v>
      </c>
      <c r="T4" s="105">
        <f>RTD("cqg.rtd", ,"ContractData", Q4,$T$1,,"T")</f>
        <v>99.350000000000009</v>
      </c>
      <c r="U4" s="105">
        <f>RTD("cqg.rtd", ,"ContractData", "F."&amp;$Q$1&amp;"?3",  $U$1,,"T")</f>
        <v>0.02</v>
      </c>
      <c r="V4" s="102" t="str">
        <f t="shared" si="4"/>
        <v>QSAS3U5</v>
      </c>
      <c r="W4" s="105">
        <f>RTD("cqg.rtd", ,"ContractData", V4, $W$1,,"T")</f>
        <v>0.12</v>
      </c>
      <c r="X4" s="105">
        <f>RTD("cqg.rtd", ,"ContractData", V4, $X$1,,"T")</f>
        <v>0</v>
      </c>
      <c r="Y4" s="105">
        <f>RTD("cqg.rtd", ,"ContractData",V4,$Y$1,,"T")</f>
        <v>0.11</v>
      </c>
      <c r="Z4" s="105">
        <f>RTD("cqg.rtd", ,"ContractData", V4,$Z$1,,"T")</f>
        <v>0.12</v>
      </c>
      <c r="AA4" s="105">
        <f t="shared" si="5"/>
        <v>0.12</v>
      </c>
      <c r="AB4" s="105">
        <f t="shared" si="1"/>
        <v>99.34</v>
      </c>
      <c r="AC4" s="105">
        <f t="shared" ref="AC4:AC13" si="10">IF(OR(R4="",R4&lt;S4,R4&gt;T4),(S4+T4)/2,R4)</f>
        <v>99.34</v>
      </c>
      <c r="AD4" s="105">
        <f t="shared" si="6"/>
        <v>0.12</v>
      </c>
      <c r="AF4" s="101">
        <f t="shared" si="7"/>
        <v>99.34</v>
      </c>
      <c r="AG4" s="101">
        <f t="shared" si="8"/>
        <v>0.12</v>
      </c>
      <c r="AH4" s="101" t="str">
        <f>RIGHT(RTD("cqg.rtd", ,"ContractData",Q4, "LongDescription"),6)</f>
        <v>Sep 15</v>
      </c>
      <c r="AI4" s="101" t="str">
        <f>RIGHT(RTD("cqg.rtd", ,"ContractData",V4, "LongDescription"),6)</f>
        <v>Dec 15</v>
      </c>
      <c r="AJ4" s="101">
        <f>RTD("cqg.rtd", ,"ContractData",Q4, "Settlement",,"T")</f>
        <v>99.320000000000007</v>
      </c>
      <c r="AK4" s="101">
        <f>RTD("cqg.rtd", ,"ContractData",V4, "Settlement",,"T")</f>
        <v>0.11</v>
      </c>
      <c r="AL4" s="101">
        <f t="shared" si="9"/>
        <v>99.320000000000007</v>
      </c>
    </row>
    <row r="5" spans="1:38" x14ac:dyDescent="0.25">
      <c r="A5" s="100" t="str">
        <f t="shared" si="2"/>
        <v>QSAZ5</v>
      </c>
      <c r="B5" s="100" t="str">
        <f>RTD("cqg.rtd", ,"ContractData",A5, "ContractMonth")</f>
        <v>DEC</v>
      </c>
      <c r="C5" s="106" t="str">
        <f t="shared" si="3"/>
        <v>Z</v>
      </c>
      <c r="F5" s="101" t="str">
        <f t="shared" si="0"/>
        <v>QSAS3Z5</v>
      </c>
      <c r="P5" s="102"/>
      <c r="Q5" s="107" t="str">
        <f>RTD("cqg.rtd", ,"ContractData", $Q$1&amp;"?"&amp;R38, "Symbol")</f>
        <v>QSAZ5</v>
      </c>
      <c r="R5" s="105">
        <f>RTD("cqg.rtd", ,"ContractData", Q5, $R$1,,"T")</f>
        <v>99.23</v>
      </c>
      <c r="S5" s="105">
        <f>RTD("cqg.rtd", ,"ContractData", Q5,$S$1,,"T")</f>
        <v>99.22</v>
      </c>
      <c r="T5" s="105">
        <f>RTD("cqg.rtd", ,"ContractData", Q5,$T$1,,"T")</f>
        <v>99.240000000000009</v>
      </c>
      <c r="U5" s="105">
        <f>RTD("cqg.rtd", ,"ContractData", "F."&amp;$Q$1&amp;"?4",  $U$1,,"T")</f>
        <v>0.04</v>
      </c>
      <c r="V5" s="102" t="str">
        <f t="shared" si="4"/>
        <v>QSAS3Z5</v>
      </c>
      <c r="W5" s="105">
        <f>RTD("cqg.rtd", ,"ContractData", V5, $W$1,,"T")</f>
        <v>0.14000000000000001</v>
      </c>
      <c r="X5" s="105">
        <f>RTD("cqg.rtd", ,"ContractData", V5, $X$1,,"T")</f>
        <v>-0.01</v>
      </c>
      <c r="Y5" s="105">
        <f>RTD("cqg.rtd", ,"ContractData",V5,$Y$1,,"T")</f>
        <v>0.13</v>
      </c>
      <c r="Z5" s="105">
        <f>RTD("cqg.rtd", ,"ContractData", V5,$Z$1,,"T")</f>
        <v>0.14000000000000001</v>
      </c>
      <c r="AA5" s="105">
        <f t="shared" si="5"/>
        <v>0.14000000000000001</v>
      </c>
      <c r="AB5" s="105">
        <f t="shared" si="1"/>
        <v>99.23</v>
      </c>
      <c r="AC5" s="105">
        <f t="shared" si="10"/>
        <v>99.23</v>
      </c>
      <c r="AD5" s="105">
        <f t="shared" si="6"/>
        <v>0.14000000000000001</v>
      </c>
      <c r="AF5" s="101">
        <f t="shared" si="7"/>
        <v>99.23</v>
      </c>
      <c r="AG5" s="101">
        <f t="shared" si="8"/>
        <v>0.14000000000000001</v>
      </c>
      <c r="AH5" s="101" t="str">
        <f>RIGHT(RTD("cqg.rtd", ,"ContractData",Q5, "LongDescription"),6)</f>
        <v>Dec 15</v>
      </c>
      <c r="AI5" s="101" t="str">
        <f>RIGHT(RTD("cqg.rtd", ,"ContractData",V5, "LongDescription"),6)</f>
        <v>Mar 16</v>
      </c>
      <c r="AJ5" s="101">
        <f>RTD("cqg.rtd", ,"ContractData",Q5, "Settlement",,"T")</f>
        <v>99.2</v>
      </c>
      <c r="AK5" s="101">
        <f>RTD("cqg.rtd", ,"ContractData",V5, "Settlement",,"T")</f>
        <v>0.14000000000000001</v>
      </c>
      <c r="AL5" s="101">
        <f t="shared" si="9"/>
        <v>99.2</v>
      </c>
    </row>
    <row r="6" spans="1:38" x14ac:dyDescent="0.25">
      <c r="A6" s="100" t="str">
        <f t="shared" si="2"/>
        <v>QSAH6</v>
      </c>
      <c r="B6" s="100" t="str">
        <f>RTD("cqg.rtd", ,"ContractData",A6, "ContractMonth")</f>
        <v>MAR</v>
      </c>
      <c r="C6" s="106" t="str">
        <f t="shared" si="3"/>
        <v>H</v>
      </c>
      <c r="F6" s="101" t="str">
        <f t="shared" si="0"/>
        <v>QSAS3H6</v>
      </c>
      <c r="P6" s="102"/>
      <c r="Q6" s="107" t="str">
        <f>RTD("cqg.rtd", ,"ContractData", $Q$1&amp;"?"&amp;R39, "Symbol")</f>
        <v>QSAH6</v>
      </c>
      <c r="R6" s="105">
        <f>RTD("cqg.rtd", ,"ContractData", Q6, $R$1,,"T")</f>
        <v>99.09</v>
      </c>
      <c r="S6" s="105">
        <f>RTD("cqg.rtd", ,"ContractData", Q6,$S$1,,"T")</f>
        <v>99.09</v>
      </c>
      <c r="T6" s="105">
        <f>RTD("cqg.rtd", ,"ContractData", Q6,$T$1,,"T")</f>
        <v>99.100000000000009</v>
      </c>
      <c r="U6" s="105">
        <f>RTD("cqg.rtd", ,"ContractData", "F."&amp;$Q$1&amp;"?5",  $U$1,,"T")</f>
        <v>0.03</v>
      </c>
      <c r="V6" s="102" t="str">
        <f t="shared" si="4"/>
        <v>QSAS3H6</v>
      </c>
      <c r="W6" s="105">
        <f>RTD("cqg.rtd", ,"ContractData", V6, $W$1,,"T")</f>
        <v>0.13</v>
      </c>
      <c r="X6" s="105">
        <f>RTD("cqg.rtd", ,"ContractData", V6, $X$1,,"T")</f>
        <v>0</v>
      </c>
      <c r="Y6" s="105">
        <f>RTD("cqg.rtd", ,"ContractData",V6,$Y$1,,"T")</f>
        <v>0.13</v>
      </c>
      <c r="Z6" s="105">
        <f>RTD("cqg.rtd", ,"ContractData", V6,$Z$1,,"T")</f>
        <v>0.14000000000000001</v>
      </c>
      <c r="AA6" s="105">
        <f t="shared" si="5"/>
        <v>0.13</v>
      </c>
      <c r="AB6" s="105">
        <f t="shared" si="1"/>
        <v>99.09</v>
      </c>
      <c r="AC6" s="105">
        <f t="shared" si="10"/>
        <v>99.09</v>
      </c>
      <c r="AD6" s="105">
        <f t="shared" si="6"/>
        <v>0.13</v>
      </c>
      <c r="AF6" s="101">
        <f t="shared" si="7"/>
        <v>99.09</v>
      </c>
      <c r="AG6" s="101">
        <f t="shared" si="8"/>
        <v>0.13</v>
      </c>
      <c r="AH6" s="101" t="str">
        <f>RIGHT(RTD("cqg.rtd", ,"ContractData",Q6, "LongDescription"),6)</f>
        <v>Mar 16</v>
      </c>
      <c r="AI6" s="101" t="str">
        <f>RIGHT(RTD("cqg.rtd", ,"ContractData",V6, "LongDescription"),6)</f>
        <v>Jun 16</v>
      </c>
      <c r="AJ6" s="101">
        <f>RTD("cqg.rtd", ,"ContractData",Q6, "Settlement",,"T")</f>
        <v>99.06</v>
      </c>
      <c r="AK6" s="101">
        <f>RTD("cqg.rtd", ,"ContractData",V6, "Settlement",,"T")</f>
        <v>0.13</v>
      </c>
      <c r="AL6" s="101">
        <f t="shared" si="9"/>
        <v>99.06</v>
      </c>
    </row>
    <row r="7" spans="1:38" x14ac:dyDescent="0.25">
      <c r="A7" s="100" t="str">
        <f>Q7</f>
        <v>QSAM6</v>
      </c>
      <c r="B7" s="100" t="str">
        <f>RTD("cqg.rtd", ,"ContractData",A7, "ContractMonth")</f>
        <v>JUN</v>
      </c>
      <c r="C7" s="106" t="str">
        <f t="shared" si="3"/>
        <v>M</v>
      </c>
      <c r="F7" s="101" t="str">
        <f t="shared" si="0"/>
        <v>QSAS3M6</v>
      </c>
      <c r="P7" s="102"/>
      <c r="Q7" s="107" t="str">
        <f>RTD("cqg.rtd", ,"ContractData", $Q$1&amp;"?"&amp;R40, "Symbol")</f>
        <v>QSAM6</v>
      </c>
      <c r="R7" s="105">
        <f>RTD("cqg.rtd", ,"ContractData", Q7, $R$1,,"T")</f>
        <v>98.960000000000008</v>
      </c>
      <c r="S7" s="105">
        <f>RTD("cqg.rtd", ,"ContractData", Q7,$S$1,,"T")</f>
        <v>98.95</v>
      </c>
      <c r="T7" s="105">
        <f>RTD("cqg.rtd", ,"ContractData", Q7,$T$1,,"T")</f>
        <v>98.960000000000008</v>
      </c>
      <c r="U7" s="105">
        <f>RTD("cqg.rtd", ,"ContractData", "F."&amp;$Q$1&amp;"?6", $U$1,,"T")</f>
        <v>0.03</v>
      </c>
      <c r="V7" s="102" t="str">
        <f t="shared" si="4"/>
        <v>QSAS3M6</v>
      </c>
      <c r="W7" s="105">
        <f>RTD("cqg.rtd", ,"ContractData", V7, $W$1,,"T")</f>
        <v>0.13</v>
      </c>
      <c r="X7" s="105">
        <f>RTD("cqg.rtd", ,"ContractData", V7, $X$1,,"T")</f>
        <v>0</v>
      </c>
      <c r="Y7" s="105">
        <f>RTD("cqg.rtd", ,"ContractData",V7,$Y$1,,"T")</f>
        <v>0.12</v>
      </c>
      <c r="Z7" s="105">
        <f>RTD("cqg.rtd", ,"ContractData", V7,$Z$1,,"T")</f>
        <v>0.13</v>
      </c>
      <c r="AA7" s="105">
        <f t="shared" si="5"/>
        <v>0.13</v>
      </c>
      <c r="AB7" s="105">
        <f t="shared" si="1"/>
        <v>98.960000000000008</v>
      </c>
      <c r="AC7" s="105">
        <f t="shared" si="10"/>
        <v>98.960000000000008</v>
      </c>
      <c r="AD7" s="105">
        <f t="shared" si="6"/>
        <v>0.13</v>
      </c>
      <c r="AF7" s="101">
        <f t="shared" si="7"/>
        <v>98.960000000000008</v>
      </c>
      <c r="AG7" s="101">
        <f t="shared" si="8"/>
        <v>0.13</v>
      </c>
      <c r="AH7" s="101" t="str">
        <f>RIGHT(RTD("cqg.rtd", ,"ContractData",Q7, "LongDescription"),6)</f>
        <v>Jun 16</v>
      </c>
      <c r="AI7" s="101" t="str">
        <f>RIGHT(RTD("cqg.rtd", ,"ContractData",V7, "LongDescription"),6)</f>
        <v>Sep 16</v>
      </c>
      <c r="AJ7" s="101">
        <f>RTD("cqg.rtd", ,"ContractData",Q7, "Settlement",,"T")</f>
        <v>98.93</v>
      </c>
      <c r="AK7" s="101">
        <f>RTD("cqg.rtd", ,"ContractData",V7, "Settlement",,"T")</f>
        <v>0.13</v>
      </c>
      <c r="AL7" s="101">
        <f t="shared" si="9"/>
        <v>98.93</v>
      </c>
    </row>
    <row r="8" spans="1:38" x14ac:dyDescent="0.25">
      <c r="A8" s="100" t="str">
        <f t="shared" si="2"/>
        <v>QSAU6</v>
      </c>
      <c r="B8" s="100" t="str">
        <f>RTD("cqg.rtd", ,"ContractData",A8, "ContractMonth")</f>
        <v>SEP</v>
      </c>
      <c r="C8" s="106" t="str">
        <f t="shared" si="3"/>
        <v>U</v>
      </c>
      <c r="F8" s="101" t="str">
        <f t="shared" si="0"/>
        <v>QSAS3U6</v>
      </c>
      <c r="P8" s="102"/>
      <c r="Q8" s="107" t="str">
        <f>RTD("cqg.rtd", ,"ContractData", $Q$1&amp;"?"&amp;R41, "Symbol")</f>
        <v>QSAU6</v>
      </c>
      <c r="R8" s="105">
        <f>RTD("cqg.rtd", ,"ContractData", Q8, $R$1,,"T")</f>
        <v>98.83</v>
      </c>
      <c r="S8" s="105">
        <f>RTD("cqg.rtd", ,"ContractData", Q8,$S$1,,"T")</f>
        <v>98.820000000000007</v>
      </c>
      <c r="T8" s="105">
        <f>RTD("cqg.rtd", ,"ContractData", Q8,$T$1,,"T")</f>
        <v>98.83</v>
      </c>
      <c r="U8" s="105">
        <f>RTD("cqg.rtd", ,"ContractData", "F."&amp;$Q$1&amp;"?7", $U$1,,"T")</f>
        <v>0.03</v>
      </c>
      <c r="V8" s="102" t="str">
        <f t="shared" si="4"/>
        <v>QSAS3U6</v>
      </c>
      <c r="W8" s="105">
        <f>RTD("cqg.rtd", ,"ContractData", V8, $W$1,,"T")</f>
        <v>0.12</v>
      </c>
      <c r="X8" s="105">
        <f>RTD("cqg.rtd", ,"ContractData", V8, $X$1,,"T")</f>
        <v>0.01</v>
      </c>
      <c r="Y8" s="105">
        <f>RTD("cqg.rtd", ,"ContractData",V8,$Y$1,,"T")</f>
        <v>0.11</v>
      </c>
      <c r="Z8" s="105">
        <f>RTD("cqg.rtd", ,"ContractData", V8,$Z$1,,"T")</f>
        <v>0.12</v>
      </c>
      <c r="AA8" s="105">
        <f t="shared" si="5"/>
        <v>0.12</v>
      </c>
      <c r="AB8" s="105">
        <f>IF(OR(S8="",T8=""),R8,(IF(OR(R8="",R8&lt;S8,R8&gt;T8),(S8+T8)/2,R8)))</f>
        <v>98.83</v>
      </c>
      <c r="AC8" s="105">
        <f t="shared" si="10"/>
        <v>98.83</v>
      </c>
      <c r="AD8" s="105">
        <f t="shared" si="6"/>
        <v>0.12</v>
      </c>
      <c r="AF8" s="101">
        <f t="shared" si="7"/>
        <v>98.83</v>
      </c>
      <c r="AG8" s="101">
        <f t="shared" si="8"/>
        <v>0.12</v>
      </c>
      <c r="AH8" s="101" t="str">
        <f>RIGHT(RTD("cqg.rtd", ,"ContractData",Q8, "LongDescription"),6)</f>
        <v>Sep 16</v>
      </c>
      <c r="AI8" s="101" t="str">
        <f>RIGHT(RTD("cqg.rtd", ,"ContractData",V8, "LongDescription"),6)</f>
        <v>Dec 16</v>
      </c>
      <c r="AJ8" s="101">
        <f>RTD("cqg.rtd", ,"ContractData",Q8, "Settlement",,"T")</f>
        <v>98.8</v>
      </c>
      <c r="AK8" s="101">
        <f>RTD("cqg.rtd", ,"ContractData",V8, "Settlement",,"T")</f>
        <v>0.12</v>
      </c>
      <c r="AL8" s="101">
        <f t="shared" si="9"/>
        <v>98.8</v>
      </c>
    </row>
    <row r="9" spans="1:38" x14ac:dyDescent="0.25">
      <c r="A9" s="100" t="str">
        <f t="shared" si="2"/>
        <v>QSAZ6</v>
      </c>
      <c r="B9" s="100" t="str">
        <f>RTD("cqg.rtd", ,"ContractData",A9, "ContractMonth")</f>
        <v>DEC</v>
      </c>
      <c r="C9" s="106" t="str">
        <f t="shared" si="3"/>
        <v>Z</v>
      </c>
      <c r="F9" s="101" t="str">
        <f t="shared" si="0"/>
        <v>QSAS3Z6</v>
      </c>
      <c r="P9" s="102"/>
      <c r="Q9" s="107" t="str">
        <f>RTD("cqg.rtd", ,"ContractData", $Q$1&amp;"?"&amp;R42, "Symbol")</f>
        <v>QSAZ6</v>
      </c>
      <c r="R9" s="105">
        <f>RTD("cqg.rtd", ,"ContractData", Q9, $R$1,,"T")</f>
        <v>98.710000000000008</v>
      </c>
      <c r="S9" s="105">
        <f>RTD("cqg.rtd", ,"ContractData", Q9,$S$1,,"T")</f>
        <v>98.7</v>
      </c>
      <c r="T9" s="105">
        <f>RTD("cqg.rtd", ,"ContractData", Q9,$T$1,,"T")</f>
        <v>98.72</v>
      </c>
      <c r="U9" s="105">
        <f>RTD("cqg.rtd", ,"ContractData", "F."&amp;$Q$1&amp;"?8", $U$1,,"T")</f>
        <v>0.01</v>
      </c>
      <c r="V9" s="102" t="str">
        <f t="shared" si="4"/>
        <v>QSAS3Z6</v>
      </c>
      <c r="W9" s="105">
        <f>RTD("cqg.rtd", ,"ContractData", V9, $W$1,,"T")</f>
        <v>0.1</v>
      </c>
      <c r="X9" s="105">
        <f>RTD("cqg.rtd", ,"ContractData", V9, $X$1,,"T")</f>
        <v>0</v>
      </c>
      <c r="Y9" s="105">
        <f>RTD("cqg.rtd", ,"ContractData",V9,$Y$1,,"T")</f>
        <v>0.09</v>
      </c>
      <c r="Z9" s="105">
        <f>RTD("cqg.rtd", ,"ContractData", V9,$Z$1,,"T")</f>
        <v>0.1</v>
      </c>
      <c r="AA9" s="105">
        <f t="shared" si="5"/>
        <v>0.1</v>
      </c>
      <c r="AB9" s="105">
        <f t="shared" ref="AB9:AB12" si="11">IF(OR(S9="",T9=""),R9,(IF(OR(R9="",R9&lt;S9,R9&gt;T9),(S9+T9)/2,R9)))</f>
        <v>98.710000000000008</v>
      </c>
      <c r="AC9" s="105">
        <f t="shared" si="10"/>
        <v>98.710000000000008</v>
      </c>
      <c r="AD9" s="105">
        <f t="shared" si="6"/>
        <v>0.1</v>
      </c>
      <c r="AF9" s="101">
        <f t="shared" si="7"/>
        <v>98.710000000000008</v>
      </c>
      <c r="AG9" s="101">
        <f t="shared" si="8"/>
        <v>0.1</v>
      </c>
      <c r="AH9" s="101" t="str">
        <f>RIGHT(RTD("cqg.rtd", ,"ContractData",Q9, "LongDescription"),6)</f>
        <v>Dec 16</v>
      </c>
      <c r="AI9" s="101" t="str">
        <f>RIGHT(RTD("cqg.rtd", ,"ContractData",V9, "LongDescription"),6)</f>
        <v>Mar 17</v>
      </c>
      <c r="AJ9" s="101">
        <f>RTD("cqg.rtd", ,"ContractData",Q9, "Settlement",,"T")</f>
        <v>98.69</v>
      </c>
      <c r="AK9" s="101">
        <f>RTD("cqg.rtd", ,"ContractData",V9, "Settlement",,"T")</f>
        <v>0.1</v>
      </c>
      <c r="AL9" s="101">
        <f t="shared" si="9"/>
        <v>98.69</v>
      </c>
    </row>
    <row r="10" spans="1:38" x14ac:dyDescent="0.25">
      <c r="A10" s="100" t="str">
        <f t="shared" si="2"/>
        <v>QSAH7</v>
      </c>
      <c r="B10" s="100" t="str">
        <f>RTD("cqg.rtd", ,"ContractData",A10, "ContractMonth")</f>
        <v>MAR</v>
      </c>
      <c r="C10" s="106" t="str">
        <f t="shared" si="3"/>
        <v>H</v>
      </c>
      <c r="F10" s="101" t="str">
        <f t="shared" si="0"/>
        <v>QSAS3H7</v>
      </c>
      <c r="P10" s="102"/>
      <c r="Q10" s="107" t="str">
        <f>RTD("cqg.rtd", ,"ContractData", $Q$1&amp;"?"&amp;R43, "Symbol")</f>
        <v>QSAH7</v>
      </c>
      <c r="R10" s="105">
        <f>RTD("cqg.rtd", ,"ContractData", Q10, $R$1,,"T")</f>
        <v>98.61</v>
      </c>
      <c r="S10" s="105">
        <f>RTD("cqg.rtd", ,"ContractData", Q10,$S$1,,"T")</f>
        <v>98.61</v>
      </c>
      <c r="T10" s="105">
        <f>RTD("cqg.rtd", ,"ContractData", Q10,$T$1,,"T")</f>
        <v>98.62</v>
      </c>
      <c r="U10" s="105">
        <f>RTD("cqg.rtd", ,"ContractData", "F."&amp;$Q$1&amp;"?9", $U$1,,"T")</f>
        <v>0.01</v>
      </c>
      <c r="V10" s="102" t="str">
        <f t="shared" si="4"/>
        <v>QSAS3H7</v>
      </c>
      <c r="W10" s="105">
        <f>RTD("cqg.rtd", ,"ContractData", V10, $W$1,,"T")</f>
        <v>0.1</v>
      </c>
      <c r="X10" s="105">
        <f>RTD("cqg.rtd", ,"ContractData", V10, $X$1,,"T")</f>
        <v>0.01</v>
      </c>
      <c r="Y10" s="105">
        <f>RTD("cqg.rtd", ,"ContractData",V10,$Y$1,,"T")</f>
        <v>0.09</v>
      </c>
      <c r="Z10" s="105">
        <f>RTD("cqg.rtd", ,"ContractData", V10,$Z$1,,"T")</f>
        <v>0.1</v>
      </c>
      <c r="AA10" s="105">
        <f t="shared" si="5"/>
        <v>0.1</v>
      </c>
      <c r="AB10" s="105">
        <f t="shared" si="11"/>
        <v>98.61</v>
      </c>
      <c r="AC10" s="105">
        <f t="shared" si="10"/>
        <v>98.61</v>
      </c>
      <c r="AD10" s="105">
        <f t="shared" si="6"/>
        <v>0.1</v>
      </c>
      <c r="AF10" s="101">
        <f t="shared" si="7"/>
        <v>98.61</v>
      </c>
      <c r="AG10" s="101">
        <f t="shared" si="8"/>
        <v>0.1</v>
      </c>
      <c r="AH10" s="101" t="str">
        <f>RIGHT(RTD("cqg.rtd", ,"ContractData",Q10, "LongDescription"),6)</f>
        <v>Mar 17</v>
      </c>
      <c r="AI10" s="101" t="str">
        <f>RIGHT(RTD("cqg.rtd", ,"ContractData",V10, "LongDescription"),6)</f>
        <v>Jun 17</v>
      </c>
      <c r="AJ10" s="101">
        <f>RTD("cqg.rtd", ,"ContractData",Q10, "Settlement",,"T")</f>
        <v>98.600000000000009</v>
      </c>
      <c r="AK10" s="101">
        <f>RTD("cqg.rtd", ,"ContractData",V10, "Settlement",,"T")</f>
        <v>0.1</v>
      </c>
      <c r="AL10" s="101">
        <f t="shared" si="9"/>
        <v>98.600000000000009</v>
      </c>
    </row>
    <row r="11" spans="1:38" x14ac:dyDescent="0.25">
      <c r="A11" s="100" t="str">
        <f t="shared" si="2"/>
        <v>QSAM7</v>
      </c>
      <c r="B11" s="100" t="str">
        <f>RTD("cqg.rtd", ,"ContractData",A11, "ContractMonth")</f>
        <v>JUN</v>
      </c>
      <c r="C11" s="106" t="str">
        <f t="shared" si="3"/>
        <v>M</v>
      </c>
      <c r="F11" s="101" t="str">
        <f t="shared" si="0"/>
        <v>QSAS3M7</v>
      </c>
      <c r="P11" s="102"/>
      <c r="Q11" s="107" t="str">
        <f>RTD("cqg.rtd", ,"ContractData", $Q$1&amp;"?"&amp;R44, "Symbol")</f>
        <v>QSAM7</v>
      </c>
      <c r="R11" s="105">
        <f>RTD("cqg.rtd", ,"ContractData", Q11, $R$1,,"T")</f>
        <v>98.51</v>
      </c>
      <c r="S11" s="105">
        <f>RTD("cqg.rtd", ,"ContractData", Q11,$S$1,,"T")</f>
        <v>98.51</v>
      </c>
      <c r="T11" s="105">
        <f>RTD("cqg.rtd", ,"ContractData", Q11,$T$1,,"T")</f>
        <v>98.52</v>
      </c>
      <c r="U11" s="105">
        <f>RTD("cqg.rtd", ,"ContractData", "F."&amp;$Q$1&amp;"?10", $U$1,,"T")</f>
        <v>0</v>
      </c>
      <c r="V11" s="102" t="str">
        <f t="shared" si="4"/>
        <v>QSAS3M7</v>
      </c>
      <c r="W11" s="105">
        <f>RTD("cqg.rtd", ,"ContractData", V11, $W$1,,"T")</f>
        <v>0.09</v>
      </c>
      <c r="X11" s="105">
        <f>RTD("cqg.rtd", ,"ContractData", V11, $X$1,,"T")</f>
        <v>0</v>
      </c>
      <c r="Y11" s="105">
        <f>RTD("cqg.rtd", ,"ContractData",V11,$Y$1,,"T")</f>
        <v>0.08</v>
      </c>
      <c r="Z11" s="105">
        <f>RTD("cqg.rtd", ,"ContractData", V11,$Z$1,,"T")</f>
        <v>0.09</v>
      </c>
      <c r="AA11" s="105">
        <f t="shared" si="5"/>
        <v>0.09</v>
      </c>
      <c r="AB11" s="105">
        <f t="shared" si="11"/>
        <v>98.51</v>
      </c>
      <c r="AC11" s="105">
        <f t="shared" si="10"/>
        <v>98.51</v>
      </c>
      <c r="AD11" s="105">
        <f t="shared" si="6"/>
        <v>0.09</v>
      </c>
      <c r="AF11" s="101">
        <f t="shared" si="7"/>
        <v>98.51</v>
      </c>
      <c r="AG11" s="101">
        <f t="shared" si="8"/>
        <v>0.09</v>
      </c>
      <c r="AH11" s="101" t="str">
        <f>RIGHT(RTD("cqg.rtd", ,"ContractData",Q11, "LongDescription"),6)</f>
        <v>Jun 17</v>
      </c>
      <c r="AI11" s="101" t="str">
        <f>RIGHT(RTD("cqg.rtd", ,"ContractData",V11, "LongDescription"),6)</f>
        <v>Sep 17</v>
      </c>
      <c r="AJ11" s="101">
        <f>RTD("cqg.rtd", ,"ContractData",Q11, "Settlement",,"T")</f>
        <v>98.51</v>
      </c>
      <c r="AK11" s="101">
        <f>RTD("cqg.rtd", ,"ContractData",V11, "Settlement",,"T")</f>
        <v>0.08</v>
      </c>
      <c r="AL11" s="101">
        <f t="shared" si="9"/>
        <v>98.51</v>
      </c>
    </row>
    <row r="12" spans="1:38" x14ac:dyDescent="0.25">
      <c r="A12" s="100" t="str">
        <f t="shared" si="2"/>
        <v>QSAU7</v>
      </c>
      <c r="B12" s="100" t="str">
        <f>RTD("cqg.rtd", ,"ContractData",A12, "ContractMonth")</f>
        <v>SEP</v>
      </c>
      <c r="C12" s="106" t="str">
        <f t="shared" si="3"/>
        <v>U</v>
      </c>
      <c r="F12" s="101" t="str">
        <f t="shared" si="0"/>
        <v>QSAS3U7</v>
      </c>
      <c r="P12" s="102"/>
      <c r="Q12" s="107" t="str">
        <f>RTD("cqg.rtd", ,"ContractData", $Q$1&amp;"?"&amp;R45, "Symbol")</f>
        <v>QSAU7</v>
      </c>
      <c r="R12" s="105">
        <f>RTD("cqg.rtd", ,"ContractData", Q12, $R$1,,"T")</f>
        <v>98.43</v>
      </c>
      <c r="S12" s="105">
        <f>RTD("cqg.rtd", ,"ContractData", Q12,$S$1,,"T")</f>
        <v>98.42</v>
      </c>
      <c r="T12" s="105">
        <f>RTD("cqg.rtd", ,"ContractData", Q12,$T$1,,"T")</f>
        <v>98.43</v>
      </c>
      <c r="U12" s="105">
        <f>RTD("cqg.rtd", ,"ContractData", "F."&amp;$Q$1&amp;"?11",$U$1,,"T")</f>
        <v>0</v>
      </c>
      <c r="V12" s="102" t="str">
        <f t="shared" si="4"/>
        <v>QSAS3U7</v>
      </c>
      <c r="W12" s="105">
        <f>RTD("cqg.rtd", ,"ContractData", V12, $W$1,,"T")</f>
        <v>0.08</v>
      </c>
      <c r="X12" s="105">
        <f>RTD("cqg.rtd", ,"ContractData", V12, $X$1,,"T")</f>
        <v>-0.01</v>
      </c>
      <c r="Y12" s="105">
        <f>RTD("cqg.rtd", ,"ContractData",V12,$Y$1,,"T")</f>
        <v>7.0000000000000007E-2</v>
      </c>
      <c r="Z12" s="105">
        <f>RTD("cqg.rtd", ,"ContractData", V12,$Z$1,,"T")</f>
        <v>0.09</v>
      </c>
      <c r="AA12" s="105">
        <f t="shared" si="5"/>
        <v>0.08</v>
      </c>
      <c r="AB12" s="105">
        <f t="shared" si="11"/>
        <v>98.43</v>
      </c>
      <c r="AC12" s="105">
        <f t="shared" si="10"/>
        <v>98.43</v>
      </c>
      <c r="AD12" s="105">
        <f t="shared" si="6"/>
        <v>0.08</v>
      </c>
      <c r="AF12" s="101">
        <f t="shared" si="7"/>
        <v>98.43</v>
      </c>
      <c r="AG12" s="101">
        <f t="shared" si="8"/>
        <v>0.08</v>
      </c>
      <c r="AH12" s="101" t="str">
        <f>RIGHT(RTD("cqg.rtd", ,"ContractData",Q12, "LongDescription"),6)</f>
        <v>Sep 17</v>
      </c>
      <c r="AI12" s="101" t="str">
        <f>RIGHT(RTD("cqg.rtd", ,"ContractData",V12, "LongDescription"),6)</f>
        <v>Dec 17</v>
      </c>
      <c r="AJ12" s="101">
        <f>RTD("cqg.rtd", ,"ContractData",Q12, "Settlement",,"T")</f>
        <v>98.43</v>
      </c>
      <c r="AK12" s="101">
        <f>RTD("cqg.rtd", ,"ContractData",V12, "Settlement",,"T")</f>
        <v>0.08</v>
      </c>
      <c r="AL12" s="101">
        <f t="shared" si="9"/>
        <v>98.43</v>
      </c>
    </row>
    <row r="13" spans="1:38" x14ac:dyDescent="0.25">
      <c r="A13" s="100" t="str">
        <f t="shared" si="2"/>
        <v>QSAZ7</v>
      </c>
      <c r="B13" s="100" t="str">
        <f>RTD("cqg.rtd", ,"ContractData",A13, "ContractMonth")</f>
        <v>DEC</v>
      </c>
      <c r="C13" s="106" t="str">
        <f t="shared" si="3"/>
        <v>Z</v>
      </c>
      <c r="F13" s="101" t="str">
        <f t="shared" si="0"/>
        <v>QSAS3Z7</v>
      </c>
      <c r="P13" s="102"/>
      <c r="Q13" s="107" t="str">
        <f>RTD("cqg.rtd", ,"ContractData", $Q$1&amp;"?"&amp;R46, "Symbol")</f>
        <v>QSAZ7</v>
      </c>
      <c r="R13" s="105">
        <f>RTD("cqg.rtd", ,"ContractData", Q13, $R$1,,"T")</f>
        <v>98.350000000000009</v>
      </c>
      <c r="S13" s="105">
        <f>RTD("cqg.rtd", ,"ContractData", Q13,$S$1,,"T")</f>
        <v>98.34</v>
      </c>
      <c r="T13" s="105">
        <f>RTD("cqg.rtd", ,"ContractData", Q13,$T$1,,"T")</f>
        <v>98.350000000000009</v>
      </c>
      <c r="U13" s="105">
        <f>RTD("cqg.rtd", ,"ContractData", "F."&amp;$Q$1&amp;"?12",$U$1,,"T")</f>
        <v>0</v>
      </c>
      <c r="V13" s="102" t="str">
        <f t="shared" si="4"/>
        <v>QSAS3Z7</v>
      </c>
      <c r="W13" s="105">
        <f>RTD("cqg.rtd", ,"ContractData", V13, $W$1,,"T")</f>
        <v>7.0000000000000007E-2</v>
      </c>
      <c r="X13" s="105">
        <f>RTD("cqg.rtd", ,"ContractData", V13, $X$1,,"T")</f>
        <v>0.01</v>
      </c>
      <c r="Y13" s="105">
        <f>RTD("cqg.rtd", ,"ContractData",V13,$Y$1,,"T")</f>
        <v>0.06</v>
      </c>
      <c r="Z13" s="105">
        <f>RTD("cqg.rtd", ,"ContractData", V13,$Z$1,,"T")</f>
        <v>7.0000000000000007E-2</v>
      </c>
      <c r="AA13" s="105">
        <f t="shared" si="5"/>
        <v>7.0000000000000007E-2</v>
      </c>
      <c r="AB13" s="105">
        <f>IF(OR(S13="",T13=""),R13,(IF(OR(R13="",R13&lt;S13,R13&gt;T13),(S13+T13)/2,R13)))</f>
        <v>98.350000000000009</v>
      </c>
      <c r="AC13" s="105">
        <f t="shared" si="10"/>
        <v>98.350000000000009</v>
      </c>
      <c r="AD13" s="105">
        <f t="shared" si="6"/>
        <v>7.0000000000000007E-2</v>
      </c>
      <c r="AF13" s="101">
        <f t="shared" si="7"/>
        <v>98.350000000000009</v>
      </c>
      <c r="AG13" s="101">
        <f t="shared" si="8"/>
        <v>7.0000000000000007E-2</v>
      </c>
      <c r="AH13" s="101" t="str">
        <f>RIGHT(RTD("cqg.rtd", ,"ContractData",Q13, "LongDescription"),6)</f>
        <v>Dec 17</v>
      </c>
      <c r="AI13" s="101" t="str">
        <f>RIGHT(RTD("cqg.rtd", ,"ContractData",V13, "LongDescription"),6)</f>
        <v>Mar 18</v>
      </c>
      <c r="AJ13" s="101">
        <f>RTD("cqg.rtd", ,"ContractData",Q13, "Settlement",,"T")</f>
        <v>98.350000000000009</v>
      </c>
      <c r="AK13" s="101">
        <f>RTD("cqg.rtd", ,"ContractData",V13, "Settlement",,"T")</f>
        <v>7.0000000000000007E-2</v>
      </c>
      <c r="AL13" s="101">
        <f t="shared" si="9"/>
        <v>98.350000000000009</v>
      </c>
    </row>
    <row r="14" spans="1:38" x14ac:dyDescent="0.25">
      <c r="P14" s="102"/>
      <c r="Q14" s="102">
        <f>RTD("cqg.rtd", ,"ContractData",Q2, "Bate")</f>
        <v>32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8" x14ac:dyDescent="0.25">
      <c r="P15" s="102"/>
      <c r="Q15" s="102">
        <f>RTD("cqg.rtd", ,"ContractData",Q3, "Bate")</f>
        <v>0</v>
      </c>
      <c r="R15" s="102"/>
      <c r="S15" s="102"/>
      <c r="T15" s="102"/>
      <c r="U15" s="102"/>
    </row>
    <row r="16" spans="1:38" x14ac:dyDescent="0.25">
      <c r="Q16" s="101">
        <f>RTD("cqg.rtd", ,"ContractData",Q4, "Bate")</f>
        <v>0</v>
      </c>
    </row>
    <row r="17" spans="7:29" x14ac:dyDescent="0.25">
      <c r="Q17" s="101">
        <f>RTD("cqg.rtd", ,"ContractData",Q5, "Bate")</f>
        <v>128</v>
      </c>
      <c r="AB17" s="108" t="b">
        <f>IF(OR(R9="",R9&lt;S9,R9&gt;T9),(IF(OR(S9="",T9=""),R9,(S9+T9)/2)))</f>
        <v>0</v>
      </c>
      <c r="AC17" s="108"/>
    </row>
    <row r="18" spans="7:29" x14ac:dyDescent="0.25">
      <c r="Q18" s="101">
        <f>RTD("cqg.rtd", ,"ContractData",Q6, "Bate")</f>
        <v>32</v>
      </c>
      <c r="AB18" s="108" t="b">
        <f>IF(OR(R8="",R8&lt;S8,R8&gt;T8),(IF(OR(S8="",T8=""),R8,(S8+T8)/2)))</f>
        <v>0</v>
      </c>
      <c r="AC18" s="108">
        <f>IF(OR(R8="",R8&lt;S8,R8&gt;T8),(S8+T8)/2,R8)</f>
        <v>98.83</v>
      </c>
    </row>
    <row r="19" spans="7:29" x14ac:dyDescent="0.25">
      <c r="G19" s="101" t="str">
        <f>RIGHT(RTD("cqg.rtd", ,"ContractData", $Q$1&amp;"?"&amp;R35, "LongDescription"),1)</f>
        <v>5</v>
      </c>
      <c r="Q19" s="101">
        <f>RTD("cqg.rtd", ,"ContractData",Q7, "Bate")</f>
        <v>0</v>
      </c>
      <c r="V19" s="101" t="s">
        <v>10</v>
      </c>
      <c r="AB19" s="108">
        <f>IF(OR(S8="",T8=""),R8,(IF(OR(R8="",R8&lt;S8,R8&gt;T8),(S8+T8)/2,R8)))</f>
        <v>98.83</v>
      </c>
      <c r="AC19" s="108"/>
    </row>
    <row r="20" spans="7:29" x14ac:dyDescent="0.25">
      <c r="G20" s="101" t="str">
        <f>RIGHT(RTD("cqg.rtd", ,"ContractData", $Q$1&amp;"?"&amp;R36, "LongDescription"),1)</f>
        <v>5</v>
      </c>
      <c r="Q20" s="101">
        <f>RTD("cqg.rtd", ,"ContractData",Q8, "Bate")</f>
        <v>128</v>
      </c>
      <c r="U20" s="109" t="s">
        <v>6</v>
      </c>
      <c r="V20" s="101">
        <f xml:space="preserve"> RTD("cqg.rtd",,"StudyData",Q2, "VolOI",, "Vol",,"","all",,,,"T")</f>
        <v>595603</v>
      </c>
      <c r="AB20" s="108"/>
      <c r="AC20" s="108"/>
    </row>
    <row r="21" spans="7:29" x14ac:dyDescent="0.25">
      <c r="G21" s="101" t="str">
        <f>RIGHT(RTD("cqg.rtd", ,"ContractData", $Q$1&amp;"?"&amp;R37, "LongDescription"),1)</f>
        <v>5</v>
      </c>
      <c r="Q21" s="101">
        <f>RTD("cqg.rtd", ,"ContractData",Q9, "Bate")</f>
        <v>64</v>
      </c>
      <c r="U21" s="101">
        <v>-1</v>
      </c>
      <c r="V21" s="101">
        <f xml:space="preserve"> RTD("cqg.rtd",,"StudyData",Q2, "VolOI",, "Vol",,"-1","all",,,,"T")</f>
        <v>1582290</v>
      </c>
      <c r="AB21" s="108"/>
      <c r="AC21" s="108"/>
    </row>
    <row r="22" spans="7:29" x14ac:dyDescent="0.25">
      <c r="G22" s="101" t="str">
        <f>RIGHT(RTD("cqg.rtd", ,"ContractData", $Q$1&amp;"?"&amp;R38, "LongDescription"),1)</f>
        <v>5</v>
      </c>
      <c r="Q22" s="101">
        <f>RTD("cqg.rtd", ,"ContractData",Q10, "Bate")</f>
        <v>64</v>
      </c>
      <c r="U22" s="101">
        <v>-2</v>
      </c>
      <c r="V22" s="101">
        <f xml:space="preserve"> RTD("cqg.rtd",,"StudyData",Q2, "VolOI",, "Vol",,"-2","all",,,,"T")</f>
        <v>522408</v>
      </c>
      <c r="AB22" s="108"/>
      <c r="AC22" s="108"/>
    </row>
    <row r="23" spans="7:29" x14ac:dyDescent="0.25">
      <c r="G23" s="101" t="str">
        <f>RIGHT(RTD("cqg.rtd", ,"ContractData", $Q$1&amp;"?"&amp;R39, "LongDescription"),1)</f>
        <v>6</v>
      </c>
      <c r="Q23" s="101">
        <f>RTD("cqg.rtd", ,"ContractData",Q11, "Bate")</f>
        <v>64</v>
      </c>
      <c r="U23" s="101">
        <v>-3</v>
      </c>
      <c r="V23" s="101">
        <f xml:space="preserve"> RTD("cqg.rtd",,"StudyData",Q2, "VolOI",, "Vol",,"-3","all",,,,"T")</f>
        <v>618832</v>
      </c>
      <c r="AB23" s="108"/>
      <c r="AC23" s="108"/>
    </row>
    <row r="24" spans="7:29" x14ac:dyDescent="0.25">
      <c r="G24" s="101" t="str">
        <f>RIGHT(RTD("cqg.rtd", ,"ContractData", $Q$1&amp;"?"&amp;R40, "LongDescription"),1)</f>
        <v>6</v>
      </c>
      <c r="Q24" s="101">
        <f>RTD("cqg.rtd", ,"ContractData",Q12, "Bate")</f>
        <v>128</v>
      </c>
      <c r="U24" s="101">
        <v>-4</v>
      </c>
      <c r="V24" s="101">
        <f xml:space="preserve"> RTD("cqg.rtd",,"StudyData",Q2, "VolOI",, "Vol",,"-4","all",,,,"T")</f>
        <v>893731</v>
      </c>
      <c r="AB24" s="108"/>
      <c r="AC24" s="108"/>
    </row>
    <row r="25" spans="7:29" x14ac:dyDescent="0.25">
      <c r="G25" s="101" t="str">
        <f>RIGHT(RTD("cqg.rtd", ,"ContractData", $Q$1&amp;"?"&amp;R41, "LongDescription"),1)</f>
        <v>6</v>
      </c>
      <c r="Q25" s="101">
        <f>RTD("cqg.rtd", ,"ContractData",Q13, "Bate")</f>
        <v>0</v>
      </c>
      <c r="U25" s="101">
        <v>-5</v>
      </c>
      <c r="V25" s="101">
        <f xml:space="preserve"> RTD("cqg.rtd",,"StudyData",Q2, "VolOI",, "Vol",,"-5","all",,,,"T")</f>
        <v>1849706</v>
      </c>
    </row>
    <row r="26" spans="7:29" x14ac:dyDescent="0.25">
      <c r="G26" s="101" t="str">
        <f>RIGHT(RTD("cqg.rtd", ,"ContractData", $Q$1&amp;"?"&amp;R42, "LongDescription"),1)</f>
        <v>6</v>
      </c>
    </row>
    <row r="27" spans="7:29" x14ac:dyDescent="0.25">
      <c r="G27" s="101" t="str">
        <f>RIGHT(RTD("cqg.rtd", ,"ContractData", $Q$1&amp;"?"&amp;R43, "LongDescription"),1)</f>
        <v>7</v>
      </c>
    </row>
    <row r="28" spans="7:29" x14ac:dyDescent="0.25">
      <c r="G28" s="101" t="str">
        <f>RIGHT(RTD("cqg.rtd", ,"ContractData", $Q$1&amp;"?"&amp;R44, "LongDescription"),1)</f>
        <v>7</v>
      </c>
    </row>
    <row r="29" spans="7:29" x14ac:dyDescent="0.25">
      <c r="G29" s="101" t="str">
        <f>RIGHT(RTD("cqg.rtd", ,"ContractData", $Q$1&amp;"?"&amp;R45, "LongDescription"),1)</f>
        <v>7</v>
      </c>
    </row>
    <row r="30" spans="7:29" x14ac:dyDescent="0.25">
      <c r="G30" s="101" t="str">
        <f>RIGHT(RTD("cqg.rtd", ,"ContractData", $Q$1&amp;"?"&amp;R46, "LongDescription"),1)</f>
        <v>7</v>
      </c>
    </row>
    <row r="32" spans="7:29" x14ac:dyDescent="0.25">
      <c r="Q32" s="101" t="s">
        <v>24</v>
      </c>
    </row>
    <row r="34" spans="18:19" x14ac:dyDescent="0.25">
      <c r="R34" s="101" t="s">
        <v>7</v>
      </c>
    </row>
    <row r="35" spans="18:19" x14ac:dyDescent="0.25">
      <c r="R35" s="101">
        <v>1</v>
      </c>
      <c r="S35" s="101" t="str">
        <f>RTD("cqg.rtd",,"ContractData",Q1&amp;"?1", "Symbol")</f>
        <v>QSAH5</v>
      </c>
    </row>
    <row r="36" spans="18:19" x14ac:dyDescent="0.25">
      <c r="R36" s="101">
        <f>R35+1</f>
        <v>2</v>
      </c>
      <c r="S36" s="101" t="str">
        <f>RTD("cqg.rtd",,"ContractData",Q1&amp;"?2", "Symbol")</f>
        <v>QSAM5</v>
      </c>
    </row>
    <row r="37" spans="18:19" x14ac:dyDescent="0.25">
      <c r="R37" s="101">
        <f t="shared" ref="R37:R46" si="12">R36+1</f>
        <v>3</v>
      </c>
    </row>
    <row r="38" spans="18:19" x14ac:dyDescent="0.25">
      <c r="R38" s="101">
        <f t="shared" si="12"/>
        <v>4</v>
      </c>
    </row>
    <row r="39" spans="18:19" x14ac:dyDescent="0.25">
      <c r="R39" s="101">
        <f t="shared" si="12"/>
        <v>5</v>
      </c>
    </row>
    <row r="40" spans="18:19" x14ac:dyDescent="0.25">
      <c r="R40" s="101">
        <f t="shared" si="12"/>
        <v>6</v>
      </c>
    </row>
    <row r="41" spans="18:19" x14ac:dyDescent="0.25">
      <c r="R41" s="101">
        <f t="shared" si="12"/>
        <v>7</v>
      </c>
    </row>
    <row r="42" spans="18:19" x14ac:dyDescent="0.25">
      <c r="R42" s="101">
        <f t="shared" si="12"/>
        <v>8</v>
      </c>
    </row>
    <row r="43" spans="18:19" x14ac:dyDescent="0.25">
      <c r="R43" s="101">
        <f t="shared" si="12"/>
        <v>9</v>
      </c>
    </row>
    <row r="44" spans="18:19" x14ac:dyDescent="0.25">
      <c r="R44" s="101">
        <f t="shared" si="12"/>
        <v>10</v>
      </c>
    </row>
    <row r="45" spans="18:19" x14ac:dyDescent="0.25">
      <c r="R45" s="101">
        <f t="shared" si="12"/>
        <v>11</v>
      </c>
    </row>
    <row r="46" spans="18:19" x14ac:dyDescent="0.25">
      <c r="R46" s="101">
        <f t="shared" si="12"/>
        <v>12</v>
      </c>
    </row>
  </sheetData>
  <sheetProtection algorithmName="SHA-512" hashValue="zWv4UehrMcsUEOvb+Q/RAbmxNPeGn4UjYi2kj9/rrUAj7HHSVoeIos6/dZ280haU8zJFkkCB26Qcz2pTs68Sng==" saltValue="TeKxqryN5l1/uAqe0+eEK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QEA</vt:lpstr>
      <vt:lpstr>EDA</vt:lpstr>
      <vt:lpstr>QSA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2015-02-13T17:43:30Z</dcterms:modified>
</cp:coreProperties>
</file>