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9588" firstSheet="1" activeTab="1"/>
  </bookViews>
  <sheets>
    <sheet name="Sheet1 (2)" sheetId="2" state="hidden" r:id="rId1"/>
    <sheet name="Main" sheetId="1" r:id="rId2"/>
    <sheet name="FormatMainDispla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G19" i="3"/>
  <c r="G4" i="3"/>
  <c r="N31" i="1"/>
  <c r="N7" i="1"/>
  <c r="N6" i="1"/>
  <c r="Y7" i="1"/>
  <c r="O5" i="3" l="1"/>
  <c r="G29" i="3" l="1"/>
  <c r="H29" i="3" s="1"/>
  <c r="N14" i="3"/>
  <c r="O14" i="3" s="1"/>
  <c r="G14" i="3"/>
  <c r="H14" i="3" s="1"/>
  <c r="I2" i="3" l="1"/>
  <c r="B2" i="3"/>
  <c r="M6" i="3"/>
  <c r="J4" i="3"/>
  <c r="D6" i="3"/>
  <c r="K6" i="3"/>
  <c r="K13" i="3" l="1"/>
  <c r="D13" i="3"/>
  <c r="M13" i="3"/>
  <c r="AY6" i="1"/>
  <c r="Q6" i="1" l="1"/>
  <c r="D31" i="1"/>
  <c r="B17" i="3"/>
  <c r="AV6" i="1"/>
  <c r="AX5" i="1"/>
  <c r="AW5" i="1"/>
  <c r="AV5" i="1"/>
  <c r="AX6" i="1"/>
  <c r="AU5" i="1"/>
  <c r="AT5" i="1"/>
  <c r="AW6" i="1"/>
  <c r="AU6" i="1"/>
  <c r="AT6" i="1"/>
  <c r="R9" i="1"/>
  <c r="K35" i="1"/>
  <c r="Z9" i="1"/>
  <c r="B37" i="1"/>
  <c r="D21" i="3"/>
  <c r="Y9" i="1"/>
  <c r="F21" i="3"/>
  <c r="AM5" i="1"/>
  <c r="E35" i="1"/>
  <c r="P9" i="1"/>
  <c r="AK5" i="1"/>
  <c r="O11" i="1"/>
  <c r="Z11" i="1"/>
  <c r="W11" i="1"/>
  <c r="H37" i="1"/>
  <c r="Y11" i="1"/>
  <c r="E37" i="1"/>
  <c r="B35" i="1"/>
  <c r="K37" i="1"/>
  <c r="AN5" i="1"/>
  <c r="AO5" i="1"/>
  <c r="X9" i="1"/>
  <c r="D35" i="1"/>
  <c r="P11" i="1"/>
  <c r="L35" i="1"/>
  <c r="U11" i="1"/>
  <c r="S11" i="1"/>
  <c r="J37" i="1"/>
  <c r="M37" i="1"/>
  <c r="Q11" i="1"/>
  <c r="R11" i="1"/>
  <c r="L37" i="1"/>
  <c r="AL5" i="1"/>
  <c r="C19" i="3"/>
  <c r="W9" i="1"/>
  <c r="Q9" i="1"/>
  <c r="X11" i="1"/>
  <c r="J35" i="1"/>
  <c r="O9" i="1"/>
  <c r="M35" i="1"/>
  <c r="F37" i="1"/>
  <c r="C35" i="1"/>
  <c r="D37" i="1"/>
  <c r="C37" i="1"/>
  <c r="K32" i="1"/>
  <c r="M32" i="1"/>
  <c r="W7" i="1"/>
  <c r="E32" i="1"/>
  <c r="R7" i="1"/>
  <c r="Z7" i="1"/>
  <c r="J32" i="1"/>
  <c r="X7" i="1"/>
  <c r="L32" i="1"/>
  <c r="D28" i="3" l="1"/>
  <c r="F28" i="3"/>
  <c r="F22" i="3"/>
  <c r="H35" i="1" s="1"/>
  <c r="D22" i="3"/>
  <c r="F35" i="1" s="1"/>
  <c r="M7" i="3"/>
  <c r="K7" i="3"/>
  <c r="S9" i="1" s="1"/>
  <c r="N8" i="3"/>
  <c r="K10" i="3"/>
  <c r="D25" i="3"/>
  <c r="F25" i="3"/>
  <c r="I36" i="1" l="1"/>
  <c r="G23" i="3"/>
  <c r="H36" i="1"/>
  <c r="F23" i="3"/>
  <c r="G36" i="1"/>
  <c r="E23" i="3"/>
  <c r="F36" i="1"/>
  <c r="D23" i="3"/>
  <c r="T10" i="1"/>
  <c r="L8" i="3"/>
  <c r="S10" i="1"/>
  <c r="K8" i="3"/>
  <c r="V10" i="1"/>
  <c r="U9" i="1"/>
  <c r="M10" i="3"/>
  <c r="D6" i="1"/>
  <c r="AE5" i="1"/>
  <c r="AD5" i="1"/>
  <c r="AC5" i="1"/>
  <c r="AF5" i="1"/>
  <c r="AB5" i="1"/>
  <c r="E9" i="1"/>
  <c r="J9" i="1"/>
  <c r="H11" i="1"/>
  <c r="K11" i="1"/>
  <c r="L11" i="1"/>
  <c r="J11" i="1"/>
  <c r="C4" i="3"/>
  <c r="M9" i="1"/>
  <c r="F11" i="1"/>
  <c r="D11" i="1"/>
  <c r="B11" i="1"/>
  <c r="C9" i="1"/>
  <c r="C11" i="1"/>
  <c r="F6" i="3"/>
  <c r="D9" i="1"/>
  <c r="M11" i="1"/>
  <c r="K9" i="1"/>
  <c r="B9" i="1"/>
  <c r="L9" i="1"/>
  <c r="E11" i="1"/>
  <c r="K7" i="1"/>
  <c r="E7" i="1"/>
  <c r="L7" i="1"/>
  <c r="J7" i="1"/>
  <c r="M7" i="1"/>
  <c r="F13" i="3" l="1"/>
  <c r="G8" i="3" s="1"/>
  <c r="U10" i="1"/>
  <c r="M8" i="3"/>
  <c r="F7" i="3"/>
  <c r="F10" i="3"/>
  <c r="F8" i="3" s="1"/>
  <c r="D10" i="3"/>
  <c r="D7" i="3"/>
  <c r="O14" i="2"/>
  <c r="I10" i="1" l="1"/>
  <c r="H10" i="1"/>
  <c r="G10" i="1"/>
  <c r="E8" i="3"/>
  <c r="F10" i="1"/>
  <c r="D8" i="3"/>
  <c r="H9" i="1"/>
  <c r="F9" i="1"/>
  <c r="K8" i="2"/>
  <c r="K7" i="2"/>
  <c r="K6" i="2"/>
  <c r="K5" i="2"/>
  <c r="K4" i="2"/>
  <c r="P3" i="2"/>
  <c r="O3" i="2"/>
  <c r="N3" i="2"/>
  <c r="M3" i="2"/>
  <c r="L3" i="2"/>
  <c r="B55" i="1"/>
  <c r="L14" i="2" l="1"/>
  <c r="N14" i="2"/>
  <c r="N4" i="2"/>
  <c r="N8" i="2"/>
  <c r="L7" i="2"/>
  <c r="AA5" i="1"/>
  <c r="O4" i="2"/>
  <c r="O6" i="2"/>
  <c r="M7" i="2"/>
  <c r="O5" i="2"/>
  <c r="N6" i="2"/>
  <c r="M4" i="2"/>
  <c r="P6" i="2"/>
  <c r="P5" i="2"/>
  <c r="L6" i="2"/>
  <c r="P8" i="2"/>
  <c r="N5" i="2"/>
  <c r="M5" i="2"/>
  <c r="P7" i="2"/>
  <c r="O7" i="2"/>
  <c r="M6" i="2"/>
  <c r="M8" i="2"/>
  <c r="P4" i="2"/>
  <c r="O8" i="2"/>
  <c r="L8" i="2"/>
  <c r="L5" i="2"/>
  <c r="N7" i="2"/>
  <c r="L4" i="2"/>
  <c r="AH6" i="1" l="1"/>
  <c r="AG6" i="1"/>
  <c r="AZ6" i="1"/>
  <c r="AY7" i="1"/>
  <c r="AD6" i="1"/>
  <c r="AB6" i="1"/>
  <c r="AE6" i="1"/>
  <c r="AC6" i="1"/>
  <c r="AF6" i="1"/>
  <c r="AW7" i="1"/>
  <c r="AV7" i="1"/>
  <c r="AU7" i="1"/>
  <c r="AX7" i="1"/>
  <c r="AT7" i="1"/>
  <c r="AS6" i="1"/>
  <c r="AS5" i="1"/>
  <c r="AA6" i="1"/>
  <c r="AY8" i="1" l="1"/>
  <c r="AZ7" i="1"/>
  <c r="AG7" i="1"/>
  <c r="AH7" i="1"/>
  <c r="AQ6" i="1"/>
  <c r="AQ7" i="1" s="1"/>
  <c r="AP6" i="1"/>
  <c r="AE7" i="1"/>
  <c r="AB7" i="1"/>
  <c r="AF7" i="1"/>
  <c r="AD7" i="1"/>
  <c r="AC7" i="1"/>
  <c r="AT8" i="1"/>
  <c r="AW8" i="1"/>
  <c r="AV8" i="1"/>
  <c r="AU8" i="1"/>
  <c r="AX8" i="1"/>
  <c r="AA7" i="1"/>
  <c r="AS7" i="1"/>
  <c r="AJ5" i="1"/>
  <c r="AK6" i="1"/>
  <c r="AJ6" i="1"/>
  <c r="AO6" i="1"/>
  <c r="AN6" i="1"/>
  <c r="AL6" i="1"/>
  <c r="AJ7" i="1"/>
  <c r="AM6" i="1"/>
  <c r="B32" i="1"/>
  <c r="AY9" i="1" l="1"/>
  <c r="AZ8" i="1"/>
  <c r="AG8" i="1"/>
  <c r="AH8" i="1"/>
  <c r="AY10" i="1"/>
  <c r="AQ8" i="1"/>
  <c r="AP7" i="1"/>
  <c r="AE8" i="1"/>
  <c r="AC8" i="1"/>
  <c r="AB8" i="1"/>
  <c r="AD8" i="1"/>
  <c r="AF8" i="1"/>
  <c r="AT9" i="1"/>
  <c r="AW9" i="1"/>
  <c r="AV10" i="1"/>
  <c r="AW10" i="1"/>
  <c r="AU9" i="1"/>
  <c r="AV9" i="1"/>
  <c r="AX9" i="1"/>
  <c r="AT10" i="1"/>
  <c r="AU10" i="1"/>
  <c r="AX10" i="1"/>
  <c r="AS8" i="1"/>
  <c r="AA8" i="1"/>
  <c r="AJ8" i="1"/>
  <c r="AN7" i="1"/>
  <c r="AM7" i="1"/>
  <c r="AL7" i="1"/>
  <c r="AK7" i="1"/>
  <c r="AO7" i="1"/>
  <c r="O7" i="1"/>
  <c r="AG9" i="1" l="1"/>
  <c r="AG10" i="1" s="1"/>
  <c r="AZ9" i="1"/>
  <c r="AH9" i="1"/>
  <c r="AY11" i="1"/>
  <c r="AQ9" i="1"/>
  <c r="AP8" i="1"/>
  <c r="AE10" i="1"/>
  <c r="AC10" i="1"/>
  <c r="AF10" i="1"/>
  <c r="AB10" i="1"/>
  <c r="AF9" i="1"/>
  <c r="AC9" i="1"/>
  <c r="AD9" i="1"/>
  <c r="AE9" i="1"/>
  <c r="AB9" i="1"/>
  <c r="AD10" i="1"/>
  <c r="AX11" i="1"/>
  <c r="AV11" i="1"/>
  <c r="AT11" i="1"/>
  <c r="AW11" i="1"/>
  <c r="AU11" i="1"/>
  <c r="AA9" i="1"/>
  <c r="AS9" i="1"/>
  <c r="AO8" i="1"/>
  <c r="AN8" i="1"/>
  <c r="AL8" i="1"/>
  <c r="AK8" i="1"/>
  <c r="AM8" i="1"/>
  <c r="AJ9" i="1"/>
  <c r="AZ10" i="1" l="1"/>
  <c r="AH10" i="1"/>
  <c r="AG11" i="1"/>
  <c r="AY12" i="1"/>
  <c r="AP9" i="1"/>
  <c r="AQ10" i="1"/>
  <c r="AF11" i="1"/>
  <c r="AE11" i="1"/>
  <c r="AB11" i="1"/>
  <c r="AC11" i="1"/>
  <c r="AD11" i="1"/>
  <c r="AT12" i="1"/>
  <c r="AU12" i="1"/>
  <c r="AV12" i="1"/>
  <c r="AW12" i="1"/>
  <c r="AX12" i="1"/>
  <c r="AA10" i="1"/>
  <c r="AS10" i="1"/>
  <c r="AO9" i="1"/>
  <c r="AJ10" i="1"/>
  <c r="AN9" i="1"/>
  <c r="AK9" i="1"/>
  <c r="AM9" i="1"/>
  <c r="AL9" i="1"/>
  <c r="AZ11" i="1" l="1"/>
  <c r="AH11" i="1"/>
  <c r="AG12" i="1"/>
  <c r="AY13" i="1"/>
  <c r="AP10" i="1"/>
  <c r="AQ11" i="1"/>
  <c r="AC12" i="1"/>
  <c r="AF12" i="1"/>
  <c r="AB12" i="1"/>
  <c r="AD12" i="1"/>
  <c r="AE12" i="1"/>
  <c r="AV13" i="1"/>
  <c r="AT13" i="1"/>
  <c r="AU13" i="1"/>
  <c r="AW13" i="1"/>
  <c r="AX13" i="1"/>
  <c r="AA11" i="1"/>
  <c r="AS11" i="1"/>
  <c r="AL10" i="1"/>
  <c r="AJ11" i="1"/>
  <c r="AK10" i="1"/>
  <c r="AN10" i="1"/>
  <c r="AO10" i="1"/>
  <c r="AM10" i="1"/>
  <c r="AZ12" i="1" l="1"/>
  <c r="AH12" i="1"/>
  <c r="AG13" i="1"/>
  <c r="AY14" i="1"/>
  <c r="AQ12" i="1"/>
  <c r="AP11" i="1"/>
  <c r="AD13" i="1"/>
  <c r="AC13" i="1"/>
  <c r="AF13" i="1"/>
  <c r="AB13" i="1"/>
  <c r="AE13" i="1"/>
  <c r="AV14" i="1"/>
  <c r="AU14" i="1"/>
  <c r="AX14" i="1"/>
  <c r="AT14" i="1"/>
  <c r="AW14" i="1"/>
  <c r="AA12" i="1"/>
  <c r="AS12" i="1"/>
  <c r="AO11" i="1"/>
  <c r="AJ12" i="1"/>
  <c r="AM11" i="1"/>
  <c r="AN11" i="1"/>
  <c r="AK11" i="1"/>
  <c r="AL11" i="1"/>
  <c r="AZ13" i="1" l="1"/>
  <c r="AH13" i="1"/>
  <c r="AG14" i="1"/>
  <c r="AY15" i="1"/>
  <c r="AQ13" i="1"/>
  <c r="AP12" i="1"/>
  <c r="AF14" i="1"/>
  <c r="AC14" i="1"/>
  <c r="AB14" i="1"/>
  <c r="AE14" i="1"/>
  <c r="AD14" i="1"/>
  <c r="AT15" i="1"/>
  <c r="AU15" i="1"/>
  <c r="AV15" i="1"/>
  <c r="AW15" i="1"/>
  <c r="AX15" i="1"/>
  <c r="AS13" i="1"/>
  <c r="AA13" i="1"/>
  <c r="AM12" i="1"/>
  <c r="AJ13" i="1"/>
  <c r="AK12" i="1"/>
  <c r="AO12" i="1"/>
  <c r="AL12" i="1"/>
  <c r="AN12" i="1"/>
  <c r="AZ14" i="1" l="1"/>
  <c r="AH14" i="1"/>
  <c r="AG15" i="1"/>
  <c r="AY16" i="1"/>
  <c r="AP13" i="1"/>
  <c r="AQ14" i="1"/>
  <c r="AC15" i="1"/>
  <c r="AE15" i="1"/>
  <c r="AF15" i="1"/>
  <c r="AB15" i="1"/>
  <c r="AD15" i="1"/>
  <c r="AV16" i="1"/>
  <c r="AW16" i="1"/>
  <c r="AU16" i="1"/>
  <c r="AT16" i="1"/>
  <c r="AX16" i="1"/>
  <c r="AS14" i="1"/>
  <c r="AA14" i="1"/>
  <c r="AK13" i="1"/>
  <c r="AJ14" i="1"/>
  <c r="AN13" i="1"/>
  <c r="AM13" i="1"/>
  <c r="AO13" i="1"/>
  <c r="AL13" i="1"/>
  <c r="AZ15" i="1" l="1"/>
  <c r="AH15" i="1"/>
  <c r="AG16" i="1"/>
  <c r="AY17" i="1"/>
  <c r="AP14" i="1"/>
  <c r="AQ15" i="1"/>
  <c r="AD16" i="1"/>
  <c r="AE16" i="1"/>
  <c r="AB16" i="1"/>
  <c r="AC16" i="1"/>
  <c r="AF16" i="1"/>
  <c r="AX17" i="1"/>
  <c r="AU17" i="1"/>
  <c r="AW17" i="1"/>
  <c r="AT17" i="1"/>
  <c r="AV17" i="1"/>
  <c r="AS15" i="1"/>
  <c r="AA15" i="1"/>
  <c r="AM14" i="1"/>
  <c r="AJ15" i="1"/>
  <c r="AN14" i="1"/>
  <c r="AK14" i="1"/>
  <c r="AO14" i="1"/>
  <c r="AL14" i="1"/>
  <c r="AZ16" i="1" l="1"/>
  <c r="AH16" i="1"/>
  <c r="AG17" i="1"/>
  <c r="AY18" i="1"/>
  <c r="AQ16" i="1"/>
  <c r="AP15" i="1"/>
  <c r="AE17" i="1"/>
  <c r="AC17" i="1"/>
  <c r="AB17" i="1"/>
  <c r="AF17" i="1"/>
  <c r="AD17" i="1"/>
  <c r="AU18" i="1"/>
  <c r="AV18" i="1"/>
  <c r="AW18" i="1"/>
  <c r="AT18" i="1"/>
  <c r="AX18" i="1"/>
  <c r="AA16" i="1"/>
  <c r="AS16" i="1"/>
  <c r="AM15" i="1"/>
  <c r="AJ16" i="1"/>
  <c r="AL15" i="1"/>
  <c r="AN15" i="1"/>
  <c r="AO15" i="1"/>
  <c r="AK15" i="1"/>
  <c r="AZ17" i="1" l="1"/>
  <c r="AH17" i="1"/>
  <c r="AG18" i="1"/>
  <c r="AY19" i="1"/>
  <c r="AQ17" i="1"/>
  <c r="AP16" i="1"/>
  <c r="AD18" i="1"/>
  <c r="AB18" i="1"/>
  <c r="AF18" i="1"/>
  <c r="AE18" i="1"/>
  <c r="AC18" i="1"/>
  <c r="AT19" i="1"/>
  <c r="AV19" i="1"/>
  <c r="AU19" i="1"/>
  <c r="AX19" i="1"/>
  <c r="AW19" i="1"/>
  <c r="AA17" i="1"/>
  <c r="AS17" i="1"/>
  <c r="AL16" i="1"/>
  <c r="AJ17" i="1"/>
  <c r="AO16" i="1"/>
  <c r="AK16" i="1"/>
  <c r="AM16" i="1"/>
  <c r="AN16" i="1"/>
  <c r="AZ18" i="1" l="1"/>
  <c r="AH18" i="1"/>
  <c r="AG19" i="1"/>
  <c r="AY20" i="1"/>
  <c r="AP17" i="1"/>
  <c r="AQ18" i="1"/>
  <c r="AB19" i="1"/>
  <c r="AF19" i="1"/>
  <c r="AD19" i="1"/>
  <c r="AC19" i="1"/>
  <c r="AE19" i="1"/>
  <c r="AU20" i="1"/>
  <c r="AW20" i="1"/>
  <c r="AT20" i="1"/>
  <c r="AV20" i="1"/>
  <c r="AX20" i="1"/>
  <c r="AA18" i="1"/>
  <c r="AS18" i="1"/>
  <c r="AN17" i="1"/>
  <c r="AJ18" i="1"/>
  <c r="AK17" i="1"/>
  <c r="AL17" i="1"/>
  <c r="AM17" i="1"/>
  <c r="AO17" i="1"/>
  <c r="AZ19" i="1" l="1"/>
  <c r="AH19" i="1"/>
  <c r="AG20" i="1"/>
  <c r="AY21" i="1"/>
  <c r="AP18" i="1"/>
  <c r="AQ19" i="1"/>
  <c r="AE20" i="1"/>
  <c r="AC20" i="1"/>
  <c r="AB20" i="1"/>
  <c r="AD20" i="1"/>
  <c r="AF20" i="1"/>
  <c r="AV21" i="1"/>
  <c r="AW21" i="1"/>
  <c r="AU21" i="1"/>
  <c r="AT21" i="1"/>
  <c r="AX21" i="1"/>
  <c r="AS19" i="1"/>
  <c r="AA19" i="1"/>
  <c r="AM18" i="1"/>
  <c r="AJ19" i="1"/>
  <c r="AL18" i="1"/>
  <c r="AK18" i="1"/>
  <c r="AN18" i="1"/>
  <c r="AO18" i="1"/>
  <c r="AZ20" i="1" l="1"/>
  <c r="AH20" i="1"/>
  <c r="AG21" i="1"/>
  <c r="AY22" i="1"/>
  <c r="AQ20" i="1"/>
  <c r="AP19" i="1"/>
  <c r="AB21" i="1"/>
  <c r="AC21" i="1"/>
  <c r="AE21" i="1"/>
  <c r="AF21" i="1"/>
  <c r="AD21" i="1"/>
  <c r="AX22" i="1"/>
  <c r="AT22" i="1"/>
  <c r="AW22" i="1"/>
  <c r="AV22" i="1"/>
  <c r="AU22" i="1"/>
  <c r="AA20" i="1"/>
  <c r="AS20" i="1"/>
  <c r="AK19" i="1"/>
  <c r="AJ20" i="1"/>
  <c r="AN19" i="1"/>
  <c r="AO19" i="1"/>
  <c r="AM19" i="1"/>
  <c r="AL19" i="1"/>
  <c r="AZ21" i="1" l="1"/>
  <c r="AH21" i="1"/>
  <c r="AG22" i="1"/>
  <c r="AY23" i="1"/>
  <c r="AQ21" i="1"/>
  <c r="AP20" i="1"/>
  <c r="AF22" i="1"/>
  <c r="AC22" i="1"/>
  <c r="AE22" i="1"/>
  <c r="AD22" i="1"/>
  <c r="AB22" i="1"/>
  <c r="AU23" i="1"/>
  <c r="AX23" i="1"/>
  <c r="AV23" i="1"/>
  <c r="AT23" i="1"/>
  <c r="AW23" i="1"/>
  <c r="AS21" i="1"/>
  <c r="AA21" i="1"/>
  <c r="AM20" i="1"/>
  <c r="AJ21" i="1"/>
  <c r="AL20" i="1"/>
  <c r="AK20" i="1"/>
  <c r="AN20" i="1"/>
  <c r="AO20" i="1"/>
  <c r="AZ22" i="1" l="1"/>
  <c r="AH22" i="1"/>
  <c r="AG23" i="1"/>
  <c r="AY24" i="1"/>
  <c r="AP21" i="1"/>
  <c r="AQ22" i="1"/>
  <c r="AB23" i="1"/>
  <c r="AF23" i="1"/>
  <c r="AE23" i="1"/>
  <c r="AD23" i="1"/>
  <c r="AC23" i="1"/>
  <c r="AX24" i="1"/>
  <c r="AV24" i="1"/>
  <c r="AW24" i="1"/>
  <c r="AU24" i="1"/>
  <c r="AT24" i="1"/>
  <c r="AA22" i="1"/>
  <c r="AS22" i="1"/>
  <c r="AO21" i="1"/>
  <c r="AM21" i="1"/>
  <c r="AL21" i="1"/>
  <c r="AN21" i="1"/>
  <c r="AJ22" i="1"/>
  <c r="AK21" i="1"/>
  <c r="AZ23" i="1" l="1"/>
  <c r="AH23" i="1"/>
  <c r="AG24" i="1"/>
  <c r="AY25" i="1"/>
  <c r="AP22" i="1"/>
  <c r="AQ23" i="1"/>
  <c r="AD24" i="1"/>
  <c r="AE24" i="1"/>
  <c r="AF24" i="1"/>
  <c r="AB24" i="1"/>
  <c r="AC24" i="1"/>
  <c r="AU25" i="1"/>
  <c r="AW25" i="1"/>
  <c r="AX25" i="1"/>
  <c r="AV25" i="1"/>
  <c r="AT25" i="1"/>
  <c r="AA23" i="1"/>
  <c r="AS23" i="1"/>
  <c r="AM22" i="1"/>
  <c r="AJ23" i="1"/>
  <c r="AO22" i="1"/>
  <c r="AL22" i="1"/>
  <c r="AK22" i="1"/>
  <c r="AN22" i="1"/>
  <c r="AZ24" i="1" l="1"/>
  <c r="AH24" i="1"/>
  <c r="AG25" i="1"/>
  <c r="AY26" i="1"/>
  <c r="AQ24" i="1"/>
  <c r="AP23" i="1"/>
  <c r="AC25" i="1"/>
  <c r="AD25" i="1"/>
  <c r="AF25" i="1"/>
  <c r="AB25" i="1"/>
  <c r="AE25" i="1"/>
  <c r="AV26" i="1"/>
  <c r="AW26" i="1"/>
  <c r="AT26" i="1"/>
  <c r="AX26" i="1"/>
  <c r="AU26" i="1"/>
  <c r="AS24" i="1"/>
  <c r="AA24" i="1"/>
  <c r="AK23" i="1"/>
  <c r="AJ24" i="1"/>
  <c r="AM23" i="1"/>
  <c r="AN23" i="1"/>
  <c r="AL23" i="1"/>
  <c r="AO23" i="1"/>
  <c r="AZ25" i="1" l="1"/>
  <c r="AH25" i="1"/>
  <c r="AG26" i="1"/>
  <c r="AY27" i="1"/>
  <c r="AP24" i="1"/>
  <c r="AQ25" i="1"/>
  <c r="AC26" i="1"/>
  <c r="AB26" i="1"/>
  <c r="AD26" i="1"/>
  <c r="AF26" i="1"/>
  <c r="AE26" i="1"/>
  <c r="AU27" i="1"/>
  <c r="AW27" i="1"/>
  <c r="AX27" i="1"/>
  <c r="AV27" i="1"/>
  <c r="AT27" i="1"/>
  <c r="AS25" i="1"/>
  <c r="AA25" i="1"/>
  <c r="AM24" i="1"/>
  <c r="AJ25" i="1"/>
  <c r="AO24" i="1"/>
  <c r="AN24" i="1"/>
  <c r="AL24" i="1"/>
  <c r="AK24" i="1"/>
  <c r="AZ26" i="1" l="1"/>
  <c r="AH26" i="1"/>
  <c r="AG27" i="1"/>
  <c r="AY28" i="1"/>
  <c r="AQ26" i="1"/>
  <c r="AQ27" i="1" s="1"/>
  <c r="AP25" i="1"/>
  <c r="AB27" i="1"/>
  <c r="AD27" i="1"/>
  <c r="AC27" i="1"/>
  <c r="AF27" i="1"/>
  <c r="AE27" i="1"/>
  <c r="AV28" i="1"/>
  <c r="AX28" i="1"/>
  <c r="AT28" i="1"/>
  <c r="AW28" i="1"/>
  <c r="AU28" i="1"/>
  <c r="AS26" i="1"/>
  <c r="AA26" i="1"/>
  <c r="AM25" i="1"/>
  <c r="AN25" i="1"/>
  <c r="AL25" i="1"/>
  <c r="AO25" i="1"/>
  <c r="AJ26" i="1"/>
  <c r="AJ27" i="1"/>
  <c r="AK25" i="1"/>
  <c r="AZ27" i="1" l="1"/>
  <c r="AH27" i="1"/>
  <c r="AG28" i="1"/>
  <c r="AQ28" i="1"/>
  <c r="AY29" i="1"/>
  <c r="AP26" i="1"/>
  <c r="AF28" i="1"/>
  <c r="AC28" i="1"/>
  <c r="AB28" i="1"/>
  <c r="AD28" i="1"/>
  <c r="AE28" i="1"/>
  <c r="AW29" i="1"/>
  <c r="AU29" i="1"/>
  <c r="AV29" i="1"/>
  <c r="AX29" i="1"/>
  <c r="AT29" i="1"/>
  <c r="AA27" i="1"/>
  <c r="AS27" i="1"/>
  <c r="AM26" i="1"/>
  <c r="AJ28" i="1"/>
  <c r="AO26" i="1"/>
  <c r="AK26" i="1"/>
  <c r="AL26" i="1"/>
  <c r="AN26" i="1"/>
  <c r="AP27" i="1" l="1"/>
  <c r="AP28" i="1" s="1"/>
  <c r="AZ28" i="1"/>
  <c r="AH28" i="1"/>
  <c r="AG29" i="1"/>
  <c r="AY30" i="1"/>
  <c r="AQ29" i="1"/>
  <c r="AB29" i="1"/>
  <c r="AF29" i="1"/>
  <c r="AD29" i="1"/>
  <c r="AC29" i="1"/>
  <c r="AE29" i="1"/>
  <c r="AU30" i="1"/>
  <c r="AX30" i="1"/>
  <c r="AW30" i="1"/>
  <c r="AT30" i="1"/>
  <c r="AV30" i="1"/>
  <c r="AA28" i="1"/>
  <c r="AS28" i="1"/>
  <c r="AM28" i="1"/>
  <c r="AK28" i="1"/>
  <c r="AO27" i="1"/>
  <c r="AM27" i="1"/>
  <c r="AN28" i="1"/>
  <c r="AO28" i="1"/>
  <c r="AJ29" i="1"/>
  <c r="AL28" i="1"/>
  <c r="AK27" i="1"/>
  <c r="AN27" i="1"/>
  <c r="AL27" i="1"/>
  <c r="AY31" i="1" l="1"/>
  <c r="AY32" i="1" s="1"/>
  <c r="AZ29" i="1"/>
  <c r="AH29" i="1"/>
  <c r="AG30" i="1"/>
  <c r="AQ30" i="1"/>
  <c r="AP29" i="1"/>
  <c r="AB30" i="1"/>
  <c r="AD30" i="1"/>
  <c r="AF30" i="1"/>
  <c r="AC30" i="1"/>
  <c r="AE30" i="1"/>
  <c r="AV31" i="1"/>
  <c r="AU32" i="1"/>
  <c r="AW32" i="1"/>
  <c r="AX31" i="1"/>
  <c r="AV32" i="1"/>
  <c r="AU31" i="1"/>
  <c r="AT31" i="1"/>
  <c r="AW31" i="1"/>
  <c r="AX32" i="1"/>
  <c r="AT32" i="1"/>
  <c r="AA29" i="1"/>
  <c r="AS29" i="1"/>
  <c r="AN29" i="1"/>
  <c r="AM29" i="1"/>
  <c r="AL29" i="1"/>
  <c r="AO29" i="1"/>
  <c r="AJ30" i="1"/>
  <c r="AK29" i="1"/>
  <c r="AG31" i="1" l="1"/>
  <c r="AG32" i="1" s="1"/>
  <c r="AZ30" i="1"/>
  <c r="AH30" i="1"/>
  <c r="AP30" i="1"/>
  <c r="AY33" i="1"/>
  <c r="AQ31" i="1"/>
  <c r="AD31" i="1"/>
  <c r="AB32" i="1"/>
  <c r="AD32" i="1"/>
  <c r="AC31" i="1"/>
  <c r="AF32" i="1"/>
  <c r="AC32" i="1"/>
  <c r="AB31" i="1"/>
  <c r="AF31" i="1"/>
  <c r="AE32" i="1"/>
  <c r="AE31" i="1"/>
  <c r="AT33" i="1"/>
  <c r="AW33" i="1"/>
  <c r="AU33" i="1"/>
  <c r="AV33" i="1"/>
  <c r="AX33" i="1"/>
  <c r="AS30" i="1"/>
  <c r="AA30" i="1"/>
  <c r="AN30" i="1"/>
  <c r="AL30" i="1"/>
  <c r="AK30" i="1"/>
  <c r="AM30" i="1"/>
  <c r="AJ31" i="1"/>
  <c r="AO30" i="1"/>
  <c r="B7" i="1"/>
  <c r="AP31" i="1" l="1"/>
  <c r="AP32" i="1" s="1"/>
  <c r="AZ31" i="1"/>
  <c r="AH31" i="1"/>
  <c r="AG33" i="1"/>
  <c r="AY34" i="1"/>
  <c r="AQ32" i="1"/>
  <c r="AC33" i="1"/>
  <c r="AB33" i="1"/>
  <c r="AD33" i="1"/>
  <c r="AF33" i="1"/>
  <c r="AE33" i="1"/>
  <c r="AV34" i="1"/>
  <c r="AT34" i="1"/>
  <c r="AW34" i="1"/>
  <c r="AX34" i="1"/>
  <c r="AU34" i="1"/>
  <c r="AA31" i="1"/>
  <c r="AS31" i="1"/>
  <c r="AM32" i="1"/>
  <c r="AK31" i="1"/>
  <c r="AM31" i="1"/>
  <c r="AL31" i="1"/>
  <c r="AL32" i="1"/>
  <c r="AO31" i="1"/>
  <c r="AJ32" i="1"/>
  <c r="AN31" i="1"/>
  <c r="AO32" i="1"/>
  <c r="AK32" i="1"/>
  <c r="AN32" i="1"/>
  <c r="AZ32" i="1" l="1"/>
  <c r="AH32" i="1"/>
  <c r="AG34" i="1"/>
  <c r="AP33" i="1"/>
  <c r="AY35" i="1"/>
  <c r="AQ33" i="1"/>
  <c r="AC34" i="1"/>
  <c r="AE34" i="1"/>
  <c r="AF34" i="1"/>
  <c r="AD34" i="1"/>
  <c r="AB34" i="1"/>
  <c r="AT35" i="1"/>
  <c r="AU35" i="1"/>
  <c r="AV35" i="1"/>
  <c r="AX35" i="1"/>
  <c r="AW35" i="1"/>
  <c r="AS32" i="1"/>
  <c r="AA32" i="1"/>
  <c r="AK33" i="1"/>
  <c r="AJ33" i="1"/>
  <c r="AO33" i="1"/>
  <c r="AL33" i="1"/>
  <c r="AM33" i="1"/>
  <c r="AN33" i="1"/>
  <c r="AZ33" i="1" l="1"/>
  <c r="AH33" i="1"/>
  <c r="AG35" i="1"/>
  <c r="AQ34" i="1"/>
  <c r="AY36" i="1"/>
  <c r="AP34" i="1"/>
  <c r="AD35" i="1"/>
  <c r="AF35" i="1"/>
  <c r="AC35" i="1"/>
  <c r="AB35" i="1"/>
  <c r="AE35" i="1"/>
  <c r="AU36" i="1"/>
  <c r="AX36" i="1"/>
  <c r="AW36" i="1"/>
  <c r="AT36" i="1"/>
  <c r="AV36" i="1"/>
  <c r="AS33" i="1"/>
  <c r="AA33" i="1"/>
  <c r="AO34" i="1"/>
  <c r="AJ34" i="1"/>
  <c r="AL34" i="1"/>
  <c r="AK34" i="1"/>
  <c r="AM34" i="1"/>
  <c r="AN34" i="1"/>
  <c r="AZ34" i="1" l="1"/>
  <c r="AH34" i="1"/>
  <c r="AG36" i="1"/>
  <c r="AP35" i="1"/>
  <c r="AQ35" i="1"/>
  <c r="AY37" i="1"/>
  <c r="AB36" i="1"/>
  <c r="AC36" i="1"/>
  <c r="AD36" i="1"/>
  <c r="AF36" i="1"/>
  <c r="AE36" i="1"/>
  <c r="AT37" i="1"/>
  <c r="AX37" i="1"/>
  <c r="AV37" i="1"/>
  <c r="AW37" i="1"/>
  <c r="AU37" i="1"/>
  <c r="AA34" i="1"/>
  <c r="AS34" i="1"/>
  <c r="AN35" i="1"/>
  <c r="AJ35" i="1"/>
  <c r="AK35" i="1"/>
  <c r="AO35" i="1"/>
  <c r="AM35" i="1"/>
  <c r="AL35" i="1"/>
  <c r="AZ35" i="1" l="1"/>
  <c r="AH35" i="1"/>
  <c r="AG37" i="1"/>
  <c r="AY38" i="1"/>
  <c r="AP36" i="1"/>
  <c r="AC37" i="1"/>
  <c r="AF37" i="1"/>
  <c r="AD37" i="1"/>
  <c r="AB37" i="1"/>
  <c r="AE37" i="1"/>
  <c r="AV38" i="1"/>
  <c r="AU38" i="1"/>
  <c r="AX38" i="1"/>
  <c r="AW38" i="1"/>
  <c r="AT38" i="1"/>
  <c r="AA35" i="1"/>
  <c r="AS35" i="1"/>
  <c r="AO36" i="1"/>
  <c r="AK36" i="1"/>
  <c r="AM36" i="1"/>
  <c r="AN36" i="1"/>
  <c r="AL36" i="1"/>
  <c r="AG38" i="1" l="1"/>
  <c r="AP37" i="1"/>
  <c r="AY39" i="1"/>
  <c r="AE38" i="1"/>
  <c r="AF38" i="1"/>
  <c r="AB38" i="1"/>
  <c r="AD38" i="1"/>
  <c r="AC38" i="1"/>
  <c r="AX39" i="1"/>
  <c r="AW39" i="1"/>
  <c r="AU39" i="1"/>
  <c r="AV39" i="1"/>
  <c r="AT39" i="1"/>
  <c r="AN37" i="1"/>
  <c r="AK37" i="1"/>
  <c r="AL37" i="1"/>
  <c r="AM37" i="1"/>
  <c r="AO37" i="1"/>
  <c r="AG39" i="1" l="1"/>
  <c r="AY40" i="1"/>
  <c r="AP38" i="1"/>
  <c r="AC39" i="1"/>
  <c r="AE39" i="1"/>
  <c r="AF39" i="1"/>
  <c r="AD39" i="1"/>
  <c r="AB39" i="1"/>
  <c r="AT40" i="1"/>
  <c r="AW40" i="1"/>
  <c r="AV40" i="1"/>
  <c r="AX40" i="1"/>
  <c r="AU40" i="1"/>
  <c r="AK38" i="1"/>
  <c r="AO38" i="1"/>
  <c r="AM38" i="1"/>
  <c r="AN38" i="1"/>
  <c r="AL38" i="1"/>
  <c r="AG40" i="1" l="1"/>
  <c r="AY41" i="1"/>
  <c r="AP39" i="1"/>
  <c r="AB40" i="1"/>
  <c r="AC40" i="1"/>
  <c r="AD40" i="1"/>
  <c r="AE40" i="1"/>
  <c r="AF40" i="1"/>
  <c r="AW41" i="1"/>
  <c r="AX41" i="1"/>
  <c r="AV41" i="1"/>
  <c r="AU41" i="1"/>
  <c r="AT41" i="1"/>
  <c r="AO39" i="1"/>
  <c r="AN39" i="1"/>
  <c r="AM39" i="1"/>
  <c r="AK39" i="1"/>
  <c r="AL39" i="1"/>
  <c r="AG41" i="1" l="1"/>
  <c r="AP40" i="1"/>
  <c r="AY42" i="1"/>
  <c r="AB41" i="1"/>
  <c r="AD41" i="1"/>
  <c r="AC41" i="1"/>
  <c r="AF41" i="1"/>
  <c r="AE41" i="1"/>
  <c r="AX42" i="1"/>
  <c r="AV42" i="1"/>
  <c r="AT42" i="1"/>
  <c r="AU42" i="1"/>
  <c r="AW42" i="1"/>
  <c r="AL40" i="1"/>
  <c r="AO40" i="1"/>
  <c r="AK40" i="1"/>
  <c r="AM40" i="1"/>
  <c r="AN40" i="1"/>
  <c r="AG42" i="1" l="1"/>
  <c r="AY43" i="1"/>
  <c r="AP41" i="1"/>
  <c r="AC42" i="1"/>
  <c r="AF42" i="1"/>
  <c r="AB42" i="1"/>
  <c r="AE42" i="1"/>
  <c r="AD42" i="1"/>
  <c r="AW43" i="1"/>
  <c r="AV43" i="1"/>
  <c r="AT43" i="1"/>
  <c r="AU43" i="1"/>
  <c r="AX43" i="1"/>
  <c r="AM41" i="1"/>
  <c r="AL41" i="1"/>
  <c r="AN41" i="1"/>
  <c r="AO41" i="1"/>
  <c r="AK41" i="1"/>
  <c r="AG43" i="1" l="1"/>
  <c r="AP42" i="1"/>
  <c r="AY44" i="1"/>
  <c r="AD43" i="1"/>
  <c r="AF43" i="1"/>
  <c r="AE43" i="1"/>
  <c r="AB43" i="1"/>
  <c r="AC43" i="1"/>
  <c r="AV44" i="1"/>
  <c r="AW44" i="1"/>
  <c r="AT44" i="1"/>
  <c r="AU44" i="1"/>
  <c r="AX44" i="1"/>
  <c r="AO42" i="1"/>
  <c r="AN42" i="1"/>
  <c r="AL42" i="1"/>
  <c r="AM42" i="1"/>
  <c r="AK42" i="1"/>
  <c r="AG44" i="1" l="1"/>
  <c r="AY45" i="1"/>
  <c r="AP43" i="1"/>
  <c r="AD44" i="1"/>
  <c r="AF44" i="1"/>
  <c r="AC44" i="1"/>
  <c r="AE44" i="1"/>
  <c r="AB44" i="1"/>
  <c r="AV45" i="1"/>
  <c r="AU45" i="1"/>
  <c r="AW45" i="1"/>
  <c r="AT45" i="1"/>
  <c r="AX45" i="1"/>
  <c r="AM43" i="1"/>
  <c r="AO43" i="1"/>
  <c r="AN43" i="1"/>
  <c r="AL43" i="1"/>
  <c r="AK43" i="1"/>
  <c r="AG45" i="1" l="1"/>
  <c r="AP44" i="1"/>
  <c r="AY46" i="1"/>
  <c r="AC45" i="1"/>
  <c r="AB45" i="1"/>
  <c r="AD45" i="1"/>
  <c r="AF45" i="1"/>
  <c r="AE45" i="1"/>
  <c r="AW46" i="1"/>
  <c r="AV46" i="1"/>
  <c r="AU46" i="1"/>
  <c r="AT46" i="1"/>
  <c r="AX46" i="1"/>
  <c r="AN44" i="1"/>
  <c r="AL44" i="1"/>
  <c r="AM44" i="1"/>
  <c r="AK44" i="1"/>
  <c r="AO44" i="1"/>
  <c r="AG46" i="1" l="1"/>
  <c r="AY47" i="1"/>
  <c r="AP45" i="1"/>
  <c r="AC46" i="1"/>
  <c r="AB46" i="1"/>
  <c r="AF46" i="1"/>
  <c r="AE46" i="1"/>
  <c r="AD46" i="1"/>
  <c r="AX47" i="1"/>
  <c r="AU47" i="1"/>
  <c r="AT47" i="1"/>
  <c r="AV47" i="1"/>
  <c r="AW47" i="1"/>
  <c r="AN45" i="1"/>
  <c r="AM45" i="1"/>
  <c r="AL45" i="1"/>
  <c r="AO45" i="1"/>
  <c r="AK45" i="1"/>
  <c r="AG47" i="1" l="1"/>
  <c r="AP46" i="1"/>
  <c r="AY48" i="1"/>
  <c r="AD47" i="1"/>
  <c r="AF47" i="1"/>
  <c r="AB47" i="1"/>
  <c r="AC47" i="1"/>
  <c r="AE47" i="1"/>
  <c r="AV48" i="1"/>
  <c r="AW48" i="1"/>
  <c r="AT48" i="1"/>
  <c r="AU48" i="1"/>
  <c r="AX48" i="1"/>
  <c r="AN46" i="1"/>
  <c r="AM46" i="1"/>
  <c r="AO46" i="1"/>
  <c r="AL46" i="1"/>
  <c r="AK46" i="1"/>
  <c r="AG48" i="1" l="1"/>
  <c r="AY49" i="1"/>
  <c r="AP47" i="1"/>
  <c r="AB48" i="1"/>
  <c r="AC48" i="1"/>
  <c r="AD48" i="1"/>
  <c r="AF48" i="1"/>
  <c r="AE48" i="1"/>
  <c r="AT49" i="1"/>
  <c r="AW49" i="1"/>
  <c r="AU49" i="1"/>
  <c r="AV49" i="1"/>
  <c r="AX49" i="1"/>
  <c r="AN47" i="1"/>
  <c r="AL47" i="1"/>
  <c r="AO47" i="1"/>
  <c r="AM47" i="1"/>
  <c r="AK47" i="1"/>
  <c r="AG49" i="1" l="1"/>
  <c r="AP48" i="1"/>
  <c r="AY50" i="1"/>
  <c r="AC49" i="1"/>
  <c r="AF49" i="1"/>
  <c r="AE49" i="1"/>
  <c r="AD49" i="1"/>
  <c r="AB49" i="1"/>
  <c r="AU50" i="1"/>
  <c r="AT50" i="1"/>
  <c r="AX50" i="1"/>
  <c r="AW50" i="1"/>
  <c r="AV50" i="1"/>
  <c r="AK48" i="1"/>
  <c r="AL48" i="1"/>
  <c r="AN48" i="1"/>
  <c r="AO48" i="1"/>
  <c r="AM48" i="1"/>
  <c r="AG50" i="1" l="1"/>
  <c r="AY51" i="1"/>
  <c r="AP49" i="1"/>
  <c r="AE50" i="1"/>
  <c r="AF50" i="1"/>
  <c r="AC50" i="1"/>
  <c r="AB50" i="1"/>
  <c r="AD50" i="1"/>
  <c r="AV51" i="1"/>
  <c r="AX51" i="1"/>
  <c r="AT51" i="1"/>
  <c r="AW51" i="1"/>
  <c r="AU51" i="1"/>
  <c r="AO49" i="1"/>
  <c r="AL49" i="1"/>
  <c r="AK49" i="1"/>
  <c r="AN49" i="1"/>
  <c r="AM49" i="1"/>
  <c r="AG51" i="1" l="1"/>
  <c r="AP50" i="1"/>
  <c r="AY52" i="1"/>
  <c r="AC51" i="1"/>
  <c r="AD51" i="1"/>
  <c r="AE51" i="1"/>
  <c r="AB51" i="1"/>
  <c r="AF51" i="1"/>
  <c r="AT52" i="1"/>
  <c r="AV52" i="1"/>
  <c r="AU52" i="1"/>
  <c r="AX52" i="1"/>
  <c r="AW52" i="1"/>
  <c r="AM50" i="1"/>
  <c r="AL50" i="1"/>
  <c r="AO50" i="1"/>
  <c r="AK50" i="1"/>
  <c r="AN50" i="1"/>
  <c r="AG52" i="1" l="1"/>
  <c r="AY53" i="1"/>
  <c r="AP51" i="1"/>
  <c r="AB52" i="1"/>
  <c r="AC52" i="1"/>
  <c r="AE52" i="1"/>
  <c r="AD52" i="1"/>
  <c r="AF52" i="1"/>
  <c r="AT53" i="1"/>
  <c r="AU53" i="1"/>
  <c r="AW53" i="1"/>
  <c r="AX53" i="1"/>
  <c r="AV53" i="1"/>
  <c r="AL51" i="1"/>
  <c r="AM51" i="1"/>
  <c r="AO51" i="1"/>
  <c r="AK51" i="1"/>
  <c r="AN51" i="1"/>
  <c r="AG53" i="1" l="1"/>
  <c r="AP52" i="1"/>
  <c r="AY54" i="1"/>
  <c r="AD53" i="1"/>
  <c r="AF53" i="1"/>
  <c r="AE53" i="1"/>
  <c r="AC53" i="1"/>
  <c r="AB53" i="1"/>
  <c r="AW54" i="1"/>
  <c r="AU54" i="1"/>
  <c r="AX54" i="1"/>
  <c r="AT54" i="1"/>
  <c r="AV54" i="1"/>
  <c r="AL52" i="1"/>
  <c r="AO52" i="1"/>
  <c r="AM52" i="1"/>
  <c r="AN52" i="1"/>
  <c r="AK52" i="1"/>
  <c r="AG54" i="1" l="1"/>
  <c r="AY55" i="1"/>
  <c r="AP53" i="1"/>
  <c r="AD54" i="1"/>
  <c r="AE54" i="1"/>
  <c r="AB54" i="1"/>
  <c r="AC54" i="1"/>
  <c r="AF54" i="1"/>
  <c r="AU55" i="1"/>
  <c r="AV55" i="1"/>
  <c r="AW55" i="1"/>
  <c r="AX55" i="1"/>
  <c r="AT55" i="1"/>
  <c r="AK53" i="1"/>
  <c r="AN53" i="1"/>
  <c r="AL53" i="1"/>
  <c r="AO53" i="1"/>
  <c r="AM53" i="1"/>
  <c r="AG55" i="1" l="1"/>
  <c r="AY56" i="1"/>
  <c r="AP54" i="1"/>
  <c r="AD55" i="1"/>
  <c r="AF55" i="1"/>
  <c r="AC55" i="1"/>
  <c r="AE55" i="1"/>
  <c r="AB55" i="1"/>
  <c r="AT56" i="1"/>
  <c r="AW56" i="1"/>
  <c r="AV56" i="1"/>
  <c r="AX56" i="1"/>
  <c r="AU56" i="1"/>
  <c r="AK54" i="1"/>
  <c r="AO54" i="1"/>
  <c r="AM54" i="1"/>
  <c r="AL54" i="1"/>
  <c r="AN54" i="1"/>
  <c r="AG56" i="1" l="1"/>
  <c r="AP55" i="1"/>
  <c r="AY57" i="1"/>
  <c r="AC56" i="1"/>
  <c r="AF56" i="1"/>
  <c r="AB56" i="1"/>
  <c r="AE56" i="1"/>
  <c r="AD56" i="1"/>
  <c r="AW57" i="1"/>
  <c r="AT57" i="1"/>
  <c r="AU57" i="1"/>
  <c r="AV57" i="1"/>
  <c r="AX57" i="1"/>
  <c r="AK55" i="1"/>
  <c r="AN55" i="1"/>
  <c r="AM55" i="1"/>
  <c r="AO55" i="1"/>
  <c r="AL55" i="1"/>
  <c r="AG57" i="1" l="1"/>
  <c r="AY58" i="1"/>
  <c r="AP56" i="1"/>
  <c r="AE57" i="1"/>
  <c r="AF57" i="1"/>
  <c r="AB57" i="1"/>
  <c r="AC57" i="1"/>
  <c r="AD57" i="1"/>
  <c r="AV58" i="1"/>
  <c r="AU58" i="1"/>
  <c r="AT58" i="1"/>
  <c r="AW58" i="1"/>
  <c r="AX58" i="1"/>
  <c r="AO56" i="1"/>
  <c r="AK56" i="1"/>
  <c r="AM56" i="1"/>
  <c r="AN56" i="1"/>
  <c r="AL56" i="1"/>
  <c r="AG58" i="1" l="1"/>
  <c r="AY59" i="1"/>
  <c r="AP57" i="1"/>
  <c r="AC58" i="1"/>
  <c r="AD58" i="1"/>
  <c r="AF58" i="1"/>
  <c r="AB58" i="1"/>
  <c r="AE58" i="1"/>
  <c r="AT59" i="1"/>
  <c r="AW59" i="1"/>
  <c r="AV59" i="1"/>
  <c r="AU59" i="1"/>
  <c r="AX59" i="1"/>
  <c r="AL57" i="1"/>
  <c r="AK57" i="1"/>
  <c r="AM57" i="1"/>
  <c r="AO57" i="1"/>
  <c r="AN57" i="1"/>
  <c r="AG59" i="1" l="1"/>
  <c r="AP58" i="1"/>
  <c r="AY60" i="1"/>
  <c r="AE59" i="1"/>
  <c r="AF59" i="1"/>
  <c r="AB59" i="1"/>
  <c r="AD59" i="1"/>
  <c r="AC59" i="1"/>
  <c r="AV60" i="1"/>
  <c r="AX60" i="1"/>
  <c r="AW60" i="1"/>
  <c r="AU60" i="1"/>
  <c r="AT60" i="1"/>
  <c r="AL58" i="1"/>
  <c r="AK58" i="1"/>
  <c r="AM58" i="1"/>
  <c r="AN58" i="1"/>
  <c r="AO58" i="1"/>
  <c r="AG60" i="1" l="1"/>
  <c r="AY61" i="1"/>
  <c r="AP59" i="1"/>
  <c r="AF60" i="1"/>
  <c r="AD60" i="1"/>
  <c r="AE60" i="1"/>
  <c r="AB60" i="1"/>
  <c r="AC60" i="1"/>
  <c r="AV61" i="1"/>
  <c r="AW61" i="1"/>
  <c r="AT61" i="1"/>
  <c r="AX61" i="1"/>
  <c r="AU61" i="1"/>
  <c r="AO59" i="1"/>
  <c r="AN59" i="1"/>
  <c r="AK59" i="1"/>
  <c r="AL59" i="1"/>
  <c r="AM59" i="1"/>
  <c r="AG61" i="1" l="1"/>
  <c r="AP60" i="1"/>
  <c r="AY62" i="1"/>
  <c r="AD61" i="1"/>
  <c r="AE61" i="1"/>
  <c r="AB61" i="1"/>
  <c r="AF61" i="1"/>
  <c r="AC61" i="1"/>
  <c r="AT62" i="1"/>
  <c r="AV62" i="1"/>
  <c r="AW62" i="1"/>
  <c r="AU62" i="1"/>
  <c r="AX62" i="1"/>
  <c r="AN60" i="1"/>
  <c r="AL60" i="1"/>
  <c r="AK60" i="1"/>
  <c r="AM60" i="1"/>
  <c r="AO60" i="1"/>
  <c r="AG62" i="1" l="1"/>
  <c r="AY63" i="1"/>
  <c r="AP61" i="1"/>
  <c r="AC62" i="1"/>
  <c r="AE62" i="1"/>
  <c r="AD62" i="1"/>
  <c r="AB62" i="1"/>
  <c r="AF62" i="1"/>
  <c r="AV63" i="1"/>
  <c r="AX63" i="1"/>
  <c r="AT63" i="1"/>
  <c r="AW63" i="1"/>
  <c r="AU63" i="1"/>
  <c r="AN61" i="1"/>
  <c r="AK61" i="1"/>
  <c r="AM61" i="1"/>
  <c r="AO61" i="1"/>
  <c r="AL61" i="1"/>
  <c r="AG63" i="1" l="1"/>
  <c r="AY64" i="1"/>
  <c r="AP62" i="1"/>
  <c r="AD63" i="1"/>
  <c r="AC63" i="1"/>
  <c r="AE63" i="1"/>
  <c r="AF63" i="1"/>
  <c r="AB63" i="1"/>
  <c r="AU64" i="1"/>
  <c r="AV64" i="1"/>
  <c r="AW64" i="1"/>
  <c r="AT64" i="1"/>
  <c r="AX64" i="1"/>
  <c r="AO62" i="1"/>
  <c r="AN62" i="1"/>
  <c r="AL62" i="1"/>
  <c r="AM62" i="1"/>
  <c r="AK62" i="1"/>
  <c r="AG64" i="1" l="1"/>
  <c r="AP63" i="1"/>
  <c r="AY65" i="1"/>
  <c r="AE64" i="1"/>
  <c r="AB64" i="1"/>
  <c r="AD64" i="1"/>
  <c r="AF64" i="1"/>
  <c r="AC64" i="1"/>
  <c r="AX65" i="1"/>
  <c r="AU65" i="1"/>
  <c r="AT65" i="1"/>
  <c r="AV65" i="1"/>
  <c r="AW65" i="1"/>
  <c r="AM63" i="1"/>
  <c r="AL63" i="1"/>
  <c r="AK63" i="1"/>
  <c r="AN63" i="1"/>
  <c r="AO63" i="1"/>
  <c r="AG65" i="1" l="1"/>
  <c r="AP64" i="1"/>
  <c r="AD65" i="1"/>
  <c r="AC65" i="1"/>
  <c r="AF65" i="1"/>
  <c r="AB65" i="1"/>
  <c r="AE65" i="1"/>
  <c r="AN64" i="1"/>
  <c r="AK64" i="1"/>
  <c r="AO64" i="1"/>
  <c r="AM64" i="1"/>
  <c r="AL64" i="1"/>
  <c r="AP65" i="1" l="1"/>
  <c r="AO65" i="1"/>
  <c r="AM65" i="1"/>
  <c r="AN65" i="1"/>
  <c r="AK65" i="1"/>
  <c r="AL65" i="1"/>
</calcChain>
</file>

<file path=xl/sharedStrings.xml><?xml version="1.0" encoding="utf-8"?>
<sst xmlns="http://schemas.openxmlformats.org/spreadsheetml/2006/main" count="132" uniqueCount="72">
  <si>
    <t>Description</t>
  </si>
  <si>
    <t>Last</t>
  </si>
  <si>
    <t>NC</t>
  </si>
  <si>
    <t>Open</t>
  </si>
  <si>
    <t>High</t>
  </si>
  <si>
    <t>Low</t>
  </si>
  <si>
    <t>Tick Chart</t>
  </si>
  <si>
    <t>EP</t>
  </si>
  <si>
    <t>GCE</t>
  </si>
  <si>
    <t>EU6</t>
  </si>
  <si>
    <t>CLE</t>
  </si>
  <si>
    <t>DB</t>
  </si>
  <si>
    <t>TYA</t>
  </si>
  <si>
    <t>DD</t>
  </si>
  <si>
    <t>Correlation Dashboard</t>
  </si>
  <si>
    <t>Time Frame:</t>
  </si>
  <si>
    <t>Look back:</t>
  </si>
  <si>
    <t>QFA</t>
  </si>
  <si>
    <t>DSX</t>
  </si>
  <si>
    <t>Symbols</t>
  </si>
  <si>
    <t>Y-Axis</t>
  </si>
  <si>
    <t>X-Axis</t>
  </si>
  <si>
    <t>CQG Market and Correlation Dashboard</t>
  </si>
  <si>
    <t>Chicago</t>
  </si>
  <si>
    <t>Bars ago:</t>
  </si>
  <si>
    <t>Symbol</t>
  </si>
  <si>
    <t>Y</t>
  </si>
  <si>
    <t>Example</t>
  </si>
  <si>
    <t>Price</t>
  </si>
  <si>
    <t>Y or N</t>
  </si>
  <si>
    <t xml:space="preserve">Number of </t>
  </si>
  <si>
    <t>digits top</t>
  </si>
  <si>
    <t>digits right</t>
  </si>
  <si>
    <t xml:space="preserve">then enter the number of decimals </t>
  </si>
  <si>
    <t>Bid</t>
  </si>
  <si>
    <t>Ask</t>
  </si>
  <si>
    <t>T or D</t>
  </si>
  <si>
    <t>Bar Chart?</t>
  </si>
  <si>
    <t>Subminute?</t>
  </si>
  <si>
    <t>If no decimals then enter 0, if yes</t>
  </si>
  <si>
    <t>digits bottom</t>
  </si>
  <si>
    <t>Enter Y for Bar</t>
  </si>
  <si>
    <t>for Subminute</t>
  </si>
  <si>
    <t>Chart, enter N</t>
  </si>
  <si>
    <t>ZSE</t>
  </si>
  <si>
    <t>N</t>
  </si>
  <si>
    <t>DOM Decimal?</t>
  </si>
  <si>
    <t>DOM Decimal</t>
  </si>
  <si>
    <t xml:space="preserve"> All charts use decimal formatting</t>
  </si>
  <si>
    <t>Copyright, CQG, Inc.,  © 2015     Designed by Thom Hartle</t>
  </si>
  <si>
    <t>The Best Bid/Ask on the main display can be formatted according to your choices.</t>
  </si>
  <si>
    <t xml:space="preserve">Occasionally, the DOM volume will show {} in the value. If you see this then </t>
  </si>
  <si>
    <t>change the D to a T in the top left hand corner or T to a D.</t>
  </si>
  <si>
    <t xml:space="preserve">1) Enter in the Symbol </t>
  </si>
  <si>
    <t>2) Enter Y if the price is in decimals.</t>
  </si>
  <si>
    <t>3) Enter the number of decimals.</t>
  </si>
  <si>
    <t>1) If you want to see a bar chart on the main display, then enter Y and the time frame.</t>
  </si>
  <si>
    <t>2) If you want to see a subminute chart on the main display, then enter N and</t>
  </si>
  <si>
    <t>the number of seconds.</t>
  </si>
  <si>
    <t xml:space="preserve">       The display settings on this page will set the display on the main page. </t>
  </si>
  <si>
    <t xml:space="preserve">       The Best Bid/Ask have three boxes, top, bottom and right.</t>
  </si>
  <si>
    <t xml:space="preserve">       Choose the number of digits in the price you want displayed in each box. </t>
  </si>
  <si>
    <t>Best Bid</t>
  </si>
  <si>
    <t>Best Ask</t>
  </si>
  <si>
    <t>For the Correlation display, please enter in the symbols for the X- and Y-Axis.</t>
  </si>
  <si>
    <t>Please enter in the time frame and the number of bar look back for the correlation.</t>
  </si>
  <si>
    <t>Enter 0 for "Bars Back" to see the current correlation.</t>
  </si>
  <si>
    <t>Enter a number, such as 10 for  "Bars ago" to see the correlation 10-bars ago.</t>
  </si>
  <si>
    <t>It is recommended that you</t>
  </si>
  <si>
    <t xml:space="preserve">close this Excel display each </t>
  </si>
  <si>
    <t>night to avoid memory issues.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</si>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</sst>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m/d/yy\ h:mm;@"/>
  </numFmts>
  <fonts count="1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8"/>
      <color theme="0"/>
      <name val="Century Gothic"/>
      <family val="2"/>
    </font>
    <font>
      <sz val="10"/>
      <color theme="0"/>
      <name val="Century Gothic"/>
      <family val="2"/>
    </font>
    <font>
      <sz val="24"/>
      <color theme="0"/>
      <name val="Century Gothic"/>
      <family val="2"/>
    </font>
    <font>
      <sz val="9"/>
      <color theme="0"/>
      <name val="Century Gothic"/>
      <family val="2"/>
    </font>
    <font>
      <sz val="8"/>
      <color theme="0"/>
      <name val="Century Gothic"/>
      <family val="2"/>
    </font>
    <font>
      <sz val="11"/>
      <color rgb="FF00000F"/>
      <name val="Century Gothic"/>
      <family val="2"/>
    </font>
    <font>
      <sz val="16"/>
      <color theme="0"/>
      <name val="Century Gothic"/>
      <family val="2"/>
    </font>
    <font>
      <sz val="10"/>
      <color rgb="FF00B05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32"/>
        <bgColor indexed="64"/>
      </patternFill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1">
          <color rgb="FF00004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 degree="180">
        <stop position="0">
          <color rgb="FF000096"/>
        </stop>
        <stop position="1">
          <color rgb="FF0000C8"/>
        </stop>
      </gradientFill>
    </fill>
    <fill>
      <gradientFill degree="180">
        <stop position="0">
          <color rgb="FF000064"/>
        </stop>
        <stop position="1">
          <color rgb="FF000096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180">
        <stop position="0">
          <color theme="1"/>
        </stop>
        <stop position="1">
          <color rgb="FF000032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>
        <stop position="0">
          <color rgb="FF00000F"/>
        </stop>
        <stop position="0.5">
          <color rgb="FF000064"/>
        </stop>
        <stop position="1">
          <color rgb="FF00000F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13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1" fillId="6" borderId="0" xfId="0" applyFont="1" applyFill="1"/>
    <xf numFmtId="2" fontId="1" fillId="11" borderId="13" xfId="0" applyNumberFormat="1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11" xfId="0" applyNumberFormat="1" applyFont="1" applyFill="1" applyBorder="1" applyAlignment="1">
      <alignment horizontal="center" vertical="center" shrinkToFit="1"/>
    </xf>
    <xf numFmtId="0" fontId="1" fillId="12" borderId="0" xfId="0" applyFont="1" applyFill="1" applyBorder="1"/>
    <xf numFmtId="2" fontId="1" fillId="12" borderId="0" xfId="0" applyNumberFormat="1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2" xfId="0" applyFont="1" applyFill="1" applyBorder="1"/>
    <xf numFmtId="0" fontId="1" fillId="6" borderId="10" xfId="0" applyFont="1" applyFill="1" applyBorder="1"/>
    <xf numFmtId="0" fontId="1" fillId="6" borderId="5" xfId="0" applyFont="1" applyFill="1" applyBorder="1"/>
    <xf numFmtId="0" fontId="1" fillId="6" borderId="0" xfId="0" applyFont="1" applyFill="1" applyBorder="1"/>
    <xf numFmtId="0" fontId="1" fillId="17" borderId="0" xfId="0" applyFont="1" applyFill="1" applyBorder="1" applyAlignment="1">
      <alignment horizontal="center" vertical="center" shrinkToFit="1"/>
    </xf>
    <xf numFmtId="2" fontId="8" fillId="17" borderId="0" xfId="0" applyNumberFormat="1" applyFont="1" applyFill="1" applyBorder="1" applyAlignment="1">
      <alignment horizontal="center" vertical="center" shrinkToFit="1"/>
    </xf>
    <xf numFmtId="0" fontId="7" fillId="17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1" fillId="17" borderId="0" xfId="0" applyFont="1" applyFill="1" applyBorder="1"/>
    <xf numFmtId="0" fontId="1" fillId="6" borderId="8" xfId="0" applyFont="1" applyFill="1" applyBorder="1"/>
    <xf numFmtId="0" fontId="1" fillId="6" borderId="13" xfId="0" applyFont="1" applyFill="1" applyBorder="1"/>
    <xf numFmtId="0" fontId="9" fillId="6" borderId="0" xfId="0" applyFont="1" applyFill="1"/>
    <xf numFmtId="0" fontId="9" fillId="5" borderId="0" xfId="0" applyFont="1" applyFill="1"/>
    <xf numFmtId="0" fontId="1" fillId="4" borderId="3" xfId="0" applyFont="1" applyFill="1" applyBorder="1" applyAlignment="1">
      <alignment horizontal="center" vertical="center" shrinkToFit="1"/>
    </xf>
    <xf numFmtId="0" fontId="9" fillId="6" borderId="0" xfId="0" applyFont="1" applyFill="1" applyAlignment="1"/>
    <xf numFmtId="2" fontId="1" fillId="6" borderId="0" xfId="0" applyNumberFormat="1" applyFont="1" applyFill="1"/>
    <xf numFmtId="0" fontId="1" fillId="6" borderId="12" xfId="0" applyFont="1" applyFill="1" applyBorder="1"/>
    <xf numFmtId="0" fontId="1" fillId="6" borderId="11" xfId="0" applyFont="1" applyFill="1" applyBorder="1"/>
    <xf numFmtId="0" fontId="5" fillId="19" borderId="1" xfId="0" applyFont="1" applyFill="1" applyBorder="1" applyAlignment="1" applyProtection="1">
      <alignment horizontal="center" vertical="center" shrinkToFit="1"/>
      <protection locked="0"/>
    </xf>
    <xf numFmtId="0" fontId="5" fillId="18" borderId="1" xfId="0" applyFont="1" applyFill="1" applyBorder="1" applyAlignment="1" applyProtection="1">
      <alignment horizontal="center" vertical="center" shrinkToFit="1"/>
      <protection locked="0"/>
    </xf>
    <xf numFmtId="10" fontId="1" fillId="6" borderId="0" xfId="0" applyNumberFormat="1" applyFont="1" applyFill="1"/>
    <xf numFmtId="0" fontId="1" fillId="6" borderId="0" xfId="0" applyFont="1" applyFill="1" applyAlignment="1"/>
    <xf numFmtId="0" fontId="1" fillId="6" borderId="4" xfId="0" applyFont="1" applyFill="1" applyBorder="1"/>
    <xf numFmtId="0" fontId="1" fillId="6" borderId="3" xfId="0" applyFont="1" applyFill="1" applyBorder="1" applyAlignment="1">
      <alignment horizontal="center" vertical="center"/>
    </xf>
    <xf numFmtId="2" fontId="4" fillId="11" borderId="0" xfId="0" applyNumberFormat="1" applyFont="1" applyFill="1" applyBorder="1" applyAlignment="1">
      <alignment horizontal="center" vertical="center" shrinkToFit="1"/>
    </xf>
    <xf numFmtId="2" fontId="1" fillId="11" borderId="13" xfId="0" applyNumberFormat="1" applyFont="1" applyFill="1" applyBorder="1" applyAlignment="1">
      <alignment horizontal="left" vertical="top" shrinkToFit="1"/>
    </xf>
    <xf numFmtId="0" fontId="1" fillId="12" borderId="0" xfId="0" applyFont="1" applyFill="1" applyBorder="1" applyAlignment="1">
      <alignment shrinkToFit="1"/>
    </xf>
    <xf numFmtId="2" fontId="1" fillId="12" borderId="0" xfId="0" applyNumberFormat="1" applyFont="1" applyFill="1" applyBorder="1" applyAlignment="1">
      <alignment horizontal="left" vertical="top" shrinkToFi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2" fontId="1" fillId="6" borderId="0" xfId="0" applyNumberFormat="1" applyFont="1" applyFill="1" applyAlignment="1"/>
    <xf numFmtId="0" fontId="4" fillId="12" borderId="8" xfId="0" applyFont="1" applyFill="1" applyBorder="1" applyAlignment="1">
      <alignment horizontal="center" vertical="center" shrinkToFit="1"/>
    </xf>
    <xf numFmtId="2" fontId="6" fillId="11" borderId="0" xfId="0" applyNumberFormat="1" applyFont="1" applyFill="1" applyBorder="1" applyAlignment="1">
      <alignment horizontal="center" vertical="center" shrinkToFit="1"/>
    </xf>
    <xf numFmtId="2" fontId="6" fillId="12" borderId="8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0" fillId="22" borderId="6" xfId="0" applyFont="1" applyFill="1" applyBorder="1" applyAlignment="1">
      <alignment horizontal="center" vertical="center" shrinkToFit="1"/>
    </xf>
    <xf numFmtId="0" fontId="0" fillId="2" borderId="0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0" fillId="2" borderId="21" xfId="0" applyFont="1" applyFill="1" applyBorder="1"/>
    <xf numFmtId="0" fontId="1" fillId="2" borderId="16" xfId="0" applyFont="1" applyFill="1" applyBorder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" fillId="2" borderId="20" xfId="0" applyFont="1" applyFill="1" applyBorder="1" applyAlignment="1">
      <alignment horizontal="center"/>
    </xf>
    <xf numFmtId="165" fontId="9" fillId="6" borderId="0" xfId="0" applyNumberFormat="1" applyFont="1" applyFill="1"/>
    <xf numFmtId="0" fontId="0" fillId="2" borderId="1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shrinkToFit="1"/>
    </xf>
    <xf numFmtId="0" fontId="10" fillId="22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2" borderId="22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0" fillId="2" borderId="21" xfId="0" applyFont="1" applyFill="1" applyBorder="1" applyProtection="1"/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/>
    </xf>
    <xf numFmtId="0" fontId="1" fillId="23" borderId="1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 applyProtection="1">
      <alignment horizontal="center" vertical="center"/>
      <protection locked="0"/>
    </xf>
    <xf numFmtId="0" fontId="1" fillId="23" borderId="3" xfId="0" applyFont="1" applyFill="1" applyBorder="1" applyAlignment="1" applyProtection="1">
      <alignment horizontal="center"/>
      <protection locked="0"/>
    </xf>
    <xf numFmtId="0" fontId="1" fillId="23" borderId="24" xfId="0" applyFont="1" applyFill="1" applyBorder="1" applyAlignment="1" applyProtection="1">
      <alignment horizontal="center"/>
      <protection locked="0"/>
    </xf>
    <xf numFmtId="0" fontId="1" fillId="23" borderId="2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/>
    </xf>
    <xf numFmtId="0" fontId="1" fillId="23" borderId="3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>
      <alignment horizontal="right"/>
    </xf>
    <xf numFmtId="0" fontId="1" fillId="23" borderId="24" xfId="0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/>
    <xf numFmtId="2" fontId="9" fillId="6" borderId="0" xfId="0" applyNumberFormat="1" applyFont="1" applyFill="1" applyAlignment="1"/>
    <xf numFmtId="2" fontId="9" fillId="6" borderId="0" xfId="0" applyNumberFormat="1" applyFont="1" applyFill="1"/>
    <xf numFmtId="164" fontId="9" fillId="6" borderId="0" xfId="0" applyNumberFormat="1" applyFont="1" applyFill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shrinkToFit="1"/>
    </xf>
    <xf numFmtId="0" fontId="1" fillId="2" borderId="0" xfId="0" applyFont="1" applyFill="1" applyAlignment="1" applyProtection="1">
      <alignment shrinkToFit="1"/>
    </xf>
    <xf numFmtId="0" fontId="9" fillId="6" borderId="2" xfId="0" applyFont="1" applyFill="1" applyBorder="1"/>
    <xf numFmtId="0" fontId="0" fillId="2" borderId="0" xfId="0" applyFont="1" applyFill="1"/>
    <xf numFmtId="2" fontId="0" fillId="2" borderId="0" xfId="0" applyNumberFormat="1" applyFont="1" applyFill="1"/>
    <xf numFmtId="0" fontId="11" fillId="4" borderId="1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" fontId="7" fillId="16" borderId="13" xfId="0" applyNumberFormat="1" applyFont="1" applyFill="1" applyBorder="1" applyAlignment="1">
      <alignment horizontal="center" vertical="center" shrinkToFit="1"/>
    </xf>
    <xf numFmtId="2" fontId="7" fillId="16" borderId="10" xfId="0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7" xfId="0" applyNumberFormat="1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shrinkToFit="1"/>
    </xf>
    <xf numFmtId="0" fontId="5" fillId="4" borderId="5" xfId="0" applyFont="1" applyFill="1" applyBorder="1" applyAlignment="1">
      <alignment horizontal="center" shrinkToFit="1"/>
    </xf>
    <xf numFmtId="0" fontId="5" fillId="4" borderId="11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0" fontId="5" fillId="4" borderId="2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center" shrinkToFit="1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20" borderId="5" xfId="0" applyFont="1" applyFill="1" applyBorder="1" applyAlignment="1">
      <alignment horizontal="center" vertical="center" shrinkToFit="1"/>
    </xf>
    <xf numFmtId="0" fontId="5" fillId="20" borderId="2" xfId="0" applyFont="1" applyFill="1" applyBorder="1" applyAlignment="1">
      <alignment horizontal="center" vertical="center" shrinkToFit="1"/>
    </xf>
    <xf numFmtId="0" fontId="5" fillId="19" borderId="3" xfId="0" applyFont="1" applyFill="1" applyBorder="1" applyAlignment="1" applyProtection="1">
      <alignment horizontal="center" vertical="center" shrinkToFit="1"/>
      <protection locked="0"/>
    </xf>
    <xf numFmtId="0" fontId="5" fillId="19" borderId="4" xfId="0" applyFont="1" applyFill="1" applyBorder="1" applyAlignment="1" applyProtection="1">
      <alignment horizontal="center" vertical="center" shrinkToFit="1"/>
      <protection locked="0"/>
    </xf>
    <xf numFmtId="0" fontId="5" fillId="18" borderId="3" xfId="0" applyFont="1" applyFill="1" applyBorder="1" applyAlignment="1" applyProtection="1">
      <alignment horizontal="center" vertical="center" shrinkToFit="1"/>
      <protection locked="0"/>
    </xf>
    <xf numFmtId="0" fontId="5" fillId="18" borderId="4" xfId="0" applyFont="1" applyFill="1" applyBorder="1" applyAlignment="1" applyProtection="1">
      <alignment horizontal="center" vertical="center" shrinkToFit="1"/>
      <protection locked="0"/>
    </xf>
    <xf numFmtId="0" fontId="5" fillId="19" borderId="5" xfId="0" applyFont="1" applyFill="1" applyBorder="1" applyAlignment="1">
      <alignment horizontal="center" vertical="center" shrinkToFit="1"/>
    </xf>
    <xf numFmtId="0" fontId="5" fillId="19" borderId="11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 shrinkToFit="1"/>
    </xf>
    <xf numFmtId="2" fontId="1" fillId="4" borderId="4" xfId="0" applyNumberFormat="1" applyFont="1" applyFill="1" applyBorder="1" applyAlignment="1">
      <alignment horizontal="center" vertical="center" shrinkToFit="1"/>
    </xf>
    <xf numFmtId="2" fontId="1" fillId="4" borderId="3" xfId="0" applyNumberFormat="1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2" fontId="7" fillId="7" borderId="8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3" fillId="9" borderId="0" xfId="0" applyNumberFormat="1" applyFont="1" applyFill="1" applyBorder="1" applyAlignment="1">
      <alignment horizontal="center" vertical="center" shrinkToFit="1"/>
    </xf>
    <xf numFmtId="2" fontId="3" fillId="9" borderId="2" xfId="0" applyNumberFormat="1" applyFont="1" applyFill="1" applyBorder="1" applyAlignment="1">
      <alignment horizontal="center" vertical="center" shrinkToFit="1"/>
    </xf>
    <xf numFmtId="2" fontId="2" fillId="10" borderId="0" xfId="0" applyNumberFormat="1" applyFont="1" applyFill="1" applyBorder="1" applyAlignment="1">
      <alignment horizontal="center" vertical="center" shrinkToFit="1"/>
    </xf>
    <xf numFmtId="2" fontId="2" fillId="10" borderId="2" xfId="0" applyNumberFormat="1" applyFont="1" applyFill="1" applyBorder="1" applyAlignment="1">
      <alignment horizontal="center" vertical="center" shrinkToFit="1"/>
    </xf>
    <xf numFmtId="2" fontId="2" fillId="13" borderId="0" xfId="0" applyNumberFormat="1" applyFont="1" applyFill="1" applyBorder="1" applyAlignment="1">
      <alignment horizontal="center" vertical="center" shrinkToFit="1"/>
    </xf>
    <xf numFmtId="2" fontId="2" fillId="13" borderId="2" xfId="0" applyNumberFormat="1" applyFont="1" applyFill="1" applyBorder="1" applyAlignment="1">
      <alignment horizontal="center" vertical="center" shrinkToFit="1"/>
    </xf>
    <xf numFmtId="2" fontId="3" fillId="14" borderId="0" xfId="0" applyNumberFormat="1" applyFont="1" applyFill="1" applyBorder="1" applyAlignment="1">
      <alignment horizontal="center" vertical="center" shrinkToFit="1"/>
    </xf>
    <xf numFmtId="2" fontId="3" fillId="14" borderId="2" xfId="0" applyNumberFormat="1" applyFont="1" applyFill="1" applyBorder="1" applyAlignment="1">
      <alignment horizontal="center" vertical="center" shrinkToFit="1"/>
    </xf>
    <xf numFmtId="2" fontId="5" fillId="15" borderId="0" xfId="0" applyNumberFormat="1" applyFont="1" applyFill="1" applyBorder="1" applyAlignment="1">
      <alignment horizontal="center" vertical="center"/>
    </xf>
    <xf numFmtId="2" fontId="5" fillId="15" borderId="2" xfId="0" applyNumberFormat="1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 shrinkToFit="1"/>
    </xf>
    <xf numFmtId="0" fontId="5" fillId="18" borderId="10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2" fontId="0" fillId="4" borderId="12" xfId="0" applyNumberFormat="1" applyFont="1" applyFill="1" applyBorder="1" applyAlignment="1">
      <alignment horizontal="center"/>
    </xf>
    <xf numFmtId="2" fontId="0" fillId="4" borderId="5" xfId="0" applyNumberFormat="1" applyFont="1" applyFill="1" applyBorder="1" applyAlignment="1">
      <alignment horizontal="center"/>
    </xf>
    <xf numFmtId="2" fontId="0" fillId="4" borderId="11" xfId="0" applyNumberFormat="1" applyFont="1" applyFill="1" applyBorder="1" applyAlignment="1">
      <alignment horizontal="center"/>
    </xf>
    <xf numFmtId="2" fontId="8" fillId="7" borderId="8" xfId="0" applyNumberFormat="1" applyFont="1" applyFill="1" applyBorder="1" applyAlignment="1">
      <alignment horizontal="center" vertical="center"/>
    </xf>
    <xf numFmtId="2" fontId="8" fillId="7" borderId="9" xfId="0" applyNumberFormat="1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" fillId="23" borderId="6" xfId="0" applyFont="1" applyFill="1" applyBorder="1" applyAlignment="1" applyProtection="1">
      <alignment horizontal="center" vertical="center" shrinkToFit="1"/>
      <protection locked="0"/>
    </xf>
    <xf numFmtId="0" fontId="1" fillId="23" borderId="7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ont="1" applyFill="1" applyBorder="1" applyAlignment="1" applyProtection="1">
      <alignment horizontal="center" vertical="center"/>
    </xf>
    <xf numFmtId="0" fontId="10" fillId="22" borderId="23" xfId="0" applyFont="1" applyFill="1" applyBorder="1" applyAlignment="1">
      <alignment horizontal="center" vertical="center" shrinkToFit="1"/>
    </xf>
    <xf numFmtId="0" fontId="10" fillId="22" borderId="7" xfId="0" applyFont="1" applyFill="1" applyBorder="1" applyAlignment="1">
      <alignment horizontal="center" vertical="center" shrinkToFit="1"/>
    </xf>
    <xf numFmtId="0" fontId="10" fillId="22" borderId="13" xfId="0" applyFont="1" applyFill="1" applyBorder="1" applyAlignment="1">
      <alignment horizontal="center" vertical="center" shrinkToFit="1"/>
    </xf>
    <xf numFmtId="0" fontId="10" fillId="22" borderId="10" xfId="0" applyFont="1" applyFill="1" applyBorder="1" applyAlignment="1">
      <alignment horizontal="center" vertical="center" shrinkToFit="1"/>
    </xf>
    <xf numFmtId="0" fontId="1" fillId="2" borderId="0" xfId="0" applyFont="1" applyFill="1" applyAlignment="1" applyProtection="1">
      <alignment horizontal="left" shrinkToFit="1"/>
    </xf>
    <xf numFmtId="0" fontId="1" fillId="23" borderId="26" xfId="0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 shrinkToFit="1"/>
    </xf>
    <xf numFmtId="0" fontId="10" fillId="22" borderId="8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/>
    </xf>
    <xf numFmtId="0" fontId="1" fillId="2" borderId="16" xfId="0" applyFont="1" applyFill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 shrinkToFit="1"/>
    </xf>
    <xf numFmtId="0" fontId="1" fillId="2" borderId="0" xfId="0" applyFont="1" applyFill="1" applyBorder="1" applyAlignment="1" applyProtection="1">
      <alignment horizontal="left" shrinkToFit="1"/>
    </xf>
    <xf numFmtId="0" fontId="1" fillId="2" borderId="19" xfId="0" applyFont="1" applyFill="1" applyBorder="1" applyAlignment="1" applyProtection="1">
      <alignment horizontal="left" shrinkToFit="1"/>
    </xf>
    <xf numFmtId="0" fontId="1" fillId="2" borderId="20" xfId="0" applyFont="1" applyFill="1" applyBorder="1" applyAlignment="1" applyProtection="1">
      <alignment horizontal="left"/>
    </xf>
    <xf numFmtId="0" fontId="1" fillId="2" borderId="21" xfId="0" applyFont="1" applyFill="1" applyBorder="1" applyAlignment="1" applyProtection="1">
      <alignment horizontal="left"/>
    </xf>
    <xf numFmtId="0" fontId="1" fillId="2" borderId="22" xfId="0" applyFont="1" applyFill="1" applyBorder="1" applyAlignment="1" applyProtection="1">
      <alignment horizontal="left"/>
    </xf>
    <xf numFmtId="0" fontId="1" fillId="2" borderId="0" xfId="0" applyFont="1" applyFill="1" applyAlignment="1">
      <alignment horizontal="left" shrinkToFit="1"/>
    </xf>
    <xf numFmtId="0" fontId="13" fillId="17" borderId="0" xfId="0" applyFont="1" applyFill="1" applyBorder="1" applyAlignment="1">
      <alignment horizontal="center" shrinkToFit="1"/>
    </xf>
    <xf numFmtId="0" fontId="0" fillId="17" borderId="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3">
    <dxf>
      <font>
        <color theme="0"/>
      </font>
      <fill>
        <gradientFill degree="90">
          <stop position="0">
            <color theme="1"/>
          </stop>
          <stop position="0.5">
            <color rgb="FFC0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C0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C0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64"/>
      <color rgb="FF0000E2"/>
      <color rgb="FF000032"/>
      <color rgb="FF0000AF"/>
      <color rgb="FF000096"/>
      <color rgb="FF0000C8"/>
      <color rgb="FF00007D"/>
      <color rgb="FF0000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1.1283000000000001</v>
        <stp/>
        <stp>StudyData</stp>
        <stp>EU6</stp>
        <stp>Bar</stp>
        <stp/>
        <stp>Low</stp>
        <stp>5</stp>
        <stp>-8</stp>
        <stp/>
        <stp/>
        <stp/>
        <stp/>
        <stp>T</stp>
        <tr r="AV13" s="1"/>
      </tp>
      <tp>
        <v>1.1289</v>
        <stp/>
        <stp>StudyData</stp>
        <stp>EU6</stp>
        <stp>Bar</stp>
        <stp/>
        <stp>Low</stp>
        <stp>5</stp>
        <stp>-9</stp>
        <stp/>
        <stp/>
        <stp/>
        <stp/>
        <stp>T</stp>
        <tr r="AV14" s="1"/>
      </tp>
      <tp>
        <v>-5.0000000000000001E-4</v>
        <stp/>
        <stp>ContractData</stp>
        <stp>EU6</stp>
        <stp>NetChange</stp>
        <stp/>
        <stp>T</stp>
        <tr r="J32" s="1"/>
        <tr r="N31" s="1"/>
      </tp>
      <tp>
        <v>1.1305000000000001</v>
        <stp/>
        <stp>DOMData</stp>
        <stp>EU6</stp>
        <stp>Price</stp>
        <stp>-5</stp>
        <stp>T</stp>
        <tr r="B35" s="1"/>
      </tp>
      <tp>
        <v>44.13</v>
        <stp/>
        <stp>DOMData</stp>
        <stp>CLE</stp>
        <stp>Price</stp>
        <stp>-5</stp>
        <stp>T</stp>
        <tr r="O9" s="1"/>
      </tp>
      <tp>
        <v>1.1306</v>
        <stp/>
        <stp>DOMData</stp>
        <stp>EU6</stp>
        <stp>Price</stp>
        <stp>-4</stp>
        <stp>T</stp>
        <tr r="C35" s="1"/>
      </tp>
      <tp>
        <v>44.14</v>
        <stp/>
        <stp>DOMData</stp>
        <stp>CLE</stp>
        <stp>Price</stp>
        <stp>-4</stp>
        <stp>T</stp>
        <tr r="P9" s="1"/>
      </tp>
      <tp t="s">
        <v>E-Mini S&amp;P 500, Mar 15</v>
        <stp/>
        <stp>ContractData</stp>
        <stp>EP</stp>
        <stp>LongDescription</stp>
        <stp/>
        <stp>T</stp>
        <tr r="B7" s="1"/>
      </tp>
      <tp>
        <v>1.1307</v>
        <stp/>
        <stp>DOMData</stp>
        <stp>EU6</stp>
        <stp>Price</stp>
        <stp>-3</stp>
        <stp>T</stp>
        <tr r="D35" s="1"/>
      </tp>
      <tp>
        <v>44.88</v>
        <stp/>
        <stp>StudyData</stp>
        <stp>CLE</stp>
        <stp>Bar</stp>
        <stp/>
        <stp>Open</stp>
        <stp>5</stp>
        <stp>-38</stp>
        <stp/>
        <stp/>
        <stp/>
        <stp/>
        <stp>T</stp>
        <tr r="AK43" s="1"/>
      </tp>
      <tp>
        <v>44.01</v>
        <stp/>
        <stp>StudyData</stp>
        <stp>CLE</stp>
        <stp>Bar</stp>
        <stp/>
        <stp>Open</stp>
        <stp>5</stp>
        <stp>-28</stp>
        <stp/>
        <stp/>
        <stp/>
        <stp/>
        <stp>T</stp>
        <tr r="AK33" s="1"/>
      </tp>
      <tp>
        <v>43.96</v>
        <stp/>
        <stp>StudyData</stp>
        <stp>CLE</stp>
        <stp>Bar</stp>
        <stp/>
        <stp>Open</stp>
        <stp>5</stp>
        <stp>-18</stp>
        <stp/>
        <stp/>
        <stp/>
        <stp/>
        <stp>T</stp>
        <tr r="AK23" s="1"/>
      </tp>
      <tp>
        <v>44.55</v>
        <stp/>
        <stp>StudyData</stp>
        <stp>CLE</stp>
        <stp>Bar</stp>
        <stp/>
        <stp>Open</stp>
        <stp>5</stp>
        <stp>-58</stp>
        <stp/>
        <stp/>
        <stp/>
        <stp/>
        <stp>T</stp>
        <tr r="AK63" s="1"/>
      </tp>
      <tp>
        <v>44.66</v>
        <stp/>
        <stp>StudyData</stp>
        <stp>CLE</stp>
        <stp>Bar</stp>
        <stp/>
        <stp>Open</stp>
        <stp>5</stp>
        <stp>-48</stp>
        <stp/>
        <stp/>
        <stp/>
        <stp/>
        <stp>T</stp>
        <tr r="AK53" s="1"/>
      </tp>
      <tp>
        <v>44.15</v>
        <stp/>
        <stp>DOMData</stp>
        <stp>CLE</stp>
        <stp>Price</stp>
        <stp>-3</stp>
        <stp>T</stp>
        <tr r="Q9" s="1"/>
      </tp>
      <tp>
        <v>1.1308</v>
        <stp/>
        <stp>DOMData</stp>
        <stp>EU6</stp>
        <stp>Price</stp>
        <stp>-2</stp>
        <stp>T</stp>
        <tr r="E35" s="1"/>
      </tp>
      <tp>
        <v>44.81</v>
        <stp/>
        <stp>StudyData</stp>
        <stp>CLE</stp>
        <stp>Bar</stp>
        <stp/>
        <stp>Open</stp>
        <stp>5</stp>
        <stp>-39</stp>
        <stp/>
        <stp/>
        <stp/>
        <stp/>
        <stp>T</stp>
        <tr r="AK44" s="1"/>
      </tp>
      <tp>
        <v>44.04</v>
        <stp/>
        <stp>StudyData</stp>
        <stp>CLE</stp>
        <stp>Bar</stp>
        <stp/>
        <stp>Open</stp>
        <stp>5</stp>
        <stp>-29</stp>
        <stp/>
        <stp/>
        <stp/>
        <stp/>
        <stp>T</stp>
        <tr r="AK34" s="1"/>
      </tp>
      <tp>
        <v>43.87</v>
        <stp/>
        <stp>StudyData</stp>
        <stp>CLE</stp>
        <stp>Bar</stp>
        <stp/>
        <stp>Open</stp>
        <stp>5</stp>
        <stp>-19</stp>
        <stp/>
        <stp/>
        <stp/>
        <stp/>
        <stp>T</stp>
        <tr r="AK24" s="1"/>
      </tp>
      <tp>
        <v>44.42</v>
        <stp/>
        <stp>StudyData</stp>
        <stp>CLE</stp>
        <stp>Bar</stp>
        <stp/>
        <stp>Open</stp>
        <stp>5</stp>
        <stp>-59</stp>
        <stp/>
        <stp/>
        <stp/>
        <stp/>
        <stp>T</stp>
        <tr r="AK64" s="1"/>
      </tp>
      <tp>
        <v>44.83</v>
        <stp/>
        <stp>StudyData</stp>
        <stp>CLE</stp>
        <stp>Bar</stp>
        <stp/>
        <stp>Open</stp>
        <stp>5</stp>
        <stp>-49</stp>
        <stp/>
        <stp/>
        <stp/>
        <stp/>
        <stp>T</stp>
        <tr r="AK54" s="1"/>
      </tp>
      <tp>
        <v>44.16</v>
        <stp/>
        <stp>DOMData</stp>
        <stp>CLE</stp>
        <stp>Price</stp>
        <stp>-2</stp>
        <stp>T</stp>
        <tr r="R9" s="1"/>
      </tp>
      <tp>
        <v>1.1309</v>
        <stp/>
        <stp>DOMData</stp>
        <stp>EU6</stp>
        <stp>Price</stp>
        <stp>-1</stp>
        <stp>T</stp>
        <tr r="C19" s="3"/>
        <tr r="D21" s="3"/>
      </tp>
      <tp>
        <v>44.17</v>
        <stp/>
        <stp>DOMData</stp>
        <stp>CLE</stp>
        <stp>Price</stp>
        <stp>-1</stp>
        <stp>T</stp>
        <tr r="K6" s="3"/>
        <tr r="J4" s="3"/>
      </tp>
      <tp>
        <v>43.79</v>
        <stp/>
        <stp>StudyData</stp>
        <stp>CLE</stp>
        <stp>Bar</stp>
        <stp/>
        <stp>Low</stp>
        <stp>5</stp>
        <stp>-8</stp>
        <stp/>
        <stp/>
        <stp/>
        <stp/>
        <stp>T</stp>
        <tr r="AM13" s="1"/>
      </tp>
      <tp>
        <v>43.78</v>
        <stp/>
        <stp>StudyData</stp>
        <stp>CLE</stp>
        <stp>Bar</stp>
        <stp/>
        <stp>Low</stp>
        <stp>5</stp>
        <stp>-9</stp>
        <stp/>
        <stp/>
        <stp/>
        <stp/>
        <stp>T</stp>
        <tr r="AM14" s="1"/>
      </tp>
      <tp>
        <v>44.45</v>
        <stp/>
        <stp>StudyData</stp>
        <stp>CLE</stp>
        <stp>Bar</stp>
        <stp/>
        <stp>Open</stp>
        <stp>5</stp>
        <stp>-34</stp>
        <stp/>
        <stp/>
        <stp/>
        <stp/>
        <stp>T</stp>
        <tr r="AK39" s="1"/>
      </tp>
      <tp>
        <v>43.75</v>
        <stp/>
        <stp>StudyData</stp>
        <stp>CLE</stp>
        <stp>Bar</stp>
        <stp/>
        <stp>Open</stp>
        <stp>5</stp>
        <stp>-24</stp>
        <stp/>
        <stp/>
        <stp/>
        <stp/>
        <stp>T</stp>
        <tr r="AK29" s="1"/>
      </tp>
      <tp>
        <v>43.83</v>
        <stp/>
        <stp>StudyData</stp>
        <stp>CLE</stp>
        <stp>Bar</stp>
        <stp/>
        <stp>Open</stp>
        <stp>5</stp>
        <stp>-14</stp>
        <stp/>
        <stp/>
        <stp/>
        <stp/>
        <stp>T</stp>
        <tr r="AK19" s="1"/>
      </tp>
      <tp>
        <v>44.71</v>
        <stp/>
        <stp>StudyData</stp>
        <stp>CLE</stp>
        <stp>Bar</stp>
        <stp/>
        <stp>Open</stp>
        <stp>5</stp>
        <stp>-54</stp>
        <stp/>
        <stp/>
        <stp/>
        <stp/>
        <stp>T</stp>
        <tr r="AK59" s="1"/>
      </tp>
      <tp>
        <v>44.93</v>
        <stp/>
        <stp>StudyData</stp>
        <stp>CLE</stp>
        <stp>Bar</stp>
        <stp/>
        <stp>Open</stp>
        <stp>5</stp>
        <stp>-44</stp>
        <stp/>
        <stp/>
        <stp/>
        <stp/>
        <stp>T</stp>
        <tr r="AK49" s="1"/>
      </tp>
      <tp>
        <v>43.91</v>
        <stp/>
        <stp>StudyData</stp>
        <stp>CLE</stp>
        <stp>Bar</stp>
        <stp/>
        <stp>Low</stp>
        <stp>5</stp>
        <stp>-6</stp>
        <stp/>
        <stp/>
        <stp/>
        <stp/>
        <stp>T</stp>
        <tr r="AM11" s="1"/>
      </tp>
      <tp>
        <v>1.1298999999999999</v>
        <stp/>
        <stp>StudyData</stp>
        <stp>EU6</stp>
        <stp>Bar</stp>
        <stp/>
        <stp>Low</stp>
        <stp>5</stp>
        <stp>-1</stp>
        <stp/>
        <stp/>
        <stp/>
        <stp/>
        <stp>T</stp>
        <tr r="AV6" s="1"/>
      </tp>
      <tp>
        <v>44.56</v>
        <stp/>
        <stp>StudyData</stp>
        <stp>CLE</stp>
        <stp>Bar</stp>
        <stp/>
        <stp>Open</stp>
        <stp>5</stp>
        <stp>-35</stp>
        <stp/>
        <stp/>
        <stp/>
        <stp/>
        <stp>T</stp>
        <tr r="AK40" s="1"/>
      </tp>
      <tp>
        <v>43.75</v>
        <stp/>
        <stp>StudyData</stp>
        <stp>CLE</stp>
        <stp>Bar</stp>
        <stp/>
        <stp>Open</stp>
        <stp>5</stp>
        <stp>-25</stp>
        <stp/>
        <stp/>
        <stp/>
        <stp/>
        <stp>T</stp>
        <tr r="AK30" s="1"/>
      </tp>
      <tp>
        <v>43.78</v>
        <stp/>
        <stp>StudyData</stp>
        <stp>CLE</stp>
        <stp>Bar</stp>
        <stp/>
        <stp>Open</stp>
        <stp>5</stp>
        <stp>-15</stp>
        <stp/>
        <stp/>
        <stp/>
        <stp/>
        <stp>T</stp>
        <tr r="AK20" s="1"/>
      </tp>
      <tp>
        <v>44.68</v>
        <stp/>
        <stp>StudyData</stp>
        <stp>CLE</stp>
        <stp>Bar</stp>
        <stp/>
        <stp>Open</stp>
        <stp>5</stp>
        <stp>-55</stp>
        <stp/>
        <stp/>
        <stp/>
        <stp/>
        <stp>T</stp>
        <tr r="AK60" s="1"/>
      </tp>
      <tp>
        <v>44.82</v>
        <stp/>
        <stp>StudyData</stp>
        <stp>CLE</stp>
        <stp>Bar</stp>
        <stp/>
        <stp>Open</stp>
        <stp>5</stp>
        <stp>-45</stp>
        <stp/>
        <stp/>
        <stp/>
        <stp/>
        <stp>T</stp>
        <tr r="AK50" s="1"/>
      </tp>
      <tp>
        <v>43.86</v>
        <stp/>
        <stp>StudyData</stp>
        <stp>CLE</stp>
        <stp>Bar</stp>
        <stp/>
        <stp>Low</stp>
        <stp>5</stp>
        <stp>-7</stp>
        <stp/>
        <stp/>
        <stp/>
        <stp/>
        <stp>T</stp>
        <tr r="AM12" s="1"/>
      </tp>
      <tp>
        <v>1.1301000000000001</v>
        <stp/>
        <stp>StudyData</stp>
        <stp>EU6</stp>
        <stp>Bar</stp>
        <stp/>
        <stp>Low</stp>
        <stp>5</stp>
        <stp>-2</stp>
        <stp/>
        <stp/>
        <stp/>
        <stp/>
        <stp>T</stp>
        <tr r="AV7" s="1"/>
      </tp>
      <tp>
        <v>44.64</v>
        <stp/>
        <stp>StudyData</stp>
        <stp>CLE</stp>
        <stp>Bar</stp>
        <stp/>
        <stp>Open</stp>
        <stp>5</stp>
        <stp>-36</stp>
        <stp/>
        <stp/>
        <stp/>
        <stp/>
        <stp>T</stp>
        <tr r="AK41" s="1"/>
      </tp>
      <tp>
        <v>43.85</v>
        <stp/>
        <stp>StudyData</stp>
        <stp>CLE</stp>
        <stp>Bar</stp>
        <stp/>
        <stp>Open</stp>
        <stp>5</stp>
        <stp>-26</stp>
        <stp/>
        <stp/>
        <stp/>
        <stp/>
        <stp>T</stp>
        <tr r="AK31" s="1"/>
      </tp>
      <tp>
        <v>43.84</v>
        <stp/>
        <stp>StudyData</stp>
        <stp>CLE</stp>
        <stp>Bar</stp>
        <stp/>
        <stp>Open</stp>
        <stp>5</stp>
        <stp>-16</stp>
        <stp/>
        <stp/>
        <stp/>
        <stp/>
        <stp>T</stp>
        <tr r="AK21" s="1"/>
      </tp>
      <tp>
        <v>44.55</v>
        <stp/>
        <stp>StudyData</stp>
        <stp>CLE</stp>
        <stp>Bar</stp>
        <stp/>
        <stp>Open</stp>
        <stp>5</stp>
        <stp>-56</stp>
        <stp/>
        <stp/>
        <stp/>
        <stp/>
        <stp>T</stp>
        <tr r="AK61" s="1"/>
      </tp>
      <tp>
        <v>44.68</v>
        <stp/>
        <stp>StudyData</stp>
        <stp>CLE</stp>
        <stp>Bar</stp>
        <stp/>
        <stp>Open</stp>
        <stp>5</stp>
        <stp>-46</stp>
        <stp/>
        <stp/>
        <stp/>
        <stp/>
        <stp>T</stp>
        <tr r="AK51" s="1"/>
      </tp>
      <tp>
        <v>43.9</v>
        <stp/>
        <stp>StudyData</stp>
        <stp>CLE</stp>
        <stp>Bar</stp>
        <stp/>
        <stp>Low</stp>
        <stp>5</stp>
        <stp>-4</stp>
        <stp/>
        <stp/>
        <stp/>
        <stp/>
        <stp>T</stp>
        <tr r="AM9" s="1"/>
      </tp>
      <tp t="e">
        <v>#N/A</v>
        <stp/>
        <stp>ContractData</stp>
        <stp>Last</stp>
        <stp>NetChange</stp>
        <stp/>
        <stp>T</stp>
        <tr r="N7" s="1"/>
      </tp>
      <tp>
        <v>1.1299999999999999</v>
        <stp/>
        <stp>StudyData</stp>
        <stp>EU6</stp>
        <stp>Bar</stp>
        <stp/>
        <stp>Low</stp>
        <stp>5</stp>
        <stp>-3</stp>
        <stp/>
        <stp/>
        <stp/>
        <stp/>
        <stp>T</stp>
        <tr r="AV8" s="1"/>
      </tp>
      <tp>
        <v>44.62</v>
        <stp/>
        <stp>StudyData</stp>
        <stp>CLE</stp>
        <stp>Bar</stp>
        <stp/>
        <stp>Open</stp>
        <stp>5</stp>
        <stp>-37</stp>
        <stp/>
        <stp/>
        <stp/>
        <stp/>
        <stp>T</stp>
        <tr r="AK42" s="1"/>
      </tp>
      <tp>
        <v>43.84</v>
        <stp/>
        <stp>StudyData</stp>
        <stp>CLE</stp>
        <stp>Bar</stp>
        <stp/>
        <stp>Open</stp>
        <stp>5</stp>
        <stp>-27</stp>
        <stp/>
        <stp/>
        <stp/>
        <stp/>
        <stp>T</stp>
        <tr r="AK32" s="1"/>
      </tp>
      <tp>
        <v>43.84</v>
        <stp/>
        <stp>StudyData</stp>
        <stp>CLE</stp>
        <stp>Bar</stp>
        <stp/>
        <stp>Open</stp>
        <stp>5</stp>
        <stp>-17</stp>
        <stp/>
        <stp/>
        <stp/>
        <stp/>
        <stp>T</stp>
        <tr r="AK22" s="1"/>
      </tp>
      <tp>
        <v>44.61</v>
        <stp/>
        <stp>StudyData</stp>
        <stp>CLE</stp>
        <stp>Bar</stp>
        <stp/>
        <stp>Open</stp>
        <stp>5</stp>
        <stp>-57</stp>
        <stp/>
        <stp/>
        <stp/>
        <stp/>
        <stp>T</stp>
        <tr r="AK62" s="1"/>
      </tp>
      <tp>
        <v>44.74</v>
        <stp/>
        <stp>StudyData</stp>
        <stp>CLE</stp>
        <stp>Bar</stp>
        <stp/>
        <stp>Open</stp>
        <stp>5</stp>
        <stp>-47</stp>
        <stp/>
        <stp/>
        <stp/>
        <stp/>
        <stp>T</stp>
        <tr r="AK52" s="1"/>
      </tp>
      <tp>
        <v>43.88</v>
        <stp/>
        <stp>StudyData</stp>
        <stp>CLE</stp>
        <stp>Bar</stp>
        <stp/>
        <stp>Low</stp>
        <stp>5</stp>
        <stp>-5</stp>
        <stp/>
        <stp/>
        <stp/>
        <stp/>
        <stp>T</stp>
        <tr r="AM10" s="1"/>
      </tp>
      <tp t="s">
        <v>Euro FX (Globex), Mar 15</v>
        <stp/>
        <stp>ContractData</stp>
        <stp>EU6</stp>
        <stp>LongDescription</stp>
        <stp/>
        <stp>T</stp>
        <tr r="B32" s="1"/>
      </tp>
      <tp t="s">
        <v>Crude Light (Globex), Mar 15</v>
        <stp/>
        <stp>ContractData</stp>
        <stp>CLE</stp>
        <stp>LongDescription</stp>
        <stp/>
        <stp>T</stp>
        <tr r="O7" s="1"/>
      </tp>
      <tp>
        <v>1.1296999999999999</v>
        <stp/>
        <stp>StudyData</stp>
        <stp>EU6</stp>
        <stp>Bar</stp>
        <stp/>
        <stp>Low</stp>
        <stp>5</stp>
        <stp>-4</stp>
        <stp/>
        <stp/>
        <stp/>
        <stp/>
        <stp>T</stp>
        <tr r="AV9" s="1"/>
      </tp>
      <tp>
        <v>43.96</v>
        <stp/>
        <stp>StudyData</stp>
        <stp>CLE</stp>
        <stp>Bar</stp>
        <stp/>
        <stp>Open</stp>
        <stp>5</stp>
        <stp>-30</stp>
        <stp/>
        <stp/>
        <stp/>
        <stp/>
        <stp>T</stp>
        <tr r="AK35" s="1"/>
      </tp>
      <tp>
        <v>43.82</v>
        <stp/>
        <stp>StudyData</stp>
        <stp>CLE</stp>
        <stp>Bar</stp>
        <stp/>
        <stp>Open</stp>
        <stp>5</stp>
        <stp>-20</stp>
        <stp/>
        <stp/>
        <stp/>
        <stp/>
        <stp>T</stp>
        <tr r="AK25" s="1"/>
      </tp>
      <tp>
        <v>43.81</v>
        <stp/>
        <stp>StudyData</stp>
        <stp>CLE</stp>
        <stp>Bar</stp>
        <stp/>
        <stp>Open</stp>
        <stp>5</stp>
        <stp>-10</stp>
        <stp/>
        <stp/>
        <stp/>
        <stp/>
        <stp>T</stp>
        <tr r="AK15" s="1"/>
      </tp>
      <tp>
        <v>44.37</v>
        <stp/>
        <stp>StudyData</stp>
        <stp>CLE</stp>
        <stp>Bar</stp>
        <stp/>
        <stp>Open</stp>
        <stp>5</stp>
        <stp>-60</stp>
        <stp/>
        <stp/>
        <stp/>
        <stp/>
        <stp>T</stp>
        <tr r="AK65" s="1"/>
      </tp>
      <tp>
        <v>44.71</v>
        <stp/>
        <stp>StudyData</stp>
        <stp>CLE</stp>
        <stp>Bar</stp>
        <stp/>
        <stp>Open</stp>
        <stp>5</stp>
        <stp>-50</stp>
        <stp/>
        <stp/>
        <stp/>
        <stp/>
        <stp>T</stp>
        <tr r="AK55" s="1"/>
      </tp>
      <tp>
        <v>44.64</v>
        <stp/>
        <stp>StudyData</stp>
        <stp>CLE</stp>
        <stp>Bar</stp>
        <stp/>
        <stp>Open</stp>
        <stp>5</stp>
        <stp>-40</stp>
        <stp/>
        <stp/>
        <stp/>
        <stp/>
        <stp>T</stp>
        <tr r="AK45" s="1"/>
      </tp>
      <tp>
        <v>43.94</v>
        <stp/>
        <stp>StudyData</stp>
        <stp>CLE</stp>
        <stp>Bar</stp>
        <stp/>
        <stp>Low</stp>
        <stp>5</stp>
        <stp>-2</stp>
        <stp/>
        <stp/>
        <stp/>
        <stp/>
        <stp>T</stp>
        <tr r="AM7" s="1"/>
      </tp>
      <tp>
        <v>1.1291</v>
        <stp/>
        <stp>StudyData</stp>
        <stp>EU6</stp>
        <stp>Bar</stp>
        <stp/>
        <stp>Low</stp>
        <stp>5</stp>
        <stp>-5</stp>
        <stp/>
        <stp/>
        <stp/>
        <stp/>
        <stp>T</stp>
        <tr r="AV10" s="1"/>
      </tp>
      <tp>
        <v>44.3</v>
        <stp/>
        <stp>StudyData</stp>
        <stp>CLE</stp>
        <stp>Bar</stp>
        <stp/>
        <stp>Open</stp>
        <stp>5</stp>
        <stp>-31</stp>
        <stp/>
        <stp/>
        <stp/>
        <stp/>
        <stp>T</stp>
        <tr r="AK36" s="1"/>
      </tp>
      <tp>
        <v>43.97</v>
        <stp/>
        <stp>StudyData</stp>
        <stp>CLE</stp>
        <stp>Bar</stp>
        <stp/>
        <stp>Open</stp>
        <stp>5</stp>
        <stp>-21</stp>
        <stp/>
        <stp/>
        <stp/>
        <stp/>
        <stp>T</stp>
        <tr r="AK26" s="1"/>
      </tp>
      <tp>
        <v>43.86</v>
        <stp/>
        <stp>StudyData</stp>
        <stp>CLE</stp>
        <stp>Bar</stp>
        <stp/>
        <stp>Open</stp>
        <stp>5</stp>
        <stp>-11</stp>
        <stp/>
        <stp/>
        <stp/>
        <stp/>
        <stp>T</stp>
        <tr r="AK16" s="1"/>
      </tp>
      <tp>
        <v>44.58</v>
        <stp/>
        <stp>StudyData</stp>
        <stp>CLE</stp>
        <stp>Bar</stp>
        <stp/>
        <stp>Open</stp>
        <stp>5</stp>
        <stp>-51</stp>
        <stp/>
        <stp/>
        <stp/>
        <stp/>
        <stp>T</stp>
        <tr r="AK56" s="1"/>
      </tp>
      <tp>
        <v>44.72</v>
        <stp/>
        <stp>StudyData</stp>
        <stp>CLE</stp>
        <stp>Bar</stp>
        <stp/>
        <stp>Open</stp>
        <stp>5</stp>
        <stp>-41</stp>
        <stp/>
        <stp/>
        <stp/>
        <stp/>
        <stp>T</stp>
        <tr r="AK46" s="1"/>
      </tp>
      <tp>
        <v>43.85</v>
        <stp/>
        <stp>StudyData</stp>
        <stp>CLE</stp>
        <stp>Bar</stp>
        <stp/>
        <stp>Low</stp>
        <stp>5</stp>
        <stp>-3</stp>
        <stp/>
        <stp/>
        <stp/>
        <stp/>
        <stp>T</stp>
        <tr r="AM8" s="1"/>
      </tp>
      <tp>
        <v>1.1287</v>
        <stp/>
        <stp>StudyData</stp>
        <stp>EU6</stp>
        <stp>Bar</stp>
        <stp/>
        <stp>Low</stp>
        <stp>5</stp>
        <stp>-6</stp>
        <stp/>
        <stp/>
        <stp/>
        <stp/>
        <stp>T</stp>
        <tr r="AV11" s="1"/>
      </tp>
      <tp>
        <v>44.37</v>
        <stp/>
        <stp>StudyData</stp>
        <stp>CLE</stp>
        <stp>Bar</stp>
        <stp/>
        <stp>Open</stp>
        <stp>5</stp>
        <stp>-32</stp>
        <stp/>
        <stp/>
        <stp/>
        <stp/>
        <stp>T</stp>
        <tr r="AK37" s="1"/>
      </tp>
      <tp>
        <v>43.88</v>
        <stp/>
        <stp>StudyData</stp>
        <stp>CLE</stp>
        <stp>Bar</stp>
        <stp/>
        <stp>Open</stp>
        <stp>5</stp>
        <stp>-22</stp>
        <stp/>
        <stp/>
        <stp/>
        <stp/>
        <stp>T</stp>
        <tr r="AK27" s="1"/>
      </tp>
      <tp>
        <v>43.82</v>
        <stp/>
        <stp>StudyData</stp>
        <stp>CLE</stp>
        <stp>Bar</stp>
        <stp/>
        <stp>Open</stp>
        <stp>5</stp>
        <stp>-12</stp>
        <stp/>
        <stp/>
        <stp/>
        <stp/>
        <stp>T</stp>
        <tr r="AK17" s="1"/>
      </tp>
      <tp>
        <v>44.55</v>
        <stp/>
        <stp>StudyData</stp>
        <stp>CLE</stp>
        <stp>Bar</stp>
        <stp/>
        <stp>Open</stp>
        <stp>5</stp>
        <stp>-52</stp>
        <stp/>
        <stp/>
        <stp/>
        <stp/>
        <stp>T</stp>
        <tr r="AK57" s="1"/>
      </tp>
      <tp>
        <v>44.74</v>
        <stp/>
        <stp>StudyData</stp>
        <stp>CLE</stp>
        <stp>Bar</stp>
        <stp/>
        <stp>Open</stp>
        <stp>5</stp>
        <stp>-42</stp>
        <stp/>
        <stp/>
        <stp/>
        <stp/>
        <stp>T</stp>
        <tr r="AK47" s="1"/>
      </tp>
      <tp>
        <v>1.1285000000000001</v>
        <stp/>
        <stp>StudyData</stp>
        <stp>EU6</stp>
        <stp>Bar</stp>
        <stp/>
        <stp>Low</stp>
        <stp>5</stp>
        <stp>-7</stp>
        <stp/>
        <stp/>
        <stp/>
        <stp/>
        <stp>T</stp>
        <tr r="AV12" s="1"/>
      </tp>
      <tp>
        <v>44.35</v>
        <stp/>
        <stp>StudyData</stp>
        <stp>CLE</stp>
        <stp>Bar</stp>
        <stp/>
        <stp>Open</stp>
        <stp>5</stp>
        <stp>-33</stp>
        <stp/>
        <stp/>
        <stp/>
        <stp/>
        <stp>T</stp>
        <tr r="AK38" s="1"/>
      </tp>
      <tp>
        <v>43.91</v>
        <stp/>
        <stp>StudyData</stp>
        <stp>CLE</stp>
        <stp>Bar</stp>
        <stp/>
        <stp>Open</stp>
        <stp>5</stp>
        <stp>-23</stp>
        <stp/>
        <stp/>
        <stp/>
        <stp/>
        <stp>T</stp>
        <tr r="AK28" s="1"/>
      </tp>
      <tp>
        <v>43.89</v>
        <stp/>
        <stp>StudyData</stp>
        <stp>CLE</stp>
        <stp>Bar</stp>
        <stp/>
        <stp>Open</stp>
        <stp>5</stp>
        <stp>-13</stp>
        <stp/>
        <stp/>
        <stp/>
        <stp/>
        <stp>T</stp>
        <tr r="AK18" s="1"/>
      </tp>
      <tp>
        <v>44.63</v>
        <stp/>
        <stp>StudyData</stp>
        <stp>CLE</stp>
        <stp>Bar</stp>
        <stp/>
        <stp>Open</stp>
        <stp>5</stp>
        <stp>-53</stp>
        <stp/>
        <stp/>
        <stp/>
        <stp/>
        <stp>T</stp>
        <tr r="AK58" s="1"/>
      </tp>
      <tp>
        <v>44.8</v>
        <stp/>
        <stp>StudyData</stp>
        <stp>CLE</stp>
        <stp>Bar</stp>
        <stp/>
        <stp>Open</stp>
        <stp>5</stp>
        <stp>-43</stp>
        <stp/>
        <stp/>
        <stp/>
        <stp/>
        <stp>T</stp>
        <tr r="AK48" s="1"/>
      </tp>
      <tp>
        <v>43.91</v>
        <stp/>
        <stp>StudyData</stp>
        <stp>CLE</stp>
        <stp>Bar</stp>
        <stp/>
        <stp>Low</stp>
        <stp>5</stp>
        <stp>-1</stp>
        <stp/>
        <stp/>
        <stp/>
        <stp/>
        <stp>T</stp>
        <tr r="AM6" s="1"/>
      </tp>
      <tp>
        <v>44.96</v>
        <stp/>
        <stp>StudyData</stp>
        <stp>CLE</stp>
        <stp>Bar</stp>
        <stp/>
        <stp>High</stp>
        <stp>5</stp>
        <stp>-45</stp>
        <stp/>
        <stp/>
        <stp/>
        <stp/>
        <stp>T</stp>
        <tr r="AL50" s="1"/>
      </tp>
      <tp>
        <v>44.76</v>
        <stp/>
        <stp>StudyData</stp>
        <stp>CLE</stp>
        <stp>Bar</stp>
        <stp/>
        <stp>High</stp>
        <stp>5</stp>
        <stp>-55</stp>
        <stp/>
        <stp/>
        <stp/>
        <stp/>
        <stp>T</stp>
        <tr r="AL60" s="1"/>
      </tp>
      <tp>
        <v>43.91</v>
        <stp/>
        <stp>StudyData</stp>
        <stp>CLE</stp>
        <stp>Bar</stp>
        <stp/>
        <stp>High</stp>
        <stp>5</stp>
        <stp>-15</stp>
        <stp/>
        <stp/>
        <stp/>
        <stp/>
        <stp>T</stp>
        <tr r="AL20" s="1"/>
      </tp>
      <tp>
        <v>43.76</v>
        <stp/>
        <stp>StudyData</stp>
        <stp>CLE</stp>
        <stp>Bar</stp>
        <stp/>
        <stp>High</stp>
        <stp>5</stp>
        <stp>-25</stp>
        <stp/>
        <stp/>
        <stp/>
        <stp/>
        <stp>T</stp>
        <tr r="AL30" s="1"/>
      </tp>
      <tp>
        <v>44.57</v>
        <stp/>
        <stp>StudyData</stp>
        <stp>CLE</stp>
        <stp>Bar</stp>
        <stp/>
        <stp>High</stp>
        <stp>5</stp>
        <stp>-35</stp>
        <stp/>
        <stp/>
        <stp/>
        <stp/>
        <stp>T</stp>
        <tr r="AL40" s="1"/>
      </tp>
      <tp>
        <v>26</v>
        <stp/>
        <stp>DOMData</stp>
        <stp>CLE</stp>
        <stp>Volume</stp>
        <stp>2</stp>
        <stp>T</stp>
        <tr r="W11" s="1"/>
      </tp>
      <tp>
        <v>42033.454861111109</v>
        <stp/>
        <stp>StudyData</stp>
        <stp>CLE</stp>
        <stp>Bar</stp>
        <stp/>
        <stp>Time</stp>
        <stp>5</stp>
        <stp>-15</stp>
        <stp/>
        <stp/>
        <stp/>
        <stp/>
        <stp>T</stp>
        <tr r="AO20" s="1"/>
      </tp>
      <tp>
        <v>42033.420138888891</v>
        <stp/>
        <stp>StudyData</stp>
        <stp>CLE</stp>
        <stp>Bar</stp>
        <stp/>
        <stp>Time</stp>
        <stp>5</stp>
        <stp>-25</stp>
        <stp/>
        <stp/>
        <stp/>
        <stp/>
        <stp>T</stp>
        <tr r="AO30" s="1"/>
      </tp>
      <tp>
        <v>42033.385416666664</v>
        <stp/>
        <stp>StudyData</stp>
        <stp>CLE</stp>
        <stp>Bar</stp>
        <stp/>
        <stp>Time</stp>
        <stp>5</stp>
        <stp>-35</stp>
        <stp/>
        <stp/>
        <stp/>
        <stp/>
        <stp>T</stp>
        <tr r="AO40" s="1"/>
      </tp>
      <tp>
        <v>42033.350694444445</v>
        <stp/>
        <stp>StudyData</stp>
        <stp>CLE</stp>
        <stp>Bar</stp>
        <stp/>
        <stp>Time</stp>
        <stp>5</stp>
        <stp>-45</stp>
        <stp/>
        <stp/>
        <stp/>
        <stp/>
        <stp>T</stp>
        <tr r="AO50" s="1"/>
      </tp>
      <tp>
        <v>42033.315972222219</v>
        <stp/>
        <stp>StudyData</stp>
        <stp>CLE</stp>
        <stp>Bar</stp>
        <stp/>
        <stp>Time</stp>
        <stp>5</stp>
        <stp>-55</stp>
        <stp/>
        <stp/>
        <stp/>
        <stp/>
        <stp>T</stp>
        <tr r="AO60" s="1"/>
      </tp>
      <tp t="s">
        <v>{29,65}</v>
        <stp/>
        <stp>DOMData</stp>
        <stp>EU6</stp>
        <stp>Volume</stp>
        <stp>2</stp>
        <stp>T</stp>
        <tr r="J37" s="1"/>
      </tp>
      <tp>
        <v>44.93</v>
        <stp/>
        <stp>StudyData</stp>
        <stp>CLE</stp>
        <stp>Bar</stp>
        <stp/>
        <stp>High</stp>
        <stp>5</stp>
        <stp>-44</stp>
        <stp/>
        <stp/>
        <stp/>
        <stp/>
        <stp>T</stp>
        <tr r="AL49" s="1"/>
      </tp>
      <tp>
        <v>44.76</v>
        <stp/>
        <stp>StudyData</stp>
        <stp>CLE</stp>
        <stp>Bar</stp>
        <stp/>
        <stp>High</stp>
        <stp>5</stp>
        <stp>-54</stp>
        <stp/>
        <stp/>
        <stp/>
        <stp/>
        <stp>T</stp>
        <tr r="AL59" s="1"/>
      </tp>
      <tp>
        <v>43.98</v>
        <stp/>
        <stp>StudyData</stp>
        <stp>CLE</stp>
        <stp>Bar</stp>
        <stp/>
        <stp>High</stp>
        <stp>5</stp>
        <stp>-14</stp>
        <stp/>
        <stp/>
        <stp/>
        <stp/>
        <stp>T</stp>
        <tr r="AL19" s="1"/>
      </tp>
      <tp>
        <v>43.96</v>
        <stp/>
        <stp>StudyData</stp>
        <stp>CLE</stp>
        <stp>Bar</stp>
        <stp/>
        <stp>High</stp>
        <stp>5</stp>
        <stp>-24</stp>
        <stp/>
        <stp/>
        <stp/>
        <stp/>
        <stp>T</stp>
        <tr r="AL29" s="1"/>
      </tp>
      <tp>
        <v>44.52</v>
        <stp/>
        <stp>StudyData</stp>
        <stp>CLE</stp>
        <stp>Bar</stp>
        <stp/>
        <stp>High</stp>
        <stp>5</stp>
        <stp>-34</stp>
        <stp/>
        <stp/>
        <stp/>
        <stp/>
        <stp>T</stp>
        <tr r="AL39" s="1"/>
      </tp>
      <tp>
        <v>67</v>
        <stp/>
        <stp>DOMData</stp>
        <stp>CLE</stp>
        <stp>Volume</stp>
        <stp>3</stp>
        <stp>T</stp>
        <tr r="X11" s="1"/>
      </tp>
      <tp>
        <v>42033.458333333336</v>
        <stp/>
        <stp>StudyData</stp>
        <stp>CLE</stp>
        <stp>Bar</stp>
        <stp/>
        <stp>Time</stp>
        <stp>5</stp>
        <stp>-14</stp>
        <stp/>
        <stp/>
        <stp/>
        <stp/>
        <stp>T</stp>
        <tr r="AO19" s="1"/>
      </tp>
      <tp>
        <v>42033.423611111109</v>
        <stp/>
        <stp>StudyData</stp>
        <stp>CLE</stp>
        <stp>Bar</stp>
        <stp/>
        <stp>Time</stp>
        <stp>5</stp>
        <stp>-24</stp>
        <stp/>
        <stp/>
        <stp/>
        <stp/>
        <stp>T</stp>
        <tr r="AO29" s="1"/>
      </tp>
      <tp>
        <v>42033.388888888891</v>
        <stp/>
        <stp>StudyData</stp>
        <stp>CLE</stp>
        <stp>Bar</stp>
        <stp/>
        <stp>Time</stp>
        <stp>5</stp>
        <stp>-34</stp>
        <stp/>
        <stp/>
        <stp/>
        <stp/>
        <stp>T</stp>
        <tr r="AO39" s="1"/>
      </tp>
      <tp>
        <v>42033.354166666664</v>
        <stp/>
        <stp>StudyData</stp>
        <stp>CLE</stp>
        <stp>Bar</stp>
        <stp/>
        <stp>Time</stp>
        <stp>5</stp>
        <stp>-44</stp>
        <stp/>
        <stp/>
        <stp/>
        <stp/>
        <stp>T</stp>
        <tr r="AO49" s="1"/>
      </tp>
      <tp>
        <v>42033.319444444445</v>
        <stp/>
        <stp>StudyData</stp>
        <stp>CLE</stp>
        <stp>Bar</stp>
        <stp/>
        <stp>Time</stp>
        <stp>5</stp>
        <stp>-54</stp>
        <stp/>
        <stp/>
        <stp/>
        <stp/>
        <stp>T</stp>
        <tr r="AO59" s="1"/>
      </tp>
      <tp t="s">
        <v>{29,65}</v>
        <stp/>
        <stp>DOMData</stp>
        <stp>EU6</stp>
        <stp>Volume</stp>
        <stp>3</stp>
        <stp>T</stp>
        <tr r="K37" s="1"/>
      </tp>
      <tp>
        <v>44.83</v>
        <stp/>
        <stp>StudyData</stp>
        <stp>CLE</stp>
        <stp>Bar</stp>
        <stp/>
        <stp>High</stp>
        <stp>5</stp>
        <stp>-47</stp>
        <stp/>
        <stp/>
        <stp/>
        <stp/>
        <stp>T</stp>
        <tr r="AL52" s="1"/>
      </tp>
      <tp>
        <v>44.62</v>
        <stp/>
        <stp>StudyData</stp>
        <stp>CLE</stp>
        <stp>Bar</stp>
        <stp/>
        <stp>High</stp>
        <stp>5</stp>
        <stp>-57</stp>
        <stp/>
        <stp/>
        <stp/>
        <stp/>
        <stp>T</stp>
        <tr r="AL62" s="1"/>
      </tp>
      <tp>
        <v>43.9</v>
        <stp/>
        <stp>StudyData</stp>
        <stp>CLE</stp>
        <stp>Bar</stp>
        <stp/>
        <stp>High</stp>
        <stp>5</stp>
        <stp>-17</stp>
        <stp/>
        <stp/>
        <stp/>
        <stp/>
        <stp>T</stp>
        <tr r="AL22" s="1"/>
      </tp>
      <tp>
        <v>43.99</v>
        <stp/>
        <stp>StudyData</stp>
        <stp>CLE</stp>
        <stp>Bar</stp>
        <stp/>
        <stp>High</stp>
        <stp>5</stp>
        <stp>-27</stp>
        <stp/>
        <stp/>
        <stp/>
        <stp/>
        <stp>T</stp>
        <tr r="AL32" s="1"/>
      </tp>
      <tp>
        <v>44.78</v>
        <stp/>
        <stp>StudyData</stp>
        <stp>CLE</stp>
        <stp>Bar</stp>
        <stp/>
        <stp>High</stp>
        <stp>5</stp>
        <stp>-37</stp>
        <stp/>
        <stp/>
        <stp/>
        <stp/>
        <stp>T</stp>
        <tr r="AL42" s="1"/>
      </tp>
      <tp>
        <v>42033.447916666664</v>
        <stp/>
        <stp>StudyData</stp>
        <stp>CLE</stp>
        <stp>Bar</stp>
        <stp/>
        <stp>Time</stp>
        <stp>5</stp>
        <stp>-17</stp>
        <stp/>
        <stp/>
        <stp/>
        <stp/>
        <stp>T</stp>
        <tr r="AO22" s="1"/>
      </tp>
      <tp>
        <v>42033.413194444445</v>
        <stp/>
        <stp>StudyData</stp>
        <stp>CLE</stp>
        <stp>Bar</stp>
        <stp/>
        <stp>Time</stp>
        <stp>5</stp>
        <stp>-27</stp>
        <stp/>
        <stp/>
        <stp/>
        <stp/>
        <stp>T</stp>
        <tr r="AO32" s="1"/>
      </tp>
      <tp>
        <v>42033.378472222219</v>
        <stp/>
        <stp>StudyData</stp>
        <stp>CLE</stp>
        <stp>Bar</stp>
        <stp/>
        <stp>Time</stp>
        <stp>5</stp>
        <stp>-37</stp>
        <stp/>
        <stp/>
        <stp/>
        <stp/>
        <stp>T</stp>
        <tr r="AO42" s="1"/>
      </tp>
      <tp>
        <v>42033.34375</v>
        <stp/>
        <stp>StudyData</stp>
        <stp>CLE</stp>
        <stp>Bar</stp>
        <stp/>
        <stp>Time</stp>
        <stp>5</stp>
        <stp>-47</stp>
        <stp/>
        <stp/>
        <stp/>
        <stp/>
        <stp>T</stp>
        <tr r="AO52" s="1"/>
      </tp>
      <tp>
        <v>42033.309027777781</v>
        <stp/>
        <stp>StudyData</stp>
        <stp>CLE</stp>
        <stp>Bar</stp>
        <stp/>
        <stp>Time</stp>
        <stp>5</stp>
        <stp>-57</stp>
        <stp/>
        <stp/>
        <stp/>
        <stp/>
        <stp>T</stp>
        <tr r="AO62" s="1"/>
      </tp>
      <tp>
        <v>44.82</v>
        <stp/>
        <stp>StudyData</stp>
        <stp>CLE</stp>
        <stp>Bar</stp>
        <stp/>
        <stp>High</stp>
        <stp>5</stp>
        <stp>-46</stp>
        <stp/>
        <stp/>
        <stp/>
        <stp/>
        <stp>T</stp>
        <tr r="AL51" s="1"/>
      </tp>
      <tp>
        <v>44.73</v>
        <stp/>
        <stp>StudyData</stp>
        <stp>CLE</stp>
        <stp>Bar</stp>
        <stp/>
        <stp>High</stp>
        <stp>5</stp>
        <stp>-56</stp>
        <stp/>
        <stp/>
        <stp/>
        <stp/>
        <stp>T</stp>
        <tr r="AL61" s="1"/>
      </tp>
      <tp>
        <v>43.93</v>
        <stp/>
        <stp>StudyData</stp>
        <stp>CLE</stp>
        <stp>Bar</stp>
        <stp/>
        <stp>High</stp>
        <stp>5</stp>
        <stp>-16</stp>
        <stp/>
        <stp/>
        <stp/>
        <stp/>
        <stp>T</stp>
        <tr r="AL21" s="1"/>
      </tp>
      <tp>
        <v>43.88</v>
        <stp/>
        <stp>StudyData</stp>
        <stp>CLE</stp>
        <stp>Bar</stp>
        <stp/>
        <stp>High</stp>
        <stp>5</stp>
        <stp>-26</stp>
        <stp/>
        <stp/>
        <stp/>
        <stp/>
        <stp>T</stp>
        <tr r="AL31" s="1"/>
      </tp>
      <tp>
        <v>44.65</v>
        <stp/>
        <stp>StudyData</stp>
        <stp>CLE</stp>
        <stp>Bar</stp>
        <stp/>
        <stp>High</stp>
        <stp>5</stp>
        <stp>-36</stp>
        <stp/>
        <stp/>
        <stp/>
        <stp/>
        <stp>T</stp>
        <tr r="AL41" s="1"/>
      </tp>
      <tp>
        <v>13</v>
        <stp/>
        <stp>DOMData</stp>
        <stp>CLE</stp>
        <stp>Volume</stp>
        <stp>1</stp>
        <stp>T</stp>
        <tr r="U11" s="1"/>
      </tp>
      <tp>
        <v>42033.451388888891</v>
        <stp/>
        <stp>StudyData</stp>
        <stp>CLE</stp>
        <stp>Bar</stp>
        <stp/>
        <stp>Time</stp>
        <stp>5</stp>
        <stp>-16</stp>
        <stp/>
        <stp/>
        <stp/>
        <stp/>
        <stp>T</stp>
        <tr r="AO21" s="1"/>
      </tp>
      <tp>
        <v>42033.416666666664</v>
        <stp/>
        <stp>StudyData</stp>
        <stp>CLE</stp>
        <stp>Bar</stp>
        <stp/>
        <stp>Time</stp>
        <stp>5</stp>
        <stp>-26</stp>
        <stp/>
        <stp/>
        <stp/>
        <stp/>
        <stp>T</stp>
        <tr r="AO31" s="1"/>
      </tp>
      <tp>
        <v>42033.381944444445</v>
        <stp/>
        <stp>StudyData</stp>
        <stp>CLE</stp>
        <stp>Bar</stp>
        <stp/>
        <stp>Time</stp>
        <stp>5</stp>
        <stp>-36</stp>
        <stp/>
        <stp/>
        <stp/>
        <stp/>
        <stp>T</stp>
        <tr r="AO41" s="1"/>
      </tp>
      <tp>
        <v>42033.347222222219</v>
        <stp/>
        <stp>StudyData</stp>
        <stp>CLE</stp>
        <stp>Bar</stp>
        <stp/>
        <stp>Time</stp>
        <stp>5</stp>
        <stp>-46</stp>
        <stp/>
        <stp/>
        <stp/>
        <stp/>
        <stp>T</stp>
        <tr r="AO51" s="1"/>
      </tp>
      <tp>
        <v>42033.3125</v>
        <stp/>
        <stp>StudyData</stp>
        <stp>CLE</stp>
        <stp>Bar</stp>
        <stp/>
        <stp>Time</stp>
        <stp>5</stp>
        <stp>-56</stp>
        <stp/>
        <stp/>
        <stp/>
        <stp/>
        <stp>T</stp>
        <tr r="AO61" s="1"/>
      </tp>
      <tp t="s">
        <v>{29,65}</v>
        <stp/>
        <stp>DOMData</stp>
        <stp>EU6</stp>
        <stp>Volume</stp>
        <stp>1</stp>
        <stp>T</stp>
        <tr r="H37" s="1"/>
      </tp>
      <tp>
        <v>199450</v>
        <stp/>
        <stp>StudyData</stp>
        <stp>EP</stp>
        <stp>Tick</stp>
        <stp>FlatTicks=0</stp>
        <stp>Tick</stp>
        <stp>D</stp>
        <stp>-9</stp>
        <stp>all</stp>
        <tr r="AA26" s="1"/>
      </tp>
      <tp>
        <v>199475</v>
        <stp/>
        <stp>StudyData</stp>
        <stp>EP</stp>
        <stp>Tick</stp>
        <stp>FlatTicks=0</stp>
        <stp>Tick</stp>
        <stp>D</stp>
        <stp>-8</stp>
        <stp>all</stp>
        <tr r="AA27" s="1"/>
      </tp>
      <tp>
        <v>199500</v>
        <stp/>
        <stp>StudyData</stp>
        <stp>EP</stp>
        <stp>Tick</stp>
        <stp>FlatTicks=0</stp>
        <stp>Tick</stp>
        <stp>D</stp>
        <stp>-1</stp>
        <stp>all</stp>
        <tr r="AA34" s="1"/>
      </tp>
      <tp>
        <v>199500</v>
        <stp/>
        <stp>StudyData</stp>
        <stp>EP</stp>
        <stp>Tick</stp>
        <stp>FlatTicks=0</stp>
        <stp>Tick</stp>
        <stp>D</stp>
        <stp>-3</stp>
        <stp>all</stp>
        <tr r="AA32" s="1"/>
      </tp>
      <tp>
        <v>199525</v>
        <stp/>
        <stp>StudyData</stp>
        <stp>EP</stp>
        <stp>Tick</stp>
        <stp>FlatTicks=0</stp>
        <stp>Tick</stp>
        <stp>D</stp>
        <stp>-2</stp>
        <stp>all</stp>
        <tr r="AA33" s="1"/>
      </tp>
      <tp>
        <v>199500</v>
        <stp/>
        <stp>StudyData</stp>
        <stp>EP</stp>
        <stp>Tick</stp>
        <stp>FlatTicks=0</stp>
        <stp>Tick</stp>
        <stp>D</stp>
        <stp>-5</stp>
        <stp>all</stp>
        <tr r="AA30" s="1"/>
      </tp>
      <tp>
        <v>199475</v>
        <stp/>
        <stp>StudyData</stp>
        <stp>EP</stp>
        <stp>Tick</stp>
        <stp>FlatTicks=0</stp>
        <stp>Tick</stp>
        <stp>D</stp>
        <stp>-4</stp>
        <stp>all</stp>
        <tr r="AA31" s="1"/>
      </tp>
      <tp>
        <v>199450</v>
        <stp/>
        <stp>StudyData</stp>
        <stp>EP</stp>
        <stp>Tick</stp>
        <stp>FlatTicks=0</stp>
        <stp>Tick</stp>
        <stp>D</stp>
        <stp>-7</stp>
        <stp>all</stp>
        <tr r="AA28" s="1"/>
      </tp>
      <tp>
        <v>199475</v>
        <stp/>
        <stp>StudyData</stp>
        <stp>EP</stp>
        <stp>Tick</stp>
        <stp>FlatTicks=0</stp>
        <stp>Tick</stp>
        <stp>D</stp>
        <stp>-6</stp>
        <stp>all</stp>
        <tr r="AA29" s="1"/>
      </tp>
      <tp>
        <v>44.76</v>
        <stp/>
        <stp>StudyData</stp>
        <stp>CLE</stp>
        <stp>Bar</stp>
        <stp/>
        <stp>High</stp>
        <stp>5</stp>
        <stp>-41</stp>
        <stp/>
        <stp/>
        <stp/>
        <stp/>
        <stp>T</stp>
        <tr r="AL46" s="1"/>
      </tp>
      <tp>
        <v>44.72</v>
        <stp/>
        <stp>StudyData</stp>
        <stp>CLE</stp>
        <stp>Bar</stp>
        <stp/>
        <stp>High</stp>
        <stp>5</stp>
        <stp>-51</stp>
        <stp/>
        <stp/>
        <stp/>
        <stp/>
        <stp>T</stp>
        <tr r="AL56" s="1"/>
      </tp>
      <tp>
        <v>43.9</v>
        <stp/>
        <stp>StudyData</stp>
        <stp>CLE</stp>
        <stp>Bar</stp>
        <stp/>
        <stp>High</stp>
        <stp>5</stp>
        <stp>-11</stp>
        <stp/>
        <stp/>
        <stp/>
        <stp/>
        <stp>T</stp>
        <tr r="AL16" s="1"/>
      </tp>
      <tp>
        <v>43.97</v>
        <stp/>
        <stp>StudyData</stp>
        <stp>CLE</stp>
        <stp>Bar</stp>
        <stp/>
        <stp>High</stp>
        <stp>5</stp>
        <stp>-21</stp>
        <stp/>
        <stp/>
        <stp/>
        <stp/>
        <stp>T</stp>
        <tr r="AL26" s="1"/>
      </tp>
      <tp>
        <v>44.3</v>
        <stp/>
        <stp>StudyData</stp>
        <stp>CLE</stp>
        <stp>Bar</stp>
        <stp/>
        <stp>High</stp>
        <stp>5</stp>
        <stp>-31</stp>
        <stp/>
        <stp/>
        <stp/>
        <stp/>
        <stp>T</stp>
        <tr r="AL36" s="1"/>
      </tp>
      <tp>
        <v>42033.46875</v>
        <stp/>
        <stp>StudyData</stp>
        <stp>CLE</stp>
        <stp>Bar</stp>
        <stp/>
        <stp>Time</stp>
        <stp>5</stp>
        <stp>-11</stp>
        <stp/>
        <stp/>
        <stp/>
        <stp/>
        <stp>T</stp>
        <tr r="AO16" s="1"/>
      </tp>
      <tp>
        <v>42033.434027777781</v>
        <stp/>
        <stp>StudyData</stp>
        <stp>CLE</stp>
        <stp>Bar</stp>
        <stp/>
        <stp>Time</stp>
        <stp>5</stp>
        <stp>-21</stp>
        <stp/>
        <stp/>
        <stp/>
        <stp/>
        <stp>T</stp>
        <tr r="AO26" s="1"/>
      </tp>
      <tp>
        <v>42033.399305555555</v>
        <stp/>
        <stp>StudyData</stp>
        <stp>CLE</stp>
        <stp>Bar</stp>
        <stp/>
        <stp>Time</stp>
        <stp>5</stp>
        <stp>-31</stp>
        <stp/>
        <stp/>
        <stp/>
        <stp/>
        <stp>T</stp>
        <tr r="AO36" s="1"/>
      </tp>
      <tp>
        <v>42033.364583333336</v>
        <stp/>
        <stp>StudyData</stp>
        <stp>CLE</stp>
        <stp>Bar</stp>
        <stp/>
        <stp>Time</stp>
        <stp>5</stp>
        <stp>-41</stp>
        <stp/>
        <stp/>
        <stp/>
        <stp/>
        <stp>T</stp>
        <tr r="AO46" s="1"/>
      </tp>
      <tp>
        <v>42033.329861111109</v>
        <stp/>
        <stp>StudyData</stp>
        <stp>CLE</stp>
        <stp>Bar</stp>
        <stp/>
        <stp>Time</stp>
        <stp>5</stp>
        <stp>-51</stp>
        <stp/>
        <stp/>
        <stp/>
        <stp/>
        <stp>T</stp>
        <tr r="AO56" s="1"/>
      </tp>
      <tp>
        <v>44.82</v>
        <stp/>
        <stp>StudyData</stp>
        <stp>CLE</stp>
        <stp>Bar</stp>
        <stp/>
        <stp>High</stp>
        <stp>5</stp>
        <stp>-40</stp>
        <stp/>
        <stp/>
        <stp/>
        <stp/>
        <stp>T</stp>
        <tr r="AL45" s="1"/>
      </tp>
      <tp>
        <v>44.88</v>
        <stp/>
        <stp>StudyData</stp>
        <stp>CLE</stp>
        <stp>Bar</stp>
        <stp/>
        <stp>High</stp>
        <stp>5</stp>
        <stp>-50</stp>
        <stp/>
        <stp/>
        <stp/>
        <stp/>
        <stp>T</stp>
        <tr r="AL55" s="1"/>
      </tp>
      <tp>
        <v>44.48</v>
        <stp/>
        <stp>StudyData</stp>
        <stp>CLE</stp>
        <stp>Bar</stp>
        <stp/>
        <stp>High</stp>
        <stp>5</stp>
        <stp>-60</stp>
        <stp/>
        <stp/>
        <stp/>
        <stp/>
        <stp>T</stp>
        <tr r="AL65" s="1"/>
      </tp>
      <tp>
        <v>43.81</v>
        <stp/>
        <stp>StudyData</stp>
        <stp>CLE</stp>
        <stp>Bar</stp>
        <stp/>
        <stp>High</stp>
        <stp>5</stp>
        <stp>-10</stp>
        <stp/>
        <stp/>
        <stp/>
        <stp/>
        <stp>T</stp>
        <tr r="AL15" s="1"/>
      </tp>
      <tp>
        <v>43.91</v>
        <stp/>
        <stp>StudyData</stp>
        <stp>CLE</stp>
        <stp>Bar</stp>
        <stp/>
        <stp>High</stp>
        <stp>5</stp>
        <stp>-20</stp>
        <stp/>
        <stp/>
        <stp/>
        <stp/>
        <stp>T</stp>
        <tr r="AL25" s="1"/>
      </tp>
      <tp>
        <v>44.05</v>
        <stp/>
        <stp>StudyData</stp>
        <stp>CLE</stp>
        <stp>Bar</stp>
        <stp/>
        <stp>High</stp>
        <stp>5</stp>
        <stp>-30</stp>
        <stp/>
        <stp/>
        <stp/>
        <stp/>
        <stp>T</stp>
        <tr r="AL35" s="1"/>
      </tp>
      <tp>
        <v>42033.472222222219</v>
        <stp/>
        <stp>StudyData</stp>
        <stp>CLE</stp>
        <stp>Bar</stp>
        <stp/>
        <stp>Time</stp>
        <stp>5</stp>
        <stp>-10</stp>
        <stp/>
        <stp/>
        <stp/>
        <stp/>
        <stp>T</stp>
        <tr r="AO15" s="1"/>
      </tp>
      <tp>
        <v>42033.4375</v>
        <stp/>
        <stp>StudyData</stp>
        <stp>CLE</stp>
        <stp>Bar</stp>
        <stp/>
        <stp>Time</stp>
        <stp>5</stp>
        <stp>-20</stp>
        <stp/>
        <stp/>
        <stp/>
        <stp/>
        <stp>T</stp>
        <tr r="AO25" s="1"/>
      </tp>
      <tp>
        <v>42033.402777777781</v>
        <stp/>
        <stp>StudyData</stp>
        <stp>CLE</stp>
        <stp>Bar</stp>
        <stp/>
        <stp>Time</stp>
        <stp>5</stp>
        <stp>-30</stp>
        <stp/>
        <stp/>
        <stp/>
        <stp/>
        <stp>T</stp>
        <tr r="AO35" s="1"/>
      </tp>
      <tp>
        <v>42033.368055555555</v>
        <stp/>
        <stp>StudyData</stp>
        <stp>CLE</stp>
        <stp>Bar</stp>
        <stp/>
        <stp>Time</stp>
        <stp>5</stp>
        <stp>-40</stp>
        <stp/>
        <stp/>
        <stp/>
        <stp/>
        <stp>T</stp>
        <tr r="AO45" s="1"/>
      </tp>
      <tp>
        <v>42033.333333333336</v>
        <stp/>
        <stp>StudyData</stp>
        <stp>CLE</stp>
        <stp>Bar</stp>
        <stp/>
        <stp>Time</stp>
        <stp>5</stp>
        <stp>-50</stp>
        <stp/>
        <stp/>
        <stp/>
        <stp/>
        <stp>T</stp>
        <tr r="AO55" s="1"/>
      </tp>
      <tp>
        <v>42033.298611111109</v>
        <stp/>
        <stp>StudyData</stp>
        <stp>CLE</stp>
        <stp>Bar</stp>
        <stp/>
        <stp>Time</stp>
        <stp>5</stp>
        <stp>-60</stp>
        <stp/>
        <stp/>
        <stp/>
        <stp/>
        <stp>T</stp>
        <tr r="AO65" s="1"/>
      </tp>
      <tp>
        <v>44.87</v>
        <stp/>
        <stp>StudyData</stp>
        <stp>CLE</stp>
        <stp>Bar</stp>
        <stp/>
        <stp>High</stp>
        <stp>5</stp>
        <stp>-43</stp>
        <stp/>
        <stp/>
        <stp/>
        <stp/>
        <stp>T</stp>
        <tr r="AL48" s="1"/>
      </tp>
      <tp>
        <v>44.65</v>
        <stp/>
        <stp>StudyData</stp>
        <stp>CLE</stp>
        <stp>Bar</stp>
        <stp/>
        <stp>High</stp>
        <stp>5</stp>
        <stp>-53</stp>
        <stp/>
        <stp/>
        <stp/>
        <stp/>
        <stp>T</stp>
        <tr r="AL58" s="1"/>
      </tp>
      <tp>
        <v>43.93</v>
        <stp/>
        <stp>StudyData</stp>
        <stp>CLE</stp>
        <stp>Bar</stp>
        <stp/>
        <stp>High</stp>
        <stp>5</stp>
        <stp>-13</stp>
        <stp/>
        <stp/>
        <stp/>
        <stp/>
        <stp>T</stp>
        <tr r="AL18" s="1"/>
      </tp>
      <tp>
        <v>44.02</v>
        <stp/>
        <stp>StudyData</stp>
        <stp>CLE</stp>
        <stp>Bar</stp>
        <stp/>
        <stp>High</stp>
        <stp>5</stp>
        <stp>-23</stp>
        <stp/>
        <stp/>
        <stp/>
        <stp/>
        <stp>T</stp>
        <tr r="AL28" s="1"/>
      </tp>
      <tp>
        <v>44.41</v>
        <stp/>
        <stp>StudyData</stp>
        <stp>CLE</stp>
        <stp>Bar</stp>
        <stp/>
        <stp>High</stp>
        <stp>5</stp>
        <stp>-33</stp>
        <stp/>
        <stp/>
        <stp/>
        <stp/>
        <stp>T</stp>
        <tr r="AL38" s="1"/>
      </tp>
      <tp>
        <v>48</v>
        <stp/>
        <stp>DOMData</stp>
        <stp>CLE</stp>
        <stp>Volume</stp>
        <stp>4</stp>
        <stp>T</stp>
        <tr r="Y11" s="1"/>
      </tp>
      <tp>
        <v>42033.461805555555</v>
        <stp/>
        <stp>StudyData</stp>
        <stp>CLE</stp>
        <stp>Bar</stp>
        <stp/>
        <stp>Time</stp>
        <stp>5</stp>
        <stp>-13</stp>
        <stp/>
        <stp/>
        <stp/>
        <stp/>
        <stp>T</stp>
        <tr r="AO18" s="1"/>
      </tp>
      <tp>
        <v>42033.427083333336</v>
        <stp/>
        <stp>StudyData</stp>
        <stp>CLE</stp>
        <stp>Bar</stp>
        <stp/>
        <stp>Time</stp>
        <stp>5</stp>
        <stp>-23</stp>
        <stp/>
        <stp/>
        <stp/>
        <stp/>
        <stp>T</stp>
        <tr r="AO28" s="1"/>
      </tp>
      <tp>
        <v>42033.392361111109</v>
        <stp/>
        <stp>StudyData</stp>
        <stp>CLE</stp>
        <stp>Bar</stp>
        <stp/>
        <stp>Time</stp>
        <stp>5</stp>
        <stp>-33</stp>
        <stp/>
        <stp/>
        <stp/>
        <stp/>
        <stp>T</stp>
        <tr r="AO38" s="1"/>
      </tp>
      <tp>
        <v>42033.357638888891</v>
        <stp/>
        <stp>StudyData</stp>
        <stp>CLE</stp>
        <stp>Bar</stp>
        <stp/>
        <stp>Time</stp>
        <stp>5</stp>
        <stp>-43</stp>
        <stp/>
        <stp/>
        <stp/>
        <stp/>
        <stp>T</stp>
        <tr r="AO48" s="1"/>
      </tp>
      <tp>
        <v>42033.322916666664</v>
        <stp/>
        <stp>StudyData</stp>
        <stp>CLE</stp>
        <stp>Bar</stp>
        <stp/>
        <stp>Time</stp>
        <stp>5</stp>
        <stp>-53</stp>
        <stp/>
        <stp/>
        <stp/>
        <stp/>
        <stp>T</stp>
        <tr r="AO58" s="1"/>
      </tp>
      <tp t="s">
        <v>{29,65}</v>
        <stp/>
        <stp>DOMData</stp>
        <stp>EU6</stp>
        <stp>Volume</stp>
        <stp>4</stp>
        <stp>T</stp>
        <tr r="L37" s="1"/>
      </tp>
      <tp>
        <v>44.82</v>
        <stp/>
        <stp>StudyData</stp>
        <stp>CLE</stp>
        <stp>Bar</stp>
        <stp/>
        <stp>High</stp>
        <stp>5</stp>
        <stp>-42</stp>
        <stp/>
        <stp/>
        <stp/>
        <stp/>
        <stp>T</stp>
        <tr r="AL47" s="1"/>
      </tp>
      <tp>
        <v>44.63</v>
        <stp/>
        <stp>StudyData</stp>
        <stp>CLE</stp>
        <stp>Bar</stp>
        <stp/>
        <stp>High</stp>
        <stp>5</stp>
        <stp>-52</stp>
        <stp/>
        <stp/>
        <stp/>
        <stp/>
        <stp>T</stp>
        <tr r="AL57" s="1"/>
      </tp>
      <tp>
        <v>43.94</v>
        <stp/>
        <stp>StudyData</stp>
        <stp>CLE</stp>
        <stp>Bar</stp>
        <stp/>
        <stp>High</stp>
        <stp>5</stp>
        <stp>-12</stp>
        <stp/>
        <stp/>
        <stp/>
        <stp/>
        <stp>T</stp>
        <tr r="AL17" s="1"/>
      </tp>
      <tp>
        <v>44</v>
        <stp/>
        <stp>StudyData</stp>
        <stp>CLE</stp>
        <stp>Bar</stp>
        <stp/>
        <stp>High</stp>
        <stp>5</stp>
        <stp>-22</stp>
        <stp/>
        <stp/>
        <stp/>
        <stp/>
        <stp>T</stp>
        <tr r="AL27" s="1"/>
      </tp>
      <tp>
        <v>44.39</v>
        <stp/>
        <stp>StudyData</stp>
        <stp>CLE</stp>
        <stp>Bar</stp>
        <stp/>
        <stp>High</stp>
        <stp>5</stp>
        <stp>-32</stp>
        <stp/>
        <stp/>
        <stp/>
        <stp/>
        <stp>T</stp>
        <tr r="AL37" s="1"/>
      </tp>
      <tp>
        <v>63</v>
        <stp/>
        <stp>DOMData</stp>
        <stp>CLE</stp>
        <stp>Volume</stp>
        <stp>5</stp>
        <stp>T</stp>
        <tr r="Z11" s="1"/>
      </tp>
      <tp>
        <v>42033.465277777781</v>
        <stp/>
        <stp>StudyData</stp>
        <stp>CLE</stp>
        <stp>Bar</stp>
        <stp/>
        <stp>Time</stp>
        <stp>5</stp>
        <stp>-12</stp>
        <stp/>
        <stp/>
        <stp/>
        <stp/>
        <stp>T</stp>
        <tr r="AO17" s="1"/>
      </tp>
      <tp>
        <v>42033.430555555555</v>
        <stp/>
        <stp>StudyData</stp>
        <stp>CLE</stp>
        <stp>Bar</stp>
        <stp/>
        <stp>Time</stp>
        <stp>5</stp>
        <stp>-22</stp>
        <stp/>
        <stp/>
        <stp/>
        <stp/>
        <stp>T</stp>
        <tr r="AO27" s="1"/>
      </tp>
      <tp>
        <v>42033.395833333336</v>
        <stp/>
        <stp>StudyData</stp>
        <stp>CLE</stp>
        <stp>Bar</stp>
        <stp/>
        <stp>Time</stp>
        <stp>5</stp>
        <stp>-32</stp>
        <stp/>
        <stp/>
        <stp/>
        <stp/>
        <stp>T</stp>
        <tr r="AO37" s="1"/>
      </tp>
      <tp>
        <v>42033.361111111109</v>
        <stp/>
        <stp>StudyData</stp>
        <stp>CLE</stp>
        <stp>Bar</stp>
        <stp/>
        <stp>Time</stp>
        <stp>5</stp>
        <stp>-42</stp>
        <stp/>
        <stp/>
        <stp/>
        <stp/>
        <stp>T</stp>
        <tr r="AO47" s="1"/>
      </tp>
      <tp>
        <v>42033.326388888891</v>
        <stp/>
        <stp>StudyData</stp>
        <stp>CLE</stp>
        <stp>Bar</stp>
        <stp/>
        <stp>Time</stp>
        <stp>5</stp>
        <stp>-52</stp>
        <stp/>
        <stp/>
        <stp/>
        <stp/>
        <stp>T</stp>
        <tr r="AO57" s="1"/>
      </tp>
      <tp t="s">
        <v>{29,65}</v>
        <stp/>
        <stp>DOMData</stp>
        <stp>EU6</stp>
        <stp>Volume</stp>
        <stp>5</stp>
        <stp>T</stp>
        <tr r="M37" s="1"/>
      </tp>
      <tp>
        <v>-0.28000000000000003</v>
        <stp/>
        <stp>ContractData</stp>
        <stp>CLE</stp>
        <stp>NetChange</stp>
        <stp/>
        <stp>T</stp>
        <tr r="W7" s="1"/>
      </tp>
      <tp>
        <v>44.18</v>
        <stp/>
        <stp>DOMData</stp>
        <stp>CLE</stp>
        <stp>Price</stp>
        <stp>1</stp>
        <stp>T</stp>
        <tr r="M6" s="3"/>
      </tp>
      <tp>
        <v>44.2</v>
        <stp/>
        <stp>DOMData</stp>
        <stp>CLE</stp>
        <stp>Price</stp>
        <stp>3</stp>
        <stp>T</stp>
        <tr r="X9" s="1"/>
      </tp>
      <tp>
        <v>44.19</v>
        <stp/>
        <stp>DOMData</stp>
        <stp>CLE</stp>
        <stp>Price</stp>
        <stp>2</stp>
        <stp>T</stp>
        <tr r="W9" s="1"/>
      </tp>
      <tp>
        <v>11309</v>
        <stp/>
        <stp>StudyData</stp>
        <stp>EU6</stp>
        <stp>Tick</stp>
        <stp>FlatTicks=0</stp>
        <stp>Tick</stp>
        <stp>D</stp>
        <stp>-12</stp>
        <stp>all</stp>
        <tr r="AS23" s="1"/>
      </tp>
      <tp>
        <v>11308</v>
        <stp/>
        <stp>StudyData</stp>
        <stp>EU6</stp>
        <stp>Tick</stp>
        <stp>FlatTicks=0</stp>
        <stp>Tick</stp>
        <stp>D</stp>
        <stp>-13</stp>
        <stp>all</stp>
        <tr r="AS22" s="1"/>
      </tp>
      <tp>
        <v>11309</v>
        <stp/>
        <stp>StudyData</stp>
        <stp>EU6</stp>
        <stp>Tick</stp>
        <stp>FlatTicks=0</stp>
        <stp>Tick</stp>
        <stp>D</stp>
        <stp>-10</stp>
        <stp>all</stp>
        <tr r="AS25" s="1"/>
      </tp>
      <tp>
        <v>11308</v>
        <stp/>
        <stp>StudyData</stp>
        <stp>EU6</stp>
        <stp>Tick</stp>
        <stp>FlatTicks=0</stp>
        <stp>Tick</stp>
        <stp>D</stp>
        <stp>-11</stp>
        <stp>all</stp>
        <tr r="AS24" s="1"/>
      </tp>
      <tp>
        <v>11307</v>
        <stp/>
        <stp>StudyData</stp>
        <stp>EU6</stp>
        <stp>Tick</stp>
        <stp>FlatTicks=0</stp>
        <stp>Tick</stp>
        <stp>D</stp>
        <stp>-16</stp>
        <stp>all</stp>
        <tr r="AS19" s="1"/>
      </tp>
      <tp>
        <v>11306</v>
        <stp/>
        <stp>StudyData</stp>
        <stp>EU6</stp>
        <stp>Tick</stp>
        <stp>FlatTicks=0</stp>
        <stp>Tick</stp>
        <stp>D</stp>
        <stp>-17</stp>
        <stp>all</stp>
        <tr r="AS18" s="1"/>
      </tp>
      <tp>
        <v>11307</v>
        <stp/>
        <stp>StudyData</stp>
        <stp>EU6</stp>
        <stp>Tick</stp>
        <stp>FlatTicks=0</stp>
        <stp>Tick</stp>
        <stp>D</stp>
        <stp>-14</stp>
        <stp>all</stp>
        <tr r="AS21" s="1"/>
      </tp>
      <tp>
        <v>11308</v>
        <stp/>
        <stp>StudyData</stp>
        <stp>EU6</stp>
        <stp>Tick</stp>
        <stp>FlatTicks=0</stp>
        <stp>Tick</stp>
        <stp>D</stp>
        <stp>-15</stp>
        <stp>all</stp>
        <tr r="AS20" s="1"/>
      </tp>
      <tp>
        <v>11305</v>
        <stp/>
        <stp>StudyData</stp>
        <stp>EU6</stp>
        <stp>Tick</stp>
        <stp>FlatTicks=0</stp>
        <stp>Tick</stp>
        <stp>D</stp>
        <stp>-18</stp>
        <stp>all</stp>
        <tr r="AS17" s="1"/>
      </tp>
      <tp>
        <v>11304</v>
        <stp/>
        <stp>StudyData</stp>
        <stp>EU6</stp>
        <stp>Tick</stp>
        <stp>FlatTicks=0</stp>
        <stp>Tick</stp>
        <stp>D</stp>
        <stp>-19</stp>
        <stp>all</stp>
        <tr r="AS16" s="1"/>
      </tp>
      <tp>
        <v>11305</v>
        <stp/>
        <stp>StudyData</stp>
        <stp>EU6</stp>
        <stp>Tick</stp>
        <stp>FlatTicks=0</stp>
        <stp>Tick</stp>
        <stp>D</stp>
        <stp>-22</stp>
        <stp>all</stp>
        <tr r="AS13" s="1"/>
      </tp>
      <tp>
        <v>11306</v>
        <stp/>
        <stp>StudyData</stp>
        <stp>EU6</stp>
        <stp>Tick</stp>
        <stp>FlatTicks=0</stp>
        <stp>Tick</stp>
        <stp>D</stp>
        <stp>-23</stp>
        <stp>all</stp>
        <tr r="AS12" s="1"/>
      </tp>
      <tp>
        <v>11303</v>
        <stp/>
        <stp>StudyData</stp>
        <stp>EU6</stp>
        <stp>Tick</stp>
        <stp>FlatTicks=0</stp>
        <stp>Tick</stp>
        <stp>D</stp>
        <stp>-20</stp>
        <stp>all</stp>
        <tr r="AS15" s="1"/>
      </tp>
      <tp>
        <v>11304</v>
        <stp/>
        <stp>StudyData</stp>
        <stp>EU6</stp>
        <stp>Tick</stp>
        <stp>FlatTicks=0</stp>
        <stp>Tick</stp>
        <stp>D</stp>
        <stp>-21</stp>
        <stp>all</stp>
        <tr r="AS14" s="1"/>
      </tp>
      <tp>
        <v>11305</v>
        <stp/>
        <stp>StudyData</stp>
        <stp>EU6</stp>
        <stp>Tick</stp>
        <stp>FlatTicks=0</stp>
        <stp>Tick</stp>
        <stp>D</stp>
        <stp>-26</stp>
        <stp>all</stp>
        <tr r="AS9" s="1"/>
      </tp>
      <tp>
        <v>11304</v>
        <stp/>
        <stp>StudyData</stp>
        <stp>EU6</stp>
        <stp>Tick</stp>
        <stp>FlatTicks=0</stp>
        <stp>Tick</stp>
        <stp>D</stp>
        <stp>-27</stp>
        <stp>all</stp>
        <tr r="AS8" s="1"/>
      </tp>
      <tp>
        <v>11305</v>
        <stp/>
        <stp>StudyData</stp>
        <stp>EU6</stp>
        <stp>Tick</stp>
        <stp>FlatTicks=0</stp>
        <stp>Tick</stp>
        <stp>D</stp>
        <stp>-24</stp>
        <stp>all</stp>
        <tr r="AS11" s="1"/>
      </tp>
      <tp>
        <v>11306</v>
        <stp/>
        <stp>StudyData</stp>
        <stp>EU6</stp>
        <stp>Tick</stp>
        <stp>FlatTicks=0</stp>
        <stp>Tick</stp>
        <stp>D</stp>
        <stp>-25</stp>
        <stp>all</stp>
        <tr r="AS10" s="1"/>
      </tp>
      <tp>
        <v>11303</v>
        <stp/>
        <stp>StudyData</stp>
        <stp>EU6</stp>
        <stp>Tick</stp>
        <stp>FlatTicks=0</stp>
        <stp>Tick</stp>
        <stp>D</stp>
        <stp>-28</stp>
        <stp>all</stp>
        <tr r="AS7" s="1"/>
      </tp>
      <tp>
        <v>11302</v>
        <stp/>
        <stp>StudyData</stp>
        <stp>EU6</stp>
        <stp>Tick</stp>
        <stp>FlatTicks=0</stp>
        <stp>Tick</stp>
        <stp>D</stp>
        <stp>-29</stp>
        <stp>all</stp>
        <tr r="AS6" s="1"/>
      </tp>
      <tp>
        <v>11301</v>
        <stp/>
        <stp>StudyData</stp>
        <stp>EU6</stp>
        <stp>Tick</stp>
        <stp>FlatTicks=0</stp>
        <stp>Tick</stp>
        <stp>D</stp>
        <stp>-30</stp>
        <stp>all</stp>
        <tr r="AS5" s="1"/>
      </tp>
      <tp>
        <v>44.22</v>
        <stp/>
        <stp>DOMData</stp>
        <stp>CLE</stp>
        <stp>Price</stp>
        <stp>5</stp>
        <stp>T</stp>
        <tr r="Z9" s="1"/>
      </tp>
      <tp>
        <v>44.88</v>
        <stp/>
        <stp>StudyData</stp>
        <stp>CLE</stp>
        <stp>Bar</stp>
        <stp/>
        <stp>High</stp>
        <stp>5</stp>
        <stp>-49</stp>
        <stp/>
        <stp/>
        <stp/>
        <stp/>
        <stp>T</stp>
        <tr r="AL54" s="1"/>
      </tp>
      <tp>
        <v>44.57</v>
        <stp/>
        <stp>StudyData</stp>
        <stp>CLE</stp>
        <stp>Bar</stp>
        <stp/>
        <stp>High</stp>
        <stp>5</stp>
        <stp>-59</stp>
        <stp/>
        <stp/>
        <stp/>
        <stp/>
        <stp>T</stp>
        <tr r="AL64" s="1"/>
      </tp>
      <tp>
        <v>43.98</v>
        <stp/>
        <stp>StudyData</stp>
        <stp>CLE</stp>
        <stp>Bar</stp>
        <stp/>
        <stp>High</stp>
        <stp>5</stp>
        <stp>-19</stp>
        <stp/>
        <stp/>
        <stp/>
        <stp/>
        <stp>T</stp>
        <tr r="AL24" s="1"/>
      </tp>
      <tp>
        <v>44.05</v>
        <stp/>
        <stp>StudyData</stp>
        <stp>CLE</stp>
        <stp>Bar</stp>
        <stp/>
        <stp>High</stp>
        <stp>5</stp>
        <stp>-29</stp>
        <stp/>
        <stp/>
        <stp/>
        <stp/>
        <stp>T</stp>
        <tr r="AL34" s="1"/>
      </tp>
      <tp>
        <v>44.92</v>
        <stp/>
        <stp>StudyData</stp>
        <stp>CLE</stp>
        <stp>Bar</stp>
        <stp/>
        <stp>High</stp>
        <stp>5</stp>
        <stp>-39</stp>
        <stp/>
        <stp/>
        <stp/>
        <stp/>
        <stp>T</stp>
        <tr r="AL44" s="1"/>
      </tp>
      <tp>
        <v>42033.440972222219</v>
        <stp/>
        <stp>StudyData</stp>
        <stp>CLE</stp>
        <stp>Bar</stp>
        <stp/>
        <stp>Time</stp>
        <stp>5</stp>
        <stp>-19</stp>
        <stp/>
        <stp/>
        <stp/>
        <stp/>
        <stp>T</stp>
        <tr r="AO24" s="1"/>
      </tp>
      <tp>
        <v>42033.40625</v>
        <stp/>
        <stp>StudyData</stp>
        <stp>CLE</stp>
        <stp>Bar</stp>
        <stp/>
        <stp>Time</stp>
        <stp>5</stp>
        <stp>-29</stp>
        <stp/>
        <stp/>
        <stp/>
        <stp/>
        <stp>T</stp>
        <tr r="AO34" s="1"/>
      </tp>
      <tp>
        <v>42033.371527777781</v>
        <stp/>
        <stp>StudyData</stp>
        <stp>CLE</stp>
        <stp>Bar</stp>
        <stp/>
        <stp>Time</stp>
        <stp>5</stp>
        <stp>-39</stp>
        <stp/>
        <stp/>
        <stp/>
        <stp/>
        <stp>T</stp>
        <tr r="AO44" s="1"/>
      </tp>
      <tp>
        <v>42033.336805555555</v>
        <stp/>
        <stp>StudyData</stp>
        <stp>CLE</stp>
        <stp>Bar</stp>
        <stp/>
        <stp>Time</stp>
        <stp>5</stp>
        <stp>-49</stp>
        <stp/>
        <stp/>
        <stp/>
        <stp/>
        <stp>T</stp>
        <tr r="AO54" s="1"/>
      </tp>
      <tp>
        <v>42033.302083333336</v>
        <stp/>
        <stp>StudyData</stp>
        <stp>CLE</stp>
        <stp>Bar</stp>
        <stp/>
        <stp>Time</stp>
        <stp>5</stp>
        <stp>-59</stp>
        <stp/>
        <stp/>
        <stp/>
        <stp/>
        <stp>T</stp>
        <tr r="AO64" s="1"/>
      </tp>
      <tp>
        <v>4417</v>
        <stp/>
        <stp>StudyData</stp>
        <stp>CLE</stp>
        <stp>Tick</stp>
        <stp>FlatTicks=0</stp>
        <stp>Tick</stp>
        <stp>D</stp>
        <stp>0</stp>
        <stp>all</stp>
        <tr r="AJ35" s="1"/>
      </tp>
      <tp>
        <v>44.21</v>
        <stp/>
        <stp>DOMData</stp>
        <stp>CLE</stp>
        <stp>Price</stp>
        <stp>4</stp>
        <stp>T</stp>
        <tr r="Y9" s="1"/>
      </tp>
      <tp>
        <v>4419</v>
        <stp/>
        <stp>StudyData</stp>
        <stp>CLE</stp>
        <stp>Tick</stp>
        <stp>FlatTicks=0</stp>
        <stp>Tick</stp>
        <stp>D</stp>
        <stp>-11</stp>
        <stp>all</stp>
        <tr r="AJ24" s="1"/>
      </tp>
      <tp>
        <v>4418</v>
        <stp/>
        <stp>StudyData</stp>
        <stp>CLE</stp>
        <stp>Tick</stp>
        <stp>FlatTicks=0</stp>
        <stp>Tick</stp>
        <stp>D</stp>
        <stp>-10</stp>
        <stp>all</stp>
        <tr r="AJ25" s="1"/>
      </tp>
      <tp>
        <v>4417</v>
        <stp/>
        <stp>StudyData</stp>
        <stp>CLE</stp>
        <stp>Tick</stp>
        <stp>FlatTicks=0</stp>
        <stp>Tick</stp>
        <stp>D</stp>
        <stp>-13</stp>
        <stp>all</stp>
        <tr r="AJ22" s="1"/>
      </tp>
      <tp>
        <v>4418</v>
        <stp/>
        <stp>StudyData</stp>
        <stp>CLE</stp>
        <stp>Tick</stp>
        <stp>FlatTicks=0</stp>
        <stp>Tick</stp>
        <stp>D</stp>
        <stp>-12</stp>
        <stp>all</stp>
        <tr r="AJ23" s="1"/>
      </tp>
      <tp>
        <v>4417</v>
        <stp/>
        <stp>StudyData</stp>
        <stp>CLE</stp>
        <stp>Tick</stp>
        <stp>FlatTicks=0</stp>
        <stp>Tick</stp>
        <stp>D</stp>
        <stp>-15</stp>
        <stp>all</stp>
        <tr r="AJ20" s="1"/>
      </tp>
      <tp>
        <v>4418</v>
        <stp/>
        <stp>StudyData</stp>
        <stp>CLE</stp>
        <stp>Tick</stp>
        <stp>FlatTicks=0</stp>
        <stp>Tick</stp>
        <stp>D</stp>
        <stp>-14</stp>
        <stp>all</stp>
        <tr r="AJ21" s="1"/>
      </tp>
      <tp>
        <v>4417</v>
        <stp/>
        <stp>StudyData</stp>
        <stp>CLE</stp>
        <stp>Tick</stp>
        <stp>FlatTicks=0</stp>
        <stp>Tick</stp>
        <stp>D</stp>
        <stp>-17</stp>
        <stp>all</stp>
        <tr r="AJ18" s="1"/>
      </tp>
      <tp>
        <v>4418</v>
        <stp/>
        <stp>StudyData</stp>
        <stp>CLE</stp>
        <stp>Tick</stp>
        <stp>FlatTicks=0</stp>
        <stp>Tick</stp>
        <stp>D</stp>
        <stp>-16</stp>
        <stp>all</stp>
        <tr r="AJ19" s="1"/>
      </tp>
      <tp>
        <v>4417</v>
        <stp/>
        <stp>StudyData</stp>
        <stp>CLE</stp>
        <stp>Tick</stp>
        <stp>FlatTicks=0</stp>
        <stp>Tick</stp>
        <stp>D</stp>
        <stp>-19</stp>
        <stp>all</stp>
        <tr r="AJ16" s="1"/>
      </tp>
      <tp>
        <v>4418</v>
        <stp/>
        <stp>StudyData</stp>
        <stp>CLE</stp>
        <stp>Tick</stp>
        <stp>FlatTicks=0</stp>
        <stp>Tick</stp>
        <stp>D</stp>
        <stp>-18</stp>
        <stp>all</stp>
        <tr r="AJ17" s="1"/>
      </tp>
      <tp>
        <v>4416</v>
        <stp/>
        <stp>StudyData</stp>
        <stp>CLE</stp>
        <stp>Tick</stp>
        <stp>FlatTicks=0</stp>
        <stp>Tick</stp>
        <stp>D</stp>
        <stp>-30</stp>
        <stp>all</stp>
        <tr r="AJ5" s="1"/>
      </tp>
      <tp>
        <v>4417</v>
        <stp/>
        <stp>StudyData</stp>
        <stp>CLE</stp>
        <stp>Tick</stp>
        <stp>FlatTicks=0</stp>
        <stp>Tick</stp>
        <stp>D</stp>
        <stp>-21</stp>
        <stp>all</stp>
        <tr r="AJ14" s="1"/>
      </tp>
      <tp>
        <v>4418</v>
        <stp/>
        <stp>StudyData</stp>
        <stp>CLE</stp>
        <stp>Tick</stp>
        <stp>FlatTicks=0</stp>
        <stp>Tick</stp>
        <stp>D</stp>
        <stp>-20</stp>
        <stp>all</stp>
        <tr r="AJ15" s="1"/>
      </tp>
      <tp>
        <v>4417</v>
        <stp/>
        <stp>StudyData</stp>
        <stp>CLE</stp>
        <stp>Tick</stp>
        <stp>FlatTicks=0</stp>
        <stp>Tick</stp>
        <stp>D</stp>
        <stp>-23</stp>
        <stp>all</stp>
        <tr r="AJ12" s="1"/>
      </tp>
      <tp>
        <v>4416</v>
        <stp/>
        <stp>StudyData</stp>
        <stp>CLE</stp>
        <stp>Tick</stp>
        <stp>FlatTicks=0</stp>
        <stp>Tick</stp>
        <stp>D</stp>
        <stp>-22</stp>
        <stp>all</stp>
        <tr r="AJ13" s="1"/>
      </tp>
      <tp>
        <v>4417</v>
        <stp/>
        <stp>StudyData</stp>
        <stp>CLE</stp>
        <stp>Tick</stp>
        <stp>FlatTicks=0</stp>
        <stp>Tick</stp>
        <stp>D</stp>
        <stp>-25</stp>
        <stp>all</stp>
        <tr r="AJ10" s="1"/>
      </tp>
      <tp>
        <v>4416</v>
        <stp/>
        <stp>StudyData</stp>
        <stp>CLE</stp>
        <stp>Tick</stp>
        <stp>FlatTicks=0</stp>
        <stp>Tick</stp>
        <stp>D</stp>
        <stp>-24</stp>
        <stp>all</stp>
        <tr r="AJ11" s="1"/>
      </tp>
      <tp>
        <v>4415</v>
        <stp/>
        <stp>StudyData</stp>
        <stp>CLE</stp>
        <stp>Tick</stp>
        <stp>FlatTicks=0</stp>
        <stp>Tick</stp>
        <stp>D</stp>
        <stp>-27</stp>
        <stp>all</stp>
        <tr r="AJ8" s="1"/>
      </tp>
      <tp>
        <v>4416</v>
        <stp/>
        <stp>StudyData</stp>
        <stp>CLE</stp>
        <stp>Tick</stp>
        <stp>FlatTicks=0</stp>
        <stp>Tick</stp>
        <stp>D</stp>
        <stp>-26</stp>
        <stp>all</stp>
        <tr r="AJ9" s="1"/>
      </tp>
      <tp>
        <v>4415</v>
        <stp/>
        <stp>StudyData</stp>
        <stp>CLE</stp>
        <stp>Tick</stp>
        <stp>FlatTicks=0</stp>
        <stp>Tick</stp>
        <stp>D</stp>
        <stp>-29</stp>
        <stp>all</stp>
        <tr r="AJ6" s="1"/>
      </tp>
      <tp>
        <v>4416</v>
        <stp/>
        <stp>StudyData</stp>
        <stp>CLE</stp>
        <stp>Tick</stp>
        <stp>FlatTicks=0</stp>
        <stp>Tick</stp>
        <stp>D</stp>
        <stp>-28</stp>
        <stp>all</stp>
        <tr r="AJ7" s="1"/>
      </tp>
      <tp>
        <v>44.76</v>
        <stp/>
        <stp>StudyData</stp>
        <stp>CLE</stp>
        <stp>Bar</stp>
        <stp/>
        <stp>High</stp>
        <stp>5</stp>
        <stp>-48</stp>
        <stp/>
        <stp/>
        <stp/>
        <stp/>
        <stp>T</stp>
        <tr r="AL53" s="1"/>
      </tp>
      <tp>
        <v>44.61</v>
        <stp/>
        <stp>StudyData</stp>
        <stp>CLE</stp>
        <stp>Bar</stp>
        <stp/>
        <stp>High</stp>
        <stp>5</stp>
        <stp>-58</stp>
        <stp/>
        <stp/>
        <stp/>
        <stp/>
        <stp>T</stp>
        <tr r="AL63" s="1"/>
      </tp>
      <tp>
        <v>43.99</v>
        <stp/>
        <stp>StudyData</stp>
        <stp>CLE</stp>
        <stp>Bar</stp>
        <stp/>
        <stp>High</stp>
        <stp>5</stp>
        <stp>-18</stp>
        <stp/>
        <stp/>
        <stp/>
        <stp/>
        <stp>T</stp>
        <tr r="AL23" s="1"/>
      </tp>
      <tp>
        <v>44.01</v>
        <stp/>
        <stp>StudyData</stp>
        <stp>CLE</stp>
        <stp>Bar</stp>
        <stp/>
        <stp>High</stp>
        <stp>5</stp>
        <stp>-28</stp>
        <stp/>
        <stp/>
        <stp/>
        <stp/>
        <stp>T</stp>
        <tr r="AL33" s="1"/>
      </tp>
      <tp>
        <v>44.88</v>
        <stp/>
        <stp>StudyData</stp>
        <stp>CLE</stp>
        <stp>Bar</stp>
        <stp/>
        <stp>High</stp>
        <stp>5</stp>
        <stp>-38</stp>
        <stp/>
        <stp/>
        <stp/>
        <stp/>
        <stp>T</stp>
        <tr r="AL43" s="1"/>
      </tp>
      <tp>
        <v>42033.444444444445</v>
        <stp/>
        <stp>StudyData</stp>
        <stp>CLE</stp>
        <stp>Bar</stp>
        <stp/>
        <stp>Time</stp>
        <stp>5</stp>
        <stp>-18</stp>
        <stp/>
        <stp/>
        <stp/>
        <stp/>
        <stp>T</stp>
        <tr r="AO23" s="1"/>
      </tp>
      <tp>
        <v>42033.409722222219</v>
        <stp/>
        <stp>StudyData</stp>
        <stp>CLE</stp>
        <stp>Bar</stp>
        <stp/>
        <stp>Time</stp>
        <stp>5</stp>
        <stp>-28</stp>
        <stp/>
        <stp/>
        <stp/>
        <stp/>
        <stp>T</stp>
        <tr r="AO33" s="1"/>
      </tp>
      <tp>
        <v>42033.375</v>
        <stp/>
        <stp>StudyData</stp>
        <stp>CLE</stp>
        <stp>Bar</stp>
        <stp/>
        <stp>Time</stp>
        <stp>5</stp>
        <stp>-38</stp>
        <stp/>
        <stp/>
        <stp/>
        <stp/>
        <stp>T</stp>
        <tr r="AO43" s="1"/>
      </tp>
      <tp>
        <v>42033.340277777781</v>
        <stp/>
        <stp>StudyData</stp>
        <stp>CLE</stp>
        <stp>Bar</stp>
        <stp/>
        <stp>Time</stp>
        <stp>5</stp>
        <stp>-48</stp>
        <stp/>
        <stp/>
        <stp/>
        <stp/>
        <stp>T</stp>
        <tr r="AO53" s="1"/>
      </tp>
      <tp>
        <v>42033.305555555555</v>
        <stp/>
        <stp>StudyData</stp>
        <stp>CLE</stp>
        <stp>Bar</stp>
        <stp/>
        <stp>Time</stp>
        <stp>5</stp>
        <stp>-58</stp>
        <stp/>
        <stp/>
        <stp/>
        <stp/>
        <stp>T</stp>
        <tr r="AO63" s="1"/>
      </tp>
      <tp>
        <v>-3.0444256699999999</v>
        <stp/>
        <stp>StudyData</stp>
        <stp>Correlation(EP,ZSE,Period:=12,InputChoice1:=Close,InputChoice2:=Close)</stp>
        <stp>FG</stp>
        <stp/>
        <stp>Close</stp>
        <stp>5</stp>
        <stp>0</stp>
        <stp>all</stp>
        <stp/>
        <stp/>
        <stp>True</stp>
        <stp>T</stp>
        <tr r="M4" s="2"/>
      </tp>
      <tp>
        <v>-16.168081520000001</v>
        <stp/>
        <stp>StudyData</stp>
        <stp>Correlation(DD,ZSE,Period:=12,InputChoice1:=Close,InputChoice2:=Close)</stp>
        <stp>FG</stp>
        <stp/>
        <stp>Close</stp>
        <stp>5</stp>
        <stp>0</stp>
        <stp>all</stp>
        <stp/>
        <stp/>
        <stp>True</stp>
        <stp>T</stp>
        <tr r="M5" s="2"/>
      </tp>
      <tp>
        <v>-28.36543095</v>
        <stp/>
        <stp>StudyData</stp>
        <stp>Correlation(DB,ZSE,Period:=12,InputChoice1:=Close,InputChoice2:=Close)</stp>
        <stp>FG</stp>
        <stp/>
        <stp>Close</stp>
        <stp>5</stp>
        <stp>0</stp>
        <stp>all</stp>
        <stp/>
        <stp/>
        <stp>True</stp>
        <stp>T</stp>
        <tr r="M7" s="2"/>
      </tp>
      <tp>
        <v>36.057337169999997</v>
        <stp/>
        <stp>StudyData</stp>
        <stp>Correlation(DB,QFA,Period:=12,InputChoice1:=Close,InputChoice2:=Close)</stp>
        <stp>FG</stp>
        <stp/>
        <stp>Close</stp>
        <stp>5</stp>
        <stp>0</stp>
        <stp>all</stp>
        <stp/>
        <stp/>
        <stp>True</stp>
        <stp>T</stp>
        <tr r="O7" s="2"/>
      </tp>
      <tp>
        <v>68.559757719999993</v>
        <stp/>
        <stp>StudyData</stp>
        <stp>Correlation(DD,QFA,Period:=12,InputChoice1:=Close,InputChoice2:=Close)</stp>
        <stp>FG</stp>
        <stp/>
        <stp>Close</stp>
        <stp>5</stp>
        <stp>0</stp>
        <stp>all</stp>
        <stp/>
        <stp/>
        <stp>True</stp>
        <stp>T</stp>
        <tr r="O5" s="2"/>
      </tp>
      <tp>
        <v>53.225963219999997</v>
        <stp/>
        <stp>StudyData</stp>
        <stp>Correlation(EP,QFA,Period:=12,InputChoice1:=Close,InputChoice2:=Close)</stp>
        <stp>FG</stp>
        <stp/>
        <stp>Close</stp>
        <stp>5</stp>
        <stp>0</stp>
        <stp>all</stp>
        <stp/>
        <stp/>
        <stp>True</stp>
        <stp>T</stp>
        <tr r="O4" s="2"/>
      </tp>
      <tp>
        <v>69.856137050000001</v>
        <stp/>
        <stp>StudyData</stp>
        <stp>Correlation(EP,DSX,Period:=12,InputChoice1:=Close,InputChoice2:=Close)</stp>
        <stp>FG</stp>
        <stp/>
        <stp>Close</stp>
        <stp>5</stp>
        <stp>0</stp>
        <stp>all</stp>
        <stp/>
        <stp/>
        <stp>True</stp>
        <stp>T</stp>
        <tr r="N4" s="2"/>
      </tp>
      <tp>
        <v>28.60929612</v>
        <stp/>
        <stp>StudyData</stp>
        <stp>Correlation(DB,DSX,Period:=12,InputChoice1:=Close,InputChoice2:=Close)</stp>
        <stp>FG</stp>
        <stp/>
        <stp>Close</stp>
        <stp>5</stp>
        <stp>0</stp>
        <stp>all</stp>
        <stp/>
        <stp/>
        <stp>True</stp>
        <stp>T</stp>
        <tr r="N7" s="2"/>
      </tp>
      <tp>
        <v>84.729584579999994</v>
        <stp/>
        <stp>StudyData</stp>
        <stp>Correlation(DD,DSX,Period:=12,InputChoice1:=Close,InputChoice2:=Close)</stp>
        <stp>FG</stp>
        <stp/>
        <stp>Close</stp>
        <stp>5</stp>
        <stp>0</stp>
        <stp>all</stp>
        <stp/>
        <stp/>
        <stp>True</stp>
        <stp>T</stp>
        <tr r="N5" s="2"/>
      </tp>
      <tp>
        <v>-26.933755990000002</v>
        <stp/>
        <stp>StudyData</stp>
        <stp>Correlation(EP,EU6,Period:=12,InputChoice1:=Close,InputChoice2:=Close)</stp>
        <stp>FG</stp>
        <stp/>
        <stp>Close</stp>
        <stp>5</stp>
        <stp>0</stp>
        <stp>all</stp>
        <stp/>
        <stp/>
        <stp>True</stp>
        <stp>T</stp>
        <tr r="L4" s="2"/>
      </tp>
      <tp>
        <v>-25.823812969999999</v>
        <stp/>
        <stp>StudyData</stp>
        <stp>Correlation(DD,EU6,Period:=12,InputChoice1:=Close,InputChoice2:=Close)</stp>
        <stp>FG</stp>
        <stp/>
        <stp>Close</stp>
        <stp>5</stp>
        <stp>0</stp>
        <stp>all</stp>
        <stp/>
        <stp/>
        <stp>True</stp>
        <stp>T</stp>
        <tr r="L5" s="2"/>
      </tp>
      <tp>
        <v>-36.171659859999998</v>
        <stp/>
        <stp>StudyData</stp>
        <stp>Correlation(DB,EU6,Period:=12,InputChoice1:=Close,InputChoice2:=Close)</stp>
        <stp>FG</stp>
        <stp/>
        <stp>Close</stp>
        <stp>5</stp>
        <stp>0</stp>
        <stp>all</stp>
        <stp/>
        <stp/>
        <stp>True</stp>
        <stp>T</stp>
        <tr r="L7" s="2"/>
      </tp>
      <tp>
        <v>-24.38284131</v>
        <stp/>
        <stp>StudyData</stp>
        <stp>Correlation(DD,CLE,Period:=12,InputChoice1:=Close,InputChoice2:=Close)</stp>
        <stp>FG</stp>
        <stp/>
        <stp>Close</stp>
        <stp>5</stp>
        <stp>0</stp>
        <stp>all</stp>
        <stp/>
        <stp/>
        <stp>True</stp>
        <stp>T</stp>
        <tr r="P5" s="2"/>
      </tp>
      <tp>
        <v>-16.510318259999998</v>
        <stp/>
        <stp>StudyData</stp>
        <stp>Correlation(DB,CLE,Period:=12,InputChoice1:=Close,InputChoice2:=Close)</stp>
        <stp>FG</stp>
        <stp/>
        <stp>Close</stp>
        <stp>5</stp>
        <stp>0</stp>
        <stp>all</stp>
        <stp/>
        <stp/>
        <stp>True</stp>
        <stp>T</stp>
        <tr r="P7" s="2"/>
      </tp>
      <tp>
        <v>-31.130591200000001</v>
        <stp/>
        <stp>StudyData</stp>
        <stp>Correlation(EP,CLE,Period:=12,InputChoice1:=Close,InputChoice2:=Close)</stp>
        <stp>FG</stp>
        <stp/>
        <stp>Close</stp>
        <stp>5</stp>
        <stp>0</stp>
        <stp>all</stp>
        <stp/>
        <stp/>
        <stp>True</stp>
        <stp>T</stp>
        <tr r="P4" s="2"/>
      </tp>
      <tp>
        <v>1994.25</v>
        <stp/>
        <stp>StudyData</stp>
        <stp>SUBMINUTE(EP,30,Regular)</stp>
        <stp>Bar</stp>
        <stp/>
        <stp>Close</stp>
        <stp/>
        <stp>-21</stp>
        <stp>all</stp>
        <stp/>
        <stp/>
        <stp/>
        <stp>T</stp>
        <tr r="AE26" s="1"/>
        <tr r="AE26" s="1"/>
      </tp>
      <tp>
        <v>1993.75</v>
        <stp/>
        <stp>StudyData</stp>
        <stp>SUBMINUTE(EP,30,Regular)</stp>
        <stp>Bar</stp>
        <stp/>
        <stp>Close</stp>
        <stp/>
        <stp>-20</stp>
        <stp>all</stp>
        <stp/>
        <stp/>
        <stp/>
        <stp>T</stp>
        <tr r="AE25" s="1"/>
        <tr r="AE25" s="1"/>
      </tp>
      <tp>
        <v>1994.75</v>
        <stp/>
        <stp>StudyData</stp>
        <stp>SUBMINUTE(EP,30,Regular)</stp>
        <stp>Bar</stp>
        <stp/>
        <stp>Close</stp>
        <stp/>
        <stp>-23</stp>
        <stp>all</stp>
        <stp/>
        <stp/>
        <stp/>
        <stp>T</stp>
        <tr r="AE28" s="1"/>
        <tr r="AE28" s="1"/>
      </tp>
      <tp>
        <v>1995</v>
        <stp/>
        <stp>StudyData</stp>
        <stp>SUBMINUTE(EP,30,Regular)</stp>
        <stp>Bar</stp>
        <stp/>
        <stp>Close</stp>
        <stp/>
        <stp>-22</stp>
        <stp>all</stp>
        <stp/>
        <stp/>
        <stp/>
        <stp>T</stp>
        <tr r="AE27" s="1"/>
        <tr r="AE27" s="1"/>
      </tp>
      <tp>
        <v>1994.5</v>
        <stp/>
        <stp>StudyData</stp>
        <stp>SUBMINUTE(EP,30,Regular)</stp>
        <stp>Bar</stp>
        <stp/>
        <stp>Close</stp>
        <stp/>
        <stp>-25</stp>
        <stp>all</stp>
        <stp/>
        <stp/>
        <stp/>
        <stp>T</stp>
        <tr r="AE30" s="1"/>
        <tr r="AE30" s="1"/>
      </tp>
      <tp>
        <v>1993.5</v>
        <stp/>
        <stp>StudyData</stp>
        <stp>SUBMINUTE(EP,30,Regular)</stp>
        <stp>Bar</stp>
        <stp/>
        <stp>Close</stp>
        <stp/>
        <stp>-24</stp>
        <stp>all</stp>
        <stp/>
        <stp/>
        <stp/>
        <stp>T</stp>
        <tr r="AE29" s="1"/>
        <tr r="AE29" s="1"/>
      </tp>
      <tp>
        <v>1994.5</v>
        <stp/>
        <stp>StudyData</stp>
        <stp>SUBMINUTE(EP,30,Regular)</stp>
        <stp>Bar</stp>
        <stp/>
        <stp>Close</stp>
        <stp/>
        <stp>-27</stp>
        <stp>all</stp>
        <stp/>
        <stp/>
        <stp/>
        <stp>T</stp>
        <tr r="AE32" s="1"/>
        <tr r="AE32" s="1"/>
      </tp>
      <tp>
        <v>1994.25</v>
        <stp/>
        <stp>StudyData</stp>
        <stp>SUBMINUTE(EP,30,Regular)</stp>
        <stp>Bar</stp>
        <stp/>
        <stp>Close</stp>
        <stp/>
        <stp>-26</stp>
        <stp>all</stp>
        <stp/>
        <stp/>
        <stp/>
        <stp>T</stp>
        <tr r="AE31" s="1"/>
        <tr r="AE31" s="1"/>
      </tp>
      <tp>
        <v>1994.75</v>
        <stp/>
        <stp>StudyData</stp>
        <stp>SUBMINUTE(EP,30,Regular)</stp>
        <stp>Bar</stp>
        <stp/>
        <stp>Close</stp>
        <stp/>
        <stp>-29</stp>
        <stp>all</stp>
        <stp/>
        <stp/>
        <stp/>
        <stp>T</stp>
        <tr r="AE34" s="1"/>
        <tr r="AE34" s="1"/>
      </tp>
      <tp>
        <v>1994.75</v>
        <stp/>
        <stp>StudyData</stp>
        <stp>SUBMINUTE(EP,30,Regular)</stp>
        <stp>Bar</stp>
        <stp/>
        <stp>Close</stp>
        <stp/>
        <stp>-28</stp>
        <stp>all</stp>
        <stp/>
        <stp/>
        <stp/>
        <stp>T</stp>
        <tr r="AE33" s="1"/>
        <tr r="AE33" s="1"/>
      </tp>
      <tp>
        <v>43.93</v>
        <stp/>
        <stp>StudyData</stp>
        <stp>CLE</stp>
        <stp>Bar</stp>
        <stp/>
        <stp>Close</stp>
        <stp>5</stp>
        <stp>-4</stp>
        <stp/>
        <stp/>
        <stp/>
        <stp/>
        <stp>T</stp>
        <tr r="AN9" s="1"/>
      </tp>
      <tp>
        <v>1995</v>
        <stp/>
        <stp>StudyData</stp>
        <stp>SUBMINUTE(EP,30,Regular)</stp>
        <stp>Bar</stp>
        <stp/>
        <stp>Close</stp>
        <stp/>
        <stp>-31</stp>
        <stp>all</stp>
        <stp/>
        <stp/>
        <stp/>
        <stp>T</stp>
        <tr r="AE36" s="1"/>
        <tr r="AE36" s="1"/>
      </tp>
      <tp>
        <v>1994.75</v>
        <stp/>
        <stp>StudyData</stp>
        <stp>SUBMINUTE(EP,30,Regular)</stp>
        <stp>Bar</stp>
        <stp/>
        <stp>Close</stp>
        <stp/>
        <stp>-30</stp>
        <stp>all</stp>
        <stp/>
        <stp/>
        <stp/>
        <stp>T</stp>
        <tr r="AE35" s="1"/>
        <tr r="AE35" s="1"/>
      </tp>
      <tp>
        <v>1992.75</v>
        <stp/>
        <stp>StudyData</stp>
        <stp>SUBMINUTE(EP,30,Regular)</stp>
        <stp>Bar</stp>
        <stp/>
        <stp>Close</stp>
        <stp/>
        <stp>-33</stp>
        <stp>all</stp>
        <stp/>
        <stp/>
        <stp/>
        <stp>T</stp>
        <tr r="AE38" s="1"/>
        <tr r="AE38" s="1"/>
      </tp>
      <tp>
        <v>1993.75</v>
        <stp/>
        <stp>StudyData</stp>
        <stp>SUBMINUTE(EP,30,Regular)</stp>
        <stp>Bar</stp>
        <stp/>
        <stp>Close</stp>
        <stp/>
        <stp>-32</stp>
        <stp>all</stp>
        <stp/>
        <stp/>
        <stp/>
        <stp>T</stp>
        <tr r="AE37" s="1"/>
        <tr r="AE37" s="1"/>
      </tp>
      <tp>
        <v>1992.5</v>
        <stp/>
        <stp>StudyData</stp>
        <stp>SUBMINUTE(EP,30,Regular)</stp>
        <stp>Bar</stp>
        <stp/>
        <stp>Close</stp>
        <stp/>
        <stp>-35</stp>
        <stp>all</stp>
        <stp/>
        <stp/>
        <stp/>
        <stp>T</stp>
        <tr r="AE40" s="1"/>
        <tr r="AE40" s="1"/>
      </tp>
      <tp>
        <v>1992.75</v>
        <stp/>
        <stp>StudyData</stp>
        <stp>SUBMINUTE(EP,30,Regular)</stp>
        <stp>Bar</stp>
        <stp/>
        <stp>Close</stp>
        <stp/>
        <stp>-34</stp>
        <stp>all</stp>
        <stp/>
        <stp/>
        <stp/>
        <stp>T</stp>
        <tr r="AE39" s="1"/>
        <tr r="AE39" s="1"/>
      </tp>
      <tp>
        <v>1993.75</v>
        <stp/>
        <stp>StudyData</stp>
        <stp>SUBMINUTE(EP,30,Regular)</stp>
        <stp>Bar</stp>
        <stp/>
        <stp>Close</stp>
        <stp/>
        <stp>-37</stp>
        <stp>all</stp>
        <stp/>
        <stp/>
        <stp/>
        <stp>T</stp>
        <tr r="AE42" s="1"/>
        <tr r="AE42" s="1"/>
      </tp>
      <tp>
        <v>1993.5</v>
        <stp/>
        <stp>StudyData</stp>
        <stp>SUBMINUTE(EP,30,Regular)</stp>
        <stp>Bar</stp>
        <stp/>
        <stp>Close</stp>
        <stp/>
        <stp>-36</stp>
        <stp>all</stp>
        <stp/>
        <stp/>
        <stp/>
        <stp>T</stp>
        <tr r="AE41" s="1"/>
        <tr r="AE41" s="1"/>
      </tp>
      <tp>
        <v>1993</v>
        <stp/>
        <stp>StudyData</stp>
        <stp>SUBMINUTE(EP,30,Regular)</stp>
        <stp>Bar</stp>
        <stp/>
        <stp>Close</stp>
        <stp/>
        <stp>-39</stp>
        <stp>all</stp>
        <stp/>
        <stp/>
        <stp/>
        <stp>T</stp>
        <tr r="AE44" s="1"/>
        <tr r="AE44" s="1"/>
      </tp>
      <tp>
        <v>1993.25</v>
        <stp/>
        <stp>StudyData</stp>
        <stp>SUBMINUTE(EP,30,Regular)</stp>
        <stp>Bar</stp>
        <stp/>
        <stp>Close</stp>
        <stp/>
        <stp>-38</stp>
        <stp>all</stp>
        <stp/>
        <stp/>
        <stp/>
        <stp>T</stp>
        <tr r="AE43" s="1"/>
        <tr r="AE43" s="1"/>
      </tp>
      <tp>
        <v>43.93</v>
        <stp/>
        <stp>StudyData</stp>
        <stp>CLE</stp>
        <stp>Bar</stp>
        <stp/>
        <stp>Close</stp>
        <stp>5</stp>
        <stp>-5</stp>
        <stp/>
        <stp/>
        <stp/>
        <stp/>
        <stp>T</stp>
        <tr r="AN10" s="1"/>
      </tp>
      <tp>
        <v>43.93</v>
        <stp/>
        <stp>StudyData</stp>
        <stp>CLE</stp>
        <stp>Bar</stp>
        <stp/>
        <stp>Close</stp>
        <stp>5</stp>
        <stp>-6</stp>
        <stp/>
        <stp/>
        <stp/>
        <stp/>
        <stp>T</stp>
        <tr r="AN11" s="1"/>
      </tp>
      <tp>
        <v>1994.75</v>
        <stp/>
        <stp>StudyData</stp>
        <stp>SUBMINUTE(EP,30,Regular)</stp>
        <stp>Bar</stp>
        <stp/>
        <stp>Close</stp>
        <stp/>
        <stp>-11</stp>
        <stp>all</stp>
        <stp/>
        <stp/>
        <stp/>
        <stp>T</stp>
        <tr r="AE16" s="1"/>
        <tr r="AE16" s="1"/>
      </tp>
      <tp>
        <v>1993.5</v>
        <stp/>
        <stp>StudyData</stp>
        <stp>SUBMINUTE(EP,30,Regular)</stp>
        <stp>Bar</stp>
        <stp/>
        <stp>Close</stp>
        <stp/>
        <stp>-10</stp>
        <stp>all</stp>
        <stp/>
        <stp/>
        <stp/>
        <stp>T</stp>
        <tr r="AE15" s="1"/>
        <tr r="AE15" s="1"/>
      </tp>
      <tp>
        <v>1993.75</v>
        <stp/>
        <stp>StudyData</stp>
        <stp>SUBMINUTE(EP,30,Regular)</stp>
        <stp>Bar</stp>
        <stp/>
        <stp>Close</stp>
        <stp/>
        <stp>-13</stp>
        <stp>all</stp>
        <stp/>
        <stp/>
        <stp/>
        <stp>T</stp>
        <tr r="AE18" s="1"/>
        <tr r="AE18" s="1"/>
      </tp>
      <tp>
        <v>1993.25</v>
        <stp/>
        <stp>StudyData</stp>
        <stp>SUBMINUTE(EP,30,Regular)</stp>
        <stp>Bar</stp>
        <stp/>
        <stp>Close</stp>
        <stp/>
        <stp>-12</stp>
        <stp>all</stp>
        <stp/>
        <stp/>
        <stp/>
        <stp>T</stp>
        <tr r="AE17" s="1"/>
        <tr r="AE17" s="1"/>
      </tp>
      <tp>
        <v>1993.25</v>
        <stp/>
        <stp>StudyData</stp>
        <stp>SUBMINUTE(EP,30,Regular)</stp>
        <stp>Bar</stp>
        <stp/>
        <stp>Close</stp>
        <stp/>
        <stp>-15</stp>
        <stp>all</stp>
        <stp/>
        <stp/>
        <stp/>
        <stp>T</stp>
        <tr r="AE20" s="1"/>
        <tr r="AE20" s="1"/>
      </tp>
      <tp>
        <v>1993.25</v>
        <stp/>
        <stp>StudyData</stp>
        <stp>SUBMINUTE(EP,30,Regular)</stp>
        <stp>Bar</stp>
        <stp/>
        <stp>Close</stp>
        <stp/>
        <stp>-14</stp>
        <stp>all</stp>
        <stp/>
        <stp/>
        <stp/>
        <stp>T</stp>
        <tr r="AE19" s="1"/>
        <tr r="AE19" s="1"/>
      </tp>
      <tp>
        <v>1992.75</v>
        <stp/>
        <stp>StudyData</stp>
        <stp>SUBMINUTE(EP,30,Regular)</stp>
        <stp>Bar</stp>
        <stp/>
        <stp>Close</stp>
        <stp/>
        <stp>-17</stp>
        <stp>all</stp>
        <stp/>
        <stp/>
        <stp/>
        <stp>T</stp>
        <tr r="AE22" s="1"/>
        <tr r="AE22" s="1"/>
      </tp>
      <tp>
        <v>1992.5</v>
        <stp/>
        <stp>StudyData</stp>
        <stp>SUBMINUTE(EP,30,Regular)</stp>
        <stp>Bar</stp>
        <stp/>
        <stp>Close</stp>
        <stp/>
        <stp>-16</stp>
        <stp>all</stp>
        <stp/>
        <stp/>
        <stp/>
        <stp>T</stp>
        <tr r="AE21" s="1"/>
        <tr r="AE21" s="1"/>
      </tp>
      <tp>
        <v>1994.25</v>
        <stp/>
        <stp>StudyData</stp>
        <stp>SUBMINUTE(EP,30,Regular)</stp>
        <stp>Bar</stp>
        <stp/>
        <stp>Close</stp>
        <stp/>
        <stp>-19</stp>
        <stp>all</stp>
        <stp/>
        <stp/>
        <stp/>
        <stp>T</stp>
        <tr r="AE24" s="1"/>
        <tr r="AE24" s="1"/>
      </tp>
      <tp>
        <v>1994</v>
        <stp/>
        <stp>StudyData</stp>
        <stp>SUBMINUTE(EP,30,Regular)</stp>
        <stp>Bar</stp>
        <stp/>
        <stp>Close</stp>
        <stp/>
        <stp>-18</stp>
        <stp>all</stp>
        <stp/>
        <stp/>
        <stp/>
        <stp>T</stp>
        <tr r="AE23" s="1"/>
        <tr r="AE23" s="1"/>
      </tp>
      <tp>
        <v>43.97</v>
        <stp/>
        <stp>StudyData</stp>
        <stp>CLE</stp>
        <stp>Bar</stp>
        <stp/>
        <stp>Close</stp>
        <stp>5</stp>
        <stp>-7</stp>
        <stp/>
        <stp/>
        <stp/>
        <stp/>
        <stp>T</stp>
        <tr r="AN12" s="1"/>
      </tp>
      <tp>
        <v>1993</v>
        <stp/>
        <stp>StudyData</stp>
        <stp>SUBMINUTE(EP,30,Regular)</stp>
        <stp>Bar</stp>
        <stp/>
        <stp>Close</stp>
        <stp/>
        <stp>-60</stp>
        <stp>all</stp>
        <stp/>
        <stp/>
        <stp/>
        <stp>T</stp>
        <tr r="AE65" s="1"/>
        <tr r="AE65" s="1"/>
      </tp>
      <tp>
        <v>44</v>
        <stp/>
        <stp>StudyData</stp>
        <stp>CLE</stp>
        <stp>Bar</stp>
        <stp/>
        <stp>Close</stp>
        <stp>5</stp>
        <stp>-1</stp>
        <stp/>
        <stp/>
        <stp/>
        <stp/>
        <stp>T</stp>
        <tr r="AN6" s="1"/>
      </tp>
      <tp>
        <v>1992.25</v>
        <stp/>
        <stp>StudyData</stp>
        <stp>SUBMINUTE(EP,30,Regular)</stp>
        <stp>Bar</stp>
        <stp/>
        <stp>Close</stp>
        <stp/>
        <stp>-41</stp>
        <stp>all</stp>
        <stp/>
        <stp/>
        <stp/>
        <stp>T</stp>
        <tr r="AE46" s="1"/>
        <tr r="AE46" s="1"/>
      </tp>
      <tp>
        <v>1991.5</v>
        <stp/>
        <stp>StudyData</stp>
        <stp>SUBMINUTE(EP,30,Regular)</stp>
        <stp>Bar</stp>
        <stp/>
        <stp>Close</stp>
        <stp/>
        <stp>-40</stp>
        <stp>all</stp>
        <stp/>
        <stp/>
        <stp/>
        <stp>T</stp>
        <tr r="AE45" s="1"/>
        <tr r="AE45" s="1"/>
      </tp>
      <tp>
        <v>1992.5</v>
        <stp/>
        <stp>StudyData</stp>
        <stp>SUBMINUTE(EP,30,Regular)</stp>
        <stp>Bar</stp>
        <stp/>
        <stp>Close</stp>
        <stp/>
        <stp>-43</stp>
        <stp>all</stp>
        <stp/>
        <stp/>
        <stp/>
        <stp>T</stp>
        <tr r="AE48" s="1"/>
        <tr r="AE48" s="1"/>
      </tp>
      <tp>
        <v>1993</v>
        <stp/>
        <stp>StudyData</stp>
        <stp>SUBMINUTE(EP,30,Regular)</stp>
        <stp>Bar</stp>
        <stp/>
        <stp>Close</stp>
        <stp/>
        <stp>-42</stp>
        <stp>all</stp>
        <stp/>
        <stp/>
        <stp/>
        <stp>T</stp>
        <tr r="AE47" s="1"/>
        <tr r="AE47" s="1"/>
      </tp>
      <tp>
        <v>1993.5</v>
        <stp/>
        <stp>StudyData</stp>
        <stp>SUBMINUTE(EP,30,Regular)</stp>
        <stp>Bar</stp>
        <stp/>
        <stp>Close</stp>
        <stp/>
        <stp>-45</stp>
        <stp>all</stp>
        <stp/>
        <stp/>
        <stp/>
        <stp>T</stp>
        <tr r="AE50" s="1"/>
        <tr r="AE50" s="1"/>
      </tp>
      <tp>
        <v>1993.25</v>
        <stp/>
        <stp>StudyData</stp>
        <stp>SUBMINUTE(EP,30,Regular)</stp>
        <stp>Bar</stp>
        <stp/>
        <stp>Close</stp>
        <stp/>
        <stp>-44</stp>
        <stp>all</stp>
        <stp/>
        <stp/>
        <stp/>
        <stp>T</stp>
        <tr r="AE49" s="1"/>
        <tr r="AE49" s="1"/>
      </tp>
      <tp>
        <v>1992.75</v>
        <stp/>
        <stp>StudyData</stp>
        <stp>SUBMINUTE(EP,30,Regular)</stp>
        <stp>Bar</stp>
        <stp/>
        <stp>Close</stp>
        <stp/>
        <stp>-47</stp>
        <stp>all</stp>
        <stp/>
        <stp/>
        <stp/>
        <stp>T</stp>
        <tr r="AE52" s="1"/>
        <tr r="AE52" s="1"/>
      </tp>
      <tp>
        <v>1993</v>
        <stp/>
        <stp>StudyData</stp>
        <stp>SUBMINUTE(EP,30,Regular)</stp>
        <stp>Bar</stp>
        <stp/>
        <stp>Close</stp>
        <stp/>
        <stp>-46</stp>
        <stp>all</stp>
        <stp/>
        <stp/>
        <stp/>
        <stp>T</stp>
        <tr r="AE51" s="1"/>
        <tr r="AE51" s="1"/>
      </tp>
      <tp>
        <v>1994</v>
        <stp/>
        <stp>StudyData</stp>
        <stp>SUBMINUTE(EP,30,Regular)</stp>
        <stp>Bar</stp>
        <stp/>
        <stp>Close</stp>
        <stp/>
        <stp>-49</stp>
        <stp>all</stp>
        <stp/>
        <stp/>
        <stp/>
        <stp>T</stp>
        <tr r="AE54" s="1"/>
        <tr r="AE54" s="1"/>
      </tp>
      <tp>
        <v>1993</v>
        <stp/>
        <stp>StudyData</stp>
        <stp>SUBMINUTE(EP,30,Regular)</stp>
        <stp>Bar</stp>
        <stp/>
        <stp>Close</stp>
        <stp/>
        <stp>-48</stp>
        <stp>all</stp>
        <stp/>
        <stp/>
        <stp/>
        <stp>T</stp>
        <tr r="AE53" s="1"/>
        <tr r="AE53" s="1"/>
      </tp>
      <tp>
        <v>43.94</v>
        <stp/>
        <stp>StudyData</stp>
        <stp>CLE</stp>
        <stp>Bar</stp>
        <stp/>
        <stp>Close</stp>
        <stp>5</stp>
        <stp>-2</stp>
        <stp/>
        <stp/>
        <stp/>
        <stp/>
        <stp>T</stp>
        <tr r="AN7" s="1"/>
      </tp>
      <tp>
        <v>1993.5</v>
        <stp/>
        <stp>StudyData</stp>
        <stp>SUBMINUTE(EP,30,Regular)</stp>
        <stp>Bar</stp>
        <stp/>
        <stp>Close</stp>
        <stp/>
        <stp>-51</stp>
        <stp>all</stp>
        <stp/>
        <stp/>
        <stp/>
        <stp>T</stp>
        <tr r="AE56" s="1"/>
        <tr r="AE56" s="1"/>
      </tp>
      <tp>
        <v>1993.75</v>
        <stp/>
        <stp>StudyData</stp>
        <stp>SUBMINUTE(EP,30,Regular)</stp>
        <stp>Bar</stp>
        <stp/>
        <stp>Close</stp>
        <stp/>
        <stp>-50</stp>
        <stp>all</stp>
        <stp/>
        <stp/>
        <stp/>
        <stp>T</stp>
        <tr r="AE55" s="1"/>
        <tr r="AE55" s="1"/>
      </tp>
      <tp>
        <v>1993</v>
        <stp/>
        <stp>StudyData</stp>
        <stp>SUBMINUTE(EP,30,Regular)</stp>
        <stp>Bar</stp>
        <stp/>
        <stp>Close</stp>
        <stp/>
        <stp>-53</stp>
        <stp>all</stp>
        <stp/>
        <stp/>
        <stp/>
        <stp>T</stp>
        <tr r="AE58" s="1"/>
        <tr r="AE58" s="1"/>
      </tp>
      <tp>
        <v>1993.5</v>
        <stp/>
        <stp>StudyData</stp>
        <stp>SUBMINUTE(EP,30,Regular)</stp>
        <stp>Bar</stp>
        <stp/>
        <stp>Close</stp>
        <stp/>
        <stp>-52</stp>
        <stp>all</stp>
        <stp/>
        <stp/>
        <stp/>
        <stp>T</stp>
        <tr r="AE57" s="1"/>
        <tr r="AE57" s="1"/>
      </tp>
      <tp>
        <v>1993</v>
        <stp/>
        <stp>StudyData</stp>
        <stp>SUBMINUTE(EP,30,Regular)</stp>
        <stp>Bar</stp>
        <stp/>
        <stp>Close</stp>
        <stp/>
        <stp>-55</stp>
        <stp>all</stp>
        <stp/>
        <stp/>
        <stp/>
        <stp>T</stp>
        <tr r="AE60" s="1"/>
        <tr r="AE60" s="1"/>
      </tp>
      <tp>
        <v>1993</v>
        <stp/>
        <stp>StudyData</stp>
        <stp>SUBMINUTE(EP,30,Regular)</stp>
        <stp>Bar</stp>
        <stp/>
        <stp>Close</stp>
        <stp/>
        <stp>-54</stp>
        <stp>all</stp>
        <stp/>
        <stp/>
        <stp/>
        <stp>T</stp>
        <tr r="AE59" s="1"/>
        <tr r="AE59" s="1"/>
      </tp>
      <tp>
        <v>1991.75</v>
        <stp/>
        <stp>StudyData</stp>
        <stp>SUBMINUTE(EP,30,Regular)</stp>
        <stp>Bar</stp>
        <stp/>
        <stp>Close</stp>
        <stp/>
        <stp>-57</stp>
        <stp>all</stp>
        <stp/>
        <stp/>
        <stp/>
        <stp>T</stp>
        <tr r="AE62" s="1"/>
        <tr r="AE62" s="1"/>
      </tp>
      <tp>
        <v>1991.75</v>
        <stp/>
        <stp>StudyData</stp>
        <stp>SUBMINUTE(EP,30,Regular)</stp>
        <stp>Bar</stp>
        <stp/>
        <stp>Close</stp>
        <stp/>
        <stp>-56</stp>
        <stp>all</stp>
        <stp/>
        <stp/>
        <stp/>
        <stp>T</stp>
        <tr r="AE61" s="1"/>
        <tr r="AE61" s="1"/>
      </tp>
      <tp>
        <v>1992</v>
        <stp/>
        <stp>StudyData</stp>
        <stp>SUBMINUTE(EP,30,Regular)</stp>
        <stp>Bar</stp>
        <stp/>
        <stp>Close</stp>
        <stp/>
        <stp>-59</stp>
        <stp>all</stp>
        <stp/>
        <stp/>
        <stp/>
        <stp>T</stp>
        <tr r="AE64" s="1"/>
        <tr r="AE64" s="1"/>
      </tp>
      <tp>
        <v>1991.75</v>
        <stp/>
        <stp>StudyData</stp>
        <stp>SUBMINUTE(EP,30,Regular)</stp>
        <stp>Bar</stp>
        <stp/>
        <stp>Close</stp>
        <stp/>
        <stp>-58</stp>
        <stp>all</stp>
        <stp/>
        <stp/>
        <stp/>
        <stp>T</stp>
        <tr r="AE63" s="1"/>
        <tr r="AE63" s="1"/>
      </tp>
      <tp>
        <v>43.98</v>
        <stp/>
        <stp>StudyData</stp>
        <stp>CLE</stp>
        <stp>Bar</stp>
        <stp/>
        <stp>Close</stp>
        <stp>5</stp>
        <stp>-3</stp>
        <stp/>
        <stp/>
        <stp/>
        <stp/>
        <stp>T</stp>
        <tr r="AN8" s="1"/>
      </tp>
      <tp>
        <v>1.1309</v>
        <stp/>
        <stp>StudyData</stp>
        <stp>EU6</stp>
        <stp>Bar</stp>
        <stp/>
        <stp>Close</stp>
        <stp>5</stp>
        <stp>0</stp>
        <stp/>
        <stp/>
        <stp/>
        <stp/>
        <stp>T</stp>
        <tr r="AW5" s="1"/>
      </tp>
      <tp>
        <v>43.86</v>
        <stp/>
        <stp>StudyData</stp>
        <stp>CLE</stp>
        <stp>Bar</stp>
        <stp/>
        <stp>Close</stp>
        <stp>5</stp>
        <stp>-8</stp>
        <stp/>
        <stp/>
        <stp/>
        <stp/>
        <stp>T</stp>
        <tr r="AN13" s="1"/>
      </tp>
      <tp>
        <v>3.5</v>
        <stp/>
        <stp>ContractData</stp>
        <stp>EP</stp>
        <stp>NetChange</stp>
        <stp/>
        <stp>T</stp>
        <tr r="J7" s="1"/>
        <tr r="N6" s="1"/>
      </tp>
      <tp>
        <v>43.8</v>
        <stp/>
        <stp>StudyData</stp>
        <stp>CLE</stp>
        <stp>Bar</stp>
        <stp/>
        <stp>Close</stp>
        <stp>5</stp>
        <stp>-9</stp>
        <stp/>
        <stp/>
        <stp/>
        <stp/>
        <stp>T</stp>
        <tr r="AN14" s="1"/>
      </tp>
      <tp>
        <v>1995.25</v>
        <stp/>
        <stp>DOMData</stp>
        <stp>EP</stp>
        <stp>Price</stp>
        <stp>1</stp>
        <stp>T</stp>
        <tr r="F6" s="3"/>
      </tp>
      <tp>
        <v>1995.75</v>
        <stp/>
        <stp>DOMData</stp>
        <stp>EP</stp>
        <stp>Price</stp>
        <stp>3</stp>
        <stp>T</stp>
        <tr r="K9" s="1"/>
      </tp>
      <tp>
        <v>44.17</v>
        <stp/>
        <stp>StudyData</stp>
        <stp>CLE</stp>
        <stp>Bar</stp>
        <stp/>
        <stp>Close</stp>
        <stp>5</stp>
        <stp>0</stp>
        <stp/>
        <stp/>
        <stp/>
        <stp/>
        <stp>T</stp>
        <tr r="AN5" s="1"/>
      </tp>
      <tp>
        <v>1995.5</v>
        <stp/>
        <stp>DOMData</stp>
        <stp>EP</stp>
        <stp>Price</stp>
        <stp>2</stp>
        <stp>T</stp>
        <tr r="J9" s="1"/>
      </tp>
      <tp>
        <v>1996.25</v>
        <stp/>
        <stp>DOMData</stp>
        <stp>EP</stp>
        <stp>Price</stp>
        <stp>5</stp>
        <stp>T</stp>
        <tr r="M9" s="1"/>
      </tp>
      <tp>
        <v>1996</v>
        <stp/>
        <stp>DOMData</stp>
        <stp>EP</stp>
        <stp>Price</stp>
        <stp>4</stp>
        <stp>T</stp>
        <tr r="L9" s="1"/>
      </tp>
      <tp>
        <v>2003</v>
        <stp/>
        <stp>ContractData</stp>
        <stp>EP</stp>
        <stp>High</stp>
        <stp/>
        <stp>T</stp>
        <tr r="L7" s="1"/>
      </tp>
      <tp>
        <v>1993.5</v>
        <stp/>
        <stp>ContractData</stp>
        <stp>EP</stp>
        <stp>Open</stp>
        <stp/>
        <stp>T</stp>
        <tr r="K7" s="1"/>
      </tp>
      <tp>
        <v>1995</v>
        <stp/>
        <stp>ContractData</stp>
        <stp>EP</stp>
        <stp>Last</stp>
        <stp/>
        <stp>T</stp>
        <tr r="E7" s="1"/>
      </tp>
      <tp>
        <v>1.1308</v>
        <stp/>
        <stp>StudyData</stp>
        <stp>EU6</stp>
        <stp>Bar</stp>
        <stp/>
        <stp>Open</stp>
        <stp>5</stp>
        <stp>-2</stp>
        <stp/>
        <stp/>
        <stp/>
        <stp/>
        <stp>T</stp>
        <tr r="AT7" s="1"/>
      </tp>
      <tp>
        <v>1.1298999999999999</v>
        <stp/>
        <stp>StudyData</stp>
        <stp>EU6</stp>
        <stp>Bar</stp>
        <stp/>
        <stp>High</stp>
        <stp>5</stp>
        <stp>-5</stp>
        <stp/>
        <stp/>
        <stp/>
        <stp/>
        <stp>T</stp>
        <tr r="AU10" s="1"/>
      </tp>
      <tp>
        <v>42033.503472222219</v>
        <stp/>
        <stp>StudyData</stp>
        <stp>CLE</stp>
        <stp>Bar</stp>
        <stp/>
        <stp>Time</stp>
        <stp>5</stp>
        <stp>-1</stp>
        <stp/>
        <stp/>
        <stp/>
        <stp/>
        <stp>T</stp>
        <tr r="AO6" s="1"/>
      </tp>
      <tp>
        <v>1.1299999999999999</v>
        <stp/>
        <stp>StudyData</stp>
        <stp>EU6</stp>
        <stp>Bar</stp>
        <stp/>
        <stp>Open</stp>
        <stp>5</stp>
        <stp>-3</stp>
        <stp/>
        <stp/>
        <stp/>
        <stp/>
        <stp>T</stp>
        <tr r="AT8" s="1"/>
      </tp>
      <tp>
        <v>1.1302000000000001</v>
        <stp/>
        <stp>StudyData</stp>
        <stp>EU6</stp>
        <stp>Bar</stp>
        <stp/>
        <stp>High</stp>
        <stp>5</stp>
        <stp>-4</stp>
        <stp/>
        <stp/>
        <stp/>
        <stp/>
        <stp>T</stp>
        <tr r="AU9" s="1"/>
      </tp>
      <tp>
        <v>42033.5</v>
        <stp/>
        <stp>StudyData</stp>
        <stp>CLE</stp>
        <stp>Bar</stp>
        <stp/>
        <stp>Time</stp>
        <stp>5</stp>
        <stp>-2</stp>
        <stp/>
        <stp/>
        <stp/>
        <stp/>
        <stp>T</stp>
        <tr r="AO7" s="1"/>
      </tp>
      <tp>
        <v>1.129</v>
        <stp/>
        <stp>StudyData</stp>
        <stp>EU6</stp>
        <stp>Bar</stp>
        <stp/>
        <stp>High</stp>
        <stp>5</stp>
        <stp>-7</stp>
        <stp/>
        <stp/>
        <stp/>
        <stp/>
        <stp>T</stp>
        <tr r="AU12" s="1"/>
      </tp>
      <tp>
        <v>341</v>
        <stp/>
        <stp>DOMData</stp>
        <stp>EP</stp>
        <stp>Volume</stp>
        <stp>4</stp>
        <stp>T</stp>
        <tr r="L11" s="1"/>
      </tp>
      <tp>
        <v>42033.496527777781</v>
        <stp/>
        <stp>StudyData</stp>
        <stp>CLE</stp>
        <stp>Bar</stp>
        <stp/>
        <stp>Time</stp>
        <stp>5</stp>
        <stp>-3</stp>
        <stp/>
        <stp/>
        <stp/>
        <stp/>
        <stp>T</stp>
        <tr r="AO8" s="1"/>
      </tp>
      <tp>
        <v>1.1304000000000001</v>
        <stp/>
        <stp>StudyData</stp>
        <stp>EU6</stp>
        <stp>Bar</stp>
        <stp/>
        <stp>Open</stp>
        <stp>5</stp>
        <stp>-1</stp>
        <stp/>
        <stp/>
        <stp/>
        <stp/>
        <stp>T</stp>
        <tr r="AT6" s="1"/>
      </tp>
      <tp>
        <v>1.1291</v>
        <stp/>
        <stp>StudyData</stp>
        <stp>EU6</stp>
        <stp>Bar</stp>
        <stp/>
        <stp>High</stp>
        <stp>5</stp>
        <stp>-6</stp>
        <stp/>
        <stp/>
        <stp/>
        <stp/>
        <stp>T</stp>
        <tr r="AU11" s="1"/>
      </tp>
      <tp>
        <v>341</v>
        <stp/>
        <stp>DOMData</stp>
        <stp>EP</stp>
        <stp>Volume</stp>
        <stp>5</stp>
        <stp>T</stp>
        <tr r="M11" s="1"/>
      </tp>
      <tp>
        <v>42033.493055555555</v>
        <stp/>
        <stp>StudyData</stp>
        <stp>CLE</stp>
        <stp>Bar</stp>
        <stp/>
        <stp>Time</stp>
        <stp>5</stp>
        <stp>-4</stp>
        <stp/>
        <stp/>
        <stp/>
        <stp/>
        <stp>T</stp>
        <tr r="AO9" s="1"/>
      </tp>
      <tp>
        <v>1.1289</v>
        <stp/>
        <stp>StudyData</stp>
        <stp>EU6</stp>
        <stp>Bar</stp>
        <stp/>
        <stp>Open</stp>
        <stp>5</stp>
        <stp>-6</stp>
        <stp/>
        <stp/>
        <stp/>
        <stp/>
        <stp>T</stp>
        <tr r="AT11" s="1"/>
      </tp>
      <tp>
        <v>1.1307</v>
        <stp/>
        <stp>StudyData</stp>
        <stp>EU6</stp>
        <stp>Bar</stp>
        <stp/>
        <stp>High</stp>
        <stp>5</stp>
        <stp>-1</stp>
        <stp/>
        <stp/>
        <stp/>
        <stp/>
        <stp>T</stp>
        <tr r="AU6" s="1"/>
      </tp>
      <tp>
        <v>202</v>
        <stp/>
        <stp>DOMData</stp>
        <stp>EP</stp>
        <stp>Volume</stp>
        <stp>2</stp>
        <stp>T</stp>
        <tr r="J11" s="1"/>
      </tp>
      <tp>
        <v>42033.489583333336</v>
        <stp/>
        <stp>StudyData</stp>
        <stp>CLE</stp>
        <stp>Bar</stp>
        <stp/>
        <stp>Time</stp>
        <stp>5</stp>
        <stp>-5</stp>
        <stp/>
        <stp/>
        <stp/>
        <stp/>
        <stp>T</stp>
        <tr r="AO10" s="1"/>
      </tp>
      <tp>
        <v>1.1286</v>
        <stp/>
        <stp>StudyData</stp>
        <stp>EU6</stp>
        <stp>Bar</stp>
        <stp/>
        <stp>Open</stp>
        <stp>5</stp>
        <stp>-7</stp>
        <stp/>
        <stp/>
        <stp/>
        <stp/>
        <stp>T</stp>
        <tr r="AT12" s="1"/>
      </tp>
      <tp>
        <v>291</v>
        <stp/>
        <stp>DOMData</stp>
        <stp>EP</stp>
        <stp>Volume</stp>
        <stp>3</stp>
        <stp>T</stp>
        <tr r="K11" s="1"/>
      </tp>
      <tp>
        <v>42033.486111111109</v>
        <stp/>
        <stp>StudyData</stp>
        <stp>CLE</stp>
        <stp>Bar</stp>
        <stp/>
        <stp>Time</stp>
        <stp>5</stp>
        <stp>-6</stp>
        <stp/>
        <stp/>
        <stp/>
        <stp/>
        <stp>T</stp>
        <tr r="AO11" s="1"/>
      </tp>
      <tp>
        <v>1.1297999999999999</v>
        <stp/>
        <stp>StudyData</stp>
        <stp>EU6</stp>
        <stp>Bar</stp>
        <stp/>
        <stp>Open</stp>
        <stp>5</stp>
        <stp>-4</stp>
        <stp/>
        <stp/>
        <stp/>
        <stp/>
        <stp>T</stp>
        <tr r="AT9" s="1"/>
      </tp>
      <tp>
        <v>1.1312</v>
        <stp/>
        <stp>StudyData</stp>
        <stp>EU6</stp>
        <stp>Bar</stp>
        <stp/>
        <stp>High</stp>
        <stp>5</stp>
        <stp>-3</stp>
        <stp/>
        <stp/>
        <stp/>
        <stp/>
        <stp>T</stp>
        <tr r="AU8" s="1"/>
      </tp>
      <tp>
        <v>42033.482638888891</v>
        <stp/>
        <stp>StudyData</stp>
        <stp>CLE</stp>
        <stp>Bar</stp>
        <stp/>
        <stp>Time</stp>
        <stp>5</stp>
        <stp>-7</stp>
        <stp/>
        <stp/>
        <stp/>
        <stp/>
        <stp>T</stp>
        <tr r="AO12" s="1"/>
      </tp>
      <tp>
        <v>1.1291</v>
        <stp/>
        <stp>StudyData</stp>
        <stp>EU6</stp>
        <stp>Bar</stp>
        <stp/>
        <stp>Open</stp>
        <stp>5</stp>
        <stp>-5</stp>
        <stp/>
        <stp/>
        <stp/>
        <stp/>
        <stp>T</stp>
        <tr r="AT10" s="1"/>
      </tp>
      <tp>
        <v>1.1309</v>
        <stp/>
        <stp>StudyData</stp>
        <stp>EU6</stp>
        <stp>Bar</stp>
        <stp/>
        <stp>High</stp>
        <stp>5</stp>
        <stp>-2</stp>
        <stp/>
        <stp/>
        <stp/>
        <stp/>
        <stp>T</stp>
        <tr r="AU7" s="1"/>
      </tp>
      <tp>
        <v>119</v>
        <stp/>
        <stp>DOMData</stp>
        <stp>EP</stp>
        <stp>Volume</stp>
        <stp>1</stp>
        <stp>T</stp>
        <tr r="H11" s="1"/>
      </tp>
      <tp>
        <v>42033.479166666664</v>
        <stp/>
        <stp>StudyData</stp>
        <stp>CLE</stp>
        <stp>Bar</stp>
        <stp/>
        <stp>Time</stp>
        <stp>5</stp>
        <stp>-8</stp>
        <stp/>
        <stp/>
        <stp/>
        <stp/>
        <stp>T</stp>
        <tr r="AO13" s="1"/>
      </tp>
      <tp>
        <v>42033.475694444445</v>
        <stp/>
        <stp>StudyData</stp>
        <stp>CLE</stp>
        <stp>Bar</stp>
        <stp/>
        <stp>Time</stp>
        <stp>5</stp>
        <stp>-9</stp>
        <stp/>
        <stp/>
        <stp/>
        <stp/>
        <stp>T</stp>
        <tr r="AO14" s="1"/>
      </tp>
      <tp>
        <v>1.1291</v>
        <stp/>
        <stp>StudyData</stp>
        <stp>EU6</stp>
        <stp>Bar</stp>
        <stp/>
        <stp>Open</stp>
        <stp>5</stp>
        <stp>-8</stp>
        <stp/>
        <stp/>
        <stp/>
        <stp/>
        <stp>T</stp>
        <tr r="AT13" s="1"/>
      </tp>
      <tp>
        <v>1.1293</v>
        <stp/>
        <stp>StudyData</stp>
        <stp>EU6</stp>
        <stp>Bar</stp>
        <stp/>
        <stp>Open</stp>
        <stp>5</stp>
        <stp>-9</stp>
        <stp/>
        <stp/>
        <stp/>
        <stp/>
        <stp>T</stp>
        <tr r="AT14" s="1"/>
      </tp>
      <tp>
        <v>1.1296999999999999</v>
        <stp/>
        <stp>StudyData</stp>
        <stp>EU6</stp>
        <stp>Bar</stp>
        <stp/>
        <stp>High</stp>
        <stp>5</stp>
        <stp>-9</stp>
        <stp/>
        <stp/>
        <stp/>
        <stp/>
        <stp>T</stp>
        <tr r="AU14" s="1"/>
      </tp>
      <tp>
        <v>1.1293</v>
        <stp/>
        <stp>StudyData</stp>
        <stp>EU6</stp>
        <stp>Bar</stp>
        <stp/>
        <stp>High</stp>
        <stp>5</stp>
        <stp>-8</stp>
        <stp/>
        <stp/>
        <stp/>
        <stp/>
        <stp>T</stp>
        <tr r="AU13" s="1"/>
      </tp>
      <tp>
        <v>1993.25</v>
        <stp/>
        <stp>StudyData</stp>
        <stp>SUBMINUTE(EP,30,Regular)</stp>
        <stp>Bar</stp>
        <stp/>
        <stp>Low</stp>
        <stp/>
        <stp>-9</stp>
        <stp>all</stp>
        <stp/>
        <stp/>
        <stp/>
        <stp>T</stp>
        <tr r="AD14" s="1"/>
        <tr r="AD14" s="1"/>
      </tp>
      <tp>
        <v>1992.5</v>
        <stp/>
        <stp>StudyData</stp>
        <stp>SUBMINUTE(EP,30,Regular)</stp>
        <stp>Bar</stp>
        <stp/>
        <stp>Low</stp>
        <stp/>
        <stp>-8</stp>
        <stp>all</stp>
        <stp/>
        <stp/>
        <stp/>
        <stp>T</stp>
        <tr r="AD13" s="1"/>
        <tr r="AD13" s="1"/>
      </tp>
      <tp>
        <v>1994.25</v>
        <stp/>
        <stp>StudyData</stp>
        <stp>SUBMINUTE(EP,30,Regular)</stp>
        <stp>Bar</stp>
        <stp/>
        <stp>Low</stp>
        <stp/>
        <stp>-1</stp>
        <stp>all</stp>
        <stp/>
        <stp/>
        <stp/>
        <stp>T</stp>
        <tr r="AD6" s="1"/>
        <tr r="AD6" s="1"/>
      </tp>
      <tp>
        <v>1993.5</v>
        <stp/>
        <stp>StudyData</stp>
        <stp>SUBMINUTE(EP,30,Regular)</stp>
        <stp>Bar</stp>
        <stp/>
        <stp>Low</stp>
        <stp/>
        <stp>-3</stp>
        <stp>all</stp>
        <stp/>
        <stp/>
        <stp/>
        <stp>T</stp>
        <tr r="AD8" s="1"/>
        <tr r="AD8" s="1"/>
      </tp>
      <tp>
        <v>1994.25</v>
        <stp/>
        <stp>StudyData</stp>
        <stp>SUBMINUTE(EP,30,Regular)</stp>
        <stp>Bar</stp>
        <stp/>
        <stp>Low</stp>
        <stp/>
        <stp>-2</stp>
        <stp>all</stp>
        <stp/>
        <stp/>
        <stp/>
        <stp>T</stp>
        <tr r="AD7" s="1"/>
        <tr r="AD7" s="1"/>
      </tp>
      <tp>
        <v>1993.5</v>
        <stp/>
        <stp>StudyData</stp>
        <stp>SUBMINUTE(EP,30,Regular)</stp>
        <stp>Bar</stp>
        <stp/>
        <stp>Low</stp>
        <stp/>
        <stp>-5</stp>
        <stp>all</stp>
        <stp/>
        <stp/>
        <stp/>
        <stp>T</stp>
        <tr r="AD10" s="1"/>
        <tr r="AD10" s="1"/>
      </tp>
      <tp>
        <v>1993.75</v>
        <stp/>
        <stp>StudyData</stp>
        <stp>SUBMINUTE(EP,30,Regular)</stp>
        <stp>Bar</stp>
        <stp/>
        <stp>Low</stp>
        <stp/>
        <stp>-4</stp>
        <stp>all</stp>
        <stp/>
        <stp/>
        <stp/>
        <stp>T</stp>
        <tr r="AD9" s="1"/>
        <tr r="AD9" s="1"/>
      </tp>
      <tp>
        <v>1992.5</v>
        <stp/>
        <stp>StudyData</stp>
        <stp>SUBMINUTE(EP,30,Regular)</stp>
        <stp>Bar</stp>
        <stp/>
        <stp>Low</stp>
        <stp/>
        <stp>-7</stp>
        <stp>all</stp>
        <stp/>
        <stp/>
        <stp/>
        <stp>T</stp>
        <tr r="AD12" s="1"/>
        <tr r="AD12" s="1"/>
      </tp>
      <tp>
        <v>1993.25</v>
        <stp/>
        <stp>StudyData</stp>
        <stp>SUBMINUTE(EP,30,Regular)</stp>
        <stp>Bar</stp>
        <stp/>
        <stp>Low</stp>
        <stp/>
        <stp>-6</stp>
        <stp>all</stp>
        <stp/>
        <stp/>
        <stp/>
        <stp>T</stp>
        <tr r="AD11" s="1"/>
        <tr r="AD11" s="1"/>
      </tp>
      <tp>
        <v>199525</v>
        <stp/>
        <stp>StudyData</stp>
        <stp>EP</stp>
        <stp>Tick</stp>
        <stp>FlatTicks=0</stp>
        <stp>Tick</stp>
        <stp>D</stp>
        <stp>0</stp>
        <stp>all</stp>
        <tr r="AA35" s="1"/>
      </tp>
      <tp>
        <v>44.67</v>
        <stp/>
        <stp>StudyData</stp>
        <stp>CLE</stp>
        <stp>Bar</stp>
        <stp/>
        <stp>Close</stp>
        <stp>5</stp>
        <stp>-49</stp>
        <stp/>
        <stp/>
        <stp/>
        <stp/>
        <stp>T</stp>
        <tr r="AN54" s="1"/>
      </tp>
      <tp>
        <v>44.57</v>
        <stp/>
        <stp>StudyData</stp>
        <stp>CLE</stp>
        <stp>Bar</stp>
        <stp/>
        <stp>Close</stp>
        <stp>5</stp>
        <stp>-59</stp>
        <stp/>
        <stp/>
        <stp/>
        <stp/>
        <stp>T</stp>
        <tr r="AN64" s="1"/>
      </tp>
      <tp>
        <v>43.96</v>
        <stp/>
        <stp>StudyData</stp>
        <stp>CLE</stp>
        <stp>Bar</stp>
        <stp/>
        <stp>Close</stp>
        <stp>5</stp>
        <stp>-19</stp>
        <stp/>
        <stp/>
        <stp/>
        <stp/>
        <stp>T</stp>
        <tr r="AN24" s="1"/>
      </tp>
      <tp>
        <v>44.01</v>
        <stp/>
        <stp>StudyData</stp>
        <stp>CLE</stp>
        <stp>Bar</stp>
        <stp/>
        <stp>Close</stp>
        <stp>5</stp>
        <stp>-29</stp>
        <stp/>
        <stp/>
        <stp/>
        <stp/>
        <stp>T</stp>
        <tr r="AN34" s="1"/>
      </tp>
      <tp>
        <v>44.89</v>
        <stp/>
        <stp>StudyData</stp>
        <stp>CLE</stp>
        <stp>Bar</stp>
        <stp/>
        <stp>Close</stp>
        <stp>5</stp>
        <stp>-39</stp>
        <stp/>
        <stp/>
        <stp/>
        <stp/>
        <stp>T</stp>
        <tr r="AN44" s="1"/>
      </tp>
      <tp>
        <v>1.1322000000000001</v>
        <stp/>
        <stp>StudyData</stp>
        <stp>EU6</stp>
        <stp>Bar</stp>
        <stp/>
        <stp>Close</stp>
        <stp>5</stp>
        <stp>-59</stp>
        <stp/>
        <stp/>
        <stp/>
        <stp/>
        <stp>T</stp>
        <tr r="AW64" s="1"/>
      </tp>
      <tp>
        <v>1.1343000000000001</v>
        <stp/>
        <stp>StudyData</stp>
        <stp>EU6</stp>
        <stp>Bar</stp>
        <stp/>
        <stp>Close</stp>
        <stp>5</stp>
        <stp>-49</stp>
        <stp/>
        <stp/>
        <stp/>
        <stp/>
        <stp>T</stp>
        <tr r="AW54" s="1"/>
      </tp>
      <tp>
        <v>1.1338999999999999</v>
        <stp/>
        <stp>StudyData</stp>
        <stp>EU6</stp>
        <stp>Bar</stp>
        <stp/>
        <stp>Close</stp>
        <stp>5</stp>
        <stp>-39</stp>
        <stp/>
        <stp/>
        <stp/>
        <stp/>
        <stp>T</stp>
        <tr r="AW44" s="1"/>
      </tp>
      <tp>
        <v>1.1348</v>
        <stp/>
        <stp>StudyData</stp>
        <stp>EU6</stp>
        <stp>Bar</stp>
        <stp/>
        <stp>Close</stp>
        <stp>5</stp>
        <stp>-29</stp>
        <stp/>
        <stp/>
        <stp/>
        <stp/>
        <stp>T</stp>
        <tr r="AW34" s="1"/>
      </tp>
      <tp>
        <v>1.1312</v>
        <stp/>
        <stp>StudyData</stp>
        <stp>EU6</stp>
        <stp>Bar</stp>
        <stp/>
        <stp>Close</stp>
        <stp>5</stp>
        <stp>-19</stp>
        <stp/>
        <stp/>
        <stp/>
        <stp/>
        <stp>T</stp>
        <tr r="AW24" s="1"/>
      </tp>
      <tp>
        <v>42033.475694444445</v>
        <stp/>
        <stp>StudyData</stp>
        <stp>EU6</stp>
        <stp>Bar</stp>
        <stp/>
        <stp>Time</stp>
        <stp>5</stp>
        <stp>-9</stp>
        <stp/>
        <stp/>
        <stp/>
        <stp/>
        <stp>T</stp>
        <tr r="AX14" s="1"/>
      </tp>
      <tp>
        <v>1994.5</v>
        <stp/>
        <stp>DOMData</stp>
        <stp>EP</stp>
        <stp>Price</stp>
        <stp>-3</stp>
        <stp>T</stp>
        <tr r="D9" s="1"/>
      </tp>
      <tp>
        <v>1.1289</v>
        <stp/>
        <stp>StudyData</stp>
        <stp>EU6</stp>
        <stp>Bar</stp>
        <stp/>
        <stp>Close</stp>
        <stp>5</stp>
        <stp>-7</stp>
        <stp/>
        <stp/>
        <stp/>
        <stp/>
        <stp>T</stp>
        <tr r="AW12" s="1"/>
      </tp>
      <tp>
        <v>44.74</v>
        <stp/>
        <stp>StudyData</stp>
        <stp>CLE</stp>
        <stp>Bar</stp>
        <stp/>
        <stp>Close</stp>
        <stp>5</stp>
        <stp>-48</stp>
        <stp/>
        <stp/>
        <stp/>
        <stp/>
        <stp>T</stp>
        <tr r="AN53" s="1"/>
      </tp>
      <tp>
        <v>44.61</v>
        <stp/>
        <stp>StudyData</stp>
        <stp>CLE</stp>
        <stp>Bar</stp>
        <stp/>
        <stp>Close</stp>
        <stp>5</stp>
        <stp>-58</stp>
        <stp/>
        <stp/>
        <stp/>
        <stp/>
        <stp>T</stp>
        <tr r="AN63" s="1"/>
      </tp>
      <tp>
        <v>43.86</v>
        <stp/>
        <stp>StudyData</stp>
        <stp>CLE</stp>
        <stp>Bar</stp>
        <stp/>
        <stp>Close</stp>
        <stp>5</stp>
        <stp>-18</stp>
        <stp/>
        <stp/>
        <stp/>
        <stp/>
        <stp>T</stp>
        <tr r="AN23" s="1"/>
      </tp>
      <tp>
        <v>43.84</v>
        <stp/>
        <stp>StudyData</stp>
        <stp>CLE</stp>
        <stp>Bar</stp>
        <stp/>
        <stp>Close</stp>
        <stp>5</stp>
        <stp>-28</stp>
        <stp/>
        <stp/>
        <stp/>
        <stp/>
        <stp>T</stp>
        <tr r="AN33" s="1"/>
      </tp>
      <tp>
        <v>44.63</v>
        <stp/>
        <stp>StudyData</stp>
        <stp>CLE</stp>
        <stp>Bar</stp>
        <stp/>
        <stp>Close</stp>
        <stp>5</stp>
        <stp>-38</stp>
        <stp/>
        <stp/>
        <stp/>
        <stp/>
        <stp>T</stp>
        <tr r="AN43" s="1"/>
      </tp>
      <tp>
        <v>1.1324000000000001</v>
        <stp/>
        <stp>StudyData</stp>
        <stp>EU6</stp>
        <stp>Bar</stp>
        <stp/>
        <stp>Close</stp>
        <stp>5</stp>
        <stp>-58</stp>
        <stp/>
        <stp/>
        <stp/>
        <stp/>
        <stp>T</stp>
        <tr r="AW63" s="1"/>
      </tp>
      <tp>
        <v>1.1337999999999999</v>
        <stp/>
        <stp>StudyData</stp>
        <stp>EU6</stp>
        <stp>Bar</stp>
        <stp/>
        <stp>Close</stp>
        <stp>5</stp>
        <stp>-48</stp>
        <stp/>
        <stp/>
        <stp/>
        <stp/>
        <stp>T</stp>
        <tr r="AW53" s="1"/>
      </tp>
      <tp>
        <v>1.1335</v>
        <stp/>
        <stp>StudyData</stp>
        <stp>EU6</stp>
        <stp>Bar</stp>
        <stp/>
        <stp>Close</stp>
        <stp>5</stp>
        <stp>-38</stp>
        <stp/>
        <stp/>
        <stp/>
        <stp/>
        <stp>T</stp>
        <tr r="AW43" s="1"/>
      </tp>
      <tp>
        <v>1.135</v>
        <stp/>
        <stp>StudyData</stp>
        <stp>EU6</stp>
        <stp>Bar</stp>
        <stp/>
        <stp>Close</stp>
        <stp>5</stp>
        <stp>-28</stp>
        <stp/>
        <stp/>
        <stp/>
        <stp/>
        <stp>T</stp>
        <tr r="AW33" s="1"/>
      </tp>
      <tp>
        <v>1.1312</v>
        <stp/>
        <stp>StudyData</stp>
        <stp>EU6</stp>
        <stp>Bar</stp>
        <stp/>
        <stp>Close</stp>
        <stp>5</stp>
        <stp>-18</stp>
        <stp/>
        <stp/>
        <stp/>
        <stp/>
        <stp>T</stp>
        <tr r="AW23" s="1"/>
      </tp>
      <tp>
        <v>42033.479166666664</v>
        <stp/>
        <stp>StudyData</stp>
        <stp>EU6</stp>
        <stp>Bar</stp>
        <stp/>
        <stp>Time</stp>
        <stp>5</stp>
        <stp>-8</stp>
        <stp/>
        <stp/>
        <stp/>
        <stp/>
        <stp>T</stp>
        <tr r="AX13" s="1"/>
      </tp>
      <tp>
        <v>1994.75</v>
        <stp/>
        <stp>DOMData</stp>
        <stp>EP</stp>
        <stp>Price</stp>
        <stp>-2</stp>
        <stp>T</stp>
        <tr r="E9" s="1"/>
      </tp>
      <tp>
        <v>1.1291</v>
        <stp/>
        <stp>StudyData</stp>
        <stp>EU6</stp>
        <stp>Bar</stp>
        <stp/>
        <stp>Close</stp>
        <stp>5</stp>
        <stp>-6</stp>
        <stp/>
        <stp/>
        <stp/>
        <stp/>
        <stp>T</stp>
        <tr r="AW11" s="1"/>
      </tp>
      <tp>
        <v>43.8</v>
        <stp/>
        <stp>StudyData</stp>
        <stp>CLE</stp>
        <stp>Bar</stp>
        <stp/>
        <stp>Open</stp>
        <stp>5</stp>
        <stp>-9</stp>
        <stp/>
        <stp/>
        <stp/>
        <stp/>
        <stp>T</stp>
        <tr r="AK14" s="1"/>
      </tp>
      <tp>
        <v>1995</v>
        <stp/>
        <stp>DOMData</stp>
        <stp>EP</stp>
        <stp>Price</stp>
        <stp>-1</stp>
        <stp>T</stp>
        <tr r="C4" s="3"/>
        <tr r="D6" s="3"/>
      </tp>
      <tp>
        <v>1.1297999999999999</v>
        <stp/>
        <stp>StudyData</stp>
        <stp>EU6</stp>
        <stp>Bar</stp>
        <stp/>
        <stp>Close</stp>
        <stp>5</stp>
        <stp>-5</stp>
        <stp/>
        <stp/>
        <stp/>
        <stp/>
        <stp>T</stp>
        <tr r="AW10" s="1"/>
      </tp>
      <tp>
        <v>199475</v>
        <stp/>
        <stp>StudyData</stp>
        <stp>EP</stp>
        <stp>Tick</stp>
        <stp>FlatTicks=0</stp>
        <stp>Tick</stp>
        <stp>D</stp>
        <stp>-12</stp>
        <stp>all</stp>
        <tr r="AA23" s="1"/>
      </tp>
      <tp>
        <v>199450</v>
        <stp/>
        <stp>StudyData</stp>
        <stp>EP</stp>
        <stp>Tick</stp>
        <stp>FlatTicks=0</stp>
        <stp>Tick</stp>
        <stp>D</stp>
        <stp>-13</stp>
        <stp>all</stp>
        <tr r="AA22" s="1"/>
      </tp>
      <tp>
        <v>199475</v>
        <stp/>
        <stp>StudyData</stp>
        <stp>EP</stp>
        <stp>Tick</stp>
        <stp>FlatTicks=0</stp>
        <stp>Tick</stp>
        <stp>D</stp>
        <stp>-10</stp>
        <stp>all</stp>
        <tr r="AA25" s="1"/>
      </tp>
      <tp>
        <v>199450</v>
        <stp/>
        <stp>StudyData</stp>
        <stp>EP</stp>
        <stp>Tick</stp>
        <stp>FlatTicks=0</stp>
        <stp>Tick</stp>
        <stp>D</stp>
        <stp>-11</stp>
        <stp>all</stp>
        <tr r="AA24" s="1"/>
      </tp>
      <tp>
        <v>199425</v>
        <stp/>
        <stp>StudyData</stp>
        <stp>EP</stp>
        <stp>Tick</stp>
        <stp>FlatTicks=0</stp>
        <stp>Tick</stp>
        <stp>D</stp>
        <stp>-16</stp>
        <stp>all</stp>
        <tr r="AA19" s="1"/>
      </tp>
      <tp>
        <v>199450</v>
        <stp/>
        <stp>StudyData</stp>
        <stp>EP</stp>
        <stp>Tick</stp>
        <stp>FlatTicks=0</stp>
        <stp>Tick</stp>
        <stp>D</stp>
        <stp>-17</stp>
        <stp>all</stp>
        <tr r="AA18" s="1"/>
      </tp>
      <tp>
        <v>199425</v>
        <stp/>
        <stp>StudyData</stp>
        <stp>EP</stp>
        <stp>Tick</stp>
        <stp>FlatTicks=0</stp>
        <stp>Tick</stp>
        <stp>D</stp>
        <stp>-14</stp>
        <stp>all</stp>
        <tr r="AA21" s="1"/>
      </tp>
      <tp>
        <v>199450</v>
        <stp/>
        <stp>StudyData</stp>
        <stp>EP</stp>
        <stp>Tick</stp>
        <stp>FlatTicks=0</stp>
        <stp>Tick</stp>
        <stp>D</stp>
        <stp>-15</stp>
        <stp>all</stp>
        <tr r="AA20" s="1"/>
      </tp>
      <tp>
        <v>199425</v>
        <stp/>
        <stp>StudyData</stp>
        <stp>EP</stp>
        <stp>Tick</stp>
        <stp>FlatTicks=0</stp>
        <stp>Tick</stp>
        <stp>D</stp>
        <stp>-18</stp>
        <stp>all</stp>
        <tr r="AA17" s="1"/>
      </tp>
      <tp>
        <v>199450</v>
        <stp/>
        <stp>StudyData</stp>
        <stp>EP</stp>
        <stp>Tick</stp>
        <stp>FlatTicks=0</stp>
        <stp>Tick</stp>
        <stp>D</stp>
        <stp>-19</stp>
        <stp>all</stp>
        <tr r="AA16" s="1"/>
      </tp>
      <tp>
        <v>199475</v>
        <stp/>
        <stp>StudyData</stp>
        <stp>EP</stp>
        <stp>Tick</stp>
        <stp>FlatTicks=0</stp>
        <stp>Tick</stp>
        <stp>D</stp>
        <stp>-30</stp>
        <stp>all</stp>
        <tr r="AA5" s="1"/>
      </tp>
      <tp>
        <v>199425</v>
        <stp/>
        <stp>StudyData</stp>
        <stp>EP</stp>
        <stp>Tick</stp>
        <stp>FlatTicks=0</stp>
        <stp>Tick</stp>
        <stp>D</stp>
        <stp>-22</stp>
        <stp>all</stp>
        <tr r="AA13" s="1"/>
      </tp>
      <tp>
        <v>199450</v>
        <stp/>
        <stp>StudyData</stp>
        <stp>EP</stp>
        <stp>Tick</stp>
        <stp>FlatTicks=0</stp>
        <stp>Tick</stp>
        <stp>D</stp>
        <stp>-23</stp>
        <stp>all</stp>
        <tr r="AA12" s="1"/>
      </tp>
      <tp>
        <v>199425</v>
        <stp/>
        <stp>StudyData</stp>
        <stp>EP</stp>
        <stp>Tick</stp>
        <stp>FlatTicks=0</stp>
        <stp>Tick</stp>
        <stp>D</stp>
        <stp>-20</stp>
        <stp>all</stp>
        <tr r="AA15" s="1"/>
      </tp>
      <tp>
        <v>199450</v>
        <stp/>
        <stp>StudyData</stp>
        <stp>EP</stp>
        <stp>Tick</stp>
        <stp>FlatTicks=0</stp>
        <stp>Tick</stp>
        <stp>D</stp>
        <stp>-21</stp>
        <stp>all</stp>
        <tr r="AA14" s="1"/>
      </tp>
      <tp>
        <v>199475</v>
        <stp/>
        <stp>StudyData</stp>
        <stp>EP</stp>
        <stp>Tick</stp>
        <stp>FlatTicks=0</stp>
        <stp>Tick</stp>
        <stp>D</stp>
        <stp>-26</stp>
        <stp>all</stp>
        <tr r="AA9" s="1"/>
      </tp>
      <tp>
        <v>199450</v>
        <stp/>
        <stp>StudyData</stp>
        <stp>EP</stp>
        <stp>Tick</stp>
        <stp>FlatTicks=0</stp>
        <stp>Tick</stp>
        <stp>D</stp>
        <stp>-27</stp>
        <stp>all</stp>
        <tr r="AA8" s="1"/>
      </tp>
      <tp>
        <v>199425</v>
        <stp/>
        <stp>StudyData</stp>
        <stp>EP</stp>
        <stp>Tick</stp>
        <stp>FlatTicks=0</stp>
        <stp>Tick</stp>
        <stp>D</stp>
        <stp>-24</stp>
        <stp>all</stp>
        <tr r="AA11" s="1"/>
      </tp>
      <tp>
        <v>199450</v>
        <stp/>
        <stp>StudyData</stp>
        <stp>EP</stp>
        <stp>Tick</stp>
        <stp>FlatTicks=0</stp>
        <stp>Tick</stp>
        <stp>D</stp>
        <stp>-25</stp>
        <stp>all</stp>
        <tr r="AA10" s="1"/>
      </tp>
      <tp>
        <v>199475</v>
        <stp/>
        <stp>StudyData</stp>
        <stp>EP</stp>
        <stp>Tick</stp>
        <stp>FlatTicks=0</stp>
        <stp>Tick</stp>
        <stp>D</stp>
        <stp>-28</stp>
        <stp>all</stp>
        <tr r="AA7" s="1"/>
      </tp>
      <tp>
        <v>199450</v>
        <stp/>
        <stp>StudyData</stp>
        <stp>EP</stp>
        <stp>Tick</stp>
        <stp>FlatTicks=0</stp>
        <stp>Tick</stp>
        <stp>D</stp>
        <stp>-29</stp>
        <stp>all</stp>
        <tr r="AA6" s="1"/>
      </tp>
      <tp>
        <v>43.8</v>
        <stp/>
        <stp>StudyData</stp>
        <stp>CLE</stp>
        <stp>Bar</stp>
        <stp/>
        <stp>Open</stp>
        <stp>5</stp>
        <stp>-8</stp>
        <stp/>
        <stp/>
        <stp/>
        <stp/>
        <stp>T</stp>
        <tr r="AK13" s="1"/>
      </tp>
      <tp>
        <v>1.1301000000000001</v>
        <stp/>
        <stp>StudyData</stp>
        <stp>EU6</stp>
        <stp>Bar</stp>
        <stp/>
        <stp>Close</stp>
        <stp>5</stp>
        <stp>-4</stp>
        <stp/>
        <stp/>
        <stp/>
        <stp/>
        <stp>T</stp>
        <tr r="AW9" s="1"/>
      </tp>
      <tp>
        <v>43.9</v>
        <stp/>
        <stp>StudyData</stp>
        <stp>CLE</stp>
        <stp>Bar</stp>
        <stp/>
        <stp>High</stp>
        <stp>5</stp>
        <stp>-8</stp>
        <stp/>
        <stp/>
        <stp/>
        <stp/>
        <stp>T</stp>
        <tr r="AL13" s="1"/>
      </tp>
      <tp>
        <v>1.1308</v>
        <stp/>
        <stp>StudyData</stp>
        <stp>EU6</stp>
        <stp>Bar</stp>
        <stp/>
        <stp>Close</stp>
        <stp>5</stp>
        <stp>-3</stp>
        <stp/>
        <stp/>
        <stp/>
        <stp/>
        <stp>T</stp>
        <tr r="AW8" s="1"/>
      </tp>
      <tp>
        <v>43.85</v>
        <stp/>
        <stp>StudyData</stp>
        <stp>CLE</stp>
        <stp>Bar</stp>
        <stp/>
        <stp>High</stp>
        <stp>5</stp>
        <stp>-9</stp>
        <stp/>
        <stp/>
        <stp/>
        <stp/>
        <stp>T</stp>
        <tr r="AL14" s="1"/>
      </tp>
      <tp>
        <v>1.1303000000000001</v>
        <stp/>
        <stp>StudyData</stp>
        <stp>EU6</stp>
        <stp>Bar</stp>
        <stp/>
        <stp>Close</stp>
        <stp>5</stp>
        <stp>-2</stp>
        <stp/>
        <stp/>
        <stp/>
        <stp/>
        <stp>T</stp>
        <tr r="AW7" s="1"/>
      </tp>
      <tp>
        <v>1993.5</v>
        <stp/>
        <stp>StudyData</stp>
        <stp>SUBMINUTE(EP,30,Regular)</stp>
        <stp>Bar</stp>
        <stp/>
        <stp>High</stp>
        <stp/>
        <stp>-9</stp>
        <stp>all</stp>
        <stp/>
        <stp/>
        <stp/>
        <stp>T</stp>
        <tr r="AC14" s="1"/>
        <tr r="AC14" s="1"/>
      </tp>
      <tp>
        <v>1993.75</v>
        <stp/>
        <stp>StudyData</stp>
        <stp>SUBMINUTE(EP,30,Regular)</stp>
        <stp>Bar</stp>
        <stp/>
        <stp>High</stp>
        <stp/>
        <stp>-8</stp>
        <stp>all</stp>
        <stp/>
        <stp/>
        <stp/>
        <stp>T</stp>
        <tr r="AC13" s="1"/>
        <tr r="AC13" s="1"/>
      </tp>
      <tp>
        <v>1993.5</v>
        <stp/>
        <stp>StudyData</stp>
        <stp>SUBMINUTE(EP,30,Regular)</stp>
        <stp>Bar</stp>
        <stp/>
        <stp>High</stp>
        <stp/>
        <stp>-7</stp>
        <stp>all</stp>
        <stp/>
        <stp/>
        <stp/>
        <stp>T</stp>
        <tr r="AC12" s="1"/>
        <tr r="AC12" s="1"/>
      </tp>
      <tp>
        <v>1993.75</v>
        <stp/>
        <stp>StudyData</stp>
        <stp>SUBMINUTE(EP,30,Regular)</stp>
        <stp>Bar</stp>
        <stp/>
        <stp>High</stp>
        <stp/>
        <stp>-6</stp>
        <stp>all</stp>
        <stp/>
        <stp/>
        <stp/>
        <stp>T</stp>
        <tr r="AC11" s="1"/>
        <tr r="AC11" s="1"/>
      </tp>
      <tp>
        <v>1994.75</v>
        <stp/>
        <stp>StudyData</stp>
        <stp>SUBMINUTE(EP,30,Regular)</stp>
        <stp>Bar</stp>
        <stp/>
        <stp>High</stp>
        <stp/>
        <stp>-5</stp>
        <stp>all</stp>
        <stp/>
        <stp/>
        <stp/>
        <stp>T</stp>
        <tr r="AC10" s="1"/>
        <tr r="AC10" s="1"/>
      </tp>
      <tp>
        <v>42033.509606481479</v>
        <stp/>
        <stp>SystemInfo</stp>
        <stp>Linetime</stp>
        <tr r="B55" s="1"/>
      </tp>
      <tp>
        <v>1994</v>
        <stp/>
        <stp>StudyData</stp>
        <stp>SUBMINUTE(EP,30,Regular)</stp>
        <stp>Bar</stp>
        <stp/>
        <stp>High</stp>
        <stp/>
        <stp>-4</stp>
        <stp>all</stp>
        <stp/>
        <stp/>
        <stp/>
        <stp>T</stp>
        <tr r="AC9" s="1"/>
        <tr r="AC9" s="1"/>
      </tp>
      <tp>
        <v>1995</v>
        <stp/>
        <stp>StudyData</stp>
        <stp>SUBMINUTE(EP,30,Regular)</stp>
        <stp>Bar</stp>
        <stp/>
        <stp>High</stp>
        <stp/>
        <stp>-3</stp>
        <stp>all</stp>
        <stp/>
        <stp/>
        <stp/>
        <stp>T</stp>
        <tr r="AC8" s="1"/>
        <tr r="AC8" s="1"/>
      </tp>
      <tp>
        <v>1995.5</v>
        <stp/>
        <stp>StudyData</stp>
        <stp>SUBMINUTE(EP,30,Regular)</stp>
        <stp>Bar</stp>
        <stp/>
        <stp>High</stp>
        <stp/>
        <stp>-2</stp>
        <stp>all</stp>
        <stp/>
        <stp/>
        <stp/>
        <stp>T</stp>
        <tr r="AC7" s="1"/>
        <tr r="AC7" s="1"/>
      </tp>
      <tp>
        <v>1994.5</v>
        <stp/>
        <stp>StudyData</stp>
        <stp>SUBMINUTE(EP,30,Regular)</stp>
        <stp>Bar</stp>
        <stp/>
        <stp>High</stp>
        <stp/>
        <stp>-1</stp>
        <stp>all</stp>
        <stp/>
        <stp/>
        <stp/>
        <stp>T</stp>
        <tr r="AC6" s="1"/>
        <tr r="AC6" s="1"/>
      </tp>
      <tp>
        <v>1994</v>
        <stp/>
        <stp>DOMData</stp>
        <stp>EP</stp>
        <stp>Price</stp>
        <stp>-5</stp>
        <stp>T</stp>
        <tr r="B9" s="1"/>
      </tp>
      <tp>
        <v>1.1306</v>
        <stp/>
        <stp>StudyData</stp>
        <stp>EU6</stp>
        <stp>Bar</stp>
        <stp/>
        <stp>Close</stp>
        <stp>5</stp>
        <stp>-1</stp>
        <stp/>
        <stp/>
        <stp/>
        <stp/>
        <stp>T</stp>
        <tr r="AW6" s="1"/>
      </tp>
      <tp>
        <v>1994.25</v>
        <stp/>
        <stp>DOMData</stp>
        <stp>EP</stp>
        <stp>Price</stp>
        <stp>-4</stp>
        <stp>T</stp>
        <tr r="C9" s="1"/>
      </tp>
      <tp>
        <v>1993.25</v>
        <stp/>
        <stp>StudyData</stp>
        <stp>SUBMINUTE(EP,30,Regular)</stp>
        <stp>Bar</stp>
        <stp/>
        <stp>Open</stp>
        <stp/>
        <stp>-9</stp>
        <stp>all</stp>
        <stp/>
        <stp/>
        <stp/>
        <stp>T</stp>
        <tr r="AB14" s="1"/>
        <tr r="AB14" s="1"/>
      </tp>
      <tp>
        <v>1993.5</v>
        <stp/>
        <stp>StudyData</stp>
        <stp>SUBMINUTE(EP,30,Regular)</stp>
        <stp>Bar</stp>
        <stp/>
        <stp>Open</stp>
        <stp/>
        <stp>-8</stp>
        <stp>all</stp>
        <stp/>
        <stp/>
        <stp/>
        <stp>T</stp>
        <tr r="AB13" s="1"/>
        <tr r="AB13" s="1"/>
      </tp>
      <tp>
        <v>1994.5</v>
        <stp/>
        <stp>StudyData</stp>
        <stp>SUBMINUTE(EP,30,Regular)</stp>
        <stp>Bar</stp>
        <stp/>
        <stp>Open</stp>
        <stp/>
        <stp>-1</stp>
        <stp>all</stp>
        <stp/>
        <stp/>
        <stp/>
        <stp>T</stp>
        <tr r="AB6" s="1"/>
        <tr r="AB6" s="1"/>
      </tp>
      <tp>
        <v>1993.75</v>
        <stp/>
        <stp>StudyData</stp>
        <stp>SUBMINUTE(EP,30,Regular)</stp>
        <stp>Bar</stp>
        <stp/>
        <stp>Open</stp>
        <stp/>
        <stp>-3</stp>
        <stp>all</stp>
        <stp/>
        <stp/>
        <stp/>
        <stp>T</stp>
        <tr r="AB8" s="1"/>
        <tr r="AB8" s="1"/>
      </tp>
      <tp>
        <v>1994.75</v>
        <stp/>
        <stp>StudyData</stp>
        <stp>SUBMINUTE(EP,30,Regular)</stp>
        <stp>Bar</stp>
        <stp/>
        <stp>Open</stp>
        <stp/>
        <stp>-2</stp>
        <stp>all</stp>
        <stp/>
        <stp/>
        <stp/>
        <stp>T</stp>
        <tr r="AB7" s="1"/>
        <tr r="AB7" s="1"/>
      </tp>
      <tp>
        <v>1993.5</v>
        <stp/>
        <stp>StudyData</stp>
        <stp>SUBMINUTE(EP,30,Regular)</stp>
        <stp>Bar</stp>
        <stp/>
        <stp>Open</stp>
        <stp/>
        <stp>-5</stp>
        <stp>all</stp>
        <stp/>
        <stp/>
        <stp/>
        <stp>T</stp>
        <tr r="AB10" s="1"/>
        <tr r="AB10" s="1"/>
      </tp>
      <tp>
        <v>1994</v>
        <stp/>
        <stp>StudyData</stp>
        <stp>SUBMINUTE(EP,30,Regular)</stp>
        <stp>Bar</stp>
        <stp/>
        <stp>Open</stp>
        <stp/>
        <stp>-4</stp>
        <stp>all</stp>
        <stp/>
        <stp/>
        <stp/>
        <stp>T</stp>
        <tr r="AB9" s="1"/>
        <tr r="AB9" s="1"/>
      </tp>
      <tp>
        <v>1992.75</v>
        <stp/>
        <stp>StudyData</stp>
        <stp>SUBMINUTE(EP,30,Regular)</stp>
        <stp>Bar</stp>
        <stp/>
        <stp>Open</stp>
        <stp/>
        <stp>-7</stp>
        <stp>all</stp>
        <stp/>
        <stp/>
        <stp/>
        <stp>T</stp>
        <tr r="AB12" s="1"/>
        <tr r="AB12" s="1"/>
      </tp>
      <tp>
        <v>1993.5</v>
        <stp/>
        <stp>StudyData</stp>
        <stp>SUBMINUTE(EP,30,Regular)</stp>
        <stp>Bar</stp>
        <stp/>
        <stp>Open</stp>
        <stp/>
        <stp>-6</stp>
        <stp>all</stp>
        <stp/>
        <stp/>
        <stp/>
        <stp>T</stp>
        <tr r="AB11" s="1"/>
        <tr r="AB11" s="1"/>
      </tp>
      <tp>
        <v>43.97</v>
        <stp/>
        <stp>StudyData</stp>
        <stp>CLE</stp>
        <stp>Bar</stp>
        <stp/>
        <stp>High</stp>
        <stp>5</stp>
        <stp>-4</stp>
        <stp/>
        <stp/>
        <stp/>
        <stp/>
        <stp>T</stp>
        <tr r="AL9" s="1"/>
      </tp>
      <tp>
        <v>43.92</v>
        <stp/>
        <stp>StudyData</stp>
        <stp>CLE</stp>
        <stp>Bar</stp>
        <stp/>
        <stp>Open</stp>
        <stp>5</stp>
        <stp>-3</stp>
        <stp/>
        <stp/>
        <stp/>
        <stp/>
        <stp>T</stp>
        <tr r="AK8" s="1"/>
      </tp>
      <tp>
        <v>44.64</v>
        <stp/>
        <stp>StudyData</stp>
        <stp>CLE</stp>
        <stp>Bar</stp>
        <stp/>
        <stp>Close</stp>
        <stp>5</stp>
        <stp>-41</stp>
        <stp/>
        <stp/>
        <stp/>
        <stp/>
        <stp>T</stp>
        <tr r="AN46" s="1"/>
      </tp>
      <tp>
        <v>44.71</v>
        <stp/>
        <stp>StudyData</stp>
        <stp>CLE</stp>
        <stp>Bar</stp>
        <stp/>
        <stp>Close</stp>
        <stp>5</stp>
        <stp>-51</stp>
        <stp/>
        <stp/>
        <stp/>
        <stp/>
        <stp>T</stp>
        <tr r="AN56" s="1"/>
      </tp>
      <tp>
        <v>43.81</v>
        <stp/>
        <stp>StudyData</stp>
        <stp>CLE</stp>
        <stp>Bar</stp>
        <stp/>
        <stp>Close</stp>
        <stp>5</stp>
        <stp>-11</stp>
        <stp/>
        <stp/>
        <stp/>
        <stp/>
        <stp>T</stp>
        <tr r="AN16" s="1"/>
      </tp>
      <tp>
        <v>43.81</v>
        <stp/>
        <stp>StudyData</stp>
        <stp>CLE</stp>
        <stp>Bar</stp>
        <stp/>
        <stp>Close</stp>
        <stp>5</stp>
        <stp>-21</stp>
        <stp/>
        <stp/>
        <stp/>
        <stp/>
        <stp>T</stp>
        <tr r="AN26" s="1"/>
      </tp>
      <tp>
        <v>43.96</v>
        <stp/>
        <stp>StudyData</stp>
        <stp>CLE</stp>
        <stp>Bar</stp>
        <stp/>
        <stp>Close</stp>
        <stp>5</stp>
        <stp>-31</stp>
        <stp/>
        <stp/>
        <stp/>
        <stp/>
        <stp>T</stp>
        <tr r="AN36" s="1"/>
      </tp>
      <tp>
        <v>1.1328</v>
        <stp/>
        <stp>StudyData</stp>
        <stp>EU6</stp>
        <stp>Bar</stp>
        <stp/>
        <stp>Close</stp>
        <stp>5</stp>
        <stp>-51</stp>
        <stp/>
        <stp/>
        <stp/>
        <stp/>
        <stp>T</stp>
        <tr r="AW56" s="1"/>
      </tp>
      <tp>
        <v>1.1349</v>
        <stp/>
        <stp>StudyData</stp>
        <stp>EU6</stp>
        <stp>Bar</stp>
        <stp/>
        <stp>Close</stp>
        <stp>5</stp>
        <stp>-41</stp>
        <stp/>
        <stp/>
        <stp/>
        <stp/>
        <stp>T</stp>
        <tr r="AW46" s="1"/>
      </tp>
      <tp>
        <v>1.1358999999999999</v>
        <stp/>
        <stp>StudyData</stp>
        <stp>EU6</stp>
        <stp>Bar</stp>
        <stp/>
        <stp>Close</stp>
        <stp>5</stp>
        <stp>-31</stp>
        <stp/>
        <stp/>
        <stp/>
        <stp/>
        <stp>T</stp>
        <tr r="AW36" s="1"/>
      </tp>
      <tp>
        <v>1.1317999999999999</v>
        <stp/>
        <stp>StudyData</stp>
        <stp>EU6</stp>
        <stp>Bar</stp>
        <stp/>
        <stp>Close</stp>
        <stp>5</stp>
        <stp>-21</stp>
        <stp/>
        <stp/>
        <stp/>
        <stp/>
        <stp>T</stp>
        <tr r="AW26" s="1"/>
      </tp>
      <tp>
        <v>1.1288</v>
        <stp/>
        <stp>StudyData</stp>
        <stp>EU6</stp>
        <stp>Bar</stp>
        <stp/>
        <stp>Close</stp>
        <stp>5</stp>
        <stp>-11</stp>
        <stp/>
        <stp/>
        <stp/>
        <stp/>
        <stp>T</stp>
        <tr r="AW16" s="1"/>
      </tp>
      <tp>
        <v>42033.503472222219</v>
        <stp/>
        <stp>StudyData</stp>
        <stp>EU6</stp>
        <stp>Bar</stp>
        <stp/>
        <stp>Time</stp>
        <stp>5</stp>
        <stp>-1</stp>
        <stp/>
        <stp/>
        <stp/>
        <stp/>
        <stp>T</stp>
        <tr r="AX6" s="1"/>
      </tp>
      <tp>
        <v>275</v>
        <stp/>
        <stp>DOMData</stp>
        <stp>EP</stp>
        <stp>Volume</stp>
        <stp>-3</stp>
        <stp>T</stp>
        <tr r="D11" s="1"/>
      </tp>
      <tp>
        <v>1993.5</v>
        <stp/>
        <stp>StudyData</stp>
        <stp>SUBMINUTE(EP,30,Regular)</stp>
        <stp>Bar</stp>
        <stp/>
        <stp>Low</stp>
        <stp/>
        <stp>-10</stp>
        <stp>all</stp>
        <stp/>
        <stp/>
        <stp/>
        <stp>T</stp>
        <tr r="AD15" s="1"/>
        <tr r="AD15" s="1"/>
      </tp>
      <tp>
        <v>1993.5</v>
        <stp/>
        <stp>StudyData</stp>
        <stp>SUBMINUTE(EP,30,Regular)</stp>
        <stp>Bar</stp>
        <stp/>
        <stp>Low</stp>
        <stp/>
        <stp>-11</stp>
        <stp>all</stp>
        <stp/>
        <stp/>
        <stp/>
        <stp>T</stp>
        <tr r="AD16" s="1"/>
        <tr r="AD16" s="1"/>
      </tp>
      <tp>
        <v>1993.25</v>
        <stp/>
        <stp>StudyData</stp>
        <stp>SUBMINUTE(EP,30,Regular)</stp>
        <stp>Bar</stp>
        <stp/>
        <stp>Low</stp>
        <stp/>
        <stp>-12</stp>
        <stp>all</stp>
        <stp/>
        <stp/>
        <stp/>
        <stp>T</stp>
        <tr r="AD17" s="1"/>
        <tr r="AD17" s="1"/>
      </tp>
      <tp>
        <v>1993.25</v>
        <stp/>
        <stp>StudyData</stp>
        <stp>SUBMINUTE(EP,30,Regular)</stp>
        <stp>Bar</stp>
        <stp/>
        <stp>Low</stp>
        <stp/>
        <stp>-13</stp>
        <stp>all</stp>
        <stp/>
        <stp/>
        <stp/>
        <stp>T</stp>
        <tr r="AD18" s="1"/>
        <tr r="AD18" s="1"/>
      </tp>
      <tp>
        <v>1992.75</v>
        <stp/>
        <stp>StudyData</stp>
        <stp>SUBMINUTE(EP,30,Regular)</stp>
        <stp>Bar</stp>
        <stp/>
        <stp>Low</stp>
        <stp/>
        <stp>-14</stp>
        <stp>all</stp>
        <stp/>
        <stp/>
        <stp/>
        <stp>T</stp>
        <tr r="AD19" s="1"/>
        <tr r="AD19" s="1"/>
      </tp>
      <tp>
        <v>1992.75</v>
        <stp/>
        <stp>StudyData</stp>
        <stp>SUBMINUTE(EP,30,Regular)</stp>
        <stp>Bar</stp>
        <stp/>
        <stp>Low</stp>
        <stp/>
        <stp>-15</stp>
        <stp>all</stp>
        <stp/>
        <stp/>
        <stp/>
        <stp>T</stp>
        <tr r="AD20" s="1"/>
        <tr r="AD20" s="1"/>
      </tp>
      <tp>
        <v>1992</v>
        <stp/>
        <stp>StudyData</stp>
        <stp>SUBMINUTE(EP,30,Regular)</stp>
        <stp>Bar</stp>
        <stp/>
        <stp>Low</stp>
        <stp/>
        <stp>-16</stp>
        <stp>all</stp>
        <stp/>
        <stp/>
        <stp/>
        <stp>T</stp>
        <tr r="AD21" s="1"/>
        <tr r="AD21" s="1"/>
      </tp>
      <tp>
        <v>1992.5</v>
        <stp/>
        <stp>StudyData</stp>
        <stp>SUBMINUTE(EP,30,Regular)</stp>
        <stp>Bar</stp>
        <stp/>
        <stp>Low</stp>
        <stp/>
        <stp>-17</stp>
        <stp>all</stp>
        <stp/>
        <stp/>
        <stp/>
        <stp>T</stp>
        <tr r="AD22" s="1"/>
        <tr r="AD22" s="1"/>
      </tp>
      <tp>
        <v>1993.75</v>
        <stp/>
        <stp>StudyData</stp>
        <stp>SUBMINUTE(EP,30,Regular)</stp>
        <stp>Bar</stp>
        <stp/>
        <stp>Low</stp>
        <stp/>
        <stp>-18</stp>
        <stp>all</stp>
        <stp/>
        <stp/>
        <stp/>
        <stp>T</stp>
        <tr r="AD23" s="1"/>
        <tr r="AD23" s="1"/>
      </tp>
      <tp>
        <v>1993.75</v>
        <stp/>
        <stp>StudyData</stp>
        <stp>SUBMINUTE(EP,30,Regular)</stp>
        <stp>Bar</stp>
        <stp/>
        <stp>Low</stp>
        <stp/>
        <stp>-19</stp>
        <stp>all</stp>
        <stp/>
        <stp/>
        <stp/>
        <stp>T</stp>
        <tr r="AD24" s="1"/>
        <tr r="AD24" s="1"/>
      </tp>
      <tp>
        <v>44.02</v>
        <stp/>
        <stp>StudyData</stp>
        <stp>CLE</stp>
        <stp>Bar</stp>
        <stp/>
        <stp>High</stp>
        <stp>5</stp>
        <stp>-5</stp>
        <stp/>
        <stp/>
        <stp/>
        <stp/>
        <stp>T</stp>
        <tr r="AL10" s="1"/>
      </tp>
      <tp>
        <v>43.98</v>
        <stp/>
        <stp>StudyData</stp>
        <stp>CLE</stp>
        <stp>Bar</stp>
        <stp/>
        <stp>Open</stp>
        <stp>5</stp>
        <stp>-2</stp>
        <stp/>
        <stp/>
        <stp/>
        <stp/>
        <stp>T</stp>
        <tr r="AK7" s="1"/>
      </tp>
      <tp>
        <v>44.82</v>
        <stp/>
        <stp>StudyData</stp>
        <stp>CLE</stp>
        <stp>Bar</stp>
        <stp/>
        <stp>Close</stp>
        <stp>5</stp>
        <stp>-40</stp>
        <stp/>
        <stp/>
        <stp/>
        <stp/>
        <stp>T</stp>
        <tr r="AN45" s="1"/>
      </tp>
      <tp>
        <v>44.84</v>
        <stp/>
        <stp>StudyData</stp>
        <stp>CLE</stp>
        <stp>Bar</stp>
        <stp/>
        <stp>Close</stp>
        <stp>5</stp>
        <stp>-50</stp>
        <stp/>
        <stp/>
        <stp/>
        <stp/>
        <stp>T</stp>
        <tr r="AN55" s="1"/>
      </tp>
      <tp>
        <v>44.43</v>
        <stp/>
        <stp>StudyData</stp>
        <stp>CLE</stp>
        <stp>Bar</stp>
        <stp/>
        <stp>Close</stp>
        <stp>5</stp>
        <stp>-60</stp>
        <stp/>
        <stp/>
        <stp/>
        <stp/>
        <stp>T</stp>
        <tr r="AN65" s="1"/>
      </tp>
      <tp>
        <v>43.81</v>
        <stp/>
        <stp>StudyData</stp>
        <stp>CLE</stp>
        <stp>Bar</stp>
        <stp/>
        <stp>Close</stp>
        <stp>5</stp>
        <stp>-10</stp>
        <stp/>
        <stp/>
        <stp/>
        <stp/>
        <stp>T</stp>
        <tr r="AN15" s="1"/>
      </tp>
      <tp>
        <v>43.86</v>
        <stp/>
        <stp>StudyData</stp>
        <stp>CLE</stp>
        <stp>Bar</stp>
        <stp/>
        <stp>Close</stp>
        <stp>5</stp>
        <stp>-20</stp>
        <stp/>
        <stp/>
        <stp/>
        <stp/>
        <stp>T</stp>
        <tr r="AN25" s="1"/>
      </tp>
      <tp>
        <v>44.04</v>
        <stp/>
        <stp>StudyData</stp>
        <stp>CLE</stp>
        <stp>Bar</stp>
        <stp/>
        <stp>Close</stp>
        <stp>5</stp>
        <stp>-30</stp>
        <stp/>
        <stp/>
        <stp/>
        <stp/>
        <stp>T</stp>
        <tr r="AN35" s="1"/>
      </tp>
      <tp>
        <v>1.1318999999999999</v>
        <stp/>
        <stp>StudyData</stp>
        <stp>EU6</stp>
        <stp>Bar</stp>
        <stp/>
        <stp>Close</stp>
        <stp>5</stp>
        <stp>-60</stp>
        <stp/>
        <stp/>
        <stp/>
        <stp/>
        <stp>T</stp>
        <tr r="AW65" s="1"/>
      </tp>
      <tp>
        <v>1.1347</v>
        <stp/>
        <stp>StudyData</stp>
        <stp>EU6</stp>
        <stp>Bar</stp>
        <stp/>
        <stp>Close</stp>
        <stp>5</stp>
        <stp>-50</stp>
        <stp/>
        <stp/>
        <stp/>
        <stp/>
        <stp>T</stp>
        <tr r="AW55" s="1"/>
      </tp>
      <tp>
        <v>1.1337999999999999</v>
        <stp/>
        <stp>StudyData</stp>
        <stp>EU6</stp>
        <stp>Bar</stp>
        <stp/>
        <stp>Close</stp>
        <stp>5</stp>
        <stp>-40</stp>
        <stp/>
        <stp/>
        <stp/>
        <stp/>
        <stp>T</stp>
        <tr r="AW45" s="1"/>
      </tp>
      <tp>
        <v>1.1356999999999999</v>
        <stp/>
        <stp>StudyData</stp>
        <stp>EU6</stp>
        <stp>Bar</stp>
        <stp/>
        <stp>Close</stp>
        <stp>5</stp>
        <stp>-30</stp>
        <stp/>
        <stp/>
        <stp/>
        <stp/>
        <stp>T</stp>
        <tr r="AW35" s="1"/>
      </tp>
      <tp>
        <v>1.1309</v>
        <stp/>
        <stp>StudyData</stp>
        <stp>EU6</stp>
        <stp>Bar</stp>
        <stp/>
        <stp>Close</stp>
        <stp>5</stp>
        <stp>-20</stp>
        <stp/>
        <stp/>
        <stp/>
        <stp/>
        <stp>T</stp>
        <tr r="AW25" s="1"/>
      </tp>
      <tp>
        <v>1.1293</v>
        <stp/>
        <stp>StudyData</stp>
        <stp>EU6</stp>
        <stp>Bar</stp>
        <stp/>
        <stp>Close</stp>
        <stp>5</stp>
        <stp>-10</stp>
        <stp/>
        <stp/>
        <stp/>
        <stp/>
        <stp>T</stp>
        <tr r="AW15" s="1"/>
      </tp>
      <tp>
        <v>194</v>
        <stp/>
        <stp>DOMData</stp>
        <stp>EP</stp>
        <stp>Volume</stp>
        <stp>-2</stp>
        <stp>T</stp>
        <tr r="E11" s="1"/>
      </tp>
      <tp>
        <v>1993.5</v>
        <stp/>
        <stp>StudyData</stp>
        <stp>SUBMINUTE(EP,30,Regular)</stp>
        <stp>Bar</stp>
        <stp/>
        <stp>Low</stp>
        <stp/>
        <stp>-20</stp>
        <stp>all</stp>
        <stp/>
        <stp/>
        <stp/>
        <stp>T</stp>
        <tr r="AD25" s="1"/>
        <tr r="AD25" s="1"/>
      </tp>
      <tp>
        <v>1994.25</v>
        <stp/>
        <stp>StudyData</stp>
        <stp>SUBMINUTE(EP,30,Regular)</stp>
        <stp>Bar</stp>
        <stp/>
        <stp>Low</stp>
        <stp/>
        <stp>-21</stp>
        <stp>all</stp>
        <stp/>
        <stp/>
        <stp/>
        <stp>T</stp>
        <tr r="AD26" s="1"/>
        <tr r="AD26" s="1"/>
      </tp>
      <tp>
        <v>1994.75</v>
        <stp/>
        <stp>StudyData</stp>
        <stp>SUBMINUTE(EP,30,Regular)</stp>
        <stp>Bar</stp>
        <stp/>
        <stp>Low</stp>
        <stp/>
        <stp>-22</stp>
        <stp>all</stp>
        <stp/>
        <stp/>
        <stp/>
        <stp>T</stp>
        <tr r="AD27" s="1"/>
        <tr r="AD27" s="1"/>
      </tp>
      <tp>
        <v>1993.75</v>
        <stp/>
        <stp>StudyData</stp>
        <stp>SUBMINUTE(EP,30,Regular)</stp>
        <stp>Bar</stp>
        <stp/>
        <stp>Low</stp>
        <stp/>
        <stp>-23</stp>
        <stp>all</stp>
        <stp/>
        <stp/>
        <stp/>
        <stp>T</stp>
        <tr r="AD28" s="1"/>
        <tr r="AD28" s="1"/>
      </tp>
      <tp>
        <v>1993.25</v>
        <stp/>
        <stp>StudyData</stp>
        <stp>SUBMINUTE(EP,30,Regular)</stp>
        <stp>Bar</stp>
        <stp/>
        <stp>Low</stp>
        <stp/>
        <stp>-24</stp>
        <stp>all</stp>
        <stp/>
        <stp/>
        <stp/>
        <stp>T</stp>
        <tr r="AD29" s="1"/>
        <tr r="AD29" s="1"/>
      </tp>
      <tp>
        <v>1994.25</v>
        <stp/>
        <stp>StudyData</stp>
        <stp>SUBMINUTE(EP,30,Regular)</stp>
        <stp>Bar</stp>
        <stp/>
        <stp>Low</stp>
        <stp/>
        <stp>-25</stp>
        <stp>all</stp>
        <stp/>
        <stp/>
        <stp/>
        <stp>T</stp>
        <tr r="AD30" s="1"/>
        <tr r="AD30" s="1"/>
      </tp>
      <tp>
        <v>1994</v>
        <stp/>
        <stp>StudyData</stp>
        <stp>SUBMINUTE(EP,30,Regular)</stp>
        <stp>Bar</stp>
        <stp/>
        <stp>Low</stp>
        <stp/>
        <stp>-26</stp>
        <stp>all</stp>
        <stp/>
        <stp/>
        <stp/>
        <stp>T</stp>
        <tr r="AD31" s="1"/>
        <tr r="AD31" s="1"/>
      </tp>
      <tp>
        <v>1994.5</v>
        <stp/>
        <stp>StudyData</stp>
        <stp>SUBMINUTE(EP,30,Regular)</stp>
        <stp>Bar</stp>
        <stp/>
        <stp>Low</stp>
        <stp/>
        <stp>-27</stp>
        <stp>all</stp>
        <stp/>
        <stp/>
        <stp/>
        <stp>T</stp>
        <tr r="AD32" s="1"/>
        <tr r="AD32" s="1"/>
      </tp>
      <tp>
        <v>1994.5</v>
        <stp/>
        <stp>StudyData</stp>
        <stp>SUBMINUTE(EP,30,Regular)</stp>
        <stp>Bar</stp>
        <stp/>
        <stp>Low</stp>
        <stp/>
        <stp>-28</stp>
        <stp>all</stp>
        <stp/>
        <stp/>
        <stp/>
        <stp>T</stp>
        <tr r="AD33" s="1"/>
        <tr r="AD33" s="1"/>
      </tp>
      <tp>
        <v>1994.5</v>
        <stp/>
        <stp>StudyData</stp>
        <stp>SUBMINUTE(EP,30,Regular)</stp>
        <stp>Bar</stp>
        <stp/>
        <stp>Low</stp>
        <stp/>
        <stp>-29</stp>
        <stp>all</stp>
        <stp/>
        <stp/>
        <stp/>
        <stp>T</stp>
        <tr r="AD34" s="1"/>
        <tr r="AD34" s="1"/>
      </tp>
      <tp>
        <v>44.02</v>
        <stp/>
        <stp>StudyData</stp>
        <stp>CLE</stp>
        <stp>Bar</stp>
        <stp/>
        <stp>High</stp>
        <stp>5</stp>
        <stp>-6</stp>
        <stp/>
        <stp/>
        <stp/>
        <stp/>
        <stp>T</stp>
        <tr r="AL11" s="1"/>
      </tp>
      <tp>
        <v>43.93</v>
        <stp/>
        <stp>StudyData</stp>
        <stp>CLE</stp>
        <stp>Bar</stp>
        <stp/>
        <stp>Open</stp>
        <stp>5</stp>
        <stp>-1</stp>
        <stp/>
        <stp/>
        <stp/>
        <stp/>
        <stp>T</stp>
        <tr r="AK6" s="1"/>
      </tp>
      <tp>
        <v>44.74</v>
        <stp/>
        <stp>StudyData</stp>
        <stp>CLE</stp>
        <stp>Bar</stp>
        <stp/>
        <stp>Close</stp>
        <stp>5</stp>
        <stp>-43</stp>
        <stp/>
        <stp/>
        <stp/>
        <stp/>
        <stp>T</stp>
        <tr r="AN48" s="1"/>
      </tp>
      <tp>
        <v>44.55</v>
        <stp/>
        <stp>StudyData</stp>
        <stp>CLE</stp>
        <stp>Bar</stp>
        <stp/>
        <stp>Close</stp>
        <stp>5</stp>
        <stp>-53</stp>
        <stp/>
        <stp/>
        <stp/>
        <stp/>
        <stp>T</stp>
        <tr r="AN58" s="1"/>
      </tp>
      <tp>
        <v>43.82</v>
        <stp/>
        <stp>StudyData</stp>
        <stp>CLE</stp>
        <stp>Bar</stp>
        <stp/>
        <stp>Close</stp>
        <stp>5</stp>
        <stp>-13</stp>
        <stp/>
        <stp/>
        <stp/>
        <stp/>
        <stp>T</stp>
        <tr r="AN18" s="1"/>
      </tp>
      <tp>
        <v>43.87</v>
        <stp/>
        <stp>StudyData</stp>
        <stp>CLE</stp>
        <stp>Bar</stp>
        <stp/>
        <stp>Close</stp>
        <stp>5</stp>
        <stp>-23</stp>
        <stp/>
        <stp/>
        <stp/>
        <stp/>
        <stp>T</stp>
        <tr r="AN28" s="1"/>
      </tp>
      <tp>
        <v>44.38</v>
        <stp/>
        <stp>StudyData</stp>
        <stp>CLE</stp>
        <stp>Bar</stp>
        <stp/>
        <stp>Close</stp>
        <stp>5</stp>
        <stp>-33</stp>
        <stp/>
        <stp/>
        <stp/>
        <stp/>
        <stp>T</stp>
        <tr r="AN38" s="1"/>
      </tp>
      <tp>
        <v>1.1327</v>
        <stp/>
        <stp>StudyData</stp>
        <stp>EU6</stp>
        <stp>Bar</stp>
        <stp/>
        <stp>Close</stp>
        <stp>5</stp>
        <stp>-53</stp>
        <stp/>
        <stp/>
        <stp/>
        <stp/>
        <stp>T</stp>
        <tr r="AW58" s="1"/>
      </tp>
      <tp>
        <v>1.1333</v>
        <stp/>
        <stp>StudyData</stp>
        <stp>EU6</stp>
        <stp>Bar</stp>
        <stp/>
        <stp>Close</stp>
        <stp>5</stp>
        <stp>-43</stp>
        <stp/>
        <stp/>
        <stp/>
        <stp/>
        <stp>T</stp>
        <tr r="AW48" s="1"/>
      </tp>
      <tp>
        <v>1.1361000000000001</v>
        <stp/>
        <stp>StudyData</stp>
        <stp>EU6</stp>
        <stp>Bar</stp>
        <stp/>
        <stp>Close</stp>
        <stp>5</stp>
        <stp>-33</stp>
        <stp/>
        <stp/>
        <stp/>
        <stp/>
        <stp>T</stp>
        <tr r="AW38" s="1"/>
      </tp>
      <tp>
        <v>1.1327</v>
        <stp/>
        <stp>StudyData</stp>
        <stp>EU6</stp>
        <stp>Bar</stp>
        <stp/>
        <stp>Close</stp>
        <stp>5</stp>
        <stp>-23</stp>
        <stp/>
        <stp/>
        <stp/>
        <stp/>
        <stp>T</stp>
        <tr r="AW28" s="1"/>
      </tp>
      <tp>
        <v>1.1296999999999999</v>
        <stp/>
        <stp>StudyData</stp>
        <stp>EU6</stp>
        <stp>Bar</stp>
        <stp/>
        <stp>Close</stp>
        <stp>5</stp>
        <stp>-13</stp>
        <stp/>
        <stp/>
        <stp/>
        <stp/>
        <stp>T</stp>
        <tr r="AW18" s="1"/>
      </tp>
      <tp>
        <v>42033.496527777781</v>
        <stp/>
        <stp>StudyData</stp>
        <stp>EU6</stp>
        <stp>Bar</stp>
        <stp/>
        <stp>Time</stp>
        <stp>5</stp>
        <stp>-3</stp>
        <stp/>
        <stp/>
        <stp/>
        <stp/>
        <stp>T</stp>
        <tr r="AX8" s="1"/>
      </tp>
      <tp>
        <v>19</v>
        <stp/>
        <stp>DOMData</stp>
        <stp>EP</stp>
        <stp>Volume</stp>
        <stp>-1</stp>
        <stp>T</stp>
        <tr r="F11" s="1"/>
      </tp>
      <tp>
        <v>1994.5</v>
        <stp/>
        <stp>StudyData</stp>
        <stp>SUBMINUTE(EP,30,Regular)</stp>
        <stp>Bar</stp>
        <stp/>
        <stp>Low</stp>
        <stp/>
        <stp>-30</stp>
        <stp>all</stp>
        <stp/>
        <stp/>
        <stp/>
        <stp>T</stp>
        <tr r="AD35" s="1"/>
        <tr r="AD35" s="1"/>
      </tp>
      <tp>
        <v>1993.5</v>
        <stp/>
        <stp>StudyData</stp>
        <stp>SUBMINUTE(EP,30,Regular)</stp>
        <stp>Bar</stp>
        <stp/>
        <stp>Low</stp>
        <stp/>
        <stp>-31</stp>
        <stp>all</stp>
        <stp/>
        <stp/>
        <stp/>
        <stp>T</stp>
        <tr r="AD36" s="1"/>
        <tr r="AD36" s="1"/>
      </tp>
      <tp>
        <v>1992.75</v>
        <stp/>
        <stp>StudyData</stp>
        <stp>SUBMINUTE(EP,30,Regular)</stp>
        <stp>Bar</stp>
        <stp/>
        <stp>Low</stp>
        <stp/>
        <stp>-32</stp>
        <stp>all</stp>
        <stp/>
        <stp/>
        <stp/>
        <stp>T</stp>
        <tr r="AD37" s="1"/>
        <tr r="AD37" s="1"/>
      </tp>
      <tp>
        <v>1992.5</v>
        <stp/>
        <stp>StudyData</stp>
        <stp>SUBMINUTE(EP,30,Regular)</stp>
        <stp>Bar</stp>
        <stp/>
        <stp>Low</stp>
        <stp/>
        <stp>-33</stp>
        <stp>all</stp>
        <stp/>
        <stp/>
        <stp/>
        <stp>T</stp>
        <tr r="AD38" s="1"/>
        <tr r="AD38" s="1"/>
      </tp>
      <tp>
        <v>1992.25</v>
        <stp/>
        <stp>StudyData</stp>
        <stp>SUBMINUTE(EP,30,Regular)</stp>
        <stp>Bar</stp>
        <stp/>
        <stp>Low</stp>
        <stp/>
        <stp>-34</stp>
        <stp>all</stp>
        <stp/>
        <stp/>
        <stp/>
        <stp>T</stp>
        <tr r="AD39" s="1"/>
        <tr r="AD39" s="1"/>
      </tp>
      <tp>
        <v>1992.5</v>
        <stp/>
        <stp>StudyData</stp>
        <stp>SUBMINUTE(EP,30,Regular)</stp>
        <stp>Bar</stp>
        <stp/>
        <stp>Low</stp>
        <stp/>
        <stp>-35</stp>
        <stp>all</stp>
        <stp/>
        <stp/>
        <stp/>
        <stp>T</stp>
        <tr r="AD40" s="1"/>
        <tr r="AD40" s="1"/>
      </tp>
      <tp>
        <v>1993</v>
        <stp/>
        <stp>StudyData</stp>
        <stp>SUBMINUTE(EP,30,Regular)</stp>
        <stp>Bar</stp>
        <stp/>
        <stp>Low</stp>
        <stp/>
        <stp>-36</stp>
        <stp>all</stp>
        <stp/>
        <stp/>
        <stp/>
        <stp>T</stp>
        <tr r="AD41" s="1"/>
        <tr r="AD41" s="1"/>
      </tp>
      <tp>
        <v>1993.25</v>
        <stp/>
        <stp>StudyData</stp>
        <stp>SUBMINUTE(EP,30,Regular)</stp>
        <stp>Bar</stp>
        <stp/>
        <stp>Low</stp>
        <stp/>
        <stp>-37</stp>
        <stp>all</stp>
        <stp/>
        <stp/>
        <stp/>
        <stp>T</stp>
        <tr r="AD42" s="1"/>
        <tr r="AD42" s="1"/>
      </tp>
      <tp>
        <v>1993</v>
        <stp/>
        <stp>StudyData</stp>
        <stp>SUBMINUTE(EP,30,Regular)</stp>
        <stp>Bar</stp>
        <stp/>
        <stp>Low</stp>
        <stp/>
        <stp>-38</stp>
        <stp>all</stp>
        <stp/>
        <stp/>
        <stp/>
        <stp>T</stp>
        <tr r="AD43" s="1"/>
        <tr r="AD43" s="1"/>
      </tp>
      <tp>
        <v>1991.25</v>
        <stp/>
        <stp>StudyData</stp>
        <stp>SUBMINUTE(EP,30,Regular)</stp>
        <stp>Bar</stp>
        <stp/>
        <stp>Low</stp>
        <stp/>
        <stp>-39</stp>
        <stp>all</stp>
        <stp/>
        <stp/>
        <stp/>
        <stp>T</stp>
        <tr r="AD44" s="1"/>
        <tr r="AD44" s="1"/>
      </tp>
      <tp>
        <v>44.07</v>
        <stp/>
        <stp>StudyData</stp>
        <stp>CLE</stp>
        <stp>Bar</stp>
        <stp/>
        <stp>High</stp>
        <stp>5</stp>
        <stp>-7</stp>
        <stp/>
        <stp/>
        <stp/>
        <stp/>
        <stp>T</stp>
        <tr r="AL12" s="1"/>
      </tp>
      <tp>
        <v>44.71</v>
        <stp/>
        <stp>StudyData</stp>
        <stp>CLE</stp>
        <stp>Bar</stp>
        <stp/>
        <stp>Close</stp>
        <stp>5</stp>
        <stp>-42</stp>
        <stp/>
        <stp/>
        <stp/>
        <stp/>
        <stp>T</stp>
        <tr r="AN47" s="1"/>
      </tp>
      <tp>
        <v>44.59</v>
        <stp/>
        <stp>StudyData</stp>
        <stp>CLE</stp>
        <stp>Bar</stp>
        <stp/>
        <stp>Close</stp>
        <stp>5</stp>
        <stp>-52</stp>
        <stp/>
        <stp/>
        <stp/>
        <stp/>
        <stp>T</stp>
        <tr r="AN57" s="1"/>
      </tp>
      <tp>
        <v>43.87</v>
        <stp/>
        <stp>StudyData</stp>
        <stp>CLE</stp>
        <stp>Bar</stp>
        <stp/>
        <stp>Close</stp>
        <stp>5</stp>
        <stp>-12</stp>
        <stp/>
        <stp/>
        <stp/>
        <stp/>
        <stp>T</stp>
        <tr r="AN17" s="1"/>
      </tp>
      <tp>
        <v>43.97</v>
        <stp/>
        <stp>StudyData</stp>
        <stp>CLE</stp>
        <stp>Bar</stp>
        <stp/>
        <stp>Close</stp>
        <stp>5</stp>
        <stp>-22</stp>
        <stp/>
        <stp/>
        <stp/>
        <stp/>
        <stp>T</stp>
        <tr r="AN27" s="1"/>
      </tp>
      <tp>
        <v>44.3</v>
        <stp/>
        <stp>StudyData</stp>
        <stp>CLE</stp>
        <stp>Bar</stp>
        <stp/>
        <stp>Close</stp>
        <stp>5</stp>
        <stp>-32</stp>
        <stp/>
        <stp/>
        <stp/>
        <stp/>
        <stp>T</stp>
        <tr r="AN37" s="1"/>
      </tp>
      <tp>
        <v>1.1328</v>
        <stp/>
        <stp>StudyData</stp>
        <stp>EU6</stp>
        <stp>Bar</stp>
        <stp/>
        <stp>Close</stp>
        <stp>5</stp>
        <stp>-52</stp>
        <stp/>
        <stp/>
        <stp/>
        <stp/>
        <stp>T</stp>
        <tr r="AW57" s="1"/>
      </tp>
      <tp>
        <v>1.1343000000000001</v>
        <stp/>
        <stp>StudyData</stp>
        <stp>EU6</stp>
        <stp>Bar</stp>
        <stp/>
        <stp>Close</stp>
        <stp>5</stp>
        <stp>-42</stp>
        <stp/>
        <stp/>
        <stp/>
        <stp/>
        <stp>T</stp>
        <tr r="AW47" s="1"/>
      </tp>
      <tp>
        <v>1.1363000000000001</v>
        <stp/>
        <stp>StudyData</stp>
        <stp>EU6</stp>
        <stp>Bar</stp>
        <stp/>
        <stp>Close</stp>
        <stp>5</stp>
        <stp>-32</stp>
        <stp/>
        <stp/>
        <stp/>
        <stp/>
        <stp>T</stp>
        <tr r="AW37" s="1"/>
      </tp>
      <tp>
        <v>1.1316999999999999</v>
        <stp/>
        <stp>StudyData</stp>
        <stp>EU6</stp>
        <stp>Bar</stp>
        <stp/>
        <stp>Close</stp>
        <stp>5</stp>
        <stp>-22</stp>
        <stp/>
        <stp/>
        <stp/>
        <stp/>
        <stp>T</stp>
        <tr r="AW27" s="1"/>
      </tp>
      <tp>
        <v>1.129</v>
        <stp/>
        <stp>StudyData</stp>
        <stp>EU6</stp>
        <stp>Bar</stp>
        <stp/>
        <stp>Close</stp>
        <stp>5</stp>
        <stp>-12</stp>
        <stp/>
        <stp/>
        <stp/>
        <stp/>
        <stp>T</stp>
        <tr r="AW17" s="1"/>
      </tp>
      <tp>
        <v>42033.5</v>
        <stp/>
        <stp>StudyData</stp>
        <stp>EU6</stp>
        <stp>Bar</stp>
        <stp/>
        <stp>Time</stp>
        <stp>5</stp>
        <stp>-2</stp>
        <stp/>
        <stp/>
        <stp/>
        <stp/>
        <stp>T</stp>
        <tr r="AX7" s="1"/>
      </tp>
      <tp>
        <v>1990.75</v>
        <stp/>
        <stp>StudyData</stp>
        <stp>SUBMINUTE(EP,30,Regular)</stp>
        <stp>Bar</stp>
        <stp/>
        <stp>Low</stp>
        <stp/>
        <stp>-40</stp>
        <stp>all</stp>
        <stp/>
        <stp/>
        <stp/>
        <stp>T</stp>
        <tr r="AD45" s="1"/>
        <tr r="AD45" s="1"/>
      </tp>
      <tp>
        <v>1992.25</v>
        <stp/>
        <stp>StudyData</stp>
        <stp>SUBMINUTE(EP,30,Regular)</stp>
        <stp>Bar</stp>
        <stp/>
        <stp>Low</stp>
        <stp/>
        <stp>-41</stp>
        <stp>all</stp>
        <stp/>
        <stp/>
        <stp/>
        <stp>T</stp>
        <tr r="AD46" s="1"/>
        <tr r="AD46" s="1"/>
      </tp>
      <tp>
        <v>1992.25</v>
        <stp/>
        <stp>StudyData</stp>
        <stp>SUBMINUTE(EP,30,Regular)</stp>
        <stp>Bar</stp>
        <stp/>
        <stp>Low</stp>
        <stp/>
        <stp>-42</stp>
        <stp>all</stp>
        <stp/>
        <stp/>
        <stp/>
        <stp>T</stp>
        <tr r="AD47" s="1"/>
        <tr r="AD47" s="1"/>
      </tp>
      <tp>
        <v>1992.25</v>
        <stp/>
        <stp>StudyData</stp>
        <stp>SUBMINUTE(EP,30,Regular)</stp>
        <stp>Bar</stp>
        <stp/>
        <stp>Low</stp>
        <stp/>
        <stp>-43</stp>
        <stp>all</stp>
        <stp/>
        <stp/>
        <stp/>
        <stp>T</stp>
        <tr r="AD48" s="1"/>
        <tr r="AD48" s="1"/>
      </tp>
      <tp>
        <v>1993.25</v>
        <stp/>
        <stp>StudyData</stp>
        <stp>SUBMINUTE(EP,30,Regular)</stp>
        <stp>Bar</stp>
        <stp/>
        <stp>Low</stp>
        <stp/>
        <stp>-44</stp>
        <stp>all</stp>
        <stp/>
        <stp/>
        <stp/>
        <stp>T</stp>
        <tr r="AD49" s="1"/>
        <tr r="AD49" s="1"/>
      </tp>
      <tp>
        <v>1993</v>
        <stp/>
        <stp>StudyData</stp>
        <stp>SUBMINUTE(EP,30,Regular)</stp>
        <stp>Bar</stp>
        <stp/>
        <stp>Low</stp>
        <stp/>
        <stp>-45</stp>
        <stp>all</stp>
        <stp/>
        <stp/>
        <stp/>
        <stp>T</stp>
        <tr r="AD50" s="1"/>
        <tr r="AD50" s="1"/>
      </tp>
      <tp>
        <v>1992.75</v>
        <stp/>
        <stp>StudyData</stp>
        <stp>SUBMINUTE(EP,30,Regular)</stp>
        <stp>Bar</stp>
        <stp/>
        <stp>Low</stp>
        <stp/>
        <stp>-46</stp>
        <stp>all</stp>
        <stp/>
        <stp/>
        <stp/>
        <stp>T</stp>
        <tr r="AD51" s="1"/>
        <tr r="AD51" s="1"/>
      </tp>
      <tp>
        <v>1992.25</v>
        <stp/>
        <stp>StudyData</stp>
        <stp>SUBMINUTE(EP,30,Regular)</stp>
        <stp>Bar</stp>
        <stp/>
        <stp>Low</stp>
        <stp/>
        <stp>-47</stp>
        <stp>all</stp>
        <stp/>
        <stp/>
        <stp/>
        <stp>T</stp>
        <tr r="AD52" s="1"/>
        <tr r="AD52" s="1"/>
      </tp>
      <tp>
        <v>1993</v>
        <stp/>
        <stp>StudyData</stp>
        <stp>SUBMINUTE(EP,30,Regular)</stp>
        <stp>Bar</stp>
        <stp/>
        <stp>Low</stp>
        <stp/>
        <stp>-48</stp>
        <stp>all</stp>
        <stp/>
        <stp/>
        <stp/>
        <stp>T</stp>
        <tr r="AD53" s="1"/>
        <tr r="AD53" s="1"/>
      </tp>
      <tp>
        <v>1993.5</v>
        <stp/>
        <stp>StudyData</stp>
        <stp>SUBMINUTE(EP,30,Regular)</stp>
        <stp>Bar</stp>
        <stp/>
        <stp>Low</stp>
        <stp/>
        <stp>-49</stp>
        <stp>all</stp>
        <stp/>
        <stp/>
        <stp/>
        <stp>T</stp>
        <tr r="AD54" s="1"/>
        <tr r="AD54" s="1"/>
      </tp>
      <tp>
        <v>43.86</v>
        <stp/>
        <stp>StudyData</stp>
        <stp>CLE</stp>
        <stp>Bar</stp>
        <stp/>
        <stp>Open</stp>
        <stp>5</stp>
        <stp>-7</stp>
        <stp/>
        <stp/>
        <stp/>
        <stp/>
        <stp>T</stp>
        <tr r="AK12" s="1"/>
      </tp>
      <tp>
        <v>44.93</v>
        <stp/>
        <stp>StudyData</stp>
        <stp>CLE</stp>
        <stp>Bar</stp>
        <stp/>
        <stp>Close</stp>
        <stp>5</stp>
        <stp>-45</stp>
        <stp/>
        <stp/>
        <stp/>
        <stp/>
        <stp>T</stp>
        <tr r="AN50" s="1"/>
      </tp>
      <tp>
        <v>44.69</v>
        <stp/>
        <stp>StudyData</stp>
        <stp>CLE</stp>
        <stp>Bar</stp>
        <stp/>
        <stp>Close</stp>
        <stp>5</stp>
        <stp>-55</stp>
        <stp/>
        <stp/>
        <stp/>
        <stp/>
        <stp>T</stp>
        <tr r="AN60" s="1"/>
      </tp>
      <tp>
        <v>43.84</v>
        <stp/>
        <stp>StudyData</stp>
        <stp>CLE</stp>
        <stp>Bar</stp>
        <stp/>
        <stp>Close</stp>
        <stp>5</stp>
        <stp>-15</stp>
        <stp/>
        <stp/>
        <stp/>
        <stp/>
        <stp>T</stp>
        <tr r="AN20" s="1"/>
      </tp>
      <tp>
        <v>43.76</v>
        <stp/>
        <stp>StudyData</stp>
        <stp>CLE</stp>
        <stp>Bar</stp>
        <stp/>
        <stp>Close</stp>
        <stp>5</stp>
        <stp>-25</stp>
        <stp/>
        <stp/>
        <stp/>
        <stp/>
        <stp>T</stp>
        <tr r="AN30" s="1"/>
      </tp>
      <tp>
        <v>44.45</v>
        <stp/>
        <stp>StudyData</stp>
        <stp>CLE</stp>
        <stp>Bar</stp>
        <stp/>
        <stp>Close</stp>
        <stp>5</stp>
        <stp>-35</stp>
        <stp/>
        <stp/>
        <stp/>
        <stp/>
        <stp>T</stp>
        <tr r="AN40" s="1"/>
      </tp>
      <tp>
        <v>1.1315</v>
        <stp/>
        <stp>StudyData</stp>
        <stp>EU6</stp>
        <stp>Bar</stp>
        <stp/>
        <stp>Close</stp>
        <stp>5</stp>
        <stp>-55</stp>
        <stp/>
        <stp/>
        <stp/>
        <stp/>
        <stp>T</stp>
        <tr r="AW60" s="1"/>
      </tp>
      <tp>
        <v>1.1338999999999999</v>
        <stp/>
        <stp>StudyData</stp>
        <stp>EU6</stp>
        <stp>Bar</stp>
        <stp/>
        <stp>Close</stp>
        <stp>5</stp>
        <stp>-45</stp>
        <stp/>
        <stp/>
        <stp/>
        <stp/>
        <stp>T</stp>
        <tr r="AW50" s="1"/>
      </tp>
      <tp>
        <v>1.1339999999999999</v>
        <stp/>
        <stp>StudyData</stp>
        <stp>EU6</stp>
        <stp>Bar</stp>
        <stp/>
        <stp>Close</stp>
        <stp>5</stp>
        <stp>-35</stp>
        <stp/>
        <stp/>
        <stp/>
        <stp/>
        <stp>T</stp>
        <tr r="AW40" s="1"/>
      </tp>
      <tp>
        <v>1.1339999999999999</v>
        <stp/>
        <stp>StudyData</stp>
        <stp>EU6</stp>
        <stp>Bar</stp>
        <stp/>
        <stp>Close</stp>
        <stp>5</stp>
        <stp>-25</stp>
        <stp/>
        <stp/>
        <stp/>
        <stp/>
        <stp>T</stp>
        <tr r="AW30" s="1"/>
      </tp>
      <tp>
        <v>1.1312</v>
        <stp/>
        <stp>StudyData</stp>
        <stp>EU6</stp>
        <stp>Bar</stp>
        <stp/>
        <stp>Close</stp>
        <stp>5</stp>
        <stp>-15</stp>
        <stp/>
        <stp/>
        <stp/>
        <stp/>
        <stp>T</stp>
        <tr r="AW20" s="1"/>
      </tp>
      <tp>
        <v>42033.489583333336</v>
        <stp/>
        <stp>StudyData</stp>
        <stp>EU6</stp>
        <stp>Bar</stp>
        <stp/>
        <stp>Time</stp>
        <stp>5</stp>
        <stp>-5</stp>
        <stp/>
        <stp/>
        <stp/>
        <stp/>
        <stp>T</stp>
        <tr r="AX10" s="1"/>
      </tp>
      <tp>
        <v>1993.25</v>
        <stp/>
        <stp>StudyData</stp>
        <stp>SUBMINUTE(EP,30,Regular)</stp>
        <stp>Bar</stp>
        <stp/>
        <stp>Low</stp>
        <stp/>
        <stp>-50</stp>
        <stp>all</stp>
        <stp/>
        <stp/>
        <stp/>
        <stp>T</stp>
        <tr r="AD55" s="1"/>
        <tr r="AD55" s="1"/>
      </tp>
      <tp>
        <v>1993.25</v>
        <stp/>
        <stp>StudyData</stp>
        <stp>SUBMINUTE(EP,30,Regular)</stp>
        <stp>Bar</stp>
        <stp/>
        <stp>Low</stp>
        <stp/>
        <stp>-51</stp>
        <stp>all</stp>
        <stp/>
        <stp/>
        <stp/>
        <stp>T</stp>
        <tr r="AD56" s="1"/>
        <tr r="AD56" s="1"/>
      </tp>
      <tp>
        <v>1992.75</v>
        <stp/>
        <stp>StudyData</stp>
        <stp>SUBMINUTE(EP,30,Regular)</stp>
        <stp>Bar</stp>
        <stp/>
        <stp>Low</stp>
        <stp/>
        <stp>-52</stp>
        <stp>all</stp>
        <stp/>
        <stp/>
        <stp/>
        <stp>T</stp>
        <tr r="AD57" s="1"/>
        <tr r="AD57" s="1"/>
      </tp>
      <tp>
        <v>1992.75</v>
        <stp/>
        <stp>StudyData</stp>
        <stp>SUBMINUTE(EP,30,Regular)</stp>
        <stp>Bar</stp>
        <stp/>
        <stp>Low</stp>
        <stp/>
        <stp>-53</stp>
        <stp>all</stp>
        <stp/>
        <stp/>
        <stp/>
        <stp>T</stp>
        <tr r="AD58" s="1"/>
        <tr r="AD58" s="1"/>
      </tp>
      <tp>
        <v>1992.5</v>
        <stp/>
        <stp>StudyData</stp>
        <stp>SUBMINUTE(EP,30,Regular)</stp>
        <stp>Bar</stp>
        <stp/>
        <stp>Low</stp>
        <stp/>
        <stp>-54</stp>
        <stp>all</stp>
        <stp/>
        <stp/>
        <stp/>
        <stp>T</stp>
        <tr r="AD59" s="1"/>
        <tr r="AD59" s="1"/>
      </tp>
      <tp>
        <v>1991.75</v>
        <stp/>
        <stp>StudyData</stp>
        <stp>SUBMINUTE(EP,30,Regular)</stp>
        <stp>Bar</stp>
        <stp/>
        <stp>Low</stp>
        <stp/>
        <stp>-55</stp>
        <stp>all</stp>
        <stp/>
        <stp/>
        <stp/>
        <stp>T</stp>
        <tr r="AD60" s="1"/>
        <tr r="AD60" s="1"/>
      </tp>
      <tp>
        <v>1991.5</v>
        <stp/>
        <stp>StudyData</stp>
        <stp>SUBMINUTE(EP,30,Regular)</stp>
        <stp>Bar</stp>
        <stp/>
        <stp>Low</stp>
        <stp/>
        <stp>-56</stp>
        <stp>all</stp>
        <stp/>
        <stp/>
        <stp/>
        <stp>T</stp>
        <tr r="AD61" s="1"/>
        <tr r="AD61" s="1"/>
      </tp>
      <tp>
        <v>1990.5</v>
        <stp/>
        <stp>StudyData</stp>
        <stp>SUBMINUTE(EP,30,Regular)</stp>
        <stp>Bar</stp>
        <stp/>
        <stp>Low</stp>
        <stp/>
        <stp>-57</stp>
        <stp>all</stp>
        <stp/>
        <stp/>
        <stp/>
        <stp>T</stp>
        <tr r="AD62" s="1"/>
        <tr r="AD62" s="1"/>
      </tp>
      <tp>
        <v>1991.5</v>
        <stp/>
        <stp>StudyData</stp>
        <stp>SUBMINUTE(EP,30,Regular)</stp>
        <stp>Bar</stp>
        <stp/>
        <stp>Low</stp>
        <stp/>
        <stp>-58</stp>
        <stp>all</stp>
        <stp/>
        <stp/>
        <stp/>
        <stp>T</stp>
        <tr r="AD63" s="1"/>
        <tr r="AD63" s="1"/>
      </tp>
      <tp>
        <v>1992</v>
        <stp/>
        <stp>StudyData</stp>
        <stp>SUBMINUTE(EP,30,Regular)</stp>
        <stp>Bar</stp>
        <stp/>
        <stp>Low</stp>
        <stp/>
        <stp>-59</stp>
        <stp>all</stp>
        <stp/>
        <stp/>
        <stp/>
        <stp>T</stp>
        <tr r="AD64" s="1"/>
        <tr r="AD64" s="1"/>
      </tp>
      <tp>
        <v>44.09</v>
        <stp/>
        <stp>StudyData</stp>
        <stp>CLE</stp>
        <stp>Bar</stp>
        <stp/>
        <stp>High</stp>
        <stp>5</stp>
        <stp>-1</stp>
        <stp/>
        <stp/>
        <stp/>
        <stp/>
        <stp>T</stp>
        <tr r="AL6" s="1"/>
      </tp>
      <tp>
        <v>43.97</v>
        <stp/>
        <stp>StudyData</stp>
        <stp>CLE</stp>
        <stp>Bar</stp>
        <stp/>
        <stp>Open</stp>
        <stp>5</stp>
        <stp>-6</stp>
        <stp/>
        <stp/>
        <stp/>
        <stp/>
        <stp>T</stp>
        <tr r="AK11" s="1"/>
      </tp>
      <tp>
        <v>44.81</v>
        <stp/>
        <stp>StudyData</stp>
        <stp>CLE</stp>
        <stp>Bar</stp>
        <stp/>
        <stp>Close</stp>
        <stp>5</stp>
        <stp>-44</stp>
        <stp/>
        <stp/>
        <stp/>
        <stp/>
        <stp>T</stp>
        <tr r="AN49" s="1"/>
      </tp>
      <tp>
        <v>44.64</v>
        <stp/>
        <stp>StudyData</stp>
        <stp>CLE</stp>
        <stp>Bar</stp>
        <stp/>
        <stp>Close</stp>
        <stp>5</stp>
        <stp>-54</stp>
        <stp/>
        <stp/>
        <stp/>
        <stp/>
        <stp>T</stp>
        <tr r="AN59" s="1"/>
      </tp>
      <tp>
        <v>43.89</v>
        <stp/>
        <stp>StudyData</stp>
        <stp>CLE</stp>
        <stp>Bar</stp>
        <stp/>
        <stp>Close</stp>
        <stp>5</stp>
        <stp>-14</stp>
        <stp/>
        <stp/>
        <stp/>
        <stp/>
        <stp>T</stp>
        <tr r="AN19" s="1"/>
      </tp>
      <tp>
        <v>43.91</v>
        <stp/>
        <stp>StudyData</stp>
        <stp>CLE</stp>
        <stp>Bar</stp>
        <stp/>
        <stp>Close</stp>
        <stp>5</stp>
        <stp>-24</stp>
        <stp/>
        <stp/>
        <stp/>
        <stp/>
        <stp>T</stp>
        <tr r="AN29" s="1"/>
      </tp>
      <tp>
        <v>44.35</v>
        <stp/>
        <stp>StudyData</stp>
        <stp>CLE</stp>
        <stp>Bar</stp>
        <stp/>
        <stp>Close</stp>
        <stp>5</stp>
        <stp>-34</stp>
        <stp/>
        <stp/>
        <stp/>
        <stp/>
        <stp>T</stp>
        <tr r="AN39" s="1"/>
      </tp>
      <tp>
        <v>1.1313</v>
        <stp/>
        <stp>StudyData</stp>
        <stp>EU6</stp>
        <stp>Bar</stp>
        <stp/>
        <stp>Close</stp>
        <stp>5</stp>
        <stp>-54</stp>
        <stp/>
        <stp/>
        <stp/>
        <stp/>
        <stp>T</stp>
        <tr r="AW59" s="1"/>
      </tp>
      <tp>
        <v>1.1332</v>
        <stp/>
        <stp>StudyData</stp>
        <stp>EU6</stp>
        <stp>Bar</stp>
        <stp/>
        <stp>Close</stp>
        <stp>5</stp>
        <stp>-44</stp>
        <stp/>
        <stp/>
        <stp/>
        <stp/>
        <stp>T</stp>
        <tr r="AW49" s="1"/>
      </tp>
      <tp>
        <v>1.1351</v>
        <stp/>
        <stp>StudyData</stp>
        <stp>EU6</stp>
        <stp>Bar</stp>
        <stp/>
        <stp>Close</stp>
        <stp>5</stp>
        <stp>-34</stp>
        <stp/>
        <stp/>
        <stp/>
        <stp/>
        <stp>T</stp>
        <tr r="AW39" s="1"/>
      </tp>
      <tp>
        <v>1.1333</v>
        <stp/>
        <stp>StudyData</stp>
        <stp>EU6</stp>
        <stp>Bar</stp>
        <stp/>
        <stp>Close</stp>
        <stp>5</stp>
        <stp>-24</stp>
        <stp/>
        <stp/>
        <stp/>
        <stp/>
        <stp>T</stp>
        <tr r="AW29" s="1"/>
      </tp>
      <tp>
        <v>1.1311</v>
        <stp/>
        <stp>StudyData</stp>
        <stp>EU6</stp>
        <stp>Bar</stp>
        <stp/>
        <stp>Close</stp>
        <stp>5</stp>
        <stp>-14</stp>
        <stp/>
        <stp/>
        <stp/>
        <stp/>
        <stp>T</stp>
        <tr r="AW19" s="1"/>
      </tp>
      <tp>
        <v>42033.493055555555</v>
        <stp/>
        <stp>StudyData</stp>
        <stp>EU6</stp>
        <stp>Bar</stp>
        <stp/>
        <stp>Time</stp>
        <stp>5</stp>
        <stp>-4</stp>
        <stp/>
        <stp/>
        <stp/>
        <stp/>
        <stp>T</stp>
        <tr r="AX9" s="1"/>
      </tp>
      <tp>
        <v>1993</v>
        <stp/>
        <stp>StudyData</stp>
        <stp>SUBMINUTE(EP,30,Regular)</stp>
        <stp>Bar</stp>
        <stp/>
        <stp>Low</stp>
        <stp/>
        <stp>-60</stp>
        <stp>all</stp>
        <stp/>
        <stp/>
        <stp/>
        <stp>T</stp>
        <tr r="AD65" s="1"/>
        <tr r="AD65" s="1"/>
      </tp>
      <tp>
        <v>44.04</v>
        <stp/>
        <stp>StudyData</stp>
        <stp>CLE</stp>
        <stp>Bar</stp>
        <stp/>
        <stp>High</stp>
        <stp>5</stp>
        <stp>-2</stp>
        <stp/>
        <stp/>
        <stp/>
        <stp/>
        <stp>T</stp>
        <tr r="AL7" s="1"/>
      </tp>
      <tp>
        <v>43.94</v>
        <stp/>
        <stp>StudyData</stp>
        <stp>CLE</stp>
        <stp>Bar</stp>
        <stp/>
        <stp>Open</stp>
        <stp>5</stp>
        <stp>-5</stp>
        <stp/>
        <stp/>
        <stp/>
        <stp/>
        <stp>T</stp>
        <tr r="AK10" s="1"/>
      </tp>
      <tp>
        <v>44.68</v>
        <stp/>
        <stp>StudyData</stp>
        <stp>CLE</stp>
        <stp>Bar</stp>
        <stp/>
        <stp>Close</stp>
        <stp>5</stp>
        <stp>-47</stp>
        <stp/>
        <stp/>
        <stp/>
        <stp/>
        <stp>T</stp>
        <tr r="AN52" s="1"/>
      </tp>
      <tp>
        <v>44.55</v>
        <stp/>
        <stp>StudyData</stp>
        <stp>CLE</stp>
        <stp>Bar</stp>
        <stp/>
        <stp>Close</stp>
        <stp>5</stp>
        <stp>-57</stp>
        <stp/>
        <stp/>
        <stp/>
        <stp/>
        <stp>T</stp>
        <tr r="AN62" s="1"/>
      </tp>
      <tp>
        <v>43.85</v>
        <stp/>
        <stp>StudyData</stp>
        <stp>CLE</stp>
        <stp>Bar</stp>
        <stp/>
        <stp>Close</stp>
        <stp>5</stp>
        <stp>-17</stp>
        <stp/>
        <stp/>
        <stp/>
        <stp/>
        <stp>T</stp>
        <tr r="AN22" s="1"/>
      </tp>
      <tp>
        <v>43.85</v>
        <stp/>
        <stp>StudyData</stp>
        <stp>CLE</stp>
        <stp>Bar</stp>
        <stp/>
        <stp>Close</stp>
        <stp>5</stp>
        <stp>-27</stp>
        <stp/>
        <stp/>
        <stp/>
        <stp/>
        <stp>T</stp>
        <tr r="AN32" s="1"/>
      </tp>
      <tp>
        <v>44.63</v>
        <stp/>
        <stp>StudyData</stp>
        <stp>CLE</stp>
        <stp>Bar</stp>
        <stp/>
        <stp>Close</stp>
        <stp>5</stp>
        <stp>-37</stp>
        <stp/>
        <stp/>
        <stp/>
        <stp/>
        <stp>T</stp>
        <tr r="AN42" s="1"/>
      </tp>
      <tp>
        <v>1.1317999999999999</v>
        <stp/>
        <stp>StudyData</stp>
        <stp>EU6</stp>
        <stp>Bar</stp>
        <stp/>
        <stp>Close</stp>
        <stp>5</stp>
        <stp>-57</stp>
        <stp/>
        <stp/>
        <stp/>
        <stp/>
        <stp>T</stp>
        <tr r="AW62" s="1"/>
      </tp>
      <tp>
        <v>1.1337999999999999</v>
        <stp/>
        <stp>StudyData</stp>
        <stp>EU6</stp>
        <stp>Bar</stp>
        <stp/>
        <stp>Close</stp>
        <stp>5</stp>
        <stp>-47</stp>
        <stp/>
        <stp/>
        <stp/>
        <stp/>
        <stp>T</stp>
        <tr r="AW52" s="1"/>
      </tp>
      <tp>
        <v>1.1341000000000001</v>
        <stp/>
        <stp>StudyData</stp>
        <stp>EU6</stp>
        <stp>Bar</stp>
        <stp/>
        <stp>Close</stp>
        <stp>5</stp>
        <stp>-37</stp>
        <stp/>
        <stp/>
        <stp/>
        <stp/>
        <stp>T</stp>
        <tr r="AW42" s="1"/>
      </tp>
      <tp>
        <v>1.1342000000000001</v>
        <stp/>
        <stp>StudyData</stp>
        <stp>EU6</stp>
        <stp>Bar</stp>
        <stp/>
        <stp>Close</stp>
        <stp>5</stp>
        <stp>-27</stp>
        <stp/>
        <stp/>
        <stp/>
        <stp/>
        <stp>T</stp>
        <tr r="AW32" s="1"/>
      </tp>
      <tp>
        <v>1.1305000000000001</v>
        <stp/>
        <stp>StudyData</stp>
        <stp>EU6</stp>
        <stp>Bar</stp>
        <stp/>
        <stp>Close</stp>
        <stp>5</stp>
        <stp>-17</stp>
        <stp/>
        <stp/>
        <stp/>
        <stp/>
        <stp>T</stp>
        <tr r="AW22" s="1"/>
      </tp>
      <tp>
        <v>42033.482638888891</v>
        <stp/>
        <stp>StudyData</stp>
        <stp>EU6</stp>
        <stp>Bar</stp>
        <stp/>
        <stp>Time</stp>
        <stp>5</stp>
        <stp>-7</stp>
        <stp/>
        <stp/>
        <stp/>
        <stp/>
        <stp>T</stp>
        <tr r="AX12" s="1"/>
      </tp>
      <tp>
        <v>1.129</v>
        <stp/>
        <stp>StudyData</stp>
        <stp>EU6</stp>
        <stp>Bar</stp>
        <stp/>
        <stp>Close</stp>
        <stp>5</stp>
        <stp>-9</stp>
        <stp/>
        <stp/>
        <stp/>
        <stp/>
        <stp>T</stp>
        <tr r="AW14" s="1"/>
      </tp>
      <tp>
        <v>317</v>
        <stp/>
        <stp>DOMData</stp>
        <stp>EP</stp>
        <stp>Volume</stp>
        <stp>-5</stp>
        <stp>T</stp>
        <tr r="B11" s="1"/>
      </tp>
      <tp>
        <v>44</v>
        <stp/>
        <stp>StudyData</stp>
        <stp>CLE</stp>
        <stp>Bar</stp>
        <stp/>
        <stp>High</stp>
        <stp>5</stp>
        <stp>-3</stp>
        <stp/>
        <stp/>
        <stp/>
        <stp/>
        <stp>T</stp>
        <tr r="AL8" s="1"/>
      </tp>
      <tp>
        <v>43.93</v>
        <stp/>
        <stp>StudyData</stp>
        <stp>CLE</stp>
        <stp>Bar</stp>
        <stp/>
        <stp>Open</stp>
        <stp>5</stp>
        <stp>-4</stp>
        <stp/>
        <stp/>
        <stp/>
        <stp/>
        <stp>T</stp>
        <tr r="AK9" s="1"/>
      </tp>
      <tp>
        <v>44.82</v>
        <stp/>
        <stp>StudyData</stp>
        <stp>CLE</stp>
        <stp>Bar</stp>
        <stp/>
        <stp>Close</stp>
        <stp>5</stp>
        <stp>-46</stp>
        <stp/>
        <stp/>
        <stp/>
        <stp/>
        <stp>T</stp>
        <tr r="AN51" s="1"/>
      </tp>
      <tp>
        <v>44.69</v>
        <stp/>
        <stp>StudyData</stp>
        <stp>CLE</stp>
        <stp>Bar</stp>
        <stp/>
        <stp>Close</stp>
        <stp>5</stp>
        <stp>-56</stp>
        <stp/>
        <stp/>
        <stp/>
        <stp/>
        <stp>T</stp>
        <tr r="AN61" s="1"/>
      </tp>
      <tp>
        <v>43.78</v>
        <stp/>
        <stp>StudyData</stp>
        <stp>CLE</stp>
        <stp>Bar</stp>
        <stp/>
        <stp>Close</stp>
        <stp>5</stp>
        <stp>-16</stp>
        <stp/>
        <stp/>
        <stp/>
        <stp/>
        <stp>T</stp>
        <tr r="AN21" s="1"/>
      </tp>
      <tp>
        <v>43.75</v>
        <stp/>
        <stp>StudyData</stp>
        <stp>CLE</stp>
        <stp>Bar</stp>
        <stp/>
        <stp>Close</stp>
        <stp>5</stp>
        <stp>-26</stp>
        <stp/>
        <stp/>
        <stp/>
        <stp/>
        <stp>T</stp>
        <tr r="AN31" s="1"/>
      </tp>
      <tp>
        <v>44.55</v>
        <stp/>
        <stp>StudyData</stp>
        <stp>CLE</stp>
        <stp>Bar</stp>
        <stp/>
        <stp>Close</stp>
        <stp>5</stp>
        <stp>-36</stp>
        <stp/>
        <stp/>
        <stp/>
        <stp/>
        <stp>T</stp>
        <tr r="AN41" s="1"/>
      </tp>
      <tp>
        <v>1.1316999999999999</v>
        <stp/>
        <stp>StudyData</stp>
        <stp>EU6</stp>
        <stp>Bar</stp>
        <stp/>
        <stp>Close</stp>
        <stp>5</stp>
        <stp>-56</stp>
        <stp/>
        <stp/>
        <stp/>
        <stp/>
        <stp>T</stp>
        <tr r="AW61" s="1"/>
      </tp>
      <tp>
        <v>1.1338999999999999</v>
        <stp/>
        <stp>StudyData</stp>
        <stp>EU6</stp>
        <stp>Bar</stp>
        <stp/>
        <stp>Close</stp>
        <stp>5</stp>
        <stp>-46</stp>
        <stp/>
        <stp/>
        <stp/>
        <stp/>
        <stp>T</stp>
        <tr r="AW51" s="1"/>
      </tp>
      <tp>
        <v>1.1346000000000001</v>
        <stp/>
        <stp>StudyData</stp>
        <stp>EU6</stp>
        <stp>Bar</stp>
        <stp/>
        <stp>Close</stp>
        <stp>5</stp>
        <stp>-36</stp>
        <stp/>
        <stp/>
        <stp/>
        <stp/>
        <stp>T</stp>
        <tr r="AW41" s="1"/>
      </tp>
      <tp>
        <v>1.1338999999999999</v>
        <stp/>
        <stp>StudyData</stp>
        <stp>EU6</stp>
        <stp>Bar</stp>
        <stp/>
        <stp>Close</stp>
        <stp>5</stp>
        <stp>-26</stp>
        <stp/>
        <stp/>
        <stp/>
        <stp/>
        <stp>T</stp>
        <tr r="AW31" s="1"/>
      </tp>
      <tp>
        <v>1.1313</v>
        <stp/>
        <stp>StudyData</stp>
        <stp>EU6</stp>
        <stp>Bar</stp>
        <stp/>
        <stp>Close</stp>
        <stp>5</stp>
        <stp>-16</stp>
        <stp/>
        <stp/>
        <stp/>
        <stp/>
        <stp>T</stp>
        <tr r="AW21" s="1"/>
      </tp>
      <tp>
        <v>42033.486111111109</v>
        <stp/>
        <stp>StudyData</stp>
        <stp>EU6</stp>
        <stp>Bar</stp>
        <stp/>
        <stp>Time</stp>
        <stp>5</stp>
        <stp>-6</stp>
        <stp/>
        <stp/>
        <stp/>
        <stp/>
        <stp>T</stp>
        <tr r="AX11" s="1"/>
      </tp>
      <tp>
        <v>1.1286</v>
        <stp/>
        <stp>StudyData</stp>
        <stp>EU6</stp>
        <stp>Bar</stp>
        <stp/>
        <stp>Close</stp>
        <stp>5</stp>
        <stp>-8</stp>
        <stp/>
        <stp/>
        <stp/>
        <stp/>
        <stp>T</stp>
        <tr r="AW13" s="1"/>
      </tp>
      <tp>
        <v>257</v>
        <stp/>
        <stp>DOMData</stp>
        <stp>EP</stp>
        <stp>Volume</stp>
        <stp>-4</stp>
        <stp>T</stp>
        <tr r="C11" s="1"/>
      </tp>
      <tp>
        <v>42033.508680555555</v>
        <stp/>
        <stp>StudyData</stp>
        <stp>SUBMINUTE(EP,30,Regular)</stp>
        <stp>Bar</stp>
        <stp/>
        <stp>Time</stp>
        <stp/>
        <stp>-2</stp>
        <stp>all</stp>
        <stp/>
        <stp/>
        <stp/>
        <stp>T</stp>
        <tr r="AF7" s="1"/>
        <tr r="AF7" s="1"/>
      </tp>
      <tp>
        <v>42033.508333333331</v>
        <stp/>
        <stp>StudyData</stp>
        <stp>SUBMINUTE(EP,30,Regular)</stp>
        <stp>Bar</stp>
        <stp/>
        <stp>Time</stp>
        <stp/>
        <stp>-3</stp>
        <stp>all</stp>
        <stp/>
        <stp/>
        <stp/>
        <stp>T</stp>
        <tr r="AF8" s="1"/>
        <tr r="AF8" s="1"/>
      </tp>
      <tp>
        <v>42033.509027777778</v>
        <stp/>
        <stp>StudyData</stp>
        <stp>SUBMINUTE(EP,30,Regular)</stp>
        <stp>Bar</stp>
        <stp/>
        <stp>Time</stp>
        <stp/>
        <stp>-1</stp>
        <stp>all</stp>
        <stp/>
        <stp/>
        <stp/>
        <stp>T</stp>
        <tr r="AF6" s="1"/>
        <tr r="AF6" s="1"/>
      </tp>
      <tp>
        <v>42033.507291666669</v>
        <stp/>
        <stp>StudyData</stp>
        <stp>SUBMINUTE(EP,30,Regular)</stp>
        <stp>Bar</stp>
        <stp/>
        <stp>Time</stp>
        <stp/>
        <stp>-6</stp>
        <stp>all</stp>
        <stp/>
        <stp/>
        <stp/>
        <stp>T</stp>
        <tr r="AF11" s="1"/>
        <tr r="AF11" s="1"/>
      </tp>
      <tp>
        <v>42033.506944444445</v>
        <stp/>
        <stp>StudyData</stp>
        <stp>SUBMINUTE(EP,30,Regular)</stp>
        <stp>Bar</stp>
        <stp/>
        <stp>Time</stp>
        <stp/>
        <stp>-7</stp>
        <stp>all</stp>
        <stp/>
        <stp/>
        <stp/>
        <stp>T</stp>
        <tr r="AF12" s="1"/>
        <tr r="AF12" s="1"/>
      </tp>
      <tp>
        <v>42033.507986111115</v>
        <stp/>
        <stp>StudyData</stp>
        <stp>SUBMINUTE(EP,30,Regular)</stp>
        <stp>Bar</stp>
        <stp/>
        <stp>Time</stp>
        <stp/>
        <stp>-4</stp>
        <stp>all</stp>
        <stp/>
        <stp/>
        <stp/>
        <stp>T</stp>
        <tr r="AF9" s="1"/>
        <tr r="AF9" s="1"/>
      </tp>
      <tp>
        <v>42033.507638888892</v>
        <stp/>
        <stp>StudyData</stp>
        <stp>SUBMINUTE(EP,30,Regular)</stp>
        <stp>Bar</stp>
        <stp/>
        <stp>Time</stp>
        <stp/>
        <stp>-5</stp>
        <stp>all</stp>
        <stp/>
        <stp/>
        <stp/>
        <stp>T</stp>
        <tr r="AF10" s="1"/>
        <tr r="AF10" s="1"/>
      </tp>
      <tp>
        <v>42033.506597222222</v>
        <stp/>
        <stp>StudyData</stp>
        <stp>SUBMINUTE(EP,30,Regular)</stp>
        <stp>Bar</stp>
        <stp/>
        <stp>Time</stp>
        <stp/>
        <stp>-8</stp>
        <stp>all</stp>
        <stp/>
        <stp/>
        <stp/>
        <stp>T</stp>
        <tr r="AF13" s="1"/>
        <tr r="AF13" s="1"/>
      </tp>
      <tp>
        <v>42033.506249999999</v>
        <stp/>
        <stp>StudyData</stp>
        <stp>SUBMINUTE(EP,30,Regular)</stp>
        <stp>Bar</stp>
        <stp/>
        <stp>Time</stp>
        <stp/>
        <stp>-9</stp>
        <stp>all</stp>
        <stp/>
        <stp/>
        <stp/>
        <stp>T</stp>
        <tr r="AF14" s="1"/>
        <tr r="AF14" s="1"/>
      </tp>
      <tp>
        <v>1.1321000000000001</v>
        <stp/>
        <stp>StudyData</stp>
        <stp>EU6</stp>
        <stp>Bar</stp>
        <stp/>
        <stp>High</stp>
        <stp>5</stp>
        <stp>-56</stp>
        <stp/>
        <stp/>
        <stp/>
        <stp/>
        <stp>T</stp>
        <tr r="AU61" s="1"/>
      </tp>
      <tp>
        <v>1.1345000000000001</v>
        <stp/>
        <stp>StudyData</stp>
        <stp>EU6</stp>
        <stp>Bar</stp>
        <stp/>
        <stp>High</stp>
        <stp>5</stp>
        <stp>-46</stp>
        <stp/>
        <stp/>
        <stp/>
        <stp/>
        <stp>T</stp>
        <tr r="AU51" s="1"/>
      </tp>
      <tp>
        <v>1.1314</v>
        <stp/>
        <stp>StudyData</stp>
        <stp>EU6</stp>
        <stp>Bar</stp>
        <stp/>
        <stp>High</stp>
        <stp>5</stp>
        <stp>-16</stp>
        <stp/>
        <stp/>
        <stp/>
        <stp/>
        <stp>T</stp>
        <tr r="AU21" s="1"/>
      </tp>
      <tp>
        <v>1.1346000000000001</v>
        <stp/>
        <stp>StudyData</stp>
        <stp>EU6</stp>
        <stp>Bar</stp>
        <stp/>
        <stp>High</stp>
        <stp>5</stp>
        <stp>-36</stp>
        <stp/>
        <stp/>
        <stp/>
        <stp/>
        <stp>T</stp>
        <tr r="AU41" s="1"/>
      </tp>
      <tp>
        <v>1.1345000000000001</v>
        <stp/>
        <stp>StudyData</stp>
        <stp>EU6</stp>
        <stp>Bar</stp>
        <stp/>
        <stp>High</stp>
        <stp>5</stp>
        <stp>-26</stp>
        <stp/>
        <stp/>
        <stp/>
        <stp/>
        <stp>T</stp>
        <tr r="AU31" s="1"/>
      </tp>
      <tp>
        <v>42033.451388888891</v>
        <stp/>
        <stp>StudyData</stp>
        <stp>EU6</stp>
        <stp>Bar</stp>
        <stp/>
        <stp>Time</stp>
        <stp>5</stp>
        <stp>-16</stp>
        <stp/>
        <stp/>
        <stp/>
        <stp/>
        <stp>T</stp>
        <tr r="AX21" s="1"/>
      </tp>
      <tp>
        <v>42033.381944444445</v>
        <stp/>
        <stp>StudyData</stp>
        <stp>EU6</stp>
        <stp>Bar</stp>
        <stp/>
        <stp>Time</stp>
        <stp>5</stp>
        <stp>-36</stp>
        <stp/>
        <stp/>
        <stp/>
        <stp/>
        <stp>T</stp>
        <tr r="AX41" s="1"/>
      </tp>
      <tp>
        <v>42033.416666666664</v>
        <stp/>
        <stp>StudyData</stp>
        <stp>EU6</stp>
        <stp>Bar</stp>
        <stp/>
        <stp>Time</stp>
        <stp>5</stp>
        <stp>-26</stp>
        <stp/>
        <stp/>
        <stp/>
        <stp/>
        <stp>T</stp>
        <tr r="AX31" s="1"/>
      </tp>
      <tp>
        <v>42033.3125</v>
        <stp/>
        <stp>StudyData</stp>
        <stp>EU6</stp>
        <stp>Bar</stp>
        <stp/>
        <stp>Time</stp>
        <stp>5</stp>
        <stp>-56</stp>
        <stp/>
        <stp/>
        <stp/>
        <stp/>
        <stp>T</stp>
        <tr r="AX61" s="1"/>
      </tp>
      <tp>
        <v>42033.347222222219</v>
        <stp/>
        <stp>StudyData</stp>
        <stp>EU6</stp>
        <stp>Bar</stp>
        <stp/>
        <stp>Time</stp>
        <stp>5</stp>
        <stp>-46</stp>
        <stp/>
        <stp/>
        <stp/>
        <stp/>
        <stp>T</stp>
        <tr r="AX51" s="1"/>
      </tp>
      <tp>
        <v>44.43</v>
        <stp/>
        <stp>ContractData</stp>
        <stp>CLE</stp>
        <stp>Open</stp>
        <stp/>
        <stp>T</stp>
        <tr r="X7" s="1"/>
      </tp>
      <tp>
        <v>44.19</v>
        <stp/>
        <stp>StudyData</stp>
        <stp>CLE</stp>
        <stp>Bar</stp>
        <stp/>
        <stp>High</stp>
        <stp>5</stp>
        <stp>0</stp>
        <stp/>
        <stp/>
        <stp/>
        <stp/>
        <stp>T</stp>
        <tr r="AL5" s="1"/>
      </tp>
      <tp>
        <v>1.1306</v>
        <stp/>
        <stp>StudyData</stp>
        <stp>EU6</stp>
        <stp>Bar</stp>
        <stp/>
        <stp>Open</stp>
        <stp>5</stp>
        <stp>0</stp>
        <stp/>
        <stp/>
        <stp/>
        <stp/>
        <stp>T</stp>
        <tr r="AT5" s="1"/>
      </tp>
      <tp>
        <v>1.1325000000000001</v>
        <stp/>
        <stp>StudyData</stp>
        <stp>EU6</stp>
        <stp>Bar</stp>
        <stp/>
        <stp>High</stp>
        <stp>5</stp>
        <stp>-57</stp>
        <stp/>
        <stp/>
        <stp/>
        <stp/>
        <stp>T</stp>
        <tr r="AU62" s="1"/>
      </tp>
      <tp>
        <v>1.1339999999999999</v>
        <stp/>
        <stp>StudyData</stp>
        <stp>EU6</stp>
        <stp>Bar</stp>
        <stp/>
        <stp>High</stp>
        <stp>5</stp>
        <stp>-47</stp>
        <stp/>
        <stp/>
        <stp/>
        <stp/>
        <stp>T</stp>
        <tr r="AU52" s="1"/>
      </tp>
      <tp>
        <v>1.1312</v>
        <stp/>
        <stp>StudyData</stp>
        <stp>EU6</stp>
        <stp>Bar</stp>
        <stp/>
        <stp>High</stp>
        <stp>5</stp>
        <stp>-17</stp>
        <stp/>
        <stp/>
        <stp/>
        <stp/>
        <stp>T</stp>
        <tr r="AU22" s="1"/>
      </tp>
      <tp>
        <v>1.1343000000000001</v>
        <stp/>
        <stp>StudyData</stp>
        <stp>EU6</stp>
        <stp>Bar</stp>
        <stp/>
        <stp>High</stp>
        <stp>5</stp>
        <stp>-37</stp>
        <stp/>
        <stp/>
        <stp/>
        <stp/>
        <stp>T</stp>
        <tr r="AU42" s="1"/>
      </tp>
      <tp>
        <v>1.1353</v>
        <stp/>
        <stp>StudyData</stp>
        <stp>EU6</stp>
        <stp>Bar</stp>
        <stp/>
        <stp>High</stp>
        <stp>5</stp>
        <stp>-27</stp>
        <stp/>
        <stp/>
        <stp/>
        <stp/>
        <stp>T</stp>
        <tr r="AU32" s="1"/>
      </tp>
      <tp>
        <v>42033.447916666664</v>
        <stp/>
        <stp>StudyData</stp>
        <stp>EU6</stp>
        <stp>Bar</stp>
        <stp/>
        <stp>Time</stp>
        <stp>5</stp>
        <stp>-17</stp>
        <stp/>
        <stp/>
        <stp/>
        <stp/>
        <stp>T</stp>
        <tr r="AX22" s="1"/>
      </tp>
      <tp>
        <v>42033.378472222219</v>
        <stp/>
        <stp>StudyData</stp>
        <stp>EU6</stp>
        <stp>Bar</stp>
        <stp/>
        <stp>Time</stp>
        <stp>5</stp>
        <stp>-37</stp>
        <stp/>
        <stp/>
        <stp/>
        <stp/>
        <stp>T</stp>
        <tr r="AX42" s="1"/>
      </tp>
      <tp>
        <v>42033.413194444445</v>
        <stp/>
        <stp>StudyData</stp>
        <stp>EU6</stp>
        <stp>Bar</stp>
        <stp/>
        <stp>Time</stp>
        <stp>5</stp>
        <stp>-27</stp>
        <stp/>
        <stp/>
        <stp/>
        <stp/>
        <stp>T</stp>
        <tr r="AX32" s="1"/>
      </tp>
      <tp>
        <v>42033.309027777781</v>
        <stp/>
        <stp>StudyData</stp>
        <stp>EU6</stp>
        <stp>Bar</stp>
        <stp/>
        <stp>Time</stp>
        <stp>5</stp>
        <stp>-57</stp>
        <stp/>
        <stp/>
        <stp/>
        <stp/>
        <stp>T</stp>
        <tr r="AX62" s="1"/>
      </tp>
      <tp>
        <v>42033.34375</v>
        <stp/>
        <stp>StudyData</stp>
        <stp>EU6</stp>
        <stp>Bar</stp>
        <stp/>
        <stp>Time</stp>
        <stp>5</stp>
        <stp>-47</stp>
        <stp/>
        <stp/>
        <stp/>
        <stp/>
        <stp>T</stp>
        <tr r="AX52" s="1"/>
      </tp>
      <tp>
        <v>1.1372</v>
        <stp/>
        <stp>ContractData</stp>
        <stp>EU6</stp>
        <stp>High</stp>
        <stp/>
        <stp>T</stp>
        <tr r="L32" s="1"/>
      </tp>
      <tp>
        <v>1.1318999999999999</v>
        <stp/>
        <stp>StudyData</stp>
        <stp>EU6</stp>
        <stp>Bar</stp>
        <stp/>
        <stp>High</stp>
        <stp>5</stp>
        <stp>-54</stp>
        <stp/>
        <stp/>
        <stp/>
        <stp/>
        <stp>T</stp>
        <tr r="AU59" s="1"/>
      </tp>
      <tp>
        <v>1.1338999999999999</v>
        <stp/>
        <stp>StudyData</stp>
        <stp>EU6</stp>
        <stp>Bar</stp>
        <stp/>
        <stp>High</stp>
        <stp>5</stp>
        <stp>-44</stp>
        <stp/>
        <stp/>
        <stp/>
        <stp/>
        <stp>T</stp>
        <tr r="AU49" s="1"/>
      </tp>
      <tp>
        <v>1.1315</v>
        <stp/>
        <stp>StudyData</stp>
        <stp>EU6</stp>
        <stp>Bar</stp>
        <stp/>
        <stp>High</stp>
        <stp>5</stp>
        <stp>-14</stp>
        <stp/>
        <stp/>
        <stp/>
        <stp/>
        <stp>T</stp>
        <tr r="AU19" s="1"/>
      </tp>
      <tp>
        <v>1.1355</v>
        <stp/>
        <stp>StudyData</stp>
        <stp>EU6</stp>
        <stp>Bar</stp>
        <stp/>
        <stp>High</stp>
        <stp>5</stp>
        <stp>-34</stp>
        <stp/>
        <stp/>
        <stp/>
        <stp/>
        <stp>T</stp>
        <tr r="AU39" s="1"/>
      </tp>
      <tp>
        <v>1.1341000000000001</v>
        <stp/>
        <stp>StudyData</stp>
        <stp>EU6</stp>
        <stp>Bar</stp>
        <stp/>
        <stp>High</stp>
        <stp>5</stp>
        <stp>-24</stp>
        <stp/>
        <stp/>
        <stp/>
        <stp/>
        <stp>T</stp>
        <tr r="AU29" s="1"/>
      </tp>
      <tp>
        <v>42033.458333333336</v>
        <stp/>
        <stp>StudyData</stp>
        <stp>EU6</stp>
        <stp>Bar</stp>
        <stp/>
        <stp>Time</stp>
        <stp>5</stp>
        <stp>-14</stp>
        <stp/>
        <stp/>
        <stp/>
        <stp/>
        <stp>T</stp>
        <tr r="AX19" s="1"/>
      </tp>
      <tp>
        <v>42033.388888888891</v>
        <stp/>
        <stp>StudyData</stp>
        <stp>EU6</stp>
        <stp>Bar</stp>
        <stp/>
        <stp>Time</stp>
        <stp>5</stp>
        <stp>-34</stp>
        <stp/>
        <stp/>
        <stp/>
        <stp/>
        <stp>T</stp>
        <tr r="AX39" s="1"/>
      </tp>
      <tp>
        <v>42033.423611111109</v>
        <stp/>
        <stp>StudyData</stp>
        <stp>EU6</stp>
        <stp>Bar</stp>
        <stp/>
        <stp>Time</stp>
        <stp>5</stp>
        <stp>-24</stp>
        <stp/>
        <stp/>
        <stp/>
        <stp/>
        <stp>T</stp>
        <tr r="AX29" s="1"/>
      </tp>
      <tp>
        <v>42033.319444444445</v>
        <stp/>
        <stp>StudyData</stp>
        <stp>EU6</stp>
        <stp>Bar</stp>
        <stp/>
        <stp>Time</stp>
        <stp>5</stp>
        <stp>-54</stp>
        <stp/>
        <stp/>
        <stp/>
        <stp/>
        <stp>T</stp>
        <tr r="AX59" s="1"/>
      </tp>
      <tp>
        <v>42033.354166666664</v>
        <stp/>
        <stp>StudyData</stp>
        <stp>EU6</stp>
        <stp>Bar</stp>
        <stp/>
        <stp>Time</stp>
        <stp>5</stp>
        <stp>-44</stp>
        <stp/>
        <stp/>
        <stp/>
        <stp/>
        <stp>T</stp>
        <tr r="AX49" s="1"/>
      </tp>
      <tp>
        <v>1.1322000000000001</v>
        <stp/>
        <stp>StudyData</stp>
        <stp>EU6</stp>
        <stp>Bar</stp>
        <stp/>
        <stp>High</stp>
        <stp>5</stp>
        <stp>-55</stp>
        <stp/>
        <stp/>
        <stp/>
        <stp/>
        <stp>T</stp>
        <tr r="AU60" s="1"/>
      </tp>
      <tp>
        <v>1.1344000000000001</v>
        <stp/>
        <stp>StudyData</stp>
        <stp>EU6</stp>
        <stp>Bar</stp>
        <stp/>
        <stp>High</stp>
        <stp>5</stp>
        <stp>-45</stp>
        <stp/>
        <stp/>
        <stp/>
        <stp/>
        <stp>T</stp>
        <tr r="AU50" s="1"/>
      </tp>
      <tp>
        <v>1.1316999999999999</v>
        <stp/>
        <stp>StudyData</stp>
        <stp>EU6</stp>
        <stp>Bar</stp>
        <stp/>
        <stp>High</stp>
        <stp>5</stp>
        <stp>-15</stp>
        <stp/>
        <stp/>
        <stp/>
        <stp/>
        <stp>T</stp>
        <tr r="AU20" s="1"/>
      </tp>
      <tp>
        <v>1.1348</v>
        <stp/>
        <stp>StudyData</stp>
        <stp>EU6</stp>
        <stp>Bar</stp>
        <stp/>
        <stp>High</stp>
        <stp>5</stp>
        <stp>-35</stp>
        <stp/>
        <stp/>
        <stp/>
        <stp/>
        <stp>T</stp>
        <tr r="AU40" s="1"/>
      </tp>
      <tp>
        <v>1.1341000000000001</v>
        <stp/>
        <stp>StudyData</stp>
        <stp>EU6</stp>
        <stp>Bar</stp>
        <stp/>
        <stp>High</stp>
        <stp>5</stp>
        <stp>-25</stp>
        <stp/>
        <stp/>
        <stp/>
        <stp/>
        <stp>T</stp>
        <tr r="AU30" s="1"/>
      </tp>
      <tp>
        <v>42033.454861111109</v>
        <stp/>
        <stp>StudyData</stp>
        <stp>EU6</stp>
        <stp>Bar</stp>
        <stp/>
        <stp>Time</stp>
        <stp>5</stp>
        <stp>-15</stp>
        <stp/>
        <stp/>
        <stp/>
        <stp/>
        <stp>T</stp>
        <tr r="AX20" s="1"/>
      </tp>
      <tp>
        <v>42033.385416666664</v>
        <stp/>
        <stp>StudyData</stp>
        <stp>EU6</stp>
        <stp>Bar</stp>
        <stp/>
        <stp>Time</stp>
        <stp>5</stp>
        <stp>-35</stp>
        <stp/>
        <stp/>
        <stp/>
        <stp/>
        <stp>T</stp>
        <tr r="AX40" s="1"/>
      </tp>
      <tp>
        <v>42033.420138888891</v>
        <stp/>
        <stp>StudyData</stp>
        <stp>EU6</stp>
        <stp>Bar</stp>
        <stp/>
        <stp>Time</stp>
        <stp>5</stp>
        <stp>-25</stp>
        <stp/>
        <stp/>
        <stp/>
        <stp/>
        <stp>T</stp>
        <tr r="AX30" s="1"/>
      </tp>
      <tp>
        <v>42033.315972222219</v>
        <stp/>
        <stp>StudyData</stp>
        <stp>EU6</stp>
        <stp>Bar</stp>
        <stp/>
        <stp>Time</stp>
        <stp>5</stp>
        <stp>-55</stp>
        <stp/>
        <stp/>
        <stp/>
        <stp/>
        <stp>T</stp>
        <tr r="AX60" s="1"/>
      </tp>
      <tp>
        <v>42033.350694444445</v>
        <stp/>
        <stp>StudyData</stp>
        <stp>EU6</stp>
        <stp>Bar</stp>
        <stp/>
        <stp>Time</stp>
        <stp>5</stp>
        <stp>-45</stp>
        <stp/>
        <stp/>
        <stp/>
        <stp/>
        <stp>T</stp>
        <tr r="AX50" s="1"/>
      </tp>
      <tp>
        <v>44.17</v>
        <stp/>
        <stp>ContractData</stp>
        <stp>CLE</stp>
        <stp>Last</stp>
        <stp/>
        <stp>T</stp>
        <tr r="R7" s="1"/>
      </tp>
      <tp>
        <v>44.64</v>
        <stp/>
        <stp>StudyData</stp>
        <stp>CLE</stp>
        <stp>Bar</stp>
        <stp/>
        <stp>Low</stp>
        <stp>5</stp>
        <stp>-48</stp>
        <stp/>
        <stp/>
        <stp/>
        <stp/>
        <stp>T</stp>
        <tr r="AM53" s="1"/>
      </tp>
      <tp>
        <v>44.5</v>
        <stp/>
        <stp>StudyData</stp>
        <stp>CLE</stp>
        <stp>Bar</stp>
        <stp/>
        <stp>Low</stp>
        <stp>5</stp>
        <stp>-58</stp>
        <stp/>
        <stp/>
        <stp/>
        <stp/>
        <stp>T</stp>
        <tr r="AM63" s="1"/>
      </tp>
      <tp>
        <v>43.69</v>
        <stp/>
        <stp>StudyData</stp>
        <stp>CLE</stp>
        <stp>Bar</stp>
        <stp/>
        <stp>Low</stp>
        <stp>5</stp>
        <stp>-28</stp>
        <stp/>
        <stp/>
        <stp/>
        <stp/>
        <stp>T</stp>
        <tr r="AM33" s="1"/>
      </tp>
      <tp>
        <v>44.61</v>
        <stp/>
        <stp>StudyData</stp>
        <stp>CLE</stp>
        <stp>Bar</stp>
        <stp/>
        <stp>Low</stp>
        <stp>5</stp>
        <stp>-38</stp>
        <stp/>
        <stp/>
        <stp/>
        <stp/>
        <stp>T</stp>
        <tr r="AM43" s="1"/>
      </tp>
      <tp>
        <v>43.83</v>
        <stp/>
        <stp>StudyData</stp>
        <stp>CLE</stp>
        <stp>Bar</stp>
        <stp/>
        <stp>Low</stp>
        <stp>5</stp>
        <stp>-18</stp>
        <stp/>
        <stp/>
        <stp/>
        <stp/>
        <stp>T</stp>
        <tr r="AM23" s="1"/>
      </tp>
      <tp>
        <v>42033.509375000001</v>
        <stp/>
        <stp>StudyData</stp>
        <stp>SUBMINUTE(EP,30,Regular)</stp>
        <stp>Bar</stp>
        <stp/>
        <stp>Time</stp>
        <stp/>
        <stp>0</stp>
        <stp>all</stp>
        <stp/>
        <stp/>
        <stp/>
        <stp>T</stp>
        <tr r="AF5" s="1"/>
        <tr r="AF5" s="1"/>
      </tp>
      <tp>
        <v>1995.25</v>
        <stp/>
        <stp>StudyData</stp>
        <stp>SUBMINUTE(EP,30,Regular)</stp>
        <stp>Bar</stp>
        <stp/>
        <stp>High</stp>
        <stp/>
        <stp>0</stp>
        <stp>all</stp>
        <stp/>
        <stp/>
        <stp/>
        <stp>T</stp>
        <tr r="AC5" s="1"/>
        <tr r="AC5" s="1"/>
      </tp>
      <tp>
        <v>1.1331</v>
        <stp/>
        <stp>StudyData</stp>
        <stp>EU6</stp>
        <stp>Bar</stp>
        <stp/>
        <stp>High</stp>
        <stp>5</stp>
        <stp>-52</stp>
        <stp/>
        <stp/>
        <stp/>
        <stp/>
        <stp>T</stp>
        <tr r="AU57" s="1"/>
      </tp>
      <tp>
        <v>1.1344000000000001</v>
        <stp/>
        <stp>StudyData</stp>
        <stp>EU6</stp>
        <stp>Bar</stp>
        <stp/>
        <stp>High</stp>
        <stp>5</stp>
        <stp>-42</stp>
        <stp/>
        <stp/>
        <stp/>
        <stp/>
        <stp>T</stp>
        <tr r="AU47" s="1"/>
      </tp>
      <tp>
        <v>1.1297999999999999</v>
        <stp/>
        <stp>StudyData</stp>
        <stp>EU6</stp>
        <stp>Bar</stp>
        <stp/>
        <stp>High</stp>
        <stp>5</stp>
        <stp>-12</stp>
        <stp/>
        <stp/>
        <stp/>
        <stp/>
        <stp>T</stp>
        <tr r="AU17" s="1"/>
      </tp>
      <tp>
        <v>1.1372</v>
        <stp/>
        <stp>StudyData</stp>
        <stp>EU6</stp>
        <stp>Bar</stp>
        <stp/>
        <stp>High</stp>
        <stp>5</stp>
        <stp>-32</stp>
        <stp/>
        <stp/>
        <stp/>
        <stp/>
        <stp>T</stp>
        <tr r="AU37" s="1"/>
      </tp>
      <tp>
        <v>1.1329</v>
        <stp/>
        <stp>StudyData</stp>
        <stp>EU6</stp>
        <stp>Bar</stp>
        <stp/>
        <stp>High</stp>
        <stp>5</stp>
        <stp>-22</stp>
        <stp/>
        <stp/>
        <stp/>
        <stp/>
        <stp>T</stp>
        <tr r="AU27" s="1"/>
      </tp>
      <tp>
        <v>42033.465277777781</v>
        <stp/>
        <stp>StudyData</stp>
        <stp>EU6</stp>
        <stp>Bar</stp>
        <stp/>
        <stp>Time</stp>
        <stp>5</stp>
        <stp>-12</stp>
        <stp/>
        <stp/>
        <stp/>
        <stp/>
        <stp>T</stp>
        <tr r="AX17" s="1"/>
      </tp>
      <tp>
        <v>42033.395833333336</v>
        <stp/>
        <stp>StudyData</stp>
        <stp>EU6</stp>
        <stp>Bar</stp>
        <stp/>
        <stp>Time</stp>
        <stp>5</stp>
        <stp>-32</stp>
        <stp/>
        <stp/>
        <stp/>
        <stp/>
        <stp>T</stp>
        <tr r="AX37" s="1"/>
      </tp>
      <tp>
        <v>42033.430555555555</v>
        <stp/>
        <stp>StudyData</stp>
        <stp>EU6</stp>
        <stp>Bar</stp>
        <stp/>
        <stp>Time</stp>
        <stp>5</stp>
        <stp>-22</stp>
        <stp/>
        <stp/>
        <stp/>
        <stp/>
        <stp>T</stp>
        <tr r="AX27" s="1"/>
      </tp>
      <tp>
        <v>42033.326388888891</v>
        <stp/>
        <stp>StudyData</stp>
        <stp>EU6</stp>
        <stp>Bar</stp>
        <stp/>
        <stp>Time</stp>
        <stp>5</stp>
        <stp>-52</stp>
        <stp/>
        <stp/>
        <stp/>
        <stp/>
        <stp>T</stp>
        <tr r="AX57" s="1"/>
      </tp>
      <tp>
        <v>42033.361111111109</v>
        <stp/>
        <stp>StudyData</stp>
        <stp>EU6</stp>
        <stp>Bar</stp>
        <stp/>
        <stp>Time</stp>
        <stp>5</stp>
        <stp>-42</stp>
        <stp/>
        <stp/>
        <stp/>
        <stp/>
        <stp>T</stp>
        <tr r="AX47" s="1"/>
      </tp>
      <tp>
        <v>44.64</v>
        <stp/>
        <stp>StudyData</stp>
        <stp>CLE</stp>
        <stp>Bar</stp>
        <stp/>
        <stp>Low</stp>
        <stp>5</stp>
        <stp>-49</stp>
        <stp/>
        <stp/>
        <stp/>
        <stp/>
        <stp>T</stp>
        <tr r="AM54" s="1"/>
      </tp>
      <tp>
        <v>44.4</v>
        <stp/>
        <stp>StudyData</stp>
        <stp>CLE</stp>
        <stp>Bar</stp>
        <stp/>
        <stp>Low</stp>
        <stp>5</stp>
        <stp>-59</stp>
        <stp/>
        <stp/>
        <stp/>
        <stp/>
        <stp>T</stp>
        <tr r="AM64" s="1"/>
      </tp>
      <tp>
        <v>43.95</v>
        <stp/>
        <stp>StudyData</stp>
        <stp>CLE</stp>
        <stp>Bar</stp>
        <stp/>
        <stp>Low</stp>
        <stp>5</stp>
        <stp>-29</stp>
        <stp/>
        <stp/>
        <stp/>
        <stp/>
        <stp>T</stp>
        <tr r="AM34" s="1"/>
      </tp>
      <tp>
        <v>44.76</v>
        <stp/>
        <stp>StudyData</stp>
        <stp>CLE</stp>
        <stp>Bar</stp>
        <stp/>
        <stp>Low</stp>
        <stp>5</stp>
        <stp>-39</stp>
        <stp/>
        <stp/>
        <stp/>
        <stp/>
        <stp>T</stp>
        <tr r="AM44" s="1"/>
      </tp>
      <tp>
        <v>43.84</v>
        <stp/>
        <stp>StudyData</stp>
        <stp>CLE</stp>
        <stp>Bar</stp>
        <stp/>
        <stp>Low</stp>
        <stp>5</stp>
        <stp>-19</stp>
        <stp/>
        <stp/>
        <stp/>
        <stp/>
        <stp>T</stp>
        <tr r="AM24" s="1"/>
      </tp>
      <tp>
        <v>1.1327</v>
        <stp/>
        <stp>StudyData</stp>
        <stp>EU6</stp>
        <stp>Bar</stp>
        <stp/>
        <stp>High</stp>
        <stp>5</stp>
        <stp>-53</stp>
        <stp/>
        <stp/>
        <stp/>
        <stp/>
        <stp>T</stp>
        <tr r="AU58" s="1"/>
      </tp>
      <tp>
        <v>1.1335999999999999</v>
        <stp/>
        <stp>StudyData</stp>
        <stp>EU6</stp>
        <stp>Bar</stp>
        <stp/>
        <stp>High</stp>
        <stp>5</stp>
        <stp>-43</stp>
        <stp/>
        <stp/>
        <stp/>
        <stp/>
        <stp>T</stp>
        <tr r="AU48" s="1"/>
      </tp>
      <tp>
        <v>1.1311</v>
        <stp/>
        <stp>StudyData</stp>
        <stp>EU6</stp>
        <stp>Bar</stp>
        <stp/>
        <stp>High</stp>
        <stp>5</stp>
        <stp>-13</stp>
        <stp/>
        <stp/>
        <stp/>
        <stp/>
        <stp>T</stp>
        <tr r="AU18" s="1"/>
      </tp>
      <tp>
        <v>1.1364000000000001</v>
        <stp/>
        <stp>StudyData</stp>
        <stp>EU6</stp>
        <stp>Bar</stp>
        <stp/>
        <stp>High</stp>
        <stp>5</stp>
        <stp>-33</stp>
        <stp/>
        <stp/>
        <stp/>
        <stp/>
        <stp>T</stp>
        <tr r="AU38" s="1"/>
      </tp>
      <tp>
        <v>1.1335</v>
        <stp/>
        <stp>StudyData</stp>
        <stp>EU6</stp>
        <stp>Bar</stp>
        <stp/>
        <stp>High</stp>
        <stp>5</stp>
        <stp>-23</stp>
        <stp/>
        <stp/>
        <stp/>
        <stp/>
        <stp>T</stp>
        <tr r="AU28" s="1"/>
      </tp>
      <tp>
        <v>42033.461805555555</v>
        <stp/>
        <stp>StudyData</stp>
        <stp>EU6</stp>
        <stp>Bar</stp>
        <stp/>
        <stp>Time</stp>
        <stp>5</stp>
        <stp>-13</stp>
        <stp/>
        <stp/>
        <stp/>
        <stp/>
        <stp>T</stp>
        <tr r="AX18" s="1"/>
      </tp>
      <tp>
        <v>42033.392361111109</v>
        <stp/>
        <stp>StudyData</stp>
        <stp>EU6</stp>
        <stp>Bar</stp>
        <stp/>
        <stp>Time</stp>
        <stp>5</stp>
        <stp>-33</stp>
        <stp/>
        <stp/>
        <stp/>
        <stp/>
        <stp>T</stp>
        <tr r="AX38" s="1"/>
      </tp>
      <tp>
        <v>42033.427083333336</v>
        <stp/>
        <stp>StudyData</stp>
        <stp>EU6</stp>
        <stp>Bar</stp>
        <stp/>
        <stp>Time</stp>
        <stp>5</stp>
        <stp>-23</stp>
        <stp/>
        <stp/>
        <stp/>
        <stp/>
        <stp>T</stp>
        <tr r="AX28" s="1"/>
      </tp>
      <tp>
        <v>42033.322916666664</v>
        <stp/>
        <stp>StudyData</stp>
        <stp>EU6</stp>
        <stp>Bar</stp>
        <stp/>
        <stp>Time</stp>
        <stp>5</stp>
        <stp>-53</stp>
        <stp/>
        <stp/>
        <stp/>
        <stp/>
        <stp>T</stp>
        <tr r="AX58" s="1"/>
      </tp>
      <tp>
        <v>42033.357638888891</v>
        <stp/>
        <stp>StudyData</stp>
        <stp>EU6</stp>
        <stp>Bar</stp>
        <stp/>
        <stp>Time</stp>
        <stp>5</stp>
        <stp>-43</stp>
        <stp/>
        <stp/>
        <stp/>
        <stp/>
        <stp>T</stp>
        <tr r="AX48" s="1"/>
      </tp>
      <tp>
        <v>1.1309</v>
        <stp/>
        <stp>ContractData</stp>
        <stp>EU6</stp>
        <stp>Last</stp>
        <stp/>
        <stp>T</stp>
        <tr r="E32" s="1"/>
      </tp>
      <tp>
        <v>1.1349</v>
        <stp/>
        <stp>StudyData</stp>
        <stp>EU6</stp>
        <stp>Bar</stp>
        <stp/>
        <stp>High</stp>
        <stp>5</stp>
        <stp>-50</stp>
        <stp/>
        <stp/>
        <stp/>
        <stp/>
        <stp>T</stp>
        <tr r="AU55" s="1"/>
      </tp>
      <tp>
        <v>1.1351</v>
        <stp/>
        <stp>StudyData</stp>
        <stp>EU6</stp>
        <stp>Bar</stp>
        <stp/>
        <stp>High</stp>
        <stp>5</stp>
        <stp>-40</stp>
        <stp/>
        <stp/>
        <stp/>
        <stp/>
        <stp>T</stp>
        <tr r="AU45" s="1"/>
      </tp>
      <tp>
        <v>1.1321000000000001</v>
        <stp/>
        <stp>StudyData</stp>
        <stp>EU6</stp>
        <stp>Bar</stp>
        <stp/>
        <stp>High</stp>
        <stp>5</stp>
        <stp>-60</stp>
        <stp/>
        <stp/>
        <stp/>
        <stp/>
        <stp>T</stp>
        <tr r="AU65" s="1"/>
      </tp>
      <tp>
        <v>1.1294999999999999</v>
        <stp/>
        <stp>StudyData</stp>
        <stp>EU6</stp>
        <stp>Bar</stp>
        <stp/>
        <stp>High</stp>
        <stp>5</stp>
        <stp>-10</stp>
        <stp/>
        <stp/>
        <stp/>
        <stp/>
        <stp>T</stp>
        <tr r="AU15" s="1"/>
      </tp>
      <tp>
        <v>1.1359999999999999</v>
        <stp/>
        <stp>StudyData</stp>
        <stp>EU6</stp>
        <stp>Bar</stp>
        <stp/>
        <stp>High</stp>
        <stp>5</stp>
        <stp>-30</stp>
        <stp/>
        <stp/>
        <stp/>
        <stp/>
        <stp>T</stp>
        <tr r="AU35" s="1"/>
      </tp>
      <tp>
        <v>1.1317999999999999</v>
        <stp/>
        <stp>StudyData</stp>
        <stp>EU6</stp>
        <stp>Bar</stp>
        <stp/>
        <stp>High</stp>
        <stp>5</stp>
        <stp>-20</stp>
        <stp/>
        <stp/>
        <stp/>
        <stp/>
        <stp>T</stp>
        <tr r="AU25" s="1"/>
      </tp>
      <tp>
        <v>42033.472222222219</v>
        <stp/>
        <stp>StudyData</stp>
        <stp>EU6</stp>
        <stp>Bar</stp>
        <stp/>
        <stp>Time</stp>
        <stp>5</stp>
        <stp>-10</stp>
        <stp/>
        <stp/>
        <stp/>
        <stp/>
        <stp>T</stp>
        <tr r="AX15" s="1"/>
      </tp>
      <tp>
        <v>42033.402777777781</v>
        <stp/>
        <stp>StudyData</stp>
        <stp>EU6</stp>
        <stp>Bar</stp>
        <stp/>
        <stp>Time</stp>
        <stp>5</stp>
        <stp>-30</stp>
        <stp/>
        <stp/>
        <stp/>
        <stp/>
        <stp>T</stp>
        <tr r="AX35" s="1"/>
      </tp>
      <tp>
        <v>42033.4375</v>
        <stp/>
        <stp>StudyData</stp>
        <stp>EU6</stp>
        <stp>Bar</stp>
        <stp/>
        <stp>Time</stp>
        <stp>5</stp>
        <stp>-20</stp>
        <stp/>
        <stp/>
        <stp/>
        <stp/>
        <stp>T</stp>
        <tr r="AX25" s="1"/>
      </tp>
      <tp>
        <v>42033.333333333336</v>
        <stp/>
        <stp>StudyData</stp>
        <stp>EU6</stp>
        <stp>Bar</stp>
        <stp/>
        <stp>Time</stp>
        <stp>5</stp>
        <stp>-50</stp>
        <stp/>
        <stp/>
        <stp/>
        <stp/>
        <stp>T</stp>
        <tr r="AX55" s="1"/>
      </tp>
      <tp>
        <v>42033.368055555555</v>
        <stp/>
        <stp>StudyData</stp>
        <stp>EU6</stp>
        <stp>Bar</stp>
        <stp/>
        <stp>Time</stp>
        <stp>5</stp>
        <stp>-40</stp>
        <stp/>
        <stp/>
        <stp/>
        <stp/>
        <stp>T</stp>
        <tr r="AX45" s="1"/>
      </tp>
      <tp>
        <v>42033.298611111109</v>
        <stp/>
        <stp>StudyData</stp>
        <stp>EU6</stp>
        <stp>Bar</stp>
        <stp/>
        <stp>Time</stp>
        <stp>5</stp>
        <stp>-60</stp>
        <stp/>
        <stp/>
        <stp/>
        <stp/>
        <stp>T</stp>
        <tr r="AX65" s="1"/>
      </tp>
      <tp>
        <v>44</v>
        <stp/>
        <stp>StudyData</stp>
        <stp>CLE</stp>
        <stp>Bar</stp>
        <stp/>
        <stp>Open</stp>
        <stp>5</stp>
        <stp>0</stp>
        <stp/>
        <stp/>
        <stp/>
        <stp/>
        <stp>T</stp>
        <tr r="AK5" s="1"/>
      </tp>
      <tp>
        <v>1.131</v>
        <stp/>
        <stp>StudyData</stp>
        <stp>EU6</stp>
        <stp>Bar</stp>
        <stp/>
        <stp>High</stp>
        <stp>5</stp>
        <stp>0</stp>
        <stp/>
        <stp/>
        <stp/>
        <stp/>
        <stp>T</stp>
        <tr r="AU5" s="1"/>
      </tp>
      <tp>
        <v>1.1280000000000001</v>
        <stp/>
        <stp>ContractData</stp>
        <stp>EU6</stp>
        <stp>Open</stp>
        <stp/>
        <stp>T</stp>
        <tr r="K32" s="1"/>
      </tp>
      <tp>
        <v>1.133</v>
        <stp/>
        <stp>StudyData</stp>
        <stp>EU6</stp>
        <stp>Bar</stp>
        <stp/>
        <stp>High</stp>
        <stp>5</stp>
        <stp>-51</stp>
        <stp/>
        <stp/>
        <stp/>
        <stp/>
        <stp>T</stp>
        <tr r="AU56" s="1"/>
      </tp>
      <tp>
        <v>1.1354</v>
        <stp/>
        <stp>StudyData</stp>
        <stp>EU6</stp>
        <stp>Bar</stp>
        <stp/>
        <stp>High</stp>
        <stp>5</stp>
        <stp>-41</stp>
        <stp/>
        <stp/>
        <stp/>
        <stp/>
        <stp>T</stp>
        <tr r="AU46" s="1"/>
      </tp>
      <tp>
        <v>1.1293</v>
        <stp/>
        <stp>StudyData</stp>
        <stp>EU6</stp>
        <stp>Bar</stp>
        <stp/>
        <stp>High</stp>
        <stp>5</stp>
        <stp>-11</stp>
        <stp/>
        <stp/>
        <stp/>
        <stp/>
        <stp>T</stp>
        <tr r="AU16" s="1"/>
      </tp>
      <tp>
        <v>1.1368</v>
        <stp/>
        <stp>StudyData</stp>
        <stp>EU6</stp>
        <stp>Bar</stp>
        <stp/>
        <stp>High</stp>
        <stp>5</stp>
        <stp>-31</stp>
        <stp/>
        <stp/>
        <stp/>
        <stp/>
        <stp>T</stp>
        <tr r="AU36" s="1"/>
      </tp>
      <tp>
        <v>1.1324000000000001</v>
        <stp/>
        <stp>StudyData</stp>
        <stp>EU6</stp>
        <stp>Bar</stp>
        <stp/>
        <stp>High</stp>
        <stp>5</stp>
        <stp>-21</stp>
        <stp/>
        <stp/>
        <stp/>
        <stp/>
        <stp>T</stp>
        <tr r="AU26" s="1"/>
      </tp>
      <tp>
        <v>42033.46875</v>
        <stp/>
        <stp>StudyData</stp>
        <stp>EU6</stp>
        <stp>Bar</stp>
        <stp/>
        <stp>Time</stp>
        <stp>5</stp>
        <stp>-11</stp>
        <stp/>
        <stp/>
        <stp/>
        <stp/>
        <stp>T</stp>
        <tr r="AX16" s="1"/>
      </tp>
      <tp>
        <v>42033.399305555555</v>
        <stp/>
        <stp>StudyData</stp>
        <stp>EU6</stp>
        <stp>Bar</stp>
        <stp/>
        <stp>Time</stp>
        <stp>5</stp>
        <stp>-31</stp>
        <stp/>
        <stp/>
        <stp/>
        <stp/>
        <stp>T</stp>
        <tr r="AX36" s="1"/>
      </tp>
      <tp>
        <v>42033.434027777781</v>
        <stp/>
        <stp>StudyData</stp>
        <stp>EU6</stp>
        <stp>Bar</stp>
        <stp/>
        <stp>Time</stp>
        <stp>5</stp>
        <stp>-21</stp>
        <stp/>
        <stp/>
        <stp/>
        <stp/>
        <stp>T</stp>
        <tr r="AX26" s="1"/>
      </tp>
      <tp>
        <v>42033.329861111109</v>
        <stp/>
        <stp>StudyData</stp>
        <stp>EU6</stp>
        <stp>Bar</stp>
        <stp/>
        <stp>Time</stp>
        <stp>5</stp>
        <stp>-51</stp>
        <stp/>
        <stp/>
        <stp/>
        <stp/>
        <stp>T</stp>
        <tr r="AX56" s="1"/>
      </tp>
      <tp>
        <v>42033.364583333336</v>
        <stp/>
        <stp>StudyData</stp>
        <stp>EU6</stp>
        <stp>Bar</stp>
        <stp/>
        <stp>Time</stp>
        <stp>5</stp>
        <stp>-41</stp>
        <stp/>
        <stp/>
        <stp/>
        <stp/>
        <stp>T</stp>
        <tr r="AX46" s="1"/>
      </tp>
      <tp>
        <v>44.96</v>
        <stp/>
        <stp>ContractData</stp>
        <stp>CLE</stp>
        <stp>High</stp>
        <stp/>
        <stp>T</stp>
        <tr r="Y7" s="1"/>
      </tp>
      <tp>
        <v>44.76</v>
        <stp/>
        <stp>StudyData</stp>
        <stp>CLE</stp>
        <stp>Bar</stp>
        <stp/>
        <stp>Low</stp>
        <stp>5</stp>
        <stp>-44</stp>
        <stp/>
        <stp/>
        <stp/>
        <stp/>
        <stp>T</stp>
        <tr r="AM49" s="1"/>
      </tp>
      <tp>
        <v>44.61</v>
        <stp/>
        <stp>StudyData</stp>
        <stp>CLE</stp>
        <stp>Bar</stp>
        <stp/>
        <stp>Low</stp>
        <stp>5</stp>
        <stp>-54</stp>
        <stp/>
        <stp/>
        <stp/>
        <stp/>
        <stp>T</stp>
        <tr r="AM59" s="1"/>
      </tp>
      <tp>
        <v>43.66</v>
        <stp/>
        <stp>StudyData</stp>
        <stp>CLE</stp>
        <stp>Bar</stp>
        <stp/>
        <stp>Low</stp>
        <stp>5</stp>
        <stp>-24</stp>
        <stp/>
        <stp/>
        <stp/>
        <stp/>
        <stp>T</stp>
        <tr r="AM29" s="1"/>
      </tp>
      <tp>
        <v>44.33</v>
        <stp/>
        <stp>StudyData</stp>
        <stp>CLE</stp>
        <stp>Bar</stp>
        <stp/>
        <stp>Low</stp>
        <stp>5</stp>
        <stp>-34</stp>
        <stp/>
        <stp/>
        <stp/>
        <stp/>
        <stp>T</stp>
        <tr r="AM39" s="1"/>
      </tp>
      <tp>
        <v>43.83</v>
        <stp/>
        <stp>StudyData</stp>
        <stp>CLE</stp>
        <stp>Bar</stp>
        <stp/>
        <stp>Low</stp>
        <stp>5</stp>
        <stp>-14</stp>
        <stp/>
        <stp/>
        <stp/>
        <stp/>
        <stp>T</stp>
        <tr r="AM19" s="1"/>
      </tp>
      <tp>
        <v>1.1311</v>
        <stp/>
        <stp>DOMData</stp>
        <stp>EU6</stp>
        <stp>Price</stp>
        <stp>2</stp>
        <stp>T</stp>
        <tr r="J35" s="1"/>
      </tp>
      <tp>
        <v>44.74</v>
        <stp/>
        <stp>StudyData</stp>
        <stp>CLE</stp>
        <stp>Bar</stp>
        <stp/>
        <stp>Low</stp>
        <stp>5</stp>
        <stp>-45</stp>
        <stp/>
        <stp/>
        <stp/>
        <stp/>
        <stp>T</stp>
        <tr r="AM50" s="1"/>
      </tp>
      <tp>
        <v>44.64</v>
        <stp/>
        <stp>StudyData</stp>
        <stp>CLE</stp>
        <stp>Bar</stp>
        <stp/>
        <stp>Low</stp>
        <stp>5</stp>
        <stp>-55</stp>
        <stp/>
        <stp/>
        <stp/>
        <stp/>
        <stp>T</stp>
        <tr r="AM60" s="1"/>
      </tp>
      <tp>
        <v>43.58</v>
        <stp/>
        <stp>StudyData</stp>
        <stp>CLE</stp>
        <stp>Bar</stp>
        <stp/>
        <stp>Low</stp>
        <stp>5</stp>
        <stp>-25</stp>
        <stp/>
        <stp/>
        <stp/>
        <stp/>
        <stp>T</stp>
        <tr r="AM30" s="1"/>
      </tp>
      <tp>
        <v>44.42</v>
        <stp/>
        <stp>StudyData</stp>
        <stp>CLE</stp>
        <stp>Bar</stp>
        <stp/>
        <stp>Low</stp>
        <stp>5</stp>
        <stp>-35</stp>
        <stp/>
        <stp/>
        <stp/>
        <stp/>
        <stp>T</stp>
        <tr r="AM40" s="1"/>
      </tp>
      <tp>
        <v>43.76</v>
        <stp/>
        <stp>StudyData</stp>
        <stp>CLE</stp>
        <stp>Bar</stp>
        <stp/>
        <stp>Low</stp>
        <stp>5</stp>
        <stp>-15</stp>
        <stp/>
        <stp/>
        <stp/>
        <stp/>
        <stp>T</stp>
        <tr r="AM20" s="1"/>
      </tp>
      <tp>
        <v>1.1312</v>
        <stp/>
        <stp>DOMData</stp>
        <stp>EU6</stp>
        <stp>Price</stp>
        <stp>3</stp>
        <stp>T</stp>
        <tr r="K35" s="1"/>
      </tp>
      <tp>
        <v>6</v>
        <stp/>
        <stp>DOMData</stp>
        <stp>CLE</stp>
        <stp>Volume</stp>
        <stp>-1</stp>
        <stp>T</stp>
        <tr r="S11" s="1"/>
      </tp>
      <tp>
        <v>44.67</v>
        <stp/>
        <stp>StudyData</stp>
        <stp>CLE</stp>
        <stp>Bar</stp>
        <stp/>
        <stp>Low</stp>
        <stp>5</stp>
        <stp>-46</stp>
        <stp/>
        <stp/>
        <stp/>
        <stp/>
        <stp>T</stp>
        <tr r="AM51" s="1"/>
      </tp>
      <tp>
        <v>44.55</v>
        <stp/>
        <stp>StudyData</stp>
        <stp>CLE</stp>
        <stp>Bar</stp>
        <stp/>
        <stp>Low</stp>
        <stp>5</stp>
        <stp>-56</stp>
        <stp/>
        <stp/>
        <stp/>
        <stp/>
        <stp>T</stp>
        <tr r="AM61" s="1"/>
      </tp>
      <tp>
        <v>43.63</v>
        <stp/>
        <stp>StudyData</stp>
        <stp>CLE</stp>
        <stp>Bar</stp>
        <stp/>
        <stp>Low</stp>
        <stp>5</stp>
        <stp>-26</stp>
        <stp/>
        <stp/>
        <stp/>
        <stp/>
        <stp>T</stp>
        <tr r="AM31" s="1"/>
      </tp>
      <tp>
        <v>44.53</v>
        <stp/>
        <stp>StudyData</stp>
        <stp>CLE</stp>
        <stp>Bar</stp>
        <stp/>
        <stp>Low</stp>
        <stp>5</stp>
        <stp>-36</stp>
        <stp/>
        <stp/>
        <stp/>
        <stp/>
        <stp>T</stp>
        <tr r="AM41" s="1"/>
      </tp>
      <tp>
        <v>43.76</v>
        <stp/>
        <stp>StudyData</stp>
        <stp>CLE</stp>
        <stp>Bar</stp>
        <stp/>
        <stp>Low</stp>
        <stp>5</stp>
        <stp>-16</stp>
        <stp/>
        <stp/>
        <stp/>
        <stp/>
        <stp>T</stp>
        <tr r="AM21" s="1"/>
      </tp>
      <tp>
        <v>80</v>
        <stp/>
        <stp>DOMData</stp>
        <stp>EU6</stp>
        <stp>Volume</stp>
        <stp>-4</stp>
        <stp>T</stp>
        <tr r="C37" s="1"/>
      </tp>
      <tp>
        <v>17</v>
        <stp/>
        <stp>DOMData</stp>
        <stp>CLE</stp>
        <stp>Volume</stp>
        <stp>-2</stp>
        <stp>T</stp>
        <tr r="R11" s="1"/>
      </tp>
      <tp>
        <v>44.66</v>
        <stp/>
        <stp>StudyData</stp>
        <stp>CLE</stp>
        <stp>Bar</stp>
        <stp/>
        <stp>Low</stp>
        <stp>5</stp>
        <stp>-47</stp>
        <stp/>
        <stp/>
        <stp/>
        <stp/>
        <stp>T</stp>
        <tr r="AM52" s="1"/>
      </tp>
      <tp>
        <v>44.54</v>
        <stp/>
        <stp>StudyData</stp>
        <stp>CLE</stp>
        <stp>Bar</stp>
        <stp/>
        <stp>Low</stp>
        <stp>5</stp>
        <stp>-57</stp>
        <stp/>
        <stp/>
        <stp/>
        <stp/>
        <stp>T</stp>
        <tr r="AM62" s="1"/>
      </tp>
      <tp>
        <v>43.83</v>
        <stp/>
        <stp>StudyData</stp>
        <stp>CLE</stp>
        <stp>Bar</stp>
        <stp/>
        <stp>Low</stp>
        <stp>5</stp>
        <stp>-27</stp>
        <stp/>
        <stp/>
        <stp/>
        <stp/>
        <stp>T</stp>
        <tr r="AM32" s="1"/>
      </tp>
      <tp>
        <v>44.58</v>
        <stp/>
        <stp>StudyData</stp>
        <stp>CLE</stp>
        <stp>Bar</stp>
        <stp/>
        <stp>Low</stp>
        <stp>5</stp>
        <stp>-37</stp>
        <stp/>
        <stp/>
        <stp/>
        <stp/>
        <stp>T</stp>
        <tr r="AM42" s="1"/>
      </tp>
      <tp>
        <v>43.78</v>
        <stp/>
        <stp>StudyData</stp>
        <stp>CLE</stp>
        <stp>Bar</stp>
        <stp/>
        <stp>Low</stp>
        <stp>5</stp>
        <stp>-17</stp>
        <stp/>
        <stp/>
        <stp/>
        <stp/>
        <stp>T</stp>
        <tr r="AM22" s="1"/>
      </tp>
      <tp>
        <v>1.131</v>
        <stp/>
        <stp>DOMData</stp>
        <stp>EU6</stp>
        <stp>Price</stp>
        <stp>1</stp>
        <stp>T</stp>
        <tr r="F21" s="3"/>
      </tp>
      <tp>
        <v>73</v>
        <stp/>
        <stp>DOMData</stp>
        <stp>EU6</stp>
        <stp>Volume</stp>
        <stp>-5</stp>
        <stp>T</stp>
        <tr r="B37" s="1"/>
      </tp>
      <tp>
        <v>42033.506944444445</v>
        <stp/>
        <stp>StudyData</stp>
        <stp>EU6</stp>
        <stp>Bar</stp>
        <stp/>
        <stp>Time</stp>
        <stp>5</stp>
        <stp>0</stp>
        <stp/>
        <stp/>
        <stp/>
        <stp/>
        <stp>T</stp>
        <tr r="AX5" s="1"/>
      </tp>
      <tp>
        <v>24</v>
        <stp/>
        <stp>DOMData</stp>
        <stp>CLE</stp>
        <stp>Volume</stp>
        <stp>-3</stp>
        <stp>T</stp>
        <tr r="Q11" s="1"/>
      </tp>
      <tp>
        <v>44.36</v>
        <stp/>
        <stp>StudyData</stp>
        <stp>CLE</stp>
        <stp>Bar</stp>
        <stp/>
        <stp>Low</stp>
        <stp>5</stp>
        <stp>-60</stp>
        <stp/>
        <stp/>
        <stp/>
        <stp/>
        <stp>T</stp>
        <tr r="AM65" s="1"/>
      </tp>
      <tp>
        <v>44.62</v>
        <stp/>
        <stp>StudyData</stp>
        <stp>CLE</stp>
        <stp>Bar</stp>
        <stp/>
        <stp>Low</stp>
        <stp>5</stp>
        <stp>-40</stp>
        <stp/>
        <stp/>
        <stp/>
        <stp/>
        <stp>T</stp>
        <tr r="AM45" s="1"/>
      </tp>
      <tp>
        <v>44.67</v>
        <stp/>
        <stp>StudyData</stp>
        <stp>CLE</stp>
        <stp>Bar</stp>
        <stp/>
        <stp>Low</stp>
        <stp>5</stp>
        <stp>-50</stp>
        <stp/>
        <stp/>
        <stp/>
        <stp/>
        <stp>T</stp>
        <tr r="AM55" s="1"/>
      </tp>
      <tp>
        <v>43.74</v>
        <stp/>
        <stp>StudyData</stp>
        <stp>CLE</stp>
        <stp>Bar</stp>
        <stp/>
        <stp>Low</stp>
        <stp>5</stp>
        <stp>-20</stp>
        <stp/>
        <stp/>
        <stp/>
        <stp/>
        <stp>T</stp>
        <tr r="AM25" s="1"/>
      </tp>
      <tp>
        <v>43.9</v>
        <stp/>
        <stp>StudyData</stp>
        <stp>CLE</stp>
        <stp>Bar</stp>
        <stp/>
        <stp>Low</stp>
        <stp>5</stp>
        <stp>-30</stp>
        <stp/>
        <stp/>
        <stp/>
        <stp/>
        <stp>T</stp>
        <tr r="AM35" s="1"/>
      </tp>
      <tp>
        <v>43.7</v>
        <stp/>
        <stp>StudyData</stp>
        <stp>CLE</stp>
        <stp>Bar</stp>
        <stp/>
        <stp>Low</stp>
        <stp>5</stp>
        <stp>-10</stp>
        <stp/>
        <stp/>
        <stp/>
        <stp/>
        <stp>T</stp>
        <tr r="AM15" s="1"/>
      </tp>
      <tp>
        <v>69</v>
        <stp/>
        <stp>DOMData</stp>
        <stp>EU6</stp>
        <stp>Volume</stp>
        <stp>-2</stp>
        <stp>T</stp>
        <tr r="E37" s="1"/>
      </tp>
      <tp>
        <v>17</v>
        <stp/>
        <stp>DOMData</stp>
        <stp>CLE</stp>
        <stp>Volume</stp>
        <stp>-4</stp>
        <stp>T</stp>
        <tr r="P11" s="1"/>
      </tp>
      <tp>
        <v>4419</v>
        <stp/>
        <stp>StudyData</stp>
        <stp>CLE</stp>
        <stp>Tick</stp>
        <stp>FlatTicks=0</stp>
        <stp>Tick</stp>
        <stp>D</stp>
        <stp>-5</stp>
        <stp>all</stp>
        <tr r="AJ30" s="1"/>
      </tp>
      <tp>
        <v>4418</v>
        <stp/>
        <stp>StudyData</stp>
        <stp>CLE</stp>
        <stp>Tick</stp>
        <stp>FlatTicks=0</stp>
        <stp>Tick</stp>
        <stp>D</stp>
        <stp>-4</stp>
        <stp>all</stp>
        <tr r="AJ31" s="1"/>
      </tp>
      <tp>
        <v>4417</v>
        <stp/>
        <stp>StudyData</stp>
        <stp>CLE</stp>
        <stp>Tick</stp>
        <stp>FlatTicks=0</stp>
        <stp>Tick</stp>
        <stp>D</stp>
        <stp>-7</stp>
        <stp>all</stp>
        <tr r="AJ28" s="1"/>
      </tp>
      <tp>
        <v>4418</v>
        <stp/>
        <stp>StudyData</stp>
        <stp>CLE</stp>
        <stp>Tick</stp>
        <stp>FlatTicks=0</stp>
        <stp>Tick</stp>
        <stp>D</stp>
        <stp>-6</stp>
        <stp>all</stp>
        <tr r="AJ29" s="1"/>
      </tp>
      <tp>
        <v>4416</v>
        <stp/>
        <stp>StudyData</stp>
        <stp>CLE</stp>
        <stp>Tick</stp>
        <stp>FlatTicks=0</stp>
        <stp>Tick</stp>
        <stp>D</stp>
        <stp>-1</stp>
        <stp>all</stp>
        <tr r="AJ34" s="1"/>
      </tp>
      <tp>
        <v>4417</v>
        <stp/>
        <stp>StudyData</stp>
        <stp>CLE</stp>
        <stp>Tick</stp>
        <stp>FlatTicks=0</stp>
        <stp>Tick</stp>
        <stp>D</stp>
        <stp>-3</stp>
        <stp>all</stp>
        <tr r="AJ32" s="1"/>
      </tp>
      <tp>
        <v>4418</v>
        <stp/>
        <stp>StudyData</stp>
        <stp>CLE</stp>
        <stp>Tick</stp>
        <stp>FlatTicks=0</stp>
        <stp>Tick</stp>
        <stp>D</stp>
        <stp>-2</stp>
        <stp>all</stp>
        <tr r="AJ33" s="1"/>
      </tp>
      <tp>
        <v>4417</v>
        <stp/>
        <stp>StudyData</stp>
        <stp>CLE</stp>
        <stp>Tick</stp>
        <stp>FlatTicks=0</stp>
        <stp>Tick</stp>
        <stp>D</stp>
        <stp>-9</stp>
        <stp>all</stp>
        <tr r="AJ26" s="1"/>
      </tp>
      <tp>
        <v>4416</v>
        <stp/>
        <stp>StudyData</stp>
        <stp>CLE</stp>
        <stp>Tick</stp>
        <stp>FlatTicks=0</stp>
        <stp>Tick</stp>
        <stp>D</stp>
        <stp>-8</stp>
        <stp>all</stp>
        <tr r="AJ27" s="1"/>
      </tp>
      <tp>
        <v>44.55</v>
        <stp/>
        <stp>StudyData</stp>
        <stp>CLE</stp>
        <stp>Bar</stp>
        <stp/>
        <stp>Low</stp>
        <stp>5</stp>
        <stp>-41</stp>
        <stp/>
        <stp/>
        <stp/>
        <stp/>
        <stp>T</stp>
        <tr r="AM46" s="1"/>
      </tp>
      <tp>
        <v>44.56</v>
        <stp/>
        <stp>StudyData</stp>
        <stp>CLE</stp>
        <stp>Bar</stp>
        <stp/>
        <stp>Low</stp>
        <stp>5</stp>
        <stp>-51</stp>
        <stp/>
        <stp/>
        <stp/>
        <stp/>
        <stp>T</stp>
        <tr r="AM56" s="1"/>
      </tp>
      <tp>
        <v>43.78</v>
        <stp/>
        <stp>StudyData</stp>
        <stp>CLE</stp>
        <stp>Bar</stp>
        <stp/>
        <stp>Low</stp>
        <stp>5</stp>
        <stp>-21</stp>
        <stp/>
        <stp/>
        <stp/>
        <stp/>
        <stp>T</stp>
        <tr r="AM26" s="1"/>
      </tp>
      <tp>
        <v>43.84</v>
        <stp/>
        <stp>StudyData</stp>
        <stp>CLE</stp>
        <stp>Bar</stp>
        <stp/>
        <stp>Low</stp>
        <stp>5</stp>
        <stp>-31</stp>
        <stp/>
        <stp/>
        <stp/>
        <stp/>
        <stp>T</stp>
        <tr r="AM36" s="1"/>
      </tp>
      <tp>
        <v>43.8</v>
        <stp/>
        <stp>StudyData</stp>
        <stp>CLE</stp>
        <stp>Bar</stp>
        <stp/>
        <stp>Low</stp>
        <stp>5</stp>
        <stp>-11</stp>
        <stp/>
        <stp/>
        <stp/>
        <stp/>
        <stp>T</stp>
        <tr r="AM16" s="1"/>
      </tp>
      <tp>
        <v>11309</v>
        <stp/>
        <stp>StudyData</stp>
        <stp>EU6</stp>
        <stp>Tick</stp>
        <stp>FlatTicks=0</stp>
        <stp>Tick</stp>
        <stp>D</stp>
        <stp>-8</stp>
        <stp>all</stp>
        <tr r="AS27" s="1"/>
      </tp>
      <tp>
        <v>11310</v>
        <stp/>
        <stp>StudyData</stp>
        <stp>EU6</stp>
        <stp>Tick</stp>
        <stp>FlatTicks=0</stp>
        <stp>Tick</stp>
        <stp>D</stp>
        <stp>-9</stp>
        <stp>all</stp>
        <tr r="AS26" s="1"/>
      </tp>
      <tp>
        <v>11309</v>
        <stp/>
        <stp>StudyData</stp>
        <stp>EU6</stp>
        <stp>Tick</stp>
        <stp>FlatTicks=0</stp>
        <stp>Tick</stp>
        <stp>D</stp>
        <stp>-4</stp>
        <stp>all</stp>
        <tr r="AS31" s="1"/>
      </tp>
      <tp>
        <v>11310</v>
        <stp/>
        <stp>StudyData</stp>
        <stp>EU6</stp>
        <stp>Tick</stp>
        <stp>FlatTicks=0</stp>
        <stp>Tick</stp>
        <stp>D</stp>
        <stp>-5</stp>
        <stp>all</stp>
        <tr r="AS30" s="1"/>
      </tp>
      <tp>
        <v>11309</v>
        <stp/>
        <stp>StudyData</stp>
        <stp>EU6</stp>
        <stp>Tick</stp>
        <stp>FlatTicks=0</stp>
        <stp>Tick</stp>
        <stp>D</stp>
        <stp>-6</stp>
        <stp>all</stp>
        <tr r="AS29" s="1"/>
      </tp>
      <tp>
        <v>11310</v>
        <stp/>
        <stp>StudyData</stp>
        <stp>EU6</stp>
        <stp>Tick</stp>
        <stp>FlatTicks=0</stp>
        <stp>Tick</stp>
        <stp>D</stp>
        <stp>-7</stp>
        <stp>all</stp>
        <tr r="AS28" s="1"/>
      </tp>
      <tp>
        <v>11310</v>
        <stp/>
        <stp>StudyData</stp>
        <stp>EU6</stp>
        <stp>Tick</stp>
        <stp>FlatTicks=0</stp>
        <stp>Tick</stp>
        <stp>D</stp>
        <stp>-1</stp>
        <stp>all</stp>
        <tr r="AS34" s="1"/>
      </tp>
      <tp>
        <v>11309</v>
        <stp/>
        <stp>StudyData</stp>
        <stp>EU6</stp>
        <stp>Tick</stp>
        <stp>FlatTicks=0</stp>
        <stp>Tick</stp>
        <stp>D</stp>
        <stp>-2</stp>
        <stp>all</stp>
        <tr r="AS33" s="1"/>
      </tp>
      <tp>
        <v>11310</v>
        <stp/>
        <stp>StudyData</stp>
        <stp>EU6</stp>
        <stp>Tick</stp>
        <stp>FlatTicks=0</stp>
        <stp>Tick</stp>
        <stp>D</stp>
        <stp>-3</stp>
        <stp>all</stp>
        <tr r="AS32" s="1"/>
      </tp>
      <tp>
        <v>70</v>
        <stp/>
        <stp>DOMData</stp>
        <stp>EU6</stp>
        <stp>Volume</stp>
        <stp>-3</stp>
        <stp>T</stp>
        <tr r="D37" s="1"/>
      </tp>
      <tp>
        <v>42033.506944444445</v>
        <stp/>
        <stp>StudyData</stp>
        <stp>CLE</stp>
        <stp>Bar</stp>
        <stp/>
        <stp>Time</stp>
        <stp>5</stp>
        <stp>0</stp>
        <stp/>
        <stp/>
        <stp/>
        <stp/>
        <stp>T</stp>
        <tr r="AO5" s="1"/>
      </tp>
      <tp>
        <v>25</v>
        <stp/>
        <stp>DOMData</stp>
        <stp>CLE</stp>
        <stp>Volume</stp>
        <stp>-5</stp>
        <stp>T</stp>
        <tr r="O11" s="1"/>
      </tp>
      <tp>
        <v>44.66</v>
        <stp/>
        <stp>StudyData</stp>
        <stp>CLE</stp>
        <stp>Bar</stp>
        <stp/>
        <stp>Low</stp>
        <stp>5</stp>
        <stp>-42</stp>
        <stp/>
        <stp/>
        <stp/>
        <stp/>
        <stp>T</stp>
        <tr r="AM47" s="1"/>
      </tp>
      <tp>
        <v>44.52</v>
        <stp/>
        <stp>StudyData</stp>
        <stp>CLE</stp>
        <stp>Bar</stp>
        <stp/>
        <stp>Low</stp>
        <stp>5</stp>
        <stp>-52</stp>
        <stp/>
        <stp/>
        <stp/>
        <stp/>
        <stp>T</stp>
        <tr r="AM57" s="1"/>
      </tp>
      <tp>
        <v>43.87</v>
        <stp/>
        <stp>StudyData</stp>
        <stp>CLE</stp>
        <stp>Bar</stp>
        <stp/>
        <stp>Low</stp>
        <stp>5</stp>
        <stp>-22</stp>
        <stp/>
        <stp/>
        <stp/>
        <stp/>
        <stp>T</stp>
        <tr r="AM27" s="1"/>
      </tp>
      <tp>
        <v>44.17</v>
        <stp/>
        <stp>StudyData</stp>
        <stp>CLE</stp>
        <stp>Bar</stp>
        <stp/>
        <stp>Low</stp>
        <stp>5</stp>
        <stp>-32</stp>
        <stp/>
        <stp/>
        <stp/>
        <stp/>
        <stp>T</stp>
        <tr r="AM37" s="1"/>
      </tp>
      <tp>
        <v>43.81</v>
        <stp/>
        <stp>StudyData</stp>
        <stp>CLE</stp>
        <stp>Bar</stp>
        <stp/>
        <stp>Low</stp>
        <stp>5</stp>
        <stp>-12</stp>
        <stp/>
        <stp/>
        <stp/>
        <stp/>
        <stp>T</stp>
        <tr r="AM17" s="1"/>
      </tp>
      <tp>
        <v>1.1313</v>
        <stp/>
        <stp>DOMData</stp>
        <stp>EU6</stp>
        <stp>Price</stp>
        <stp>4</stp>
        <stp>T</stp>
        <tr r="L35" s="1"/>
      </tp>
      <tp>
        <v>1.1325000000000001</v>
        <stp/>
        <stp>StudyData</stp>
        <stp>EU6</stp>
        <stp>Bar</stp>
        <stp/>
        <stp>High</stp>
        <stp>5</stp>
        <stp>-58</stp>
        <stp/>
        <stp/>
        <stp/>
        <stp/>
        <stp>T</stp>
        <tr r="AU63" s="1"/>
      </tp>
      <tp>
        <v>1.1347</v>
        <stp/>
        <stp>StudyData</stp>
        <stp>EU6</stp>
        <stp>Bar</stp>
        <stp/>
        <stp>High</stp>
        <stp>5</stp>
        <stp>-48</stp>
        <stp/>
        <stp/>
        <stp/>
        <stp/>
        <stp>T</stp>
        <tr r="AU53" s="1"/>
      </tp>
      <tp>
        <v>1.1313</v>
        <stp/>
        <stp>StudyData</stp>
        <stp>EU6</stp>
        <stp>Bar</stp>
        <stp/>
        <stp>High</stp>
        <stp>5</stp>
        <stp>-18</stp>
        <stp/>
        <stp/>
        <stp/>
        <stp/>
        <stp>T</stp>
        <tr r="AU23" s="1"/>
      </tp>
      <tp>
        <v>1.1344000000000001</v>
        <stp/>
        <stp>StudyData</stp>
        <stp>EU6</stp>
        <stp>Bar</stp>
        <stp/>
        <stp>High</stp>
        <stp>5</stp>
        <stp>-38</stp>
        <stp/>
        <stp/>
        <stp/>
        <stp/>
        <stp>T</stp>
        <tr r="AU43" s="1"/>
      </tp>
      <tp>
        <v>1.1353</v>
        <stp/>
        <stp>StudyData</stp>
        <stp>EU6</stp>
        <stp>Bar</stp>
        <stp/>
        <stp>High</stp>
        <stp>5</stp>
        <stp>-28</stp>
        <stp/>
        <stp/>
        <stp/>
        <stp/>
        <stp>T</stp>
        <tr r="AU33" s="1"/>
      </tp>
      <tp>
        <v>42033.444444444445</v>
        <stp/>
        <stp>StudyData</stp>
        <stp>EU6</stp>
        <stp>Bar</stp>
        <stp/>
        <stp>Time</stp>
        <stp>5</stp>
        <stp>-18</stp>
        <stp/>
        <stp/>
        <stp/>
        <stp/>
        <stp>T</stp>
        <tr r="AX23" s="1"/>
      </tp>
      <tp>
        <v>42033.375</v>
        <stp/>
        <stp>StudyData</stp>
        <stp>EU6</stp>
        <stp>Bar</stp>
        <stp/>
        <stp>Time</stp>
        <stp>5</stp>
        <stp>-38</stp>
        <stp/>
        <stp/>
        <stp/>
        <stp/>
        <stp>T</stp>
        <tr r="AX43" s="1"/>
      </tp>
      <tp>
        <v>42033.409722222219</v>
        <stp/>
        <stp>StudyData</stp>
        <stp>EU6</stp>
        <stp>Bar</stp>
        <stp/>
        <stp>Time</stp>
        <stp>5</stp>
        <stp>-28</stp>
        <stp/>
        <stp/>
        <stp/>
        <stp/>
        <stp>T</stp>
        <tr r="AX33" s="1"/>
      </tp>
      <tp>
        <v>42033.305555555555</v>
        <stp/>
        <stp>StudyData</stp>
        <stp>EU6</stp>
        <stp>Bar</stp>
        <stp/>
        <stp>Time</stp>
        <stp>5</stp>
        <stp>-58</stp>
        <stp/>
        <stp/>
        <stp/>
        <stp/>
        <stp>T</stp>
        <tr r="AX63" s="1"/>
      </tp>
      <tp>
        <v>42033.340277777781</v>
        <stp/>
        <stp>StudyData</stp>
        <stp>EU6</stp>
        <stp>Bar</stp>
        <stp/>
        <stp>Time</stp>
        <stp>5</stp>
        <stp>-48</stp>
        <stp/>
        <stp/>
        <stp/>
        <stp/>
        <stp>T</stp>
        <tr r="AX53" s="1"/>
      </tp>
      <tp>
        <v>44.7</v>
        <stp/>
        <stp>StudyData</stp>
        <stp>CLE</stp>
        <stp>Bar</stp>
        <stp/>
        <stp>Low</stp>
        <stp>5</stp>
        <stp>-43</stp>
        <stp/>
        <stp/>
        <stp/>
        <stp/>
        <stp>T</stp>
        <tr r="AM48" s="1"/>
      </tp>
      <tp>
        <v>44.5</v>
        <stp/>
        <stp>StudyData</stp>
        <stp>CLE</stp>
        <stp>Bar</stp>
        <stp/>
        <stp>Low</stp>
        <stp>5</stp>
        <stp>-53</stp>
        <stp/>
        <stp/>
        <stp/>
        <stp/>
        <stp>T</stp>
        <tr r="AM58" s="1"/>
      </tp>
      <tp>
        <v>43.77</v>
        <stp/>
        <stp>StudyData</stp>
        <stp>CLE</stp>
        <stp>Bar</stp>
        <stp/>
        <stp>Low</stp>
        <stp>5</stp>
        <stp>-23</stp>
        <stp/>
        <stp/>
        <stp/>
        <stp/>
        <stp>T</stp>
        <tr r="AM28" s="1"/>
      </tp>
      <tp>
        <v>44.33</v>
        <stp/>
        <stp>StudyData</stp>
        <stp>CLE</stp>
        <stp>Bar</stp>
        <stp/>
        <stp>Low</stp>
        <stp>5</stp>
        <stp>-33</stp>
        <stp/>
        <stp/>
        <stp/>
        <stp/>
        <stp>T</stp>
        <tr r="AM38" s="1"/>
      </tp>
      <tp>
        <v>43.76</v>
        <stp/>
        <stp>StudyData</stp>
        <stp>CLE</stp>
        <stp>Bar</stp>
        <stp/>
        <stp>Low</stp>
        <stp>5</stp>
        <stp>-13</stp>
        <stp/>
        <stp/>
        <stp/>
        <stp/>
        <stp>T</stp>
        <tr r="AM18" s="1"/>
      </tp>
      <tp>
        <v>1.1314</v>
        <stp/>
        <stp>DOMData</stp>
        <stp>EU6</stp>
        <stp>Price</stp>
        <stp>5</stp>
        <stp>T</stp>
        <tr r="M35" s="1"/>
      </tp>
      <tp>
        <v>1.1324000000000001</v>
        <stp/>
        <stp>StudyData</stp>
        <stp>EU6</stp>
        <stp>Bar</stp>
        <stp/>
        <stp>High</stp>
        <stp>5</stp>
        <stp>-59</stp>
        <stp/>
        <stp/>
        <stp/>
        <stp/>
        <stp>T</stp>
        <tr r="AU64" s="1"/>
      </tp>
      <tp>
        <v>1.1348</v>
        <stp/>
        <stp>StudyData</stp>
        <stp>EU6</stp>
        <stp>Bar</stp>
        <stp/>
        <stp>High</stp>
        <stp>5</stp>
        <stp>-49</stp>
        <stp/>
        <stp/>
        <stp/>
        <stp/>
        <stp>T</stp>
        <tr r="AU54" s="1"/>
      </tp>
      <tp>
        <v>1.1314</v>
        <stp/>
        <stp>StudyData</stp>
        <stp>EU6</stp>
        <stp>Bar</stp>
        <stp/>
        <stp>High</stp>
        <stp>5</stp>
        <stp>-19</stp>
        <stp/>
        <stp/>
        <stp/>
        <stp/>
        <stp>T</stp>
        <tr r="AU24" s="1"/>
      </tp>
      <tp>
        <v>1.1345000000000001</v>
        <stp/>
        <stp>StudyData</stp>
        <stp>EU6</stp>
        <stp>Bar</stp>
        <stp/>
        <stp>High</stp>
        <stp>5</stp>
        <stp>-39</stp>
        <stp/>
        <stp/>
        <stp/>
        <stp/>
        <stp>T</stp>
        <tr r="AU44" s="1"/>
      </tp>
      <tp>
        <v>1.1361000000000001</v>
        <stp/>
        <stp>StudyData</stp>
        <stp>EU6</stp>
        <stp>Bar</stp>
        <stp/>
        <stp>High</stp>
        <stp>5</stp>
        <stp>-29</stp>
        <stp/>
        <stp/>
        <stp/>
        <stp/>
        <stp>T</stp>
        <tr r="AU34" s="1"/>
      </tp>
      <tp>
        <v>42033.440972222219</v>
        <stp/>
        <stp>StudyData</stp>
        <stp>EU6</stp>
        <stp>Bar</stp>
        <stp/>
        <stp>Time</stp>
        <stp>5</stp>
        <stp>-19</stp>
        <stp/>
        <stp/>
        <stp/>
        <stp/>
        <stp>T</stp>
        <tr r="AX24" s="1"/>
      </tp>
      <tp>
        <v>42033.371527777781</v>
        <stp/>
        <stp>StudyData</stp>
        <stp>EU6</stp>
        <stp>Bar</stp>
        <stp/>
        <stp>Time</stp>
        <stp>5</stp>
        <stp>-39</stp>
        <stp/>
        <stp/>
        <stp/>
        <stp/>
        <stp>T</stp>
        <tr r="AX44" s="1"/>
      </tp>
      <tp>
        <v>42033.40625</v>
        <stp/>
        <stp>StudyData</stp>
        <stp>EU6</stp>
        <stp>Bar</stp>
        <stp/>
        <stp>Time</stp>
        <stp>5</stp>
        <stp>-29</stp>
        <stp/>
        <stp/>
        <stp/>
        <stp/>
        <stp>T</stp>
        <tr r="AX34" s="1"/>
      </tp>
      <tp>
        <v>42033.302083333336</v>
        <stp/>
        <stp>StudyData</stp>
        <stp>EU6</stp>
        <stp>Bar</stp>
        <stp/>
        <stp>Time</stp>
        <stp>5</stp>
        <stp>-59</stp>
        <stp/>
        <stp/>
        <stp/>
        <stp/>
        <stp>T</stp>
        <tr r="AX64" s="1"/>
      </tp>
      <tp>
        <v>42033.336805555555</v>
        <stp/>
        <stp>StudyData</stp>
        <stp>EU6</stp>
        <stp>Bar</stp>
        <stp/>
        <stp>Time</stp>
        <stp>5</stp>
        <stp>-49</stp>
        <stp/>
        <stp/>
        <stp/>
        <stp/>
        <stp>T</stp>
        <tr r="AX54" s="1"/>
      </tp>
      <tp>
        <v>11309</v>
        <stp/>
        <stp>StudyData</stp>
        <stp>EU6</stp>
        <stp>Tick</stp>
        <stp>FlatTicks=0</stp>
        <stp>Tick</stp>
        <stp>D</stp>
        <stp>0</stp>
        <stp>all</stp>
        <tr r="AS35" s="1"/>
      </tp>
      <tp t="s">
        <v/>
        <stp/>
        <stp>DOMData</stp>
        <stp>EU6</stp>
        <stp>Volume</stp>
        <stp>-1</stp>
        <stp>T</stp>
        <tr r="F37" s="1"/>
      </tp>
      <tp>
        <v>42033.498611111114</v>
        <stp/>
        <stp>StudyData</stp>
        <stp>SUBMINUTE(EP,30,Regular)</stp>
        <stp>Bar</stp>
        <stp/>
        <stp>Time</stp>
        <stp/>
        <stp>-31</stp>
        <stp>all</stp>
        <stp/>
        <stp/>
        <stp/>
        <stp>T</stp>
        <tr r="AF36" s="1"/>
        <tr r="AF36" s="1"/>
      </tp>
      <tp>
        <v>42033.498958333337</v>
        <stp/>
        <stp>StudyData</stp>
        <stp>SUBMINUTE(EP,30,Regular)</stp>
        <stp>Bar</stp>
        <stp/>
        <stp>Time</stp>
        <stp/>
        <stp>-30</stp>
        <stp>all</stp>
        <stp/>
        <stp/>
        <stp/>
        <stp>T</stp>
        <tr r="AF35" s="1"/>
        <tr r="AF35" s="1"/>
      </tp>
      <tp>
        <v>42033.497916666667</v>
        <stp/>
        <stp>StudyData</stp>
        <stp>SUBMINUTE(EP,30,Regular)</stp>
        <stp>Bar</stp>
        <stp/>
        <stp>Time</stp>
        <stp/>
        <stp>-33</stp>
        <stp>all</stp>
        <stp/>
        <stp/>
        <stp/>
        <stp>T</stp>
        <tr r="AF38" s="1"/>
        <tr r="AF38" s="1"/>
      </tp>
      <tp>
        <v>42033.498263888891</v>
        <stp/>
        <stp>StudyData</stp>
        <stp>SUBMINUTE(EP,30,Regular)</stp>
        <stp>Bar</stp>
        <stp/>
        <stp>Time</stp>
        <stp/>
        <stp>-32</stp>
        <stp>all</stp>
        <stp/>
        <stp/>
        <stp/>
        <stp>T</stp>
        <tr r="AF37" s="1"/>
        <tr r="AF37" s="1"/>
      </tp>
      <tp>
        <v>42033.49722222222</v>
        <stp/>
        <stp>StudyData</stp>
        <stp>SUBMINUTE(EP,30,Regular)</stp>
        <stp>Bar</stp>
        <stp/>
        <stp>Time</stp>
        <stp/>
        <stp>-35</stp>
        <stp>all</stp>
        <stp/>
        <stp/>
        <stp/>
        <stp>T</stp>
        <tr r="AF40" s="1"/>
        <tr r="AF40" s="1"/>
      </tp>
      <tp>
        <v>42033.497569444444</v>
        <stp/>
        <stp>StudyData</stp>
        <stp>SUBMINUTE(EP,30,Regular)</stp>
        <stp>Bar</stp>
        <stp/>
        <stp>Time</stp>
        <stp/>
        <stp>-34</stp>
        <stp>all</stp>
        <stp/>
        <stp/>
        <stp/>
        <stp>T</stp>
        <tr r="AF39" s="1"/>
        <tr r="AF39" s="1"/>
      </tp>
      <tp>
        <v>42033.496527777781</v>
        <stp/>
        <stp>StudyData</stp>
        <stp>SUBMINUTE(EP,30,Regular)</stp>
        <stp>Bar</stp>
        <stp/>
        <stp>Time</stp>
        <stp/>
        <stp>-37</stp>
        <stp>all</stp>
        <stp/>
        <stp/>
        <stp/>
        <stp>T</stp>
        <tr r="AF42" s="1"/>
        <tr r="AF42" s="1"/>
      </tp>
      <tp>
        <v>42033.496875000004</v>
        <stp/>
        <stp>StudyData</stp>
        <stp>SUBMINUTE(EP,30,Regular)</stp>
        <stp>Bar</stp>
        <stp/>
        <stp>Time</stp>
        <stp/>
        <stp>-36</stp>
        <stp>all</stp>
        <stp/>
        <stp/>
        <stp/>
        <stp>T</stp>
        <tr r="AF41" s="1"/>
        <tr r="AF41" s="1"/>
      </tp>
      <tp>
        <v>42033.495833333334</v>
        <stp/>
        <stp>StudyData</stp>
        <stp>SUBMINUTE(EP,30,Regular)</stp>
        <stp>Bar</stp>
        <stp/>
        <stp>Time</stp>
        <stp/>
        <stp>-39</stp>
        <stp>all</stp>
        <stp/>
        <stp/>
        <stp/>
        <stp>T</stp>
        <tr r="AF44" s="1"/>
        <tr r="AF44" s="1"/>
      </tp>
      <tp>
        <v>42033.496180555558</v>
        <stp/>
        <stp>StudyData</stp>
        <stp>SUBMINUTE(EP,30,Regular)</stp>
        <stp>Bar</stp>
        <stp/>
        <stp>Time</stp>
        <stp/>
        <stp>-38</stp>
        <stp>all</stp>
        <stp/>
        <stp/>
        <stp/>
        <stp>T</stp>
        <tr r="AF43" s="1"/>
        <tr r="AF43" s="1"/>
      </tp>
      <tp>
        <v>43.58</v>
        <stp/>
        <stp>ContractData</stp>
        <stp>CLE</stp>
        <stp>Low</stp>
        <stp/>
        <stp>T</stp>
        <tr r="Z7" s="1"/>
      </tp>
      <tp>
        <v>1.1266</v>
        <stp/>
        <stp>ContractData</stp>
        <stp>EU6</stp>
        <stp>Low</stp>
        <stp/>
        <stp>T</stp>
        <tr r="M32" s="1"/>
      </tp>
      <tp>
        <v>1.1309</v>
        <stp/>
        <stp>StudyData</stp>
        <stp>EU6</stp>
        <stp>Bar</stp>
        <stp/>
        <stp>Low</stp>
        <stp>5</stp>
        <stp>-15</stp>
        <stp/>
        <stp/>
        <stp/>
        <stp/>
        <stp>T</stp>
        <tr r="AV20" s="1"/>
      </tp>
      <tp>
        <v>1.1335</v>
        <stp/>
        <stp>StudyData</stp>
        <stp>EU6</stp>
        <stp>Bar</stp>
        <stp/>
        <stp>Low</stp>
        <stp>5</stp>
        <stp>-25</stp>
        <stp/>
        <stp/>
        <stp/>
        <stp/>
        <stp>T</stp>
        <tr r="AV30" s="1"/>
      </tp>
      <tp>
        <v>1.1339999999999999</v>
        <stp/>
        <stp>StudyData</stp>
        <stp>EU6</stp>
        <stp>Bar</stp>
        <stp/>
        <stp>Low</stp>
        <stp>5</stp>
        <stp>-35</stp>
        <stp/>
        <stp/>
        <stp/>
        <stp/>
        <stp>T</stp>
        <tr r="AV40" s="1"/>
      </tp>
      <tp>
        <v>1.1337999999999999</v>
        <stp/>
        <stp>StudyData</stp>
        <stp>EU6</stp>
        <stp>Bar</stp>
        <stp/>
        <stp>Low</stp>
        <stp>5</stp>
        <stp>-45</stp>
        <stp/>
        <stp/>
        <stp/>
        <stp/>
        <stp>T</stp>
        <tr r="AV50" s="1"/>
      </tp>
      <tp>
        <v>1.1303000000000001</v>
        <stp/>
        <stp>StudyData</stp>
        <stp>EU6</stp>
        <stp>Bar</stp>
        <stp/>
        <stp>Low</stp>
        <stp>5</stp>
        <stp>-55</stp>
        <stp/>
        <stp/>
        <stp/>
        <stp/>
        <stp>T</stp>
        <tr r="AV60" s="1"/>
      </tp>
      <tp>
        <v>42033.502083333333</v>
        <stp/>
        <stp>StudyData</stp>
        <stp>SUBMINUTE(EP,30,Regular)</stp>
        <stp>Bar</stp>
        <stp/>
        <stp>Time</stp>
        <stp/>
        <stp>-21</stp>
        <stp>all</stp>
        <stp/>
        <stp/>
        <stp/>
        <stp>T</stp>
        <tr r="AF26" s="1"/>
        <tr r="AF26" s="1"/>
      </tp>
      <tp>
        <v>42033.502430555556</v>
        <stp/>
        <stp>StudyData</stp>
        <stp>SUBMINUTE(EP,30,Regular)</stp>
        <stp>Bar</stp>
        <stp/>
        <stp>Time</stp>
        <stp/>
        <stp>-20</stp>
        <stp>all</stp>
        <stp/>
        <stp/>
        <stp/>
        <stp>T</stp>
        <tr r="AF25" s="1"/>
        <tr r="AF25" s="1"/>
      </tp>
      <tp>
        <v>42033.501388888886</v>
        <stp/>
        <stp>StudyData</stp>
        <stp>SUBMINUTE(EP,30,Regular)</stp>
        <stp>Bar</stp>
        <stp/>
        <stp>Time</stp>
        <stp/>
        <stp>-23</stp>
        <stp>all</stp>
        <stp/>
        <stp/>
        <stp/>
        <stp>T</stp>
        <tr r="AF28" s="1"/>
        <tr r="AF28" s="1"/>
      </tp>
      <tp>
        <v>42033.501736111109</v>
        <stp/>
        <stp>StudyData</stp>
        <stp>SUBMINUTE(EP,30,Regular)</stp>
        <stp>Bar</stp>
        <stp/>
        <stp>Time</stp>
        <stp/>
        <stp>-22</stp>
        <stp>all</stp>
        <stp/>
        <stp/>
        <stp/>
        <stp>T</stp>
        <tr r="AF27" s="1"/>
        <tr r="AF27" s="1"/>
      </tp>
      <tp>
        <v>42033.500694444447</v>
        <stp/>
        <stp>StudyData</stp>
        <stp>SUBMINUTE(EP,30,Regular)</stp>
        <stp>Bar</stp>
        <stp/>
        <stp>Time</stp>
        <stp/>
        <stp>-25</stp>
        <stp>all</stp>
        <stp/>
        <stp/>
        <stp/>
        <stp>T</stp>
        <tr r="AF30" s="1"/>
        <tr r="AF30" s="1"/>
      </tp>
      <tp>
        <v>42033.50104166667</v>
        <stp/>
        <stp>StudyData</stp>
        <stp>SUBMINUTE(EP,30,Regular)</stp>
        <stp>Bar</stp>
        <stp/>
        <stp>Time</stp>
        <stp/>
        <stp>-24</stp>
        <stp>all</stp>
        <stp/>
        <stp/>
        <stp/>
        <stp>T</stp>
        <tr r="AF29" s="1"/>
        <tr r="AF29" s="1"/>
      </tp>
      <tp>
        <v>42033.5</v>
        <stp/>
        <stp>StudyData</stp>
        <stp>SUBMINUTE(EP,30,Regular)</stp>
        <stp>Bar</stp>
        <stp/>
        <stp>Time</stp>
        <stp/>
        <stp>-27</stp>
        <stp>all</stp>
        <stp/>
        <stp/>
        <stp/>
        <stp>T</stp>
        <tr r="AF32" s="1"/>
        <tr r="AF32" s="1"/>
      </tp>
      <tp>
        <v>42033.500347222223</v>
        <stp/>
        <stp>StudyData</stp>
        <stp>SUBMINUTE(EP,30,Regular)</stp>
        <stp>Bar</stp>
        <stp/>
        <stp>Time</stp>
        <stp/>
        <stp>-26</stp>
        <stp>all</stp>
        <stp/>
        <stp/>
        <stp/>
        <stp>T</stp>
        <tr r="AF31" s="1"/>
        <tr r="AF31" s="1"/>
      </tp>
      <tp>
        <v>42033.499305555553</v>
        <stp/>
        <stp>StudyData</stp>
        <stp>SUBMINUTE(EP,30,Regular)</stp>
        <stp>Bar</stp>
        <stp/>
        <stp>Time</stp>
        <stp/>
        <stp>-29</stp>
        <stp>all</stp>
        <stp/>
        <stp/>
        <stp/>
        <stp>T</stp>
        <tr r="AF34" s="1"/>
        <tr r="AF34" s="1"/>
      </tp>
      <tp>
        <v>42033.499652777777</v>
        <stp/>
        <stp>StudyData</stp>
        <stp>SUBMINUTE(EP,30,Regular)</stp>
        <stp>Bar</stp>
        <stp/>
        <stp>Time</stp>
        <stp/>
        <stp>-28</stp>
        <stp>all</stp>
        <stp/>
        <stp/>
        <stp/>
        <stp>T</stp>
        <tr r="AF33" s="1"/>
        <tr r="AF33" s="1"/>
      </tp>
      <tp>
        <v>1995.25</v>
        <stp/>
        <stp>StudyData</stp>
        <stp>SUBMINUTE(EP,30,Regular)</stp>
        <stp>Bar</stp>
        <stp/>
        <stp>Close</stp>
        <stp/>
        <stp>0</stp>
        <stp>all</stp>
        <stp/>
        <stp/>
        <stp/>
        <stp>T</stp>
        <tr r="AE5" s="1"/>
        <tr r="AE5" s="1"/>
      </tp>
      <tp>
        <v>1.131</v>
        <stp/>
        <stp>StudyData</stp>
        <stp>EU6</stp>
        <stp>Bar</stp>
        <stp/>
        <stp>Low</stp>
        <stp>5</stp>
        <stp>-14</stp>
        <stp/>
        <stp/>
        <stp/>
        <stp/>
        <stp>T</stp>
        <tr r="AV19" s="1"/>
      </tp>
      <tp>
        <v>1.1331</v>
        <stp/>
        <stp>StudyData</stp>
        <stp>EU6</stp>
        <stp>Bar</stp>
        <stp/>
        <stp>Low</stp>
        <stp>5</stp>
        <stp>-24</stp>
        <stp/>
        <stp/>
        <stp/>
        <stp/>
        <stp>T</stp>
        <tr r="AV29" s="1"/>
      </tp>
      <tp>
        <v>1.1339999999999999</v>
        <stp/>
        <stp>StudyData</stp>
        <stp>EU6</stp>
        <stp>Bar</stp>
        <stp/>
        <stp>Low</stp>
        <stp>5</stp>
        <stp>-34</stp>
        <stp/>
        <stp/>
        <stp/>
        <stp/>
        <stp>T</stp>
        <tr r="AV39" s="1"/>
      </tp>
      <tp>
        <v>1.1325000000000001</v>
        <stp/>
        <stp>StudyData</stp>
        <stp>EU6</stp>
        <stp>Bar</stp>
        <stp/>
        <stp>Low</stp>
        <stp>5</stp>
        <stp>-44</stp>
        <stp/>
        <stp/>
        <stp/>
        <stp/>
        <stp>T</stp>
        <tr r="AV49" s="1"/>
      </tp>
      <tp>
        <v>1.1312</v>
        <stp/>
        <stp>StudyData</stp>
        <stp>EU6</stp>
        <stp>Bar</stp>
        <stp/>
        <stp>Low</stp>
        <stp>5</stp>
        <stp>-54</stp>
        <stp/>
        <stp/>
        <stp/>
        <stp/>
        <stp>T</stp>
        <tr r="AV59" s="1"/>
      </tp>
      <tp>
        <v>42033.505555555559</v>
        <stp/>
        <stp>StudyData</stp>
        <stp>SUBMINUTE(EP,30,Regular)</stp>
        <stp>Bar</stp>
        <stp/>
        <stp>Time</stp>
        <stp/>
        <stp>-11</stp>
        <stp>all</stp>
        <stp/>
        <stp/>
        <stp/>
        <stp>T</stp>
        <tr r="AF16" s="1"/>
        <tr r="AF16" s="1"/>
      </tp>
      <tp>
        <v>42033.505902777782</v>
        <stp/>
        <stp>StudyData</stp>
        <stp>SUBMINUTE(EP,30,Regular)</stp>
        <stp>Bar</stp>
        <stp/>
        <stp>Time</stp>
        <stp/>
        <stp>-10</stp>
        <stp>all</stp>
        <stp/>
        <stp/>
        <stp/>
        <stp>T</stp>
        <tr r="AF15" s="1"/>
        <tr r="AF15" s="1"/>
      </tp>
      <tp>
        <v>42033.504861111112</v>
        <stp/>
        <stp>StudyData</stp>
        <stp>SUBMINUTE(EP,30,Regular)</stp>
        <stp>Bar</stp>
        <stp/>
        <stp>Time</stp>
        <stp/>
        <stp>-13</stp>
        <stp>all</stp>
        <stp/>
        <stp/>
        <stp/>
        <stp>T</stp>
        <tr r="AF18" s="1"/>
        <tr r="AF18" s="1"/>
      </tp>
      <tp>
        <v>42033.505208333336</v>
        <stp/>
        <stp>StudyData</stp>
        <stp>SUBMINUTE(EP,30,Regular)</stp>
        <stp>Bar</stp>
        <stp/>
        <stp>Time</stp>
        <stp/>
        <stp>-12</stp>
        <stp>all</stp>
        <stp/>
        <stp/>
        <stp/>
        <stp>T</stp>
        <tr r="AF17" s="1"/>
        <tr r="AF17" s="1"/>
      </tp>
      <tp>
        <v>42033.504166666666</v>
        <stp/>
        <stp>StudyData</stp>
        <stp>SUBMINUTE(EP,30,Regular)</stp>
        <stp>Bar</stp>
        <stp/>
        <stp>Time</stp>
        <stp/>
        <stp>-15</stp>
        <stp>all</stp>
        <stp/>
        <stp/>
        <stp/>
        <stp>T</stp>
        <tr r="AF20" s="1"/>
        <tr r="AF20" s="1"/>
      </tp>
      <tp>
        <v>42033.504513888889</v>
        <stp/>
        <stp>StudyData</stp>
        <stp>SUBMINUTE(EP,30,Regular)</stp>
        <stp>Bar</stp>
        <stp/>
        <stp>Time</stp>
        <stp/>
        <stp>-14</stp>
        <stp>all</stp>
        <stp/>
        <stp/>
        <stp/>
        <stp>T</stp>
        <tr r="AF19" s="1"/>
        <tr r="AF19" s="1"/>
      </tp>
      <tp>
        <v>42033.503472222219</v>
        <stp/>
        <stp>StudyData</stp>
        <stp>SUBMINUTE(EP,30,Regular)</stp>
        <stp>Bar</stp>
        <stp/>
        <stp>Time</stp>
        <stp/>
        <stp>-17</stp>
        <stp>all</stp>
        <stp/>
        <stp/>
        <stp/>
        <stp>T</stp>
        <tr r="AF22" s="1"/>
        <tr r="AF22" s="1"/>
      </tp>
      <tp>
        <v>42033.503819444442</v>
        <stp/>
        <stp>StudyData</stp>
        <stp>SUBMINUTE(EP,30,Regular)</stp>
        <stp>Bar</stp>
        <stp/>
        <stp>Time</stp>
        <stp/>
        <stp>-16</stp>
        <stp>all</stp>
        <stp/>
        <stp/>
        <stp/>
        <stp>T</stp>
        <tr r="AF21" s="1"/>
        <tr r="AF21" s="1"/>
      </tp>
      <tp>
        <v>42033.50277777778</v>
        <stp/>
        <stp>StudyData</stp>
        <stp>SUBMINUTE(EP,30,Regular)</stp>
        <stp>Bar</stp>
        <stp/>
        <stp>Time</stp>
        <stp/>
        <stp>-19</stp>
        <stp>all</stp>
        <stp/>
        <stp/>
        <stp/>
        <stp>T</stp>
        <tr r="AF24" s="1"/>
        <tr r="AF24" s="1"/>
      </tp>
      <tp>
        <v>42033.503125000003</v>
        <stp/>
        <stp>StudyData</stp>
        <stp>SUBMINUTE(EP,30,Regular)</stp>
        <stp>Bar</stp>
        <stp/>
        <stp>Time</stp>
        <stp/>
        <stp>-18</stp>
        <stp>all</stp>
        <stp/>
        <stp/>
        <stp/>
        <stp>T</stp>
        <tr r="AF23" s="1"/>
        <tr r="AF23" s="1"/>
      </tp>
      <tp>
        <v>1.1299999999999999</v>
        <stp/>
        <stp>StudyData</stp>
        <stp>EU6</stp>
        <stp>Bar</stp>
        <stp/>
        <stp>Low</stp>
        <stp>5</stp>
        <stp>-17</stp>
        <stp/>
        <stp/>
        <stp/>
        <stp/>
        <stp>T</stp>
        <tr r="AV22" s="1"/>
      </tp>
      <tp>
        <v>1.1341000000000001</v>
        <stp/>
        <stp>StudyData</stp>
        <stp>EU6</stp>
        <stp>Bar</stp>
        <stp/>
        <stp>Low</stp>
        <stp>5</stp>
        <stp>-27</stp>
        <stp/>
        <stp/>
        <stp/>
        <stp/>
        <stp>T</stp>
        <tr r="AV32" s="1"/>
      </tp>
      <tp>
        <v>1.133</v>
        <stp/>
        <stp>StudyData</stp>
        <stp>EU6</stp>
        <stp>Bar</stp>
        <stp/>
        <stp>Low</stp>
        <stp>5</stp>
        <stp>-37</stp>
        <stp/>
        <stp/>
        <stp/>
        <stp/>
        <stp>T</stp>
        <tr r="AV42" s="1"/>
      </tp>
      <tp>
        <v>1.1335</v>
        <stp/>
        <stp>StudyData</stp>
        <stp>EU6</stp>
        <stp>Bar</stp>
        <stp/>
        <stp>Low</stp>
        <stp>5</stp>
        <stp>-47</stp>
        <stp/>
        <stp/>
        <stp/>
        <stp/>
        <stp>T</stp>
        <tr r="AV52" s="1"/>
      </tp>
      <tp>
        <v>1.1315</v>
        <stp/>
        <stp>StudyData</stp>
        <stp>EU6</stp>
        <stp>Bar</stp>
        <stp/>
        <stp>Low</stp>
        <stp>5</stp>
        <stp>-57</stp>
        <stp/>
        <stp/>
        <stp/>
        <stp/>
        <stp>T</stp>
        <tr r="AV62" s="1"/>
      </tp>
      <tp>
        <v>1.1304000000000001</v>
        <stp/>
        <stp>StudyData</stp>
        <stp>EU6</stp>
        <stp>Bar</stp>
        <stp/>
        <stp>Low</stp>
        <stp>5</stp>
        <stp>-16</stp>
        <stp/>
        <stp/>
        <stp/>
        <stp/>
        <stp>T</stp>
        <tr r="AV21" s="1"/>
      </tp>
      <tp>
        <v>1.1336999999999999</v>
        <stp/>
        <stp>StudyData</stp>
        <stp>EU6</stp>
        <stp>Bar</stp>
        <stp/>
        <stp>Low</stp>
        <stp>5</stp>
        <stp>-26</stp>
        <stp/>
        <stp/>
        <stp/>
        <stp/>
        <stp>T</stp>
        <tr r="AV31" s="1"/>
      </tp>
      <tp>
        <v>1.1337999999999999</v>
        <stp/>
        <stp>StudyData</stp>
        <stp>EU6</stp>
        <stp>Bar</stp>
        <stp/>
        <stp>Low</stp>
        <stp>5</stp>
        <stp>-36</stp>
        <stp/>
        <stp/>
        <stp/>
        <stp/>
        <stp>T</stp>
        <tr r="AV41" s="1"/>
      </tp>
      <tp>
        <v>1.1335</v>
        <stp/>
        <stp>StudyData</stp>
        <stp>EU6</stp>
        <stp>Bar</stp>
        <stp/>
        <stp>Low</stp>
        <stp>5</stp>
        <stp>-46</stp>
        <stp/>
        <stp/>
        <stp/>
        <stp/>
        <stp>T</stp>
        <tr r="AV51" s="1"/>
      </tp>
      <tp>
        <v>1.1301000000000001</v>
        <stp/>
        <stp>StudyData</stp>
        <stp>EU6</stp>
        <stp>Bar</stp>
        <stp/>
        <stp>Low</stp>
        <stp>5</stp>
        <stp>-56</stp>
        <stp/>
        <stp/>
        <stp/>
        <stp/>
        <stp>T</stp>
        <tr r="AV61" s="1"/>
      </tp>
      <tp>
        <v>1.1303000000000001</v>
        <stp/>
        <stp>StudyData</stp>
        <stp>EU6</stp>
        <stp>Bar</stp>
        <stp/>
        <stp>Low</stp>
        <stp>5</stp>
        <stp>0</stp>
        <stp/>
        <stp/>
        <stp/>
        <stp/>
        <stp>T</stp>
        <tr r="AV5" s="1"/>
      </tp>
      <tp>
        <v>44</v>
        <stp/>
        <stp>StudyData</stp>
        <stp>CLE</stp>
        <stp>Bar</stp>
        <stp/>
        <stp>Low</stp>
        <stp>5</stp>
        <stp>0</stp>
        <stp/>
        <stp/>
        <stp/>
        <stp/>
        <stp>T</stp>
        <tr r="AM5" s="1"/>
      </tp>
      <tp>
        <v>1.1286</v>
        <stp/>
        <stp>StudyData</stp>
        <stp>EU6</stp>
        <stp>Bar</stp>
        <stp/>
        <stp>Low</stp>
        <stp>5</stp>
        <stp>-11</stp>
        <stp/>
        <stp/>
        <stp/>
        <stp/>
        <stp>T</stp>
        <tr r="AV16" s="1"/>
      </tp>
      <tp>
        <v>1.1315999999999999</v>
        <stp/>
        <stp>StudyData</stp>
        <stp>EU6</stp>
        <stp>Bar</stp>
        <stp/>
        <stp>Low</stp>
        <stp>5</stp>
        <stp>-21</stp>
        <stp/>
        <stp/>
        <stp/>
        <stp/>
        <stp>T</stp>
        <tr r="AV26" s="1"/>
      </tp>
      <tp>
        <v>1.1358999999999999</v>
        <stp/>
        <stp>StudyData</stp>
        <stp>EU6</stp>
        <stp>Bar</stp>
        <stp/>
        <stp>Low</stp>
        <stp>5</stp>
        <stp>-31</stp>
        <stp/>
        <stp/>
        <stp/>
        <stp/>
        <stp>T</stp>
        <tr r="AV36" s="1"/>
      </tp>
      <tp>
        <v>1.1341000000000001</v>
        <stp/>
        <stp>StudyData</stp>
        <stp>EU6</stp>
        <stp>Bar</stp>
        <stp/>
        <stp>Low</stp>
        <stp>5</stp>
        <stp>-41</stp>
        <stp/>
        <stp/>
        <stp/>
        <stp/>
        <stp>T</stp>
        <tr r="AV46" s="1"/>
      </tp>
      <tp>
        <v>1.1323000000000001</v>
        <stp/>
        <stp>StudyData</stp>
        <stp>EU6</stp>
        <stp>Bar</stp>
        <stp/>
        <stp>Low</stp>
        <stp>5</stp>
        <stp>-51</stp>
        <stp/>
        <stp/>
        <stp/>
        <stp/>
        <stp>T</stp>
        <tr r="AV56" s="1"/>
      </tp>
      <tp>
        <v>42033.488541666666</v>
        <stp/>
        <stp>StudyData</stp>
        <stp>SUBMINUTE(EP,30,Regular)</stp>
        <stp>Bar</stp>
        <stp/>
        <stp>Time</stp>
        <stp/>
        <stp>-60</stp>
        <stp>all</stp>
        <stp/>
        <stp/>
        <stp/>
        <stp>T</stp>
        <tr r="AF65" s="1"/>
        <tr r="AF65" s="1"/>
      </tp>
      <tp>
        <v>1.1287</v>
        <stp/>
        <stp>StudyData</stp>
        <stp>EU6</stp>
        <stp>Bar</stp>
        <stp/>
        <stp>Low</stp>
        <stp>5</stp>
        <stp>-10</stp>
        <stp/>
        <stp/>
        <stp/>
        <stp/>
        <stp>T</stp>
        <tr r="AV15" s="1"/>
      </tp>
      <tp>
        <v>1.1303000000000001</v>
        <stp/>
        <stp>StudyData</stp>
        <stp>EU6</stp>
        <stp>Bar</stp>
        <stp/>
        <stp>Low</stp>
        <stp>5</stp>
        <stp>-20</stp>
        <stp/>
        <stp/>
        <stp/>
        <stp/>
        <stp>T</stp>
        <tr r="AV25" s="1"/>
      </tp>
      <tp>
        <v>1.1352</v>
        <stp/>
        <stp>StudyData</stp>
        <stp>EU6</stp>
        <stp>Bar</stp>
        <stp/>
        <stp>Low</stp>
        <stp>5</stp>
        <stp>-30</stp>
        <stp/>
        <stp/>
        <stp/>
        <stp/>
        <stp>T</stp>
        <tr r="AV35" s="1"/>
      </tp>
      <tp>
        <v>1.1337999999999999</v>
        <stp/>
        <stp>StudyData</stp>
        <stp>EU6</stp>
        <stp>Bar</stp>
        <stp/>
        <stp>Low</stp>
        <stp>5</stp>
        <stp>-40</stp>
        <stp/>
        <stp/>
        <stp/>
        <stp/>
        <stp>T</stp>
        <tr r="AV45" s="1"/>
      </tp>
      <tp>
        <v>1.1327</v>
        <stp/>
        <stp>StudyData</stp>
        <stp>EU6</stp>
        <stp>Bar</stp>
        <stp/>
        <stp>Low</stp>
        <stp>5</stp>
        <stp>-50</stp>
        <stp/>
        <stp/>
        <stp/>
        <stp/>
        <stp>T</stp>
        <tr r="AV55" s="1"/>
      </tp>
      <tp>
        <v>1.1309</v>
        <stp/>
        <stp>StudyData</stp>
        <stp>EU6</stp>
        <stp>Bar</stp>
        <stp/>
        <stp>Low</stp>
        <stp>5</stp>
        <stp>-60</stp>
        <stp/>
        <stp/>
        <stp/>
        <stp/>
        <stp>T</stp>
        <tr r="AV65" s="1"/>
      </tp>
      <tp>
        <v>42.970703120000003</v>
        <stp/>
        <stp>StudyData</stp>
        <stp>Correlation(TYA,CLE,Period:=12,InputChoice1:=Close,InputChoice2:=Close)</stp>
        <stp>FG</stp>
        <stp/>
        <stp>Close</stp>
        <stp>5</stp>
        <stp>0</stp>
        <stp>all</stp>
        <stp/>
        <stp/>
        <stp>True</stp>
        <stp>T</stp>
        <tr r="P6" s="2"/>
      </tp>
      <tp>
        <v>-14.40788493</v>
        <stp/>
        <stp>StudyData</stp>
        <stp>Correlation(GCE,QFA,Period:=12,InputChoice1:=Close,InputChoice2:=Close)</stp>
        <stp>FG</stp>
        <stp/>
        <stp>Close</stp>
        <stp>5</stp>
        <stp>0</stp>
        <stp>all</stp>
        <stp/>
        <stp/>
        <stp>True</stp>
        <stp>T</stp>
        <tr r="O8" s="2"/>
      </tp>
      <tp>
        <v>38.40637297</v>
        <stp/>
        <stp>StudyData</stp>
        <stp>Correlation(TYA,EU6,Period:=12,InputChoice1:=Close,InputChoice2:=Close)</stp>
        <stp>FG</stp>
        <stp/>
        <stp>Close</stp>
        <stp>5</stp>
        <stp>0</stp>
        <stp>all</stp>
        <stp/>
        <stp/>
        <stp>True</stp>
        <stp>T</stp>
        <tr r="L6" s="2"/>
      </tp>
      <tp>
        <v>21.685173160000002</v>
        <stp/>
        <stp>StudyData</stp>
        <stp>Correlation(TYA,DSX,Period:=12,InputChoice1:=Close,InputChoice2:=Close)</stp>
        <stp>FG</stp>
        <stp/>
        <stp>Close</stp>
        <stp>5</stp>
        <stp>0</stp>
        <stp>all</stp>
        <stp/>
        <stp/>
        <stp>True</stp>
        <stp>T</stp>
        <tr r="N6" s="2"/>
      </tp>
      <tp>
        <v>7.8831444499999996</v>
        <stp/>
        <stp>StudyData</stp>
        <stp>Correlation(GCE,ZSE,Period:=12,InputChoice1:=Close,InputChoice2:=Close)</stp>
        <stp>FG</stp>
        <stp/>
        <stp>Close</stp>
        <stp>5</stp>
        <stp>0</stp>
        <stp>all</stp>
        <stp/>
        <stp/>
        <stp>True</stp>
        <stp>T</stp>
        <tr r="M8" s="2"/>
      </tp>
      <tp>
        <v>-7.69876395</v>
        <stp/>
        <stp>StudyData</stp>
        <stp>Correlation(TYA,QFA,Period:=12,InputChoice1:=Close,InputChoice2:=Close)</stp>
        <stp>FG</stp>
        <stp/>
        <stp>Close</stp>
        <stp>5</stp>
        <stp>0</stp>
        <stp>all</stp>
        <stp/>
        <stp/>
        <stp>True</stp>
        <stp>T</stp>
        <tr r="O6" s="2"/>
      </tp>
      <tp>
        <v>19.743470439999999</v>
        <stp/>
        <stp>StudyData</stp>
        <stp>Correlation(GCE,CLE,Period:=12,InputChoice1:=Close,InputChoice2:=Close)</stp>
        <stp>FG</stp>
        <stp/>
        <stp>Close</stp>
        <stp>5</stp>
        <stp>0</stp>
        <stp>all</stp>
        <stp/>
        <stp/>
        <stp>True</stp>
        <stp>T</stp>
        <tr r="P8" s="2"/>
      </tp>
      <tp>
        <v>-15.073615370000001</v>
        <stp/>
        <stp>StudyData</stp>
        <stp>Correlation(GCE,DSX,Period:=12,InputChoice1:=Close,InputChoice2:=Close)</stp>
        <stp>FG</stp>
        <stp/>
        <stp>Close</stp>
        <stp>5</stp>
        <stp>0</stp>
        <stp>all</stp>
        <stp/>
        <stp/>
        <stp>True</stp>
        <stp>T</stp>
        <tr r="N8" s="2"/>
      </tp>
      <tp>
        <v>19.20644077</v>
        <stp/>
        <stp>StudyData</stp>
        <stp>Correlation(GCE,EU6,Period:=12,InputChoice1:=Close,InputChoice2:=Close)</stp>
        <stp>FG</stp>
        <stp/>
        <stp>Close</stp>
        <stp>5</stp>
        <stp>0</stp>
        <stp>all</stp>
        <stp/>
        <stp/>
        <stp>True</stp>
        <stp>T</stp>
        <tr r="L8" s="2"/>
      </tp>
      <tp>
        <v>40.270457720000003</v>
        <stp/>
        <stp>StudyData</stp>
        <stp>Correlation(TYA,ZSE,Period:=12,InputChoice1:=Close,InputChoice2:=Close)</stp>
        <stp>FG</stp>
        <stp/>
        <stp>Close</stp>
        <stp>5</stp>
        <stp>0</stp>
        <stp>all</stp>
        <stp/>
        <stp/>
        <stp>True</stp>
        <stp>T</stp>
        <tr r="M6" s="2"/>
      </tp>
      <tp>
        <v>42033.491666666669</v>
        <stp/>
        <stp>StudyData</stp>
        <stp>SUBMINUTE(EP,30,Regular)</stp>
        <stp>Bar</stp>
        <stp/>
        <stp>Time</stp>
        <stp/>
        <stp>-51</stp>
        <stp>all</stp>
        <stp/>
        <stp/>
        <stp/>
        <stp>T</stp>
        <tr r="AF56" s="1"/>
        <tr r="AF56" s="1"/>
      </tp>
      <tp>
        <v>42033.492013888892</v>
        <stp/>
        <stp>StudyData</stp>
        <stp>SUBMINUTE(EP,30,Regular)</stp>
        <stp>Bar</stp>
        <stp/>
        <stp>Time</stp>
        <stp/>
        <stp>-50</stp>
        <stp>all</stp>
        <stp/>
        <stp/>
        <stp/>
        <stp>T</stp>
        <tr r="AF55" s="1"/>
        <tr r="AF55" s="1"/>
      </tp>
      <tp>
        <v>42033.490972222222</v>
        <stp/>
        <stp>StudyData</stp>
        <stp>SUBMINUTE(EP,30,Regular)</stp>
        <stp>Bar</stp>
        <stp/>
        <stp>Time</stp>
        <stp/>
        <stp>-53</stp>
        <stp>all</stp>
        <stp/>
        <stp/>
        <stp/>
        <stp>T</stp>
        <tr r="AF58" s="1"/>
        <tr r="AF58" s="1"/>
      </tp>
      <tp>
        <v>42033.491319444445</v>
        <stp/>
        <stp>StudyData</stp>
        <stp>SUBMINUTE(EP,30,Regular)</stp>
        <stp>Bar</stp>
        <stp/>
        <stp>Time</stp>
        <stp/>
        <stp>-52</stp>
        <stp>all</stp>
        <stp/>
        <stp/>
        <stp/>
        <stp>T</stp>
        <tr r="AF57" s="1"/>
        <tr r="AF57" s="1"/>
      </tp>
      <tp>
        <v>1.1355999999999999</v>
        <stp/>
        <stp>StudyData</stp>
        <stp>EU6</stp>
        <stp>Bar</stp>
        <stp/>
        <stp>Open</stp>
        <stp>5</stp>
        <stp>-29</stp>
        <stp/>
        <stp/>
        <stp/>
        <stp/>
        <stp>T</stp>
        <tr r="AT34" s="1"/>
      </tp>
      <tp>
        <v>1.1338999999999999</v>
        <stp/>
        <stp>StudyData</stp>
        <stp>EU6</stp>
        <stp>Bar</stp>
        <stp/>
        <stp>Open</stp>
        <stp>5</stp>
        <stp>-39</stp>
        <stp/>
        <stp/>
        <stp/>
        <stp/>
        <stp>T</stp>
        <tr r="AT44" s="1"/>
      </tp>
      <tp>
        <v>1.1309</v>
        <stp/>
        <stp>StudyData</stp>
        <stp>EU6</stp>
        <stp>Bar</stp>
        <stp/>
        <stp>Open</stp>
        <stp>5</stp>
        <stp>-19</stp>
        <stp/>
        <stp/>
        <stp/>
        <stp/>
        <stp>T</stp>
        <tr r="AT24" s="1"/>
      </tp>
      <tp>
        <v>1.1346000000000001</v>
        <stp/>
        <stp>StudyData</stp>
        <stp>EU6</stp>
        <stp>Bar</stp>
        <stp/>
        <stp>Open</stp>
        <stp>5</stp>
        <stp>-49</stp>
        <stp/>
        <stp/>
        <stp/>
        <stp/>
        <stp>T</stp>
        <tr r="AT54" s="1"/>
      </tp>
      <tp>
        <v>1.1319999999999999</v>
        <stp/>
        <stp>StudyData</stp>
        <stp>EU6</stp>
        <stp>Bar</stp>
        <stp/>
        <stp>Open</stp>
        <stp>5</stp>
        <stp>-59</stp>
        <stp/>
        <stp/>
        <stp/>
        <stp/>
        <stp>T</stp>
        <tr r="AT64" s="1"/>
      </tp>
      <tp>
        <v>42033.490277777775</v>
        <stp/>
        <stp>StudyData</stp>
        <stp>SUBMINUTE(EP,30,Regular)</stp>
        <stp>Bar</stp>
        <stp/>
        <stp>Time</stp>
        <stp/>
        <stp>-55</stp>
        <stp>all</stp>
        <stp/>
        <stp/>
        <stp/>
        <stp>T</stp>
        <tr r="AF60" s="1"/>
        <tr r="AF60" s="1"/>
      </tp>
      <tp>
        <v>42033.490624999999</v>
        <stp/>
        <stp>StudyData</stp>
        <stp>SUBMINUTE(EP,30,Regular)</stp>
        <stp>Bar</stp>
        <stp/>
        <stp>Time</stp>
        <stp/>
        <stp>-54</stp>
        <stp>all</stp>
        <stp/>
        <stp/>
        <stp/>
        <stp>T</stp>
        <tr r="AF59" s="1"/>
        <tr r="AF59" s="1"/>
      </tp>
      <tp>
        <v>42033.489583333336</v>
        <stp/>
        <stp>StudyData</stp>
        <stp>SUBMINUTE(EP,30,Regular)</stp>
        <stp>Bar</stp>
        <stp/>
        <stp>Time</stp>
        <stp/>
        <stp>-57</stp>
        <stp>all</stp>
        <stp/>
        <stp/>
        <stp/>
        <stp>T</stp>
        <tr r="AF62" s="1"/>
        <tr r="AF62" s="1"/>
      </tp>
      <tp>
        <v>42033.489930555559</v>
        <stp/>
        <stp>StudyData</stp>
        <stp>SUBMINUTE(EP,30,Regular)</stp>
        <stp>Bar</stp>
        <stp/>
        <stp>Time</stp>
        <stp/>
        <stp>-56</stp>
        <stp>all</stp>
        <stp/>
        <stp/>
        <stp/>
        <stp>T</stp>
        <tr r="AF61" s="1"/>
        <tr r="AF61" s="1"/>
      </tp>
      <tp>
        <v>42033.488888888889</v>
        <stp/>
        <stp>StudyData</stp>
        <stp>SUBMINUTE(EP,30,Regular)</stp>
        <stp>Bar</stp>
        <stp/>
        <stp>Time</stp>
        <stp/>
        <stp>-59</stp>
        <stp>all</stp>
        <stp/>
        <stp/>
        <stp/>
        <stp>T</stp>
        <tr r="AF64" s="1"/>
        <tr r="AF64" s="1"/>
      </tp>
      <tp>
        <v>42033.489236111112</v>
        <stp/>
        <stp>StudyData</stp>
        <stp>SUBMINUTE(EP,30,Regular)</stp>
        <stp>Bar</stp>
        <stp/>
        <stp>Time</stp>
        <stp/>
        <stp>-58</stp>
        <stp>all</stp>
        <stp/>
        <stp/>
        <stp/>
        <stp>T</stp>
        <tr r="AF63" s="1"/>
        <tr r="AF63" s="1"/>
      </tp>
      <tp>
        <v>1.1294999999999999</v>
        <stp/>
        <stp>StudyData</stp>
        <stp>EU6</stp>
        <stp>Bar</stp>
        <stp/>
        <stp>Low</stp>
        <stp>5</stp>
        <stp>-13</stp>
        <stp/>
        <stp/>
        <stp/>
        <stp/>
        <stp>T</stp>
        <tr r="AV18" s="1"/>
      </tp>
      <tp>
        <v>1.1323000000000001</v>
        <stp/>
        <stp>StudyData</stp>
        <stp>EU6</stp>
        <stp>Bar</stp>
        <stp/>
        <stp>Low</stp>
        <stp>5</stp>
        <stp>-23</stp>
        <stp/>
        <stp/>
        <stp/>
        <stp/>
        <stp>T</stp>
        <tr r="AV28" s="1"/>
      </tp>
      <tp>
        <v>1.135</v>
        <stp/>
        <stp>StudyData</stp>
        <stp>EU6</stp>
        <stp>Bar</stp>
        <stp/>
        <stp>Low</stp>
        <stp>5</stp>
        <stp>-33</stp>
        <stp/>
        <stp/>
        <stp/>
        <stp/>
        <stp>T</stp>
        <tr r="AV38" s="1"/>
      </tp>
      <tp>
        <v>1.1325000000000001</v>
        <stp/>
        <stp>StudyData</stp>
        <stp>EU6</stp>
        <stp>Bar</stp>
        <stp/>
        <stp>Low</stp>
        <stp>5</stp>
        <stp>-43</stp>
        <stp/>
        <stp/>
        <stp/>
        <stp/>
        <stp>T</stp>
        <tr r="AV48" s="1"/>
      </tp>
      <tp>
        <v>1.1311</v>
        <stp/>
        <stp>StudyData</stp>
        <stp>EU6</stp>
        <stp>Bar</stp>
        <stp/>
        <stp>Low</stp>
        <stp>5</stp>
        <stp>-53</stp>
        <stp/>
        <stp/>
        <stp/>
        <stp/>
        <stp>T</stp>
        <tr r="AV58" s="1"/>
      </tp>
      <tp>
        <v>42033.495138888888</v>
        <stp/>
        <stp>StudyData</stp>
        <stp>SUBMINUTE(EP,30,Regular)</stp>
        <stp>Bar</stp>
        <stp/>
        <stp>Time</stp>
        <stp/>
        <stp>-41</stp>
        <stp>all</stp>
        <stp/>
        <stp/>
        <stp/>
        <stp>T</stp>
        <tr r="AF46" s="1"/>
        <tr r="AF46" s="1"/>
      </tp>
      <tp>
        <v>42033.495486111111</v>
        <stp/>
        <stp>StudyData</stp>
        <stp>SUBMINUTE(EP,30,Regular)</stp>
        <stp>Bar</stp>
        <stp/>
        <stp>Time</stp>
        <stp/>
        <stp>-40</stp>
        <stp>all</stp>
        <stp/>
        <stp/>
        <stp/>
        <stp>T</stp>
        <tr r="AF45" s="1"/>
        <tr r="AF45" s="1"/>
      </tp>
      <tp>
        <v>42033.494444444441</v>
        <stp/>
        <stp>StudyData</stp>
        <stp>SUBMINUTE(EP,30,Regular)</stp>
        <stp>Bar</stp>
        <stp/>
        <stp>Time</stp>
        <stp/>
        <stp>-43</stp>
        <stp>all</stp>
        <stp/>
        <stp/>
        <stp/>
        <stp>T</stp>
        <tr r="AF48" s="1"/>
        <tr r="AF48" s="1"/>
      </tp>
      <tp>
        <v>42033.494791666664</v>
        <stp/>
        <stp>StudyData</stp>
        <stp>SUBMINUTE(EP,30,Regular)</stp>
        <stp>Bar</stp>
        <stp/>
        <stp>Time</stp>
        <stp/>
        <stp>-42</stp>
        <stp>all</stp>
        <stp/>
        <stp/>
        <stp/>
        <stp>T</stp>
        <tr r="AF47" s="1"/>
        <tr r="AF47" s="1"/>
      </tp>
      <tp>
        <v>1.1348</v>
        <stp/>
        <stp>StudyData</stp>
        <stp>EU6</stp>
        <stp>Bar</stp>
        <stp/>
        <stp>Open</stp>
        <stp>5</stp>
        <stp>-28</stp>
        <stp/>
        <stp/>
        <stp/>
        <stp/>
        <stp>T</stp>
        <tr r="AT33" s="1"/>
      </tp>
      <tp>
        <v>1.1339999999999999</v>
        <stp/>
        <stp>StudyData</stp>
        <stp>EU6</stp>
        <stp>Bar</stp>
        <stp/>
        <stp>Open</stp>
        <stp>5</stp>
        <stp>-38</stp>
        <stp/>
        <stp/>
        <stp/>
        <stp/>
        <stp>T</stp>
        <tr r="AT43" s="1"/>
      </tp>
      <tp>
        <v>1.1312</v>
        <stp/>
        <stp>StudyData</stp>
        <stp>EU6</stp>
        <stp>Bar</stp>
        <stp/>
        <stp>Open</stp>
        <stp>5</stp>
        <stp>-18</stp>
        <stp/>
        <stp/>
        <stp/>
        <stp/>
        <stp>T</stp>
        <tr r="AT23" s="1"/>
      </tp>
      <tp>
        <v>1.1343000000000001</v>
        <stp/>
        <stp>StudyData</stp>
        <stp>EU6</stp>
        <stp>Bar</stp>
        <stp/>
        <stp>Open</stp>
        <stp>5</stp>
        <stp>-48</stp>
        <stp/>
        <stp/>
        <stp/>
        <stp/>
        <stp>T</stp>
        <tr r="AT53" s="1"/>
      </tp>
      <tp>
        <v>1.1321000000000001</v>
        <stp/>
        <stp>StudyData</stp>
        <stp>EU6</stp>
        <stp>Bar</stp>
        <stp/>
        <stp>Open</stp>
        <stp>5</stp>
        <stp>-58</stp>
        <stp/>
        <stp/>
        <stp/>
        <stp/>
        <stp>T</stp>
        <tr r="AT63" s="1"/>
      </tp>
      <tp>
        <v>42033.493750000001</v>
        <stp/>
        <stp>StudyData</stp>
        <stp>SUBMINUTE(EP,30,Regular)</stp>
        <stp>Bar</stp>
        <stp/>
        <stp>Time</stp>
        <stp/>
        <stp>-45</stp>
        <stp>all</stp>
        <stp/>
        <stp/>
        <stp/>
        <stp>T</stp>
        <tr r="AF50" s="1"/>
        <tr r="AF50" s="1"/>
      </tp>
      <tp>
        <v>42033.494097222225</v>
        <stp/>
        <stp>StudyData</stp>
        <stp>SUBMINUTE(EP,30,Regular)</stp>
        <stp>Bar</stp>
        <stp/>
        <stp>Time</stp>
        <stp/>
        <stp>-44</stp>
        <stp>all</stp>
        <stp/>
        <stp/>
        <stp/>
        <stp>T</stp>
        <tr r="AF49" s="1"/>
        <tr r="AF49" s="1"/>
      </tp>
      <tp>
        <v>42033.493055555555</v>
        <stp/>
        <stp>StudyData</stp>
        <stp>SUBMINUTE(EP,30,Regular)</stp>
        <stp>Bar</stp>
        <stp/>
        <stp>Time</stp>
        <stp/>
        <stp>-47</stp>
        <stp>all</stp>
        <stp/>
        <stp/>
        <stp/>
        <stp>T</stp>
        <tr r="AF52" s="1"/>
        <tr r="AF52" s="1"/>
      </tp>
      <tp>
        <v>42033.493402777778</v>
        <stp/>
        <stp>StudyData</stp>
        <stp>SUBMINUTE(EP,30,Regular)</stp>
        <stp>Bar</stp>
        <stp/>
        <stp>Time</stp>
        <stp/>
        <stp>-46</stp>
        <stp>all</stp>
        <stp/>
        <stp/>
        <stp/>
        <stp>T</stp>
        <tr r="AF51" s="1"/>
        <tr r="AF51" s="1"/>
      </tp>
      <tp>
        <v>42033.492361111108</v>
        <stp/>
        <stp>StudyData</stp>
        <stp>SUBMINUTE(EP,30,Regular)</stp>
        <stp>Bar</stp>
        <stp/>
        <stp>Time</stp>
        <stp/>
        <stp>-49</stp>
        <stp>all</stp>
        <stp/>
        <stp/>
        <stp/>
        <stp>T</stp>
        <tr r="AF54" s="1"/>
        <tr r="AF54" s="1"/>
      </tp>
      <tp>
        <v>42033.492708333331</v>
        <stp/>
        <stp>StudyData</stp>
        <stp>SUBMINUTE(EP,30,Regular)</stp>
        <stp>Bar</stp>
        <stp/>
        <stp>Time</stp>
        <stp/>
        <stp>-48</stp>
        <stp>all</stp>
        <stp/>
        <stp/>
        <stp/>
        <stp>T</stp>
        <tr r="AF53" s="1"/>
        <tr r="AF53" s="1"/>
      </tp>
      <tp>
        <v>1.1289</v>
        <stp/>
        <stp>StudyData</stp>
        <stp>EU6</stp>
        <stp>Bar</stp>
        <stp/>
        <stp>Low</stp>
        <stp>5</stp>
        <stp>-12</stp>
        <stp/>
        <stp/>
        <stp/>
        <stp/>
        <stp>T</stp>
        <tr r="AV17" s="1"/>
      </tp>
      <tp>
        <v>1.1315</v>
        <stp/>
        <stp>StudyData</stp>
        <stp>EU6</stp>
        <stp>Bar</stp>
        <stp/>
        <stp>Low</stp>
        <stp>5</stp>
        <stp>-22</stp>
        <stp/>
        <stp/>
        <stp/>
        <stp/>
        <stp>T</stp>
        <tr r="AV27" s="1"/>
      </tp>
      <tp>
        <v>1.1359999999999999</v>
        <stp/>
        <stp>StudyData</stp>
        <stp>EU6</stp>
        <stp>Bar</stp>
        <stp/>
        <stp>Low</stp>
        <stp>5</stp>
        <stp>-32</stp>
        <stp/>
        <stp/>
        <stp/>
        <stp/>
        <stp>T</stp>
        <tr r="AV37" s="1"/>
      </tp>
      <tp>
        <v>1.1333</v>
        <stp/>
        <stp>StudyData</stp>
        <stp>EU6</stp>
        <stp>Bar</stp>
        <stp/>
        <stp>Low</stp>
        <stp>5</stp>
        <stp>-42</stp>
        <stp/>
        <stp/>
        <stp/>
        <stp/>
        <stp>T</stp>
        <tr r="AV47" s="1"/>
      </tp>
      <tp>
        <v>1.1323000000000001</v>
        <stp/>
        <stp>StudyData</stp>
        <stp>EU6</stp>
        <stp>Bar</stp>
        <stp/>
        <stp>Low</stp>
        <stp>5</stp>
        <stp>-52</stp>
        <stp/>
        <stp/>
        <stp/>
        <stp/>
        <stp>T</stp>
        <tr r="AV57" s="1"/>
      </tp>
      <tp>
        <v>1994</v>
        <stp/>
        <stp>StudyData</stp>
        <stp>SUBMINUTE(EP,30,Regular)</stp>
        <stp>Bar</stp>
        <stp/>
        <stp>High</stp>
        <stp/>
        <stp>-60</stp>
        <stp>all</stp>
        <stp/>
        <stp/>
        <stp/>
        <stp>T</stp>
        <tr r="AC65" s="1"/>
        <tr r="AC65" s="1"/>
      </tp>
      <tp>
        <v>1.1351</v>
        <stp/>
        <stp>StudyData</stp>
        <stp>EU6</stp>
        <stp>Bar</stp>
        <stp/>
        <stp>Open</stp>
        <stp>5</stp>
        <stp>-27</stp>
        <stp/>
        <stp/>
        <stp/>
        <stp/>
        <stp>T</stp>
        <tr r="AT32" s="1"/>
      </tp>
      <tp>
        <v>1.1335</v>
        <stp/>
        <stp>StudyData</stp>
        <stp>EU6</stp>
        <stp>Bar</stp>
        <stp/>
        <stp>Open</stp>
        <stp>5</stp>
        <stp>-37</stp>
        <stp/>
        <stp/>
        <stp/>
        <stp/>
        <stp>T</stp>
        <tr r="AT42" s="1"/>
      </tp>
      <tp>
        <v>1.1312</v>
        <stp/>
        <stp>StudyData</stp>
        <stp>EU6</stp>
        <stp>Bar</stp>
        <stp/>
        <stp>Open</stp>
        <stp>5</stp>
        <stp>-17</stp>
        <stp/>
        <stp/>
        <stp/>
        <stp/>
        <stp>T</stp>
        <tr r="AT22" s="1"/>
      </tp>
      <tp>
        <v>1.1337999999999999</v>
        <stp/>
        <stp>StudyData</stp>
        <stp>EU6</stp>
        <stp>Bar</stp>
        <stp/>
        <stp>Open</stp>
        <stp>5</stp>
        <stp>-47</stp>
        <stp/>
        <stp/>
        <stp/>
        <stp/>
        <stp>T</stp>
        <tr r="AT52" s="1"/>
      </tp>
      <tp>
        <v>1.1324000000000001</v>
        <stp/>
        <stp>StudyData</stp>
        <stp>EU6</stp>
        <stp>Bar</stp>
        <stp/>
        <stp>Open</stp>
        <stp>5</stp>
        <stp>-57</stp>
        <stp/>
        <stp/>
        <stp/>
        <stp/>
        <stp>T</stp>
        <tr r="AT62" s="1"/>
      </tp>
      <tp>
        <v>1995</v>
        <stp/>
        <stp>StudyData</stp>
        <stp>SUBMINUTE(EP,30,Regular)</stp>
        <stp>Bar</stp>
        <stp/>
        <stp>Close</stp>
        <stp/>
        <stp>-3</stp>
        <stp>all</stp>
        <stp/>
        <stp/>
        <stp/>
        <stp>T</stp>
        <tr r="AE8" s="1"/>
        <tr r="AE8" s="1"/>
      </tp>
      <tp>
        <v>1994.5</v>
        <stp/>
        <stp>StudyData</stp>
        <stp>SUBMINUTE(EP,30,Regular)</stp>
        <stp>Bar</stp>
        <stp/>
        <stp>Close</stp>
        <stp/>
        <stp>-2</stp>
        <stp>all</stp>
        <stp/>
        <stp/>
        <stp/>
        <stp>T</stp>
        <tr r="AE7" s="1"/>
        <tr r="AE7" s="1"/>
      </tp>
      <tp>
        <v>1994.25</v>
        <stp/>
        <stp>StudyData</stp>
        <stp>SUBMINUTE(EP,30,Regular)</stp>
        <stp>Bar</stp>
        <stp/>
        <stp>Close</stp>
        <stp/>
        <stp>-1</stp>
        <stp>all</stp>
        <stp/>
        <stp/>
        <stp/>
        <stp>T</stp>
        <tr r="AE6" s="1"/>
        <tr r="AE6" s="1"/>
      </tp>
      <tp>
        <v>1993.5</v>
        <stp/>
        <stp>StudyData</stp>
        <stp>SUBMINUTE(EP,30,Regular)</stp>
        <stp>Bar</stp>
        <stp/>
        <stp>Close</stp>
        <stp/>
        <stp>-7</stp>
        <stp>all</stp>
        <stp/>
        <stp/>
        <stp/>
        <stp>T</stp>
        <tr r="AE12" s="1"/>
        <tr r="AE12" s="1"/>
      </tp>
      <tp>
        <v>1993.5</v>
        <stp/>
        <stp>StudyData</stp>
        <stp>SUBMINUTE(EP,30,Regular)</stp>
        <stp>Bar</stp>
        <stp/>
        <stp>Close</stp>
        <stp/>
        <stp>-6</stp>
        <stp>all</stp>
        <stp/>
        <stp/>
        <stp/>
        <stp>T</stp>
        <tr r="AE11" s="1"/>
        <tr r="AE11" s="1"/>
      </tp>
      <tp>
        <v>1993.75</v>
        <stp/>
        <stp>StudyData</stp>
        <stp>SUBMINUTE(EP,30,Regular)</stp>
        <stp>Bar</stp>
        <stp/>
        <stp>Close</stp>
        <stp/>
        <stp>-5</stp>
        <stp>all</stp>
        <stp/>
        <stp/>
        <stp/>
        <stp>T</stp>
        <tr r="AE10" s="1"/>
        <tr r="AE10" s="1"/>
      </tp>
      <tp>
        <v>1993.75</v>
        <stp/>
        <stp>StudyData</stp>
        <stp>SUBMINUTE(EP,30,Regular)</stp>
        <stp>Bar</stp>
        <stp/>
        <stp>Close</stp>
        <stp/>
        <stp>-4</stp>
        <stp>all</stp>
        <stp/>
        <stp/>
        <stp/>
        <stp>T</stp>
        <tr r="AE9" s="1"/>
        <tr r="AE9" s="1"/>
      </tp>
      <tp>
        <v>1993.5</v>
        <stp/>
        <stp>StudyData</stp>
        <stp>SUBMINUTE(EP,30,Regular)</stp>
        <stp>Bar</stp>
        <stp/>
        <stp>Close</stp>
        <stp/>
        <stp>-9</stp>
        <stp>all</stp>
        <stp/>
        <stp/>
        <stp/>
        <stp>T</stp>
        <tr r="AE14" s="1"/>
        <tr r="AE14" s="1"/>
      </tp>
      <tp>
        <v>1993</v>
        <stp/>
        <stp>StudyData</stp>
        <stp>SUBMINUTE(EP,30,Regular)</stp>
        <stp>Bar</stp>
        <stp/>
        <stp>Close</stp>
        <stp/>
        <stp>-8</stp>
        <stp>all</stp>
        <stp/>
        <stp/>
        <stp/>
        <stp>T</stp>
        <tr r="AE13" s="1"/>
        <tr r="AE13" s="1"/>
      </tp>
      <tp>
        <v>1994</v>
        <stp/>
        <stp>StudyData</stp>
        <stp>SUBMINUTE(EP,30,Regular)</stp>
        <stp>Bar</stp>
        <stp/>
        <stp>Open</stp>
        <stp/>
        <stp>-18</stp>
        <stp>all</stp>
        <stp/>
        <stp/>
        <stp/>
        <stp>T</stp>
        <tr r="AB23" s="1"/>
        <tr r="AB23" s="1"/>
      </tp>
      <tp>
        <v>1994</v>
        <stp/>
        <stp>StudyData</stp>
        <stp>SUBMINUTE(EP,30,Regular)</stp>
        <stp>Bar</stp>
        <stp/>
        <stp>Open</stp>
        <stp/>
        <stp>-19</stp>
        <stp>all</stp>
        <stp/>
        <stp/>
        <stp/>
        <stp>T</stp>
        <tr r="AB24" s="1"/>
        <tr r="AB24" s="1"/>
      </tp>
      <tp>
        <v>1993.5</v>
        <stp/>
        <stp>StudyData</stp>
        <stp>SUBMINUTE(EP,30,Regular)</stp>
        <stp>Bar</stp>
        <stp/>
        <stp>Open</stp>
        <stp/>
        <stp>-12</stp>
        <stp>all</stp>
        <stp/>
        <stp/>
        <stp/>
        <stp>T</stp>
        <tr r="AB17" s="1"/>
        <tr r="AB17" s="1"/>
      </tp>
      <tp>
        <v>1993.25</v>
        <stp/>
        <stp>StudyData</stp>
        <stp>SUBMINUTE(EP,30,Regular)</stp>
        <stp>Bar</stp>
        <stp/>
        <stp>Open</stp>
        <stp/>
        <stp>-13</stp>
        <stp>all</stp>
        <stp/>
        <stp/>
        <stp/>
        <stp>T</stp>
        <tr r="AB18" s="1"/>
        <tr r="AB18" s="1"/>
      </tp>
      <tp>
        <v>1994.75</v>
        <stp/>
        <stp>StudyData</stp>
        <stp>SUBMINUTE(EP,30,Regular)</stp>
        <stp>Bar</stp>
        <stp/>
        <stp>Open</stp>
        <stp/>
        <stp>-10</stp>
        <stp>all</stp>
        <stp/>
        <stp/>
        <stp/>
        <stp>T</stp>
        <tr r="AB15" s="1"/>
        <tr r="AB15" s="1"/>
      </tp>
      <tp>
        <v>1993.5</v>
        <stp/>
        <stp>StudyData</stp>
        <stp>SUBMINUTE(EP,30,Regular)</stp>
        <stp>Bar</stp>
        <stp/>
        <stp>Open</stp>
        <stp/>
        <stp>-11</stp>
        <stp>all</stp>
        <stp/>
        <stp/>
        <stp/>
        <stp>T</stp>
        <tr r="AB16" s="1"/>
        <tr r="AB16" s="1"/>
      </tp>
      <tp>
        <v>1992.75</v>
        <stp/>
        <stp>StudyData</stp>
        <stp>SUBMINUTE(EP,30,Regular)</stp>
        <stp>Bar</stp>
        <stp/>
        <stp>Open</stp>
        <stp/>
        <stp>-16</stp>
        <stp>all</stp>
        <stp/>
        <stp/>
        <stp/>
        <stp>T</stp>
        <tr r="AB21" s="1"/>
        <tr r="AB21" s="1"/>
      </tp>
      <tp>
        <v>1994</v>
        <stp/>
        <stp>StudyData</stp>
        <stp>SUBMINUTE(EP,30,Regular)</stp>
        <stp>Bar</stp>
        <stp/>
        <stp>Open</stp>
        <stp/>
        <stp>-17</stp>
        <stp>all</stp>
        <stp/>
        <stp/>
        <stp/>
        <stp>T</stp>
        <tr r="AB22" s="1"/>
        <tr r="AB22" s="1"/>
      </tp>
      <tp>
        <v>1993.25</v>
        <stp/>
        <stp>StudyData</stp>
        <stp>SUBMINUTE(EP,30,Regular)</stp>
        <stp>Bar</stp>
        <stp/>
        <stp>Open</stp>
        <stp/>
        <stp>-14</stp>
        <stp>all</stp>
        <stp/>
        <stp/>
        <stp/>
        <stp>T</stp>
        <tr r="AB19" s="1"/>
        <tr r="AB19" s="1"/>
      </tp>
      <tp>
        <v>1992.75</v>
        <stp/>
        <stp>StudyData</stp>
        <stp>SUBMINUTE(EP,30,Regular)</stp>
        <stp>Bar</stp>
        <stp/>
        <stp>Open</stp>
        <stp/>
        <stp>-15</stp>
        <stp>all</stp>
        <stp/>
        <stp/>
        <stp/>
        <stp>T</stp>
        <tr r="AB20" s="1"/>
        <tr r="AB20" s="1"/>
      </tp>
      <tp>
        <v>1994.5</v>
        <stp/>
        <stp>StudyData</stp>
        <stp>SUBMINUTE(EP,30,Regular)</stp>
        <stp>Bar</stp>
        <stp/>
        <stp>Low</stp>
        <stp/>
        <stp>0</stp>
        <stp>all</stp>
        <stp/>
        <stp/>
        <stp/>
        <stp>T</stp>
        <tr r="AD5" s="1"/>
        <tr r="AD5" s="1"/>
      </tp>
      <tp>
        <v>1.1341000000000001</v>
        <stp/>
        <stp>StudyData</stp>
        <stp>EU6</stp>
        <stp>Bar</stp>
        <stp/>
        <stp>Open</stp>
        <stp>5</stp>
        <stp>-26</stp>
        <stp/>
        <stp/>
        <stp/>
        <stp/>
        <stp>T</stp>
        <tr r="AT31" s="1"/>
      </tp>
      <tp>
        <v>1.1341000000000001</v>
        <stp/>
        <stp>StudyData</stp>
        <stp>EU6</stp>
        <stp>Bar</stp>
        <stp/>
        <stp>Open</stp>
        <stp>5</stp>
        <stp>-36</stp>
        <stp/>
        <stp/>
        <stp/>
        <stp/>
        <stp>T</stp>
        <tr r="AT41" s="1"/>
      </tp>
      <tp>
        <v>1.1304000000000001</v>
        <stp/>
        <stp>StudyData</stp>
        <stp>EU6</stp>
        <stp>Bar</stp>
        <stp/>
        <stp>Open</stp>
        <stp>5</stp>
        <stp>-16</stp>
        <stp/>
        <stp/>
        <stp/>
        <stp/>
        <stp>T</stp>
        <tr r="AT21" s="1"/>
      </tp>
      <tp>
        <v>1.1337999999999999</v>
        <stp/>
        <stp>StudyData</stp>
        <stp>EU6</stp>
        <stp>Bar</stp>
        <stp/>
        <stp>Open</stp>
        <stp>5</stp>
        <stp>-46</stp>
        <stp/>
        <stp/>
        <stp/>
        <stp/>
        <stp>T</stp>
        <tr r="AT51" s="1"/>
      </tp>
      <tp>
        <v>1.1321000000000001</v>
        <stp/>
        <stp>StudyData</stp>
        <stp>EU6</stp>
        <stp>Bar</stp>
        <stp/>
        <stp>Open</stp>
        <stp>5</stp>
        <stp>-56</stp>
        <stp/>
        <stp/>
        <stp/>
        <stp/>
        <stp>T</stp>
        <tr r="AT61" s="1"/>
      </tp>
      <tp>
        <v>1994.75</v>
        <stp/>
        <stp>StudyData</stp>
        <stp>SUBMINUTE(EP,30,Regular)</stp>
        <stp>Bar</stp>
        <stp/>
        <stp>Open</stp>
        <stp/>
        <stp>-28</stp>
        <stp>all</stp>
        <stp/>
        <stp/>
        <stp/>
        <stp>T</stp>
        <tr r="AB33" s="1"/>
        <tr r="AB33" s="1"/>
      </tp>
      <tp>
        <v>1995</v>
        <stp/>
        <stp>StudyData</stp>
        <stp>SUBMINUTE(EP,30,Regular)</stp>
        <stp>Bar</stp>
        <stp/>
        <stp>Open</stp>
        <stp/>
        <stp>-29</stp>
        <stp>all</stp>
        <stp/>
        <stp/>
        <stp/>
        <stp>T</stp>
        <tr r="AB34" s="1"/>
        <tr r="AB34" s="1"/>
      </tp>
      <tp>
        <v>1994</v>
        <stp/>
        <stp>StudyData</stp>
        <stp>SUBMINUTE(EP,30,Regular)</stp>
        <stp>Bar</stp>
        <stp/>
        <stp>High</stp>
        <stp/>
        <stp>-49</stp>
        <stp>all</stp>
        <stp/>
        <stp/>
        <stp/>
        <stp>T</stp>
        <tr r="AC54" s="1"/>
        <tr r="AC54" s="1"/>
      </tp>
      <tp>
        <v>1994</v>
        <stp/>
        <stp>StudyData</stp>
        <stp>SUBMINUTE(EP,30,Regular)</stp>
        <stp>Bar</stp>
        <stp/>
        <stp>High</stp>
        <stp/>
        <stp>-48</stp>
        <stp>all</stp>
        <stp/>
        <stp/>
        <stp/>
        <stp>T</stp>
        <tr r="AC53" s="1"/>
        <tr r="AC53" s="1"/>
      </tp>
      <tp>
        <v>1995</v>
        <stp/>
        <stp>StudyData</stp>
        <stp>SUBMINUTE(EP,30,Regular)</stp>
        <stp>Bar</stp>
        <stp/>
        <stp>Open</stp>
        <stp/>
        <stp>-22</stp>
        <stp>all</stp>
        <stp/>
        <stp/>
        <stp/>
        <stp>T</stp>
        <tr r="AB27" s="1"/>
        <tr r="AB27" s="1"/>
      </tp>
      <tp>
        <v>1993.5</v>
        <stp/>
        <stp>StudyData</stp>
        <stp>SUBMINUTE(EP,30,Regular)</stp>
        <stp>Bar</stp>
        <stp/>
        <stp>High</stp>
        <stp/>
        <stp>-45</stp>
        <stp>all</stp>
        <stp/>
        <stp/>
        <stp/>
        <stp>T</stp>
        <tr r="AC50" s="1"/>
        <tr r="AC50" s="1"/>
      </tp>
      <tp>
        <v>1993.75</v>
        <stp/>
        <stp>StudyData</stp>
        <stp>SUBMINUTE(EP,30,Regular)</stp>
        <stp>Bar</stp>
        <stp/>
        <stp>Open</stp>
        <stp/>
        <stp>-23</stp>
        <stp>all</stp>
        <stp/>
        <stp/>
        <stp/>
        <stp>T</stp>
        <tr r="AB28" s="1"/>
        <tr r="AB28" s="1"/>
      </tp>
      <tp>
        <v>1993.75</v>
        <stp/>
        <stp>StudyData</stp>
        <stp>SUBMINUTE(EP,30,Regular)</stp>
        <stp>Bar</stp>
        <stp/>
        <stp>High</stp>
        <stp/>
        <stp>-44</stp>
        <stp>all</stp>
        <stp/>
        <stp/>
        <stp/>
        <stp>T</stp>
        <tr r="AC49" s="1"/>
        <tr r="AC49" s="1"/>
      </tp>
      <tp>
        <v>1994.25</v>
        <stp/>
        <stp>StudyData</stp>
        <stp>SUBMINUTE(EP,30,Regular)</stp>
        <stp>Bar</stp>
        <stp/>
        <stp>Open</stp>
        <stp/>
        <stp>-20</stp>
        <stp>all</stp>
        <stp/>
        <stp/>
        <stp/>
        <stp>T</stp>
        <tr r="AB25" s="1"/>
        <tr r="AB25" s="1"/>
      </tp>
      <tp>
        <v>1993.25</v>
        <stp/>
        <stp>StudyData</stp>
        <stp>SUBMINUTE(EP,30,Regular)</stp>
        <stp>Bar</stp>
        <stp/>
        <stp>High</stp>
        <stp/>
        <stp>-47</stp>
        <stp>all</stp>
        <stp/>
        <stp/>
        <stp/>
        <stp>T</stp>
        <tr r="AC52" s="1"/>
        <tr r="AC52" s="1"/>
      </tp>
      <tp>
        <v>1995</v>
        <stp/>
        <stp>StudyData</stp>
        <stp>SUBMINUTE(EP,30,Regular)</stp>
        <stp>Bar</stp>
        <stp/>
        <stp>Open</stp>
        <stp/>
        <stp>-21</stp>
        <stp>all</stp>
        <stp/>
        <stp/>
        <stp/>
        <stp>T</stp>
        <tr r="AB26" s="1"/>
        <tr r="AB26" s="1"/>
      </tp>
      <tp>
        <v>1993.25</v>
        <stp/>
        <stp>StudyData</stp>
        <stp>SUBMINUTE(EP,30,Regular)</stp>
        <stp>Bar</stp>
        <stp/>
        <stp>High</stp>
        <stp/>
        <stp>-46</stp>
        <stp>all</stp>
        <stp/>
        <stp/>
        <stp/>
        <stp>T</stp>
        <tr r="AC51" s="1"/>
        <tr r="AC51" s="1"/>
      </tp>
      <tp>
        <v>1994.75</v>
        <stp/>
        <stp>StudyData</stp>
        <stp>SUBMINUTE(EP,30,Regular)</stp>
        <stp>Bar</stp>
        <stp/>
        <stp>Open</stp>
        <stp/>
        <stp>-26</stp>
        <stp>all</stp>
        <stp/>
        <stp/>
        <stp/>
        <stp>T</stp>
        <tr r="AB31" s="1"/>
        <tr r="AB31" s="1"/>
      </tp>
      <tp>
        <v>1993</v>
        <stp/>
        <stp>StudyData</stp>
        <stp>SUBMINUTE(EP,30,Regular)</stp>
        <stp>Bar</stp>
        <stp/>
        <stp>High</stp>
        <stp/>
        <stp>-41</stp>
        <stp>all</stp>
        <stp/>
        <stp/>
        <stp/>
        <stp>T</stp>
        <tr r="AC46" s="1"/>
        <tr r="AC46" s="1"/>
      </tp>
      <tp>
        <v>1995</v>
        <stp/>
        <stp>StudyData</stp>
        <stp>SUBMINUTE(EP,30,Regular)</stp>
        <stp>Bar</stp>
        <stp/>
        <stp>Open</stp>
        <stp/>
        <stp>-27</stp>
        <stp>all</stp>
        <stp/>
        <stp/>
        <stp/>
        <stp>T</stp>
        <tr r="AB32" s="1"/>
        <tr r="AB32" s="1"/>
      </tp>
      <tp>
        <v>1992.5</v>
        <stp/>
        <stp>StudyData</stp>
        <stp>SUBMINUTE(EP,30,Regular)</stp>
        <stp>Bar</stp>
        <stp/>
        <stp>High</stp>
        <stp/>
        <stp>-40</stp>
        <stp>all</stp>
        <stp/>
        <stp/>
        <stp/>
        <stp>T</stp>
        <tr r="AC45" s="1"/>
        <tr r="AC45" s="1"/>
      </tp>
      <tp>
        <v>1994.25</v>
        <stp/>
        <stp>StudyData</stp>
        <stp>SUBMINUTE(EP,30,Regular)</stp>
        <stp>Bar</stp>
        <stp/>
        <stp>Open</stp>
        <stp/>
        <stp>-24</stp>
        <stp>all</stp>
        <stp/>
        <stp/>
        <stp/>
        <stp>T</stp>
        <tr r="AB29" s="1"/>
        <tr r="AB29" s="1"/>
      </tp>
      <tp>
        <v>1993.5</v>
        <stp/>
        <stp>StudyData</stp>
        <stp>SUBMINUTE(EP,30,Regular)</stp>
        <stp>Bar</stp>
        <stp/>
        <stp>High</stp>
        <stp/>
        <stp>-43</stp>
        <stp>all</stp>
        <stp/>
        <stp/>
        <stp/>
        <stp>T</stp>
        <tr r="AC48" s="1"/>
        <tr r="AC48" s="1"/>
      </tp>
      <tp>
        <v>1994.25</v>
        <stp/>
        <stp>StudyData</stp>
        <stp>SUBMINUTE(EP,30,Regular)</stp>
        <stp>Bar</stp>
        <stp/>
        <stp>Open</stp>
        <stp/>
        <stp>-25</stp>
        <stp>all</stp>
        <stp/>
        <stp/>
        <stp/>
        <stp>T</stp>
        <tr r="AB30" s="1"/>
        <tr r="AB30" s="1"/>
      </tp>
      <tp>
        <v>1993</v>
        <stp/>
        <stp>StudyData</stp>
        <stp>SUBMINUTE(EP,30,Regular)</stp>
        <stp>Bar</stp>
        <stp/>
        <stp>High</stp>
        <stp/>
        <stp>-42</stp>
        <stp>all</stp>
        <stp/>
        <stp/>
        <stp/>
        <stp>T</stp>
        <tr r="AC47" s="1"/>
        <tr r="AC47" s="1"/>
      </tp>
      <tp>
        <v>1.1338999999999999</v>
        <stp/>
        <stp>StudyData</stp>
        <stp>EU6</stp>
        <stp>Bar</stp>
        <stp/>
        <stp>Open</stp>
        <stp>5</stp>
        <stp>-25</stp>
        <stp/>
        <stp/>
        <stp/>
        <stp/>
        <stp>T</stp>
        <tr r="AT30" s="1"/>
      </tp>
      <tp>
        <v>1.1346000000000001</v>
        <stp/>
        <stp>StudyData</stp>
        <stp>EU6</stp>
        <stp>Bar</stp>
        <stp/>
        <stp>Open</stp>
        <stp>5</stp>
        <stp>-35</stp>
        <stp/>
        <stp/>
        <stp/>
        <stp/>
        <stp>T</stp>
        <tr r="AT40" s="1"/>
      </tp>
      <tp>
        <v>1.1313</v>
        <stp/>
        <stp>StudyData</stp>
        <stp>EU6</stp>
        <stp>Bar</stp>
        <stp/>
        <stp>Open</stp>
        <stp>5</stp>
        <stp>-15</stp>
        <stp/>
        <stp/>
        <stp/>
        <stp/>
        <stp>T</stp>
        <tr r="AT20" s="1"/>
      </tp>
      <tp>
        <v>1.1338999999999999</v>
        <stp/>
        <stp>StudyData</stp>
        <stp>EU6</stp>
        <stp>Bar</stp>
        <stp/>
        <stp>Open</stp>
        <stp>5</stp>
        <stp>-45</stp>
        <stp/>
        <stp/>
        <stp/>
        <stp/>
        <stp>T</stp>
        <tr r="AT50" s="1"/>
      </tp>
      <tp>
        <v>1.1316999999999999</v>
        <stp/>
        <stp>StudyData</stp>
        <stp>EU6</stp>
        <stp>Bar</stp>
        <stp/>
        <stp>Open</stp>
        <stp>5</stp>
        <stp>-55</stp>
        <stp/>
        <stp/>
        <stp/>
        <stp/>
        <stp>T</stp>
        <tr r="AT60" s="1"/>
      </tp>
      <tp>
        <v>1993</v>
        <stp/>
        <stp>StudyData</stp>
        <stp>SUBMINUTE(EP,30,Regular)</stp>
        <stp>Bar</stp>
        <stp/>
        <stp>Open</stp>
        <stp/>
        <stp>-38</stp>
        <stp>all</stp>
        <stp/>
        <stp/>
        <stp/>
        <stp>T</stp>
        <tr r="AB43" s="1"/>
        <tr r="AB43" s="1"/>
      </tp>
      <tp>
        <v>1991.75</v>
        <stp/>
        <stp>StudyData</stp>
        <stp>SUBMINUTE(EP,30,Regular)</stp>
        <stp>Bar</stp>
        <stp/>
        <stp>Open</stp>
        <stp/>
        <stp>-39</stp>
        <stp>all</stp>
        <stp/>
        <stp/>
        <stp/>
        <stp>T</stp>
        <tr r="AB44" s="1"/>
        <tr r="AB44" s="1"/>
      </tp>
      <tp>
        <v>1993.25</v>
        <stp/>
        <stp>StudyData</stp>
        <stp>SUBMINUTE(EP,30,Regular)</stp>
        <stp>Bar</stp>
        <stp/>
        <stp>High</stp>
        <stp/>
        <stp>-59</stp>
        <stp>all</stp>
        <stp/>
        <stp/>
        <stp/>
        <stp>T</stp>
        <tr r="AC64" s="1"/>
        <tr r="AC64" s="1"/>
      </tp>
      <tp>
        <v>1992.5</v>
        <stp/>
        <stp>StudyData</stp>
        <stp>SUBMINUTE(EP,30,Regular)</stp>
        <stp>Bar</stp>
        <stp/>
        <stp>High</stp>
        <stp/>
        <stp>-58</stp>
        <stp>all</stp>
        <stp/>
        <stp/>
        <stp/>
        <stp>T</stp>
        <tr r="AC63" s="1"/>
        <tr r="AC63" s="1"/>
      </tp>
      <tp>
        <v>1992.75</v>
        <stp/>
        <stp>StudyData</stp>
        <stp>SUBMINUTE(EP,30,Regular)</stp>
        <stp>Bar</stp>
        <stp/>
        <stp>Open</stp>
        <stp/>
        <stp>-32</stp>
        <stp>all</stp>
        <stp/>
        <stp/>
        <stp/>
        <stp>T</stp>
        <tr r="AB37" s="1"/>
        <tr r="AB37" s="1"/>
      </tp>
      <tp>
        <v>1993</v>
        <stp/>
        <stp>StudyData</stp>
        <stp>SUBMINUTE(EP,30,Regular)</stp>
        <stp>Bar</stp>
        <stp/>
        <stp>High</stp>
        <stp/>
        <stp>-55</stp>
        <stp>all</stp>
        <stp/>
        <stp/>
        <stp/>
        <stp>T</stp>
        <tr r="AC60" s="1"/>
        <tr r="AC60" s="1"/>
      </tp>
      <tp>
        <v>1992.5</v>
        <stp/>
        <stp>StudyData</stp>
        <stp>SUBMINUTE(EP,30,Regular)</stp>
        <stp>Bar</stp>
        <stp/>
        <stp>Open</stp>
        <stp/>
        <stp>-33</stp>
        <stp>all</stp>
        <stp/>
        <stp/>
        <stp/>
        <stp>T</stp>
        <tr r="AB38" s="1"/>
        <tr r="AB38" s="1"/>
      </tp>
      <tp>
        <v>1993</v>
        <stp/>
        <stp>StudyData</stp>
        <stp>SUBMINUTE(EP,30,Regular)</stp>
        <stp>Bar</stp>
        <stp/>
        <stp>High</stp>
        <stp/>
        <stp>-54</stp>
        <stp>all</stp>
        <stp/>
        <stp/>
        <stp/>
        <stp>T</stp>
        <tr r="AC59" s="1"/>
        <tr r="AC59" s="1"/>
      </tp>
      <tp>
        <v>1995</v>
        <stp/>
        <stp>StudyData</stp>
        <stp>SUBMINUTE(EP,30,Regular)</stp>
        <stp>Bar</stp>
        <stp/>
        <stp>Open</stp>
        <stp/>
        <stp>-30</stp>
        <stp>all</stp>
        <stp/>
        <stp/>
        <stp/>
        <stp>T</stp>
        <tr r="AB35" s="1"/>
        <tr r="AB35" s="1"/>
      </tp>
      <tp>
        <v>1991.75</v>
        <stp/>
        <stp>StudyData</stp>
        <stp>SUBMINUTE(EP,30,Regular)</stp>
        <stp>Bar</stp>
        <stp/>
        <stp>High</stp>
        <stp/>
        <stp>-57</stp>
        <stp>all</stp>
        <stp/>
        <stp/>
        <stp/>
        <stp>T</stp>
        <tr r="AC62" s="1"/>
        <tr r="AC62" s="1"/>
      </tp>
      <tp>
        <v>1993.5</v>
        <stp/>
        <stp>StudyData</stp>
        <stp>SUBMINUTE(EP,30,Regular)</stp>
        <stp>Bar</stp>
        <stp/>
        <stp>Open</stp>
        <stp/>
        <stp>-31</stp>
        <stp>all</stp>
        <stp/>
        <stp/>
        <stp/>
        <stp>T</stp>
        <tr r="AB36" s="1"/>
        <tr r="AB36" s="1"/>
      </tp>
      <tp>
        <v>1991.75</v>
        <stp/>
        <stp>StudyData</stp>
        <stp>SUBMINUTE(EP,30,Regular)</stp>
        <stp>Bar</stp>
        <stp/>
        <stp>High</stp>
        <stp/>
        <stp>-56</stp>
        <stp>all</stp>
        <stp/>
        <stp/>
        <stp/>
        <stp>T</stp>
        <tr r="AC61" s="1"/>
        <tr r="AC61" s="1"/>
      </tp>
      <tp>
        <v>1993.75</v>
        <stp/>
        <stp>StudyData</stp>
        <stp>SUBMINUTE(EP,30,Regular)</stp>
        <stp>Bar</stp>
        <stp/>
        <stp>Open</stp>
        <stp/>
        <stp>-36</stp>
        <stp>all</stp>
        <stp/>
        <stp/>
        <stp/>
        <stp>T</stp>
        <tr r="AB41" s="1"/>
        <tr r="AB41" s="1"/>
      </tp>
      <tp>
        <v>1994</v>
        <stp/>
        <stp>StudyData</stp>
        <stp>SUBMINUTE(EP,30,Regular)</stp>
        <stp>Bar</stp>
        <stp/>
        <stp>High</stp>
        <stp/>
        <stp>-51</stp>
        <stp>all</stp>
        <stp/>
        <stp/>
        <stp/>
        <stp>T</stp>
        <tr r="AC56" s="1"/>
        <tr r="AC56" s="1"/>
      </tp>
      <tp>
        <v>1993.5</v>
        <stp/>
        <stp>StudyData</stp>
        <stp>SUBMINUTE(EP,30,Regular)</stp>
        <stp>Bar</stp>
        <stp/>
        <stp>Open</stp>
        <stp/>
        <stp>-37</stp>
        <stp>all</stp>
        <stp/>
        <stp/>
        <stp/>
        <stp>T</stp>
        <tr r="AB42" s="1"/>
        <tr r="AB42" s="1"/>
      </tp>
      <tp>
        <v>1994</v>
        <stp/>
        <stp>StudyData</stp>
        <stp>SUBMINUTE(EP,30,Regular)</stp>
        <stp>Bar</stp>
        <stp/>
        <stp>High</stp>
        <stp/>
        <stp>-50</stp>
        <stp>all</stp>
        <stp/>
        <stp/>
        <stp/>
        <stp>T</stp>
        <tr r="AC55" s="1"/>
        <tr r="AC55" s="1"/>
      </tp>
      <tp>
        <v>1992.75</v>
        <stp/>
        <stp>StudyData</stp>
        <stp>SUBMINUTE(EP,30,Regular)</stp>
        <stp>Bar</stp>
        <stp/>
        <stp>Open</stp>
        <stp/>
        <stp>-34</stp>
        <stp>all</stp>
        <stp/>
        <stp/>
        <stp/>
        <stp>T</stp>
        <tr r="AB39" s="1"/>
        <tr r="AB39" s="1"/>
      </tp>
      <tp>
        <v>1993.5</v>
        <stp/>
        <stp>StudyData</stp>
        <stp>SUBMINUTE(EP,30,Regular)</stp>
        <stp>Bar</stp>
        <stp/>
        <stp>High</stp>
        <stp/>
        <stp>-53</stp>
        <stp>all</stp>
        <stp/>
        <stp/>
        <stp/>
        <stp>T</stp>
        <tr r="AC58" s="1"/>
        <tr r="AC58" s="1"/>
      </tp>
      <tp>
        <v>1993.25</v>
        <stp/>
        <stp>StudyData</stp>
        <stp>SUBMINUTE(EP,30,Regular)</stp>
        <stp>Bar</stp>
        <stp/>
        <stp>Open</stp>
        <stp/>
        <stp>-35</stp>
        <stp>all</stp>
        <stp/>
        <stp/>
        <stp/>
        <stp>T</stp>
        <tr r="AB40" s="1"/>
        <tr r="AB40" s="1"/>
      </tp>
      <tp>
        <v>1993.75</v>
        <stp/>
        <stp>StudyData</stp>
        <stp>SUBMINUTE(EP,30,Regular)</stp>
        <stp>Bar</stp>
        <stp/>
        <stp>High</stp>
        <stp/>
        <stp>-52</stp>
        <stp>all</stp>
        <stp/>
        <stp/>
        <stp/>
        <stp>T</stp>
        <tr r="AC57" s="1"/>
        <tr r="AC57" s="1"/>
      </tp>
      <tp>
        <v>1.1339999999999999</v>
        <stp/>
        <stp>StudyData</stp>
        <stp>EU6</stp>
        <stp>Bar</stp>
        <stp/>
        <stp>Open</stp>
        <stp>5</stp>
        <stp>-24</stp>
        <stp/>
        <stp/>
        <stp/>
        <stp/>
        <stp>T</stp>
        <tr r="AT29" s="1"/>
      </tp>
      <tp>
        <v>1.1341000000000001</v>
        <stp/>
        <stp>StudyData</stp>
        <stp>EU6</stp>
        <stp>Bar</stp>
        <stp/>
        <stp>Open</stp>
        <stp>5</stp>
        <stp>-34</stp>
        <stp/>
        <stp/>
        <stp/>
        <stp/>
        <stp>T</stp>
        <tr r="AT39" s="1"/>
      </tp>
      <tp>
        <v>1.1313</v>
        <stp/>
        <stp>StudyData</stp>
        <stp>EU6</stp>
        <stp>Bar</stp>
        <stp/>
        <stp>Open</stp>
        <stp>5</stp>
        <stp>-14</stp>
        <stp/>
        <stp/>
        <stp/>
        <stp/>
        <stp>T</stp>
        <tr r="AT19" s="1"/>
      </tp>
      <tp>
        <v>1.1338999999999999</v>
        <stp/>
        <stp>StudyData</stp>
        <stp>EU6</stp>
        <stp>Bar</stp>
        <stp/>
        <stp>Open</stp>
        <stp>5</stp>
        <stp>-44</stp>
        <stp/>
        <stp/>
        <stp/>
        <stp/>
        <stp>T</stp>
        <tr r="AT49" s="1"/>
      </tp>
      <tp>
        <v>1.1315</v>
        <stp/>
        <stp>StudyData</stp>
        <stp>EU6</stp>
        <stp>Bar</stp>
        <stp/>
        <stp>Open</stp>
        <stp>5</stp>
        <stp>-54</stp>
        <stp/>
        <stp/>
        <stp/>
        <stp/>
        <stp>T</stp>
        <tr r="AT59" s="1"/>
      </tp>
      <tp>
        <v>1994</v>
        <stp/>
        <stp>StudyData</stp>
        <stp>SUBMINUTE(EP,30,Regular)</stp>
        <stp>Bar</stp>
        <stp/>
        <stp>Open</stp>
        <stp/>
        <stp>-48</stp>
        <stp>all</stp>
        <stp/>
        <stp/>
        <stp/>
        <stp>T</stp>
        <tr r="AB53" s="1"/>
        <tr r="AB53" s="1"/>
      </tp>
      <tp>
        <v>1994</v>
        <stp/>
        <stp>StudyData</stp>
        <stp>SUBMINUTE(EP,30,Regular)</stp>
        <stp>Bar</stp>
        <stp/>
        <stp>Open</stp>
        <stp/>
        <stp>-49</stp>
        <stp>all</stp>
        <stp/>
        <stp/>
        <stp/>
        <stp>T</stp>
        <tr r="AB54" s="1"/>
        <tr r="AB54" s="1"/>
      </tp>
      <tp>
        <v>1995</v>
        <stp/>
        <stp>StudyData</stp>
        <stp>SUBMINUTE(EP,30,Regular)</stp>
        <stp>Bar</stp>
        <stp/>
        <stp>High</stp>
        <stp/>
        <stp>-29</stp>
        <stp>all</stp>
        <stp/>
        <stp/>
        <stp/>
        <stp>T</stp>
        <tr r="AC34" s="1"/>
        <tr r="AC34" s="1"/>
      </tp>
      <tp>
        <v>1995</v>
        <stp/>
        <stp>StudyData</stp>
        <stp>SUBMINUTE(EP,30,Regular)</stp>
        <stp>Bar</stp>
        <stp/>
        <stp>High</stp>
        <stp/>
        <stp>-28</stp>
        <stp>all</stp>
        <stp/>
        <stp/>
        <stp/>
        <stp>T</stp>
        <tr r="AC33" s="1"/>
        <tr r="AC33" s="1"/>
      </tp>
      <tp>
        <v>1992.5</v>
        <stp/>
        <stp>StudyData</stp>
        <stp>SUBMINUTE(EP,30,Regular)</stp>
        <stp>Bar</stp>
        <stp/>
        <stp>Open</stp>
        <stp/>
        <stp>-42</stp>
        <stp>all</stp>
        <stp/>
        <stp/>
        <stp/>
        <stp>T</stp>
        <tr r="AB47" s="1"/>
        <tr r="AB47" s="1"/>
      </tp>
      <tp>
        <v>1994.5</v>
        <stp/>
        <stp>StudyData</stp>
        <stp>SUBMINUTE(EP,30,Regular)</stp>
        <stp>Bar</stp>
        <stp/>
        <stp>High</stp>
        <stp/>
        <stp>-25</stp>
        <stp>all</stp>
        <stp/>
        <stp/>
        <stp/>
        <stp>T</stp>
        <tr r="AC30" s="1"/>
        <tr r="AC30" s="1"/>
      </tp>
      <tp>
        <v>1993.5</v>
        <stp/>
        <stp>StudyData</stp>
        <stp>SUBMINUTE(EP,30,Regular)</stp>
        <stp>Bar</stp>
        <stp/>
        <stp>Open</stp>
        <stp/>
        <stp>-43</stp>
        <stp>all</stp>
        <stp/>
        <stp/>
        <stp/>
        <stp>T</stp>
        <tr r="AB48" s="1"/>
        <tr r="AB48" s="1"/>
      </tp>
      <tp>
        <v>1994.5</v>
        <stp/>
        <stp>StudyData</stp>
        <stp>SUBMINUTE(EP,30,Regular)</stp>
        <stp>Bar</stp>
        <stp/>
        <stp>High</stp>
        <stp/>
        <stp>-24</stp>
        <stp>all</stp>
        <stp/>
        <stp/>
        <stp/>
        <stp>T</stp>
        <tr r="AC29" s="1"/>
        <tr r="AC29" s="1"/>
      </tp>
      <tp>
        <v>1992.5</v>
        <stp/>
        <stp>StudyData</stp>
        <stp>SUBMINUTE(EP,30,Regular)</stp>
        <stp>Bar</stp>
        <stp/>
        <stp>Open</stp>
        <stp/>
        <stp>-40</stp>
        <stp>all</stp>
        <stp/>
        <stp/>
        <stp/>
        <stp>T</stp>
        <tr r="AB45" s="1"/>
        <tr r="AB45" s="1"/>
      </tp>
      <tp>
        <v>1995.75</v>
        <stp/>
        <stp>StudyData</stp>
        <stp>SUBMINUTE(EP,30,Regular)</stp>
        <stp>Bar</stp>
        <stp/>
        <stp>High</stp>
        <stp/>
        <stp>-27</stp>
        <stp>all</stp>
        <stp/>
        <stp/>
        <stp/>
        <stp>T</stp>
        <tr r="AC32" s="1"/>
        <tr r="AC32" s="1"/>
      </tp>
      <tp>
        <v>1993</v>
        <stp/>
        <stp>StudyData</stp>
        <stp>SUBMINUTE(EP,30,Regular)</stp>
        <stp>Bar</stp>
        <stp/>
        <stp>Open</stp>
        <stp/>
        <stp>-41</stp>
        <stp>all</stp>
        <stp/>
        <stp/>
        <stp/>
        <stp>T</stp>
        <tr r="AB46" s="1"/>
        <tr r="AB46" s="1"/>
      </tp>
      <tp>
        <v>1994.75</v>
        <stp/>
        <stp>StudyData</stp>
        <stp>SUBMINUTE(EP,30,Regular)</stp>
        <stp>Bar</stp>
        <stp/>
        <stp>High</stp>
        <stp/>
        <stp>-26</stp>
        <stp>all</stp>
        <stp/>
        <stp/>
        <stp/>
        <stp>T</stp>
        <tr r="AC31" s="1"/>
        <tr r="AC31" s="1"/>
      </tp>
      <tp>
        <v>1992.75</v>
        <stp/>
        <stp>StudyData</stp>
        <stp>SUBMINUTE(EP,30,Regular)</stp>
        <stp>Bar</stp>
        <stp/>
        <stp>Open</stp>
        <stp/>
        <stp>-46</stp>
        <stp>all</stp>
        <stp/>
        <stp/>
        <stp/>
        <stp>T</stp>
        <tr r="AB51" s="1"/>
        <tr r="AB51" s="1"/>
      </tp>
      <tp>
        <v>1995</v>
        <stp/>
        <stp>StudyData</stp>
        <stp>SUBMINUTE(EP,30,Regular)</stp>
        <stp>Bar</stp>
        <stp/>
        <stp>High</stp>
        <stp/>
        <stp>-21</stp>
        <stp>all</stp>
        <stp/>
        <stp/>
        <stp/>
        <stp>T</stp>
        <tr r="AC26" s="1"/>
        <tr r="AC26" s="1"/>
      </tp>
      <tp>
        <v>1993.25</v>
        <stp/>
        <stp>StudyData</stp>
        <stp>SUBMINUTE(EP,30,Regular)</stp>
        <stp>Bar</stp>
        <stp/>
        <stp>Open</stp>
        <stp/>
        <stp>-47</stp>
        <stp>all</stp>
        <stp/>
        <stp/>
        <stp/>
        <stp>T</stp>
        <tr r="AB52" s="1"/>
        <tr r="AB52" s="1"/>
      </tp>
      <tp>
        <v>1994.5</v>
        <stp/>
        <stp>StudyData</stp>
        <stp>SUBMINUTE(EP,30,Regular)</stp>
        <stp>Bar</stp>
        <stp/>
        <stp>High</stp>
        <stp/>
        <stp>-20</stp>
        <stp>all</stp>
        <stp/>
        <stp/>
        <stp/>
        <stp>T</stp>
        <tr r="AC25" s="1"/>
        <tr r="AC25" s="1"/>
      </tp>
      <tp>
        <v>1993.75</v>
        <stp/>
        <stp>StudyData</stp>
        <stp>SUBMINUTE(EP,30,Regular)</stp>
        <stp>Bar</stp>
        <stp/>
        <stp>Open</stp>
        <stp/>
        <stp>-44</stp>
        <stp>all</stp>
        <stp/>
        <stp/>
        <stp/>
        <stp>T</stp>
        <tr r="AB49" s="1"/>
        <tr r="AB49" s="1"/>
      </tp>
      <tp>
        <v>1995</v>
        <stp/>
        <stp>StudyData</stp>
        <stp>SUBMINUTE(EP,30,Regular)</stp>
        <stp>Bar</stp>
        <stp/>
        <stp>High</stp>
        <stp/>
        <stp>-23</stp>
        <stp>all</stp>
        <stp/>
        <stp/>
        <stp/>
        <stp>T</stp>
        <tr r="AC28" s="1"/>
        <tr r="AC28" s="1"/>
      </tp>
      <tp>
        <v>1993.25</v>
        <stp/>
        <stp>StudyData</stp>
        <stp>SUBMINUTE(EP,30,Regular)</stp>
        <stp>Bar</stp>
        <stp/>
        <stp>Open</stp>
        <stp/>
        <stp>-45</stp>
        <stp>all</stp>
        <stp/>
        <stp/>
        <stp/>
        <stp>T</stp>
        <tr r="AB50" s="1"/>
        <tr r="AB50" s="1"/>
      </tp>
      <tp>
        <v>1995.25</v>
        <stp/>
        <stp>StudyData</stp>
        <stp>SUBMINUTE(EP,30,Regular)</stp>
        <stp>Bar</stp>
        <stp/>
        <stp>High</stp>
        <stp/>
        <stp>-22</stp>
        <stp>all</stp>
        <stp/>
        <stp/>
        <stp/>
        <stp>T</stp>
        <tr r="AC27" s="1"/>
        <tr r="AC27" s="1"/>
      </tp>
      <tp>
        <v>1.1333</v>
        <stp/>
        <stp>StudyData</stp>
        <stp>EU6</stp>
        <stp>Bar</stp>
        <stp/>
        <stp>Open</stp>
        <stp>5</stp>
        <stp>-23</stp>
        <stp/>
        <stp/>
        <stp/>
        <stp/>
        <stp>T</stp>
        <tr r="AT28" s="1"/>
      </tp>
      <tp>
        <v>1.1351</v>
        <stp/>
        <stp>StudyData</stp>
        <stp>EU6</stp>
        <stp>Bar</stp>
        <stp/>
        <stp>Open</stp>
        <stp>5</stp>
        <stp>-33</stp>
        <stp/>
        <stp/>
        <stp/>
        <stp/>
        <stp>T</stp>
        <tr r="AT38" s="1"/>
      </tp>
      <tp>
        <v>1.1311</v>
        <stp/>
        <stp>StudyData</stp>
        <stp>EU6</stp>
        <stp>Bar</stp>
        <stp/>
        <stp>Open</stp>
        <stp>5</stp>
        <stp>-13</stp>
        <stp/>
        <stp/>
        <stp/>
        <stp/>
        <stp>T</stp>
        <tr r="AT18" s="1"/>
      </tp>
      <tp>
        <v>1.1332</v>
        <stp/>
        <stp>StudyData</stp>
        <stp>EU6</stp>
        <stp>Bar</stp>
        <stp/>
        <stp>Open</stp>
        <stp>5</stp>
        <stp>-43</stp>
        <stp/>
        <stp/>
        <stp/>
        <stp/>
        <stp>T</stp>
        <tr r="AT48" s="1"/>
      </tp>
      <tp>
        <v>1.1313</v>
        <stp/>
        <stp>StudyData</stp>
        <stp>EU6</stp>
        <stp>Bar</stp>
        <stp/>
        <stp>Open</stp>
        <stp>5</stp>
        <stp>-53</stp>
        <stp/>
        <stp/>
        <stp/>
        <stp/>
        <stp>T</stp>
        <tr r="AT58" s="1"/>
      </tp>
      <tp>
        <v>1.1303000000000001</v>
        <stp/>
        <stp>StudyData</stp>
        <stp>EU6</stp>
        <stp>Bar</stp>
        <stp/>
        <stp>Low</stp>
        <stp>5</stp>
        <stp>-19</stp>
        <stp/>
        <stp/>
        <stp/>
        <stp/>
        <stp>T</stp>
        <tr r="AV24" s="1"/>
      </tp>
      <tp>
        <v>1.1347</v>
        <stp/>
        <stp>StudyData</stp>
        <stp>EU6</stp>
        <stp>Bar</stp>
        <stp/>
        <stp>Low</stp>
        <stp>5</stp>
        <stp>-29</stp>
        <stp/>
        <stp/>
        <stp/>
        <stp/>
        <stp>T</stp>
        <tr r="AV34" s="1"/>
      </tp>
      <tp>
        <v>1.1336999999999999</v>
        <stp/>
        <stp>StudyData</stp>
        <stp>EU6</stp>
        <stp>Bar</stp>
        <stp/>
        <stp>Low</stp>
        <stp>5</stp>
        <stp>-39</stp>
        <stp/>
        <stp/>
        <stp/>
        <stp/>
        <stp>T</stp>
        <tr r="AV44" s="1"/>
      </tp>
      <tp>
        <v>1.1338999999999999</v>
        <stp/>
        <stp>StudyData</stp>
        <stp>EU6</stp>
        <stp>Bar</stp>
        <stp/>
        <stp>Low</stp>
        <stp>5</stp>
        <stp>-49</stp>
        <stp/>
        <stp/>
        <stp/>
        <stp/>
        <stp>T</stp>
        <tr r="AV54" s="1"/>
      </tp>
      <tp>
        <v>1.1318999999999999</v>
        <stp/>
        <stp>StudyData</stp>
        <stp>EU6</stp>
        <stp>Bar</stp>
        <stp/>
        <stp>Low</stp>
        <stp>5</stp>
        <stp>-59</stp>
        <stp/>
        <stp/>
        <stp/>
        <stp/>
        <stp>T</stp>
        <tr r="AV64" s="1"/>
      </tp>
      <tp>
        <v>1992</v>
        <stp/>
        <stp>StudyData</stp>
        <stp>SUBMINUTE(EP,30,Regular)</stp>
        <stp>Bar</stp>
        <stp/>
        <stp>Open</stp>
        <stp/>
        <stp>-58</stp>
        <stp>all</stp>
        <stp/>
        <stp/>
        <stp/>
        <stp>T</stp>
        <tr r="AB63" s="1"/>
        <tr r="AB63" s="1"/>
      </tp>
      <tp>
        <v>1993.25</v>
        <stp/>
        <stp>StudyData</stp>
        <stp>SUBMINUTE(EP,30,Regular)</stp>
        <stp>Bar</stp>
        <stp/>
        <stp>Open</stp>
        <stp/>
        <stp>-59</stp>
        <stp>all</stp>
        <stp/>
        <stp/>
        <stp/>
        <stp>T</stp>
        <tr r="AB64" s="1"/>
        <tr r="AB64" s="1"/>
      </tp>
      <tp>
        <v>1993</v>
        <stp/>
        <stp>StudyData</stp>
        <stp>SUBMINUTE(EP,30,Regular)</stp>
        <stp>Bar</stp>
        <stp/>
        <stp>High</stp>
        <stp/>
        <stp>-39</stp>
        <stp>all</stp>
        <stp/>
        <stp/>
        <stp/>
        <stp>T</stp>
        <tr r="AC44" s="1"/>
        <tr r="AC44" s="1"/>
      </tp>
      <tp>
        <v>1993.75</v>
        <stp/>
        <stp>StudyData</stp>
        <stp>SUBMINUTE(EP,30,Regular)</stp>
        <stp>Bar</stp>
        <stp/>
        <stp>High</stp>
        <stp/>
        <stp>-38</stp>
        <stp>all</stp>
        <stp/>
        <stp/>
        <stp/>
        <stp>T</stp>
        <tr r="AC43" s="1"/>
        <tr r="AC43" s="1"/>
      </tp>
      <tp>
        <v>1993</v>
        <stp/>
        <stp>StudyData</stp>
        <stp>SUBMINUTE(EP,30,Regular)</stp>
        <stp>Bar</stp>
        <stp/>
        <stp>Open</stp>
        <stp/>
        <stp>-52</stp>
        <stp>all</stp>
        <stp/>
        <stp/>
        <stp/>
        <stp>T</stp>
        <tr r="AB57" s="1"/>
        <tr r="AB57" s="1"/>
      </tp>
      <tp>
        <v>1993.25</v>
        <stp/>
        <stp>StudyData</stp>
        <stp>SUBMINUTE(EP,30,Regular)</stp>
        <stp>Bar</stp>
        <stp/>
        <stp>High</stp>
        <stp/>
        <stp>-35</stp>
        <stp>all</stp>
        <stp/>
        <stp/>
        <stp/>
        <stp>T</stp>
        <tr r="AC40" s="1"/>
        <tr r="AC40" s="1"/>
      </tp>
      <tp>
        <v>1993</v>
        <stp/>
        <stp>StudyData</stp>
        <stp>SUBMINUTE(EP,30,Regular)</stp>
        <stp>Bar</stp>
        <stp/>
        <stp>Open</stp>
        <stp/>
        <stp>-53</stp>
        <stp>all</stp>
        <stp/>
        <stp/>
        <stp/>
        <stp>T</stp>
        <tr r="AB58" s="1"/>
        <tr r="AB58" s="1"/>
      </tp>
      <tp>
        <v>1992.75</v>
        <stp/>
        <stp>StudyData</stp>
        <stp>SUBMINUTE(EP,30,Regular)</stp>
        <stp>Bar</stp>
        <stp/>
        <stp>High</stp>
        <stp/>
        <stp>-34</stp>
        <stp>all</stp>
        <stp/>
        <stp/>
        <stp/>
        <stp>T</stp>
        <tr r="AC39" s="1"/>
        <tr r="AC39" s="1"/>
      </tp>
      <tp>
        <v>1993.5</v>
        <stp/>
        <stp>StudyData</stp>
        <stp>SUBMINUTE(EP,30,Regular)</stp>
        <stp>Bar</stp>
        <stp/>
        <stp>Open</stp>
        <stp/>
        <stp>-50</stp>
        <stp>all</stp>
        <stp/>
        <stp/>
        <stp/>
        <stp>T</stp>
        <tr r="AB55" s="1"/>
        <tr r="AB55" s="1"/>
      </tp>
      <tp>
        <v>1993.75</v>
        <stp/>
        <stp>StudyData</stp>
        <stp>SUBMINUTE(EP,30,Regular)</stp>
        <stp>Bar</stp>
        <stp/>
        <stp>High</stp>
        <stp/>
        <stp>-37</stp>
        <stp>all</stp>
        <stp/>
        <stp/>
        <stp/>
        <stp>T</stp>
        <tr r="AC42" s="1"/>
        <tr r="AC42" s="1"/>
      </tp>
      <tp>
        <v>1993.5</v>
        <stp/>
        <stp>StudyData</stp>
        <stp>SUBMINUTE(EP,30,Regular)</stp>
        <stp>Bar</stp>
        <stp/>
        <stp>Open</stp>
        <stp/>
        <stp>-51</stp>
        <stp>all</stp>
        <stp/>
        <stp/>
        <stp/>
        <stp>T</stp>
        <tr r="AB56" s="1"/>
        <tr r="AB56" s="1"/>
      </tp>
      <tp>
        <v>1994</v>
        <stp/>
        <stp>StudyData</stp>
        <stp>SUBMINUTE(EP,30,Regular)</stp>
        <stp>Bar</stp>
        <stp/>
        <stp>High</stp>
        <stp/>
        <stp>-36</stp>
        <stp>all</stp>
        <stp/>
        <stp/>
        <stp/>
        <stp>T</stp>
        <tr r="AC41" s="1"/>
        <tr r="AC41" s="1"/>
      </tp>
      <tp>
        <v>1994.5</v>
        <stp/>
        <stp>StudyData</stp>
        <stp>SUBMINUTE(EP,30,Regular)</stp>
        <stp>Bar</stp>
        <stp/>
        <stp>Open</stp>
        <stp/>
        <stp>0</stp>
        <stp>all</stp>
        <stp/>
        <stp/>
        <stp/>
        <stp>T</stp>
        <tr r="AB5" s="1"/>
        <tr r="AB5" s="1"/>
      </tp>
      <tp>
        <v>1991.75</v>
        <stp/>
        <stp>StudyData</stp>
        <stp>SUBMINUTE(EP,30,Regular)</stp>
        <stp>Bar</stp>
        <stp/>
        <stp>Open</stp>
        <stp/>
        <stp>-56</stp>
        <stp>all</stp>
        <stp/>
        <stp/>
        <stp/>
        <stp>T</stp>
        <tr r="AB61" s="1"/>
        <tr r="AB61" s="1"/>
      </tp>
      <tp>
        <v>1995.25</v>
        <stp/>
        <stp>StudyData</stp>
        <stp>SUBMINUTE(EP,30,Regular)</stp>
        <stp>Bar</stp>
        <stp/>
        <stp>High</stp>
        <stp/>
        <stp>-31</stp>
        <stp>all</stp>
        <stp/>
        <stp/>
        <stp/>
        <stp>T</stp>
        <tr r="AC36" s="1"/>
        <tr r="AC36" s="1"/>
      </tp>
      <tp>
        <v>1991.75</v>
        <stp/>
        <stp>StudyData</stp>
        <stp>SUBMINUTE(EP,30,Regular)</stp>
        <stp>Bar</stp>
        <stp/>
        <stp>Open</stp>
        <stp/>
        <stp>-57</stp>
        <stp>all</stp>
        <stp/>
        <stp/>
        <stp/>
        <stp>T</stp>
        <tr r="AB62" s="1"/>
        <tr r="AB62" s="1"/>
      </tp>
      <tp>
        <v>1995.75</v>
        <stp/>
        <stp>StudyData</stp>
        <stp>SUBMINUTE(EP,30,Regular)</stp>
        <stp>Bar</stp>
        <stp/>
        <stp>High</stp>
        <stp/>
        <stp>-30</stp>
        <stp>all</stp>
        <stp/>
        <stp/>
        <stp/>
        <stp>T</stp>
        <tr r="AC35" s="1"/>
        <tr r="AC35" s="1"/>
      </tp>
      <tp>
        <v>1993</v>
        <stp/>
        <stp>StudyData</stp>
        <stp>SUBMINUTE(EP,30,Regular)</stp>
        <stp>Bar</stp>
        <stp/>
        <stp>Open</stp>
        <stp/>
        <stp>-54</stp>
        <stp>all</stp>
        <stp/>
        <stp/>
        <stp/>
        <stp>T</stp>
        <tr r="AB59" s="1"/>
        <tr r="AB59" s="1"/>
      </tp>
      <tp>
        <v>1993.25</v>
        <stp/>
        <stp>StudyData</stp>
        <stp>SUBMINUTE(EP,30,Regular)</stp>
        <stp>Bar</stp>
        <stp/>
        <stp>High</stp>
        <stp/>
        <stp>-33</stp>
        <stp>all</stp>
        <stp/>
        <stp/>
        <stp/>
        <stp>T</stp>
        <tr r="AC38" s="1"/>
        <tr r="AC38" s="1"/>
      </tp>
      <tp>
        <v>1992</v>
        <stp/>
        <stp>StudyData</stp>
        <stp>SUBMINUTE(EP,30,Regular)</stp>
        <stp>Bar</stp>
        <stp/>
        <stp>Open</stp>
        <stp/>
        <stp>-55</stp>
        <stp>all</stp>
        <stp/>
        <stp/>
        <stp/>
        <stp>T</stp>
        <tr r="AB60" s="1"/>
        <tr r="AB60" s="1"/>
      </tp>
      <tp>
        <v>1993.75</v>
        <stp/>
        <stp>StudyData</stp>
        <stp>SUBMINUTE(EP,30,Regular)</stp>
        <stp>Bar</stp>
        <stp/>
        <stp>High</stp>
        <stp/>
        <stp>-32</stp>
        <stp>all</stp>
        <stp/>
        <stp/>
        <stp/>
        <stp>T</stp>
        <tr r="AC37" s="1"/>
        <tr r="AC37" s="1"/>
      </tp>
      <tp>
        <v>1.1327</v>
        <stp/>
        <stp>StudyData</stp>
        <stp>EU6</stp>
        <stp>Bar</stp>
        <stp/>
        <stp>Open</stp>
        <stp>5</stp>
        <stp>-22</stp>
        <stp/>
        <stp/>
        <stp/>
        <stp/>
        <stp>T</stp>
        <tr r="AT27" s="1"/>
      </tp>
      <tp>
        <v>1.1361000000000001</v>
        <stp/>
        <stp>StudyData</stp>
        <stp>EU6</stp>
        <stp>Bar</stp>
        <stp/>
        <stp>Open</stp>
        <stp>5</stp>
        <stp>-32</stp>
        <stp/>
        <stp/>
        <stp/>
        <stp/>
        <stp>T</stp>
        <tr r="AT37" s="1"/>
      </tp>
      <tp>
        <v>1.1295999999999999</v>
        <stp/>
        <stp>StudyData</stp>
        <stp>EU6</stp>
        <stp>Bar</stp>
        <stp/>
        <stp>Open</stp>
        <stp>5</stp>
        <stp>-12</stp>
        <stp/>
        <stp/>
        <stp/>
        <stp/>
        <stp>T</stp>
        <tr r="AT17" s="1"/>
      </tp>
      <tp>
        <v>1.1333</v>
        <stp/>
        <stp>StudyData</stp>
        <stp>EU6</stp>
        <stp>Bar</stp>
        <stp/>
        <stp>Open</stp>
        <stp>5</stp>
        <stp>-42</stp>
        <stp/>
        <stp/>
        <stp/>
        <stp/>
        <stp>T</stp>
        <tr r="AT47" s="1"/>
      </tp>
      <tp>
        <v>1.1328</v>
        <stp/>
        <stp>StudyData</stp>
        <stp>EU6</stp>
        <stp>Bar</stp>
        <stp/>
        <stp>Open</stp>
        <stp>5</stp>
        <stp>-52</stp>
        <stp/>
        <stp/>
        <stp/>
        <stp/>
        <stp>T</stp>
        <tr r="AT57" s="1"/>
      </tp>
      <tp>
        <v>1.1305000000000001</v>
        <stp/>
        <stp>StudyData</stp>
        <stp>EU6</stp>
        <stp>Bar</stp>
        <stp/>
        <stp>Low</stp>
        <stp>5</stp>
        <stp>-18</stp>
        <stp/>
        <stp/>
        <stp/>
        <stp/>
        <stp>T</stp>
        <tr r="AV23" s="1"/>
      </tp>
      <tp>
        <v>1.1344000000000001</v>
        <stp/>
        <stp>StudyData</stp>
        <stp>EU6</stp>
        <stp>Bar</stp>
        <stp/>
        <stp>Low</stp>
        <stp>5</stp>
        <stp>-28</stp>
        <stp/>
        <stp/>
        <stp/>
        <stp/>
        <stp>T</stp>
        <tr r="AV33" s="1"/>
      </tp>
      <tp>
        <v>1.133</v>
        <stp/>
        <stp>StudyData</stp>
        <stp>EU6</stp>
        <stp>Bar</stp>
        <stp/>
        <stp>Low</stp>
        <stp>5</stp>
        <stp>-38</stp>
        <stp/>
        <stp/>
        <stp/>
        <stp/>
        <stp>T</stp>
        <tr r="AV43" s="1"/>
      </tp>
      <tp>
        <v>1.1336999999999999</v>
        <stp/>
        <stp>StudyData</stp>
        <stp>EU6</stp>
        <stp>Bar</stp>
        <stp/>
        <stp>Low</stp>
        <stp>5</stp>
        <stp>-48</stp>
        <stp/>
        <stp/>
        <stp/>
        <stp/>
        <stp>T</stp>
        <tr r="AV53" s="1"/>
      </tp>
      <tp>
        <v>1.1318999999999999</v>
        <stp/>
        <stp>StudyData</stp>
        <stp>EU6</stp>
        <stp>Bar</stp>
        <stp/>
        <stp>Low</stp>
        <stp>5</stp>
        <stp>-58</stp>
        <stp/>
        <stp/>
        <stp/>
        <stp/>
        <stp>T</stp>
        <tr r="AV63" s="1"/>
      </tp>
      <tp>
        <v>1994</v>
        <stp/>
        <stp>StudyData</stp>
        <stp>SUBMINUTE(EP,30,Regular)</stp>
        <stp>Bar</stp>
        <stp/>
        <stp>Open</stp>
        <stp/>
        <stp>-60</stp>
        <stp>all</stp>
        <stp/>
        <stp/>
        <stp/>
        <stp>T</stp>
        <tr r="AB65" s="1"/>
        <tr r="AB65" s="1"/>
      </tp>
      <tp>
        <v>1.1315999999999999</v>
        <stp/>
        <stp>StudyData</stp>
        <stp>EU6</stp>
        <stp>Bar</stp>
        <stp/>
        <stp>Open</stp>
        <stp>5</stp>
        <stp>-21</stp>
        <stp/>
        <stp/>
        <stp/>
        <stp/>
        <stp>T</stp>
        <tr r="AT26" s="1"/>
      </tp>
      <tp>
        <v>1.1363000000000001</v>
        <stp/>
        <stp>StudyData</stp>
        <stp>EU6</stp>
        <stp>Bar</stp>
        <stp/>
        <stp>Open</stp>
        <stp>5</stp>
        <stp>-31</stp>
        <stp/>
        <stp/>
        <stp/>
        <stp/>
        <stp>T</stp>
        <tr r="AT36" s="1"/>
      </tp>
      <tp>
        <v>1.129</v>
        <stp/>
        <stp>StudyData</stp>
        <stp>EU6</stp>
        <stp>Bar</stp>
        <stp/>
        <stp>Open</stp>
        <stp>5</stp>
        <stp>-11</stp>
        <stp/>
        <stp/>
        <stp/>
        <stp/>
        <stp>T</stp>
        <tr r="AT16" s="1"/>
      </tp>
      <tp>
        <v>1.1343000000000001</v>
        <stp/>
        <stp>StudyData</stp>
        <stp>EU6</stp>
        <stp>Bar</stp>
        <stp/>
        <stp>Open</stp>
        <stp>5</stp>
        <stp>-41</stp>
        <stp/>
        <stp/>
        <stp/>
        <stp/>
        <stp>T</stp>
        <tr r="AT46" s="1"/>
      </tp>
      <tp>
        <v>1.1328</v>
        <stp/>
        <stp>StudyData</stp>
        <stp>EU6</stp>
        <stp>Bar</stp>
        <stp/>
        <stp>Open</stp>
        <stp>5</stp>
        <stp>-51</stp>
        <stp/>
        <stp/>
        <stp/>
        <stp/>
        <stp>T</stp>
        <tr r="AT56" s="1"/>
      </tp>
      <tp>
        <v>1982</v>
        <stp/>
        <stp>ContractData</stp>
        <stp>EP</stp>
        <stp>Low</stp>
        <stp/>
        <stp>T</stp>
        <tr r="M7" s="1"/>
      </tp>
      <tp>
        <v>1994.5</v>
        <stp/>
        <stp>StudyData</stp>
        <stp>SUBMINUTE(EP,30,Regular)</stp>
        <stp>Bar</stp>
        <stp/>
        <stp>High</stp>
        <stp/>
        <stp>-19</stp>
        <stp>all</stp>
        <stp/>
        <stp/>
        <stp/>
        <stp>T</stp>
        <tr r="AC24" s="1"/>
        <tr r="AC24" s="1"/>
      </tp>
      <tp>
        <v>1994.75</v>
        <stp/>
        <stp>StudyData</stp>
        <stp>SUBMINUTE(EP,30,Regular)</stp>
        <stp>Bar</stp>
        <stp/>
        <stp>High</stp>
        <stp/>
        <stp>-18</stp>
        <stp>all</stp>
        <stp/>
        <stp/>
        <stp/>
        <stp>T</stp>
        <tr r="AC23" s="1"/>
        <tr r="AC23" s="1"/>
      </tp>
      <tp>
        <v>1993.5</v>
        <stp/>
        <stp>StudyData</stp>
        <stp>SUBMINUTE(EP,30,Regular)</stp>
        <stp>Bar</stp>
        <stp/>
        <stp>High</stp>
        <stp/>
        <stp>-15</stp>
        <stp>all</stp>
        <stp/>
        <stp/>
        <stp/>
        <stp>T</stp>
        <tr r="AC20" s="1"/>
        <tr r="AC20" s="1"/>
      </tp>
      <tp>
        <v>1993.5</v>
        <stp/>
        <stp>StudyData</stp>
        <stp>SUBMINUTE(EP,30,Regular)</stp>
        <stp>Bar</stp>
        <stp/>
        <stp>High</stp>
        <stp/>
        <stp>-14</stp>
        <stp>all</stp>
        <stp/>
        <stp/>
        <stp/>
        <stp>T</stp>
        <tr r="AC19" s="1"/>
        <tr r="AC19" s="1"/>
      </tp>
      <tp>
        <v>1994</v>
        <stp/>
        <stp>StudyData</stp>
        <stp>SUBMINUTE(EP,30,Regular)</stp>
        <stp>Bar</stp>
        <stp/>
        <stp>High</stp>
        <stp/>
        <stp>-17</stp>
        <stp>all</stp>
        <stp/>
        <stp/>
        <stp/>
        <stp>T</stp>
        <tr r="AC22" s="1"/>
        <tr r="AC22" s="1"/>
      </tp>
      <tp>
        <v>1993</v>
        <stp/>
        <stp>StudyData</stp>
        <stp>SUBMINUTE(EP,30,Regular)</stp>
        <stp>Bar</stp>
        <stp/>
        <stp>High</stp>
        <stp/>
        <stp>-16</stp>
        <stp>all</stp>
        <stp/>
        <stp/>
        <stp/>
        <stp>T</stp>
        <tr r="AC21" s="1"/>
        <tr r="AC21" s="1"/>
      </tp>
      <tp>
        <v>1994.75</v>
        <stp/>
        <stp>StudyData</stp>
        <stp>SUBMINUTE(EP,30,Regular)</stp>
        <stp>Bar</stp>
        <stp/>
        <stp>High</stp>
        <stp/>
        <stp>-11</stp>
        <stp>all</stp>
        <stp/>
        <stp/>
        <stp/>
        <stp>T</stp>
        <tr r="AC16" s="1"/>
        <tr r="AC16" s="1"/>
      </tp>
      <tp>
        <v>1995.5</v>
        <stp/>
        <stp>StudyData</stp>
        <stp>SUBMINUTE(EP,30,Regular)</stp>
        <stp>Bar</stp>
        <stp/>
        <stp>High</stp>
        <stp/>
        <stp>-10</stp>
        <stp>all</stp>
        <stp/>
        <stp/>
        <stp/>
        <stp>T</stp>
        <tr r="AC15" s="1"/>
        <tr r="AC15" s="1"/>
      </tp>
      <tp>
        <v>1994</v>
        <stp/>
        <stp>StudyData</stp>
        <stp>SUBMINUTE(EP,30,Regular)</stp>
        <stp>Bar</stp>
        <stp/>
        <stp>High</stp>
        <stp/>
        <stp>-13</stp>
        <stp>all</stp>
        <stp/>
        <stp/>
        <stp/>
        <stp>T</stp>
        <tr r="AC18" s="1"/>
        <tr r="AC18" s="1"/>
      </tp>
      <tp>
        <v>1993.75</v>
        <stp/>
        <stp>StudyData</stp>
        <stp>SUBMINUTE(EP,30,Regular)</stp>
        <stp>Bar</stp>
        <stp/>
        <stp>High</stp>
        <stp/>
        <stp>-12</stp>
        <stp>all</stp>
        <stp/>
        <stp/>
        <stp/>
        <stp>T</stp>
        <tr r="AC17" s="1"/>
        <tr r="AC17" s="1"/>
      </tp>
      <tp>
        <v>1.1317999999999999</v>
        <stp/>
        <stp>StudyData</stp>
        <stp>EU6</stp>
        <stp>Bar</stp>
        <stp/>
        <stp>Open</stp>
        <stp>5</stp>
        <stp>-20</stp>
        <stp/>
        <stp/>
        <stp/>
        <stp/>
        <stp>T</stp>
        <tr r="AT25" s="1"/>
      </tp>
      <tp>
        <v>1.1358999999999999</v>
        <stp/>
        <stp>StudyData</stp>
        <stp>EU6</stp>
        <stp>Bar</stp>
        <stp/>
        <stp>Open</stp>
        <stp>5</stp>
        <stp>-30</stp>
        <stp/>
        <stp/>
        <stp/>
        <stp/>
        <stp>T</stp>
        <tr r="AT35" s="1"/>
      </tp>
      <tp>
        <v>1.1288</v>
        <stp/>
        <stp>StudyData</stp>
        <stp>EU6</stp>
        <stp>Bar</stp>
        <stp/>
        <stp>Open</stp>
        <stp>5</stp>
        <stp>-10</stp>
        <stp/>
        <stp/>
        <stp/>
        <stp/>
        <stp>T</stp>
        <tr r="AT15" s="1"/>
      </tp>
      <tp>
        <v>1.1312</v>
        <stp/>
        <stp>StudyData</stp>
        <stp>EU6</stp>
        <stp>Bar</stp>
        <stp/>
        <stp>Open</stp>
        <stp>5</stp>
        <stp>-60</stp>
        <stp/>
        <stp/>
        <stp/>
        <stp/>
        <stp>T</stp>
        <tr r="AT65" s="1"/>
      </tp>
      <tp>
        <v>1.1349</v>
        <stp/>
        <stp>StudyData</stp>
        <stp>EU6</stp>
        <stp>Bar</stp>
        <stp/>
        <stp>Open</stp>
        <stp>5</stp>
        <stp>-40</stp>
        <stp/>
        <stp/>
        <stp/>
        <stp/>
        <stp>T</stp>
        <tr r="AT45" s="1"/>
      </tp>
      <tp>
        <v>1.1328</v>
        <stp/>
        <stp>StudyData</stp>
        <stp>EU6</stp>
        <stp>Bar</stp>
        <stp/>
        <stp>Open</stp>
        <stp>5</stp>
        <stp>-50</stp>
        <stp/>
        <stp/>
        <stp/>
        <stp/>
        <stp>T</stp>
        <tr r="AT55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-0.26933755990000002</c:v>
                </c:pt>
                <c:pt idx="1">
                  <c:v>-3.0444256699999998E-2</c:v>
                </c:pt>
                <c:pt idx="2">
                  <c:v>0.6985613705</c:v>
                </c:pt>
                <c:pt idx="3">
                  <c:v>0.53225963219999994</c:v>
                </c:pt>
                <c:pt idx="4">
                  <c:v>-0.31130591200000002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DD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-0.25823812969999999</c:v>
                </c:pt>
                <c:pt idx="1">
                  <c:v>-0.16168081520000002</c:v>
                </c:pt>
                <c:pt idx="2">
                  <c:v>0.84729584579999995</c:v>
                </c:pt>
                <c:pt idx="3">
                  <c:v>0.68559757719999992</c:v>
                </c:pt>
                <c:pt idx="4">
                  <c:v>-0.2438284131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TYA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0.38406372970000002</c:v>
                </c:pt>
                <c:pt idx="1">
                  <c:v>0.40270457720000002</c:v>
                </c:pt>
                <c:pt idx="2">
                  <c:v>0.21685173160000001</c:v>
                </c:pt>
                <c:pt idx="3">
                  <c:v>-7.6987639499999996E-2</c:v>
                </c:pt>
                <c:pt idx="4">
                  <c:v>0.42970703120000003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DB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-0.36171659859999999</c:v>
                </c:pt>
                <c:pt idx="1">
                  <c:v>-0.28365430949999998</c:v>
                </c:pt>
                <c:pt idx="2">
                  <c:v>0.2860929612</c:v>
                </c:pt>
                <c:pt idx="3">
                  <c:v>0.36057337169999998</c:v>
                </c:pt>
                <c:pt idx="4">
                  <c:v>-0.16510318259999998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0.19206440769999999</c:v>
                </c:pt>
                <c:pt idx="1">
                  <c:v>7.88314445E-2</c:v>
                </c:pt>
                <c:pt idx="2">
                  <c:v>-0.15073615370000001</c:v>
                </c:pt>
                <c:pt idx="3">
                  <c:v>-0.14407884930000001</c:v>
                </c:pt>
                <c:pt idx="4">
                  <c:v>0.19743470439999999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573025160"/>
        <c:axId val="573026336"/>
      </c:scatterChart>
      <c:valAx>
        <c:axId val="573025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573026336"/>
        <c:crosses val="autoZero"/>
        <c:crossBetween val="midCat"/>
      </c:valAx>
      <c:valAx>
        <c:axId val="57302633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3025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000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8278717119607698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Main!$AT$5:$AT$65</c15:sqref>
                  </c15:fullRef>
                </c:ext>
              </c:extLst>
              <c:f>(Main!$AT$5:$AT$29,Main!$AT$31:$AT$65)</c:f>
              <c:numCache>
                <c:formatCode>0.00</c:formatCode>
                <c:ptCount val="60"/>
                <c:pt idx="0">
                  <c:v>1.1306</c:v>
                </c:pt>
                <c:pt idx="1">
                  <c:v>1.1304000000000001</c:v>
                </c:pt>
                <c:pt idx="2">
                  <c:v>1.1308</c:v>
                </c:pt>
                <c:pt idx="3">
                  <c:v>1.1299999999999999</c:v>
                </c:pt>
                <c:pt idx="4">
                  <c:v>1.1297999999999999</c:v>
                </c:pt>
                <c:pt idx="5">
                  <c:v>1.1291</c:v>
                </c:pt>
                <c:pt idx="6">
                  <c:v>1.1289</c:v>
                </c:pt>
                <c:pt idx="7">
                  <c:v>1.1286</c:v>
                </c:pt>
                <c:pt idx="8">
                  <c:v>1.1291</c:v>
                </c:pt>
                <c:pt idx="9">
                  <c:v>1.1293</c:v>
                </c:pt>
                <c:pt idx="10">
                  <c:v>1.1288</c:v>
                </c:pt>
                <c:pt idx="11">
                  <c:v>1.129</c:v>
                </c:pt>
                <c:pt idx="12">
                  <c:v>1.1295999999999999</c:v>
                </c:pt>
                <c:pt idx="13">
                  <c:v>1.1311</c:v>
                </c:pt>
                <c:pt idx="14">
                  <c:v>1.1313</c:v>
                </c:pt>
                <c:pt idx="15">
                  <c:v>1.1313</c:v>
                </c:pt>
                <c:pt idx="16">
                  <c:v>1.1304000000000001</c:v>
                </c:pt>
                <c:pt idx="17">
                  <c:v>1.1312</c:v>
                </c:pt>
                <c:pt idx="18">
                  <c:v>1.1312</c:v>
                </c:pt>
                <c:pt idx="19">
                  <c:v>1.1309</c:v>
                </c:pt>
                <c:pt idx="20">
                  <c:v>1.1317999999999999</c:v>
                </c:pt>
                <c:pt idx="21">
                  <c:v>1.1315999999999999</c:v>
                </c:pt>
                <c:pt idx="22">
                  <c:v>1.1327</c:v>
                </c:pt>
                <c:pt idx="23">
                  <c:v>1.1333</c:v>
                </c:pt>
                <c:pt idx="24">
                  <c:v>1.1339999999999999</c:v>
                </c:pt>
                <c:pt idx="25">
                  <c:v>1.1341000000000001</c:v>
                </c:pt>
                <c:pt idx="26">
                  <c:v>1.1351</c:v>
                </c:pt>
                <c:pt idx="27">
                  <c:v>1.1348</c:v>
                </c:pt>
                <c:pt idx="28">
                  <c:v>1.1355999999999999</c:v>
                </c:pt>
                <c:pt idx="29">
                  <c:v>1.1358999999999999</c:v>
                </c:pt>
                <c:pt idx="30">
                  <c:v>1.1363000000000001</c:v>
                </c:pt>
                <c:pt idx="31">
                  <c:v>1.1361000000000001</c:v>
                </c:pt>
                <c:pt idx="32">
                  <c:v>1.1351</c:v>
                </c:pt>
                <c:pt idx="33">
                  <c:v>1.1341000000000001</c:v>
                </c:pt>
                <c:pt idx="34">
                  <c:v>1.1346000000000001</c:v>
                </c:pt>
                <c:pt idx="35">
                  <c:v>1.1341000000000001</c:v>
                </c:pt>
                <c:pt idx="36">
                  <c:v>1.1335</c:v>
                </c:pt>
                <c:pt idx="37">
                  <c:v>1.1339999999999999</c:v>
                </c:pt>
                <c:pt idx="38">
                  <c:v>1.1338999999999999</c:v>
                </c:pt>
                <c:pt idx="39">
                  <c:v>1.1349</c:v>
                </c:pt>
                <c:pt idx="40">
                  <c:v>1.1343000000000001</c:v>
                </c:pt>
                <c:pt idx="41">
                  <c:v>1.1333</c:v>
                </c:pt>
                <c:pt idx="42">
                  <c:v>1.1332</c:v>
                </c:pt>
                <c:pt idx="43">
                  <c:v>1.1338999999999999</c:v>
                </c:pt>
                <c:pt idx="44">
                  <c:v>1.1338999999999999</c:v>
                </c:pt>
                <c:pt idx="45">
                  <c:v>1.1337999999999999</c:v>
                </c:pt>
                <c:pt idx="46">
                  <c:v>1.1337999999999999</c:v>
                </c:pt>
                <c:pt idx="47">
                  <c:v>1.1343000000000001</c:v>
                </c:pt>
                <c:pt idx="48">
                  <c:v>1.1346000000000001</c:v>
                </c:pt>
                <c:pt idx="49">
                  <c:v>1.1328</c:v>
                </c:pt>
                <c:pt idx="50">
                  <c:v>1.1328</c:v>
                </c:pt>
                <c:pt idx="51">
                  <c:v>1.1328</c:v>
                </c:pt>
                <c:pt idx="52">
                  <c:v>1.1313</c:v>
                </c:pt>
                <c:pt idx="53">
                  <c:v>1.1315</c:v>
                </c:pt>
                <c:pt idx="54">
                  <c:v>1.1316999999999999</c:v>
                </c:pt>
                <c:pt idx="55">
                  <c:v>1.1321000000000001</c:v>
                </c:pt>
                <c:pt idx="56">
                  <c:v>1.1324000000000001</c:v>
                </c:pt>
                <c:pt idx="57">
                  <c:v>1.1321000000000001</c:v>
                </c:pt>
                <c:pt idx="58">
                  <c:v>1.1319999999999999</c:v>
                </c:pt>
                <c:pt idx="59">
                  <c:v>1.1312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Main!$AU$5:$AU$65</c15:sqref>
                  </c15:fullRef>
                </c:ext>
              </c:extLst>
              <c:f>(Main!$AU$5:$AU$29,Main!$AU$31:$AU$65)</c:f>
              <c:numCache>
                <c:formatCode>0.00</c:formatCode>
                <c:ptCount val="60"/>
                <c:pt idx="0">
                  <c:v>1.131</c:v>
                </c:pt>
                <c:pt idx="1">
                  <c:v>1.1307</c:v>
                </c:pt>
                <c:pt idx="2">
                  <c:v>1.1309</c:v>
                </c:pt>
                <c:pt idx="3">
                  <c:v>1.1312</c:v>
                </c:pt>
                <c:pt idx="4">
                  <c:v>1.1302000000000001</c:v>
                </c:pt>
                <c:pt idx="5">
                  <c:v>1.1298999999999999</c:v>
                </c:pt>
                <c:pt idx="6">
                  <c:v>1.1291</c:v>
                </c:pt>
                <c:pt idx="7">
                  <c:v>1.129</c:v>
                </c:pt>
                <c:pt idx="8">
                  <c:v>1.1293</c:v>
                </c:pt>
                <c:pt idx="9">
                  <c:v>1.1296999999999999</c:v>
                </c:pt>
                <c:pt idx="10">
                  <c:v>1.1294999999999999</c:v>
                </c:pt>
                <c:pt idx="11">
                  <c:v>1.1293</c:v>
                </c:pt>
                <c:pt idx="12">
                  <c:v>1.1297999999999999</c:v>
                </c:pt>
                <c:pt idx="13">
                  <c:v>1.1311</c:v>
                </c:pt>
                <c:pt idx="14">
                  <c:v>1.1315</c:v>
                </c:pt>
                <c:pt idx="15">
                  <c:v>1.1316999999999999</c:v>
                </c:pt>
                <c:pt idx="16">
                  <c:v>1.1314</c:v>
                </c:pt>
                <c:pt idx="17">
                  <c:v>1.1312</c:v>
                </c:pt>
                <c:pt idx="18">
                  <c:v>1.1313</c:v>
                </c:pt>
                <c:pt idx="19">
                  <c:v>1.1314</c:v>
                </c:pt>
                <c:pt idx="20">
                  <c:v>1.1317999999999999</c:v>
                </c:pt>
                <c:pt idx="21">
                  <c:v>1.1324000000000001</c:v>
                </c:pt>
                <c:pt idx="22">
                  <c:v>1.1329</c:v>
                </c:pt>
                <c:pt idx="23">
                  <c:v>1.1335</c:v>
                </c:pt>
                <c:pt idx="24">
                  <c:v>1.1341000000000001</c:v>
                </c:pt>
                <c:pt idx="25">
                  <c:v>1.1345000000000001</c:v>
                </c:pt>
                <c:pt idx="26">
                  <c:v>1.1353</c:v>
                </c:pt>
                <c:pt idx="27">
                  <c:v>1.1353</c:v>
                </c:pt>
                <c:pt idx="28">
                  <c:v>1.1361000000000001</c:v>
                </c:pt>
                <c:pt idx="29">
                  <c:v>1.1359999999999999</c:v>
                </c:pt>
                <c:pt idx="30">
                  <c:v>1.1368</c:v>
                </c:pt>
                <c:pt idx="31">
                  <c:v>1.1372</c:v>
                </c:pt>
                <c:pt idx="32">
                  <c:v>1.1364000000000001</c:v>
                </c:pt>
                <c:pt idx="33">
                  <c:v>1.1355</c:v>
                </c:pt>
                <c:pt idx="34">
                  <c:v>1.1348</c:v>
                </c:pt>
                <c:pt idx="35">
                  <c:v>1.1346000000000001</c:v>
                </c:pt>
                <c:pt idx="36">
                  <c:v>1.1343000000000001</c:v>
                </c:pt>
                <c:pt idx="37">
                  <c:v>1.1344000000000001</c:v>
                </c:pt>
                <c:pt idx="38">
                  <c:v>1.1345000000000001</c:v>
                </c:pt>
                <c:pt idx="39">
                  <c:v>1.1351</c:v>
                </c:pt>
                <c:pt idx="40">
                  <c:v>1.1354</c:v>
                </c:pt>
                <c:pt idx="41">
                  <c:v>1.1344000000000001</c:v>
                </c:pt>
                <c:pt idx="42">
                  <c:v>1.1335999999999999</c:v>
                </c:pt>
                <c:pt idx="43">
                  <c:v>1.1338999999999999</c:v>
                </c:pt>
                <c:pt idx="44">
                  <c:v>1.1344000000000001</c:v>
                </c:pt>
                <c:pt idx="45">
                  <c:v>1.1345000000000001</c:v>
                </c:pt>
                <c:pt idx="46">
                  <c:v>1.1339999999999999</c:v>
                </c:pt>
                <c:pt idx="47">
                  <c:v>1.1347</c:v>
                </c:pt>
                <c:pt idx="48">
                  <c:v>1.1348</c:v>
                </c:pt>
                <c:pt idx="49">
                  <c:v>1.1349</c:v>
                </c:pt>
                <c:pt idx="50">
                  <c:v>1.133</c:v>
                </c:pt>
                <c:pt idx="51">
                  <c:v>1.1331</c:v>
                </c:pt>
                <c:pt idx="52">
                  <c:v>1.1327</c:v>
                </c:pt>
                <c:pt idx="53">
                  <c:v>1.1318999999999999</c:v>
                </c:pt>
                <c:pt idx="54">
                  <c:v>1.1322000000000001</c:v>
                </c:pt>
                <c:pt idx="55">
                  <c:v>1.1321000000000001</c:v>
                </c:pt>
                <c:pt idx="56">
                  <c:v>1.1325000000000001</c:v>
                </c:pt>
                <c:pt idx="57">
                  <c:v>1.1325000000000001</c:v>
                </c:pt>
                <c:pt idx="58">
                  <c:v>1.1324000000000001</c:v>
                </c:pt>
                <c:pt idx="59">
                  <c:v>1.1321000000000001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Main!$AV$5:$AV$65</c15:sqref>
                  </c15:fullRef>
                </c:ext>
              </c:extLst>
              <c:f>(Main!$AV$5:$AV$29,Main!$AV$31:$AV$65)</c:f>
              <c:numCache>
                <c:formatCode>0.00</c:formatCode>
                <c:ptCount val="60"/>
                <c:pt idx="0">
                  <c:v>1.1303000000000001</c:v>
                </c:pt>
                <c:pt idx="1">
                  <c:v>1.1298999999999999</c:v>
                </c:pt>
                <c:pt idx="2">
                  <c:v>1.1301000000000001</c:v>
                </c:pt>
                <c:pt idx="3">
                  <c:v>1.1299999999999999</c:v>
                </c:pt>
                <c:pt idx="4">
                  <c:v>1.1296999999999999</c:v>
                </c:pt>
                <c:pt idx="5">
                  <c:v>1.1291</c:v>
                </c:pt>
                <c:pt idx="6">
                  <c:v>1.1287</c:v>
                </c:pt>
                <c:pt idx="7">
                  <c:v>1.1285000000000001</c:v>
                </c:pt>
                <c:pt idx="8">
                  <c:v>1.1283000000000001</c:v>
                </c:pt>
                <c:pt idx="9">
                  <c:v>1.1289</c:v>
                </c:pt>
                <c:pt idx="10">
                  <c:v>1.1287</c:v>
                </c:pt>
                <c:pt idx="11">
                  <c:v>1.1286</c:v>
                </c:pt>
                <c:pt idx="12">
                  <c:v>1.1289</c:v>
                </c:pt>
                <c:pt idx="13">
                  <c:v>1.1294999999999999</c:v>
                </c:pt>
                <c:pt idx="14">
                  <c:v>1.131</c:v>
                </c:pt>
                <c:pt idx="15">
                  <c:v>1.1309</c:v>
                </c:pt>
                <c:pt idx="16">
                  <c:v>1.1304000000000001</c:v>
                </c:pt>
                <c:pt idx="17">
                  <c:v>1.1299999999999999</c:v>
                </c:pt>
                <c:pt idx="18">
                  <c:v>1.1305000000000001</c:v>
                </c:pt>
                <c:pt idx="19">
                  <c:v>1.1303000000000001</c:v>
                </c:pt>
                <c:pt idx="20">
                  <c:v>1.1303000000000001</c:v>
                </c:pt>
                <c:pt idx="21">
                  <c:v>1.1315999999999999</c:v>
                </c:pt>
                <c:pt idx="22">
                  <c:v>1.1315</c:v>
                </c:pt>
                <c:pt idx="23">
                  <c:v>1.1323000000000001</c:v>
                </c:pt>
                <c:pt idx="24">
                  <c:v>1.1331</c:v>
                </c:pt>
                <c:pt idx="25">
                  <c:v>1.1336999999999999</c:v>
                </c:pt>
                <c:pt idx="26">
                  <c:v>1.1341000000000001</c:v>
                </c:pt>
                <c:pt idx="27">
                  <c:v>1.1344000000000001</c:v>
                </c:pt>
                <c:pt idx="28">
                  <c:v>1.1347</c:v>
                </c:pt>
                <c:pt idx="29">
                  <c:v>1.1352</c:v>
                </c:pt>
                <c:pt idx="30">
                  <c:v>1.1358999999999999</c:v>
                </c:pt>
                <c:pt idx="31">
                  <c:v>1.1359999999999999</c:v>
                </c:pt>
                <c:pt idx="32">
                  <c:v>1.135</c:v>
                </c:pt>
                <c:pt idx="33">
                  <c:v>1.1339999999999999</c:v>
                </c:pt>
                <c:pt idx="34">
                  <c:v>1.1339999999999999</c:v>
                </c:pt>
                <c:pt idx="35">
                  <c:v>1.1337999999999999</c:v>
                </c:pt>
                <c:pt idx="36">
                  <c:v>1.133</c:v>
                </c:pt>
                <c:pt idx="37">
                  <c:v>1.133</c:v>
                </c:pt>
                <c:pt idx="38">
                  <c:v>1.1336999999999999</c:v>
                </c:pt>
                <c:pt idx="39">
                  <c:v>1.1337999999999999</c:v>
                </c:pt>
                <c:pt idx="40">
                  <c:v>1.1341000000000001</c:v>
                </c:pt>
                <c:pt idx="41">
                  <c:v>1.1333</c:v>
                </c:pt>
                <c:pt idx="42">
                  <c:v>1.1325000000000001</c:v>
                </c:pt>
                <c:pt idx="43">
                  <c:v>1.1325000000000001</c:v>
                </c:pt>
                <c:pt idx="44">
                  <c:v>1.1337999999999999</c:v>
                </c:pt>
                <c:pt idx="45">
                  <c:v>1.1335</c:v>
                </c:pt>
                <c:pt idx="46">
                  <c:v>1.1335</c:v>
                </c:pt>
                <c:pt idx="47">
                  <c:v>1.1336999999999999</c:v>
                </c:pt>
                <c:pt idx="48">
                  <c:v>1.1338999999999999</c:v>
                </c:pt>
                <c:pt idx="49">
                  <c:v>1.1327</c:v>
                </c:pt>
                <c:pt idx="50">
                  <c:v>1.1323000000000001</c:v>
                </c:pt>
                <c:pt idx="51">
                  <c:v>1.1323000000000001</c:v>
                </c:pt>
                <c:pt idx="52">
                  <c:v>1.1311</c:v>
                </c:pt>
                <c:pt idx="53">
                  <c:v>1.1312</c:v>
                </c:pt>
                <c:pt idx="54">
                  <c:v>1.1303000000000001</c:v>
                </c:pt>
                <c:pt idx="55">
                  <c:v>1.1301000000000001</c:v>
                </c:pt>
                <c:pt idx="56">
                  <c:v>1.1315</c:v>
                </c:pt>
                <c:pt idx="57">
                  <c:v>1.1318999999999999</c:v>
                </c:pt>
                <c:pt idx="58">
                  <c:v>1.1318999999999999</c:v>
                </c:pt>
                <c:pt idx="59">
                  <c:v>1.1309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Main!$AW$5:$AW$65</c15:sqref>
                  </c15:fullRef>
                </c:ext>
              </c:extLst>
              <c:f>(Main!$AW$5:$AW$29,Main!$AW$31:$AW$65)</c:f>
              <c:numCache>
                <c:formatCode>0.00</c:formatCode>
                <c:ptCount val="60"/>
                <c:pt idx="0">
                  <c:v>1.1309</c:v>
                </c:pt>
                <c:pt idx="1">
                  <c:v>1.1306</c:v>
                </c:pt>
                <c:pt idx="2">
                  <c:v>1.1303000000000001</c:v>
                </c:pt>
                <c:pt idx="3">
                  <c:v>1.1308</c:v>
                </c:pt>
                <c:pt idx="4">
                  <c:v>1.1301000000000001</c:v>
                </c:pt>
                <c:pt idx="5">
                  <c:v>1.1297999999999999</c:v>
                </c:pt>
                <c:pt idx="6">
                  <c:v>1.1291</c:v>
                </c:pt>
                <c:pt idx="7">
                  <c:v>1.1289</c:v>
                </c:pt>
                <c:pt idx="8">
                  <c:v>1.1286</c:v>
                </c:pt>
                <c:pt idx="9">
                  <c:v>1.129</c:v>
                </c:pt>
                <c:pt idx="10">
                  <c:v>1.1293</c:v>
                </c:pt>
                <c:pt idx="11">
                  <c:v>1.1288</c:v>
                </c:pt>
                <c:pt idx="12">
                  <c:v>1.129</c:v>
                </c:pt>
                <c:pt idx="13">
                  <c:v>1.1296999999999999</c:v>
                </c:pt>
                <c:pt idx="14">
                  <c:v>1.1311</c:v>
                </c:pt>
                <c:pt idx="15">
                  <c:v>1.1312</c:v>
                </c:pt>
                <c:pt idx="16">
                  <c:v>1.1313</c:v>
                </c:pt>
                <c:pt idx="17">
                  <c:v>1.1305000000000001</c:v>
                </c:pt>
                <c:pt idx="18">
                  <c:v>1.1312</c:v>
                </c:pt>
                <c:pt idx="19">
                  <c:v>1.1312</c:v>
                </c:pt>
                <c:pt idx="20">
                  <c:v>1.1309</c:v>
                </c:pt>
                <c:pt idx="21">
                  <c:v>1.1317999999999999</c:v>
                </c:pt>
                <c:pt idx="22">
                  <c:v>1.1316999999999999</c:v>
                </c:pt>
                <c:pt idx="23">
                  <c:v>1.1327</c:v>
                </c:pt>
                <c:pt idx="24">
                  <c:v>1.1333</c:v>
                </c:pt>
                <c:pt idx="25">
                  <c:v>1.1338999999999999</c:v>
                </c:pt>
                <c:pt idx="26">
                  <c:v>1.1342000000000001</c:v>
                </c:pt>
                <c:pt idx="27">
                  <c:v>1.135</c:v>
                </c:pt>
                <c:pt idx="28">
                  <c:v>1.1348</c:v>
                </c:pt>
                <c:pt idx="29">
                  <c:v>1.1356999999999999</c:v>
                </c:pt>
                <c:pt idx="30">
                  <c:v>1.1358999999999999</c:v>
                </c:pt>
                <c:pt idx="31">
                  <c:v>1.1363000000000001</c:v>
                </c:pt>
                <c:pt idx="32">
                  <c:v>1.1361000000000001</c:v>
                </c:pt>
                <c:pt idx="33">
                  <c:v>1.1351</c:v>
                </c:pt>
                <c:pt idx="34">
                  <c:v>1.1339999999999999</c:v>
                </c:pt>
                <c:pt idx="35">
                  <c:v>1.1346000000000001</c:v>
                </c:pt>
                <c:pt idx="36">
                  <c:v>1.1341000000000001</c:v>
                </c:pt>
                <c:pt idx="37">
                  <c:v>1.1335</c:v>
                </c:pt>
                <c:pt idx="38">
                  <c:v>1.1338999999999999</c:v>
                </c:pt>
                <c:pt idx="39">
                  <c:v>1.1337999999999999</c:v>
                </c:pt>
                <c:pt idx="40">
                  <c:v>1.1349</c:v>
                </c:pt>
                <c:pt idx="41">
                  <c:v>1.1343000000000001</c:v>
                </c:pt>
                <c:pt idx="42">
                  <c:v>1.1333</c:v>
                </c:pt>
                <c:pt idx="43">
                  <c:v>1.1332</c:v>
                </c:pt>
                <c:pt idx="44">
                  <c:v>1.1338999999999999</c:v>
                </c:pt>
                <c:pt idx="45">
                  <c:v>1.1338999999999999</c:v>
                </c:pt>
                <c:pt idx="46">
                  <c:v>1.1337999999999999</c:v>
                </c:pt>
                <c:pt idx="47">
                  <c:v>1.1337999999999999</c:v>
                </c:pt>
                <c:pt idx="48">
                  <c:v>1.1343000000000001</c:v>
                </c:pt>
                <c:pt idx="49">
                  <c:v>1.1347</c:v>
                </c:pt>
                <c:pt idx="50">
                  <c:v>1.1328</c:v>
                </c:pt>
                <c:pt idx="51">
                  <c:v>1.1328</c:v>
                </c:pt>
                <c:pt idx="52">
                  <c:v>1.1327</c:v>
                </c:pt>
                <c:pt idx="53">
                  <c:v>1.1313</c:v>
                </c:pt>
                <c:pt idx="54">
                  <c:v>1.1315</c:v>
                </c:pt>
                <c:pt idx="55">
                  <c:v>1.1316999999999999</c:v>
                </c:pt>
                <c:pt idx="56">
                  <c:v>1.1317999999999999</c:v>
                </c:pt>
                <c:pt idx="57">
                  <c:v>1.1324000000000001</c:v>
                </c:pt>
                <c:pt idx="58">
                  <c:v>1.1322000000000001</c:v>
                </c:pt>
                <c:pt idx="59">
                  <c:v>1.1318999999999999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73025944"/>
        <c:axId val="573023984"/>
      </c:stockChart>
      <c:catAx>
        <c:axId val="573025944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3023984"/>
        <c:crosses val="autoZero"/>
        <c:auto val="0"/>
        <c:lblAlgn val="ctr"/>
        <c:lblOffset val="100"/>
        <c:tickLblSkip val="12"/>
        <c:noMultiLvlLbl val="0"/>
      </c:catAx>
      <c:valAx>
        <c:axId val="573023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302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7799099303234577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42033.509375000001</c:v>
                </c:pt>
                <c:pt idx="1">
                  <c:v>42033.509027777778</c:v>
                </c:pt>
                <c:pt idx="2">
                  <c:v>42033.508680555555</c:v>
                </c:pt>
                <c:pt idx="3">
                  <c:v>42033.508333333331</c:v>
                </c:pt>
                <c:pt idx="4">
                  <c:v>42033.507986111115</c:v>
                </c:pt>
                <c:pt idx="5">
                  <c:v>42033.507638888892</c:v>
                </c:pt>
                <c:pt idx="6">
                  <c:v>42033.507291666669</c:v>
                </c:pt>
                <c:pt idx="7">
                  <c:v>42033.506944444445</c:v>
                </c:pt>
                <c:pt idx="8">
                  <c:v>42033.506597222222</c:v>
                </c:pt>
                <c:pt idx="9">
                  <c:v>42033.506249999999</c:v>
                </c:pt>
                <c:pt idx="10">
                  <c:v>42033.505902777782</c:v>
                </c:pt>
                <c:pt idx="11">
                  <c:v>42033.505555555559</c:v>
                </c:pt>
                <c:pt idx="12">
                  <c:v>42033.505208333336</c:v>
                </c:pt>
                <c:pt idx="13">
                  <c:v>42033.504861111112</c:v>
                </c:pt>
                <c:pt idx="14">
                  <c:v>42033.504513888889</c:v>
                </c:pt>
                <c:pt idx="15">
                  <c:v>42033.504166666666</c:v>
                </c:pt>
                <c:pt idx="16">
                  <c:v>42033.503819444442</c:v>
                </c:pt>
                <c:pt idx="17">
                  <c:v>42033.503472222219</c:v>
                </c:pt>
                <c:pt idx="18">
                  <c:v>42033.503125000003</c:v>
                </c:pt>
                <c:pt idx="19">
                  <c:v>42033.50277777778</c:v>
                </c:pt>
                <c:pt idx="20">
                  <c:v>42033.502430555556</c:v>
                </c:pt>
                <c:pt idx="21">
                  <c:v>42033.502083333333</c:v>
                </c:pt>
                <c:pt idx="22">
                  <c:v>42033.501736111109</c:v>
                </c:pt>
                <c:pt idx="23">
                  <c:v>42033.501388888886</c:v>
                </c:pt>
                <c:pt idx="24">
                  <c:v>42033.50104166667</c:v>
                </c:pt>
                <c:pt idx="25">
                  <c:v>42033.500694444447</c:v>
                </c:pt>
                <c:pt idx="26">
                  <c:v>42033.500347222223</c:v>
                </c:pt>
                <c:pt idx="27">
                  <c:v>42033.5</c:v>
                </c:pt>
                <c:pt idx="28">
                  <c:v>42033.499652777777</c:v>
                </c:pt>
                <c:pt idx="29">
                  <c:v>42033.499305555553</c:v>
                </c:pt>
                <c:pt idx="30">
                  <c:v>42033.498958333337</c:v>
                </c:pt>
                <c:pt idx="31">
                  <c:v>42033.498611111114</c:v>
                </c:pt>
                <c:pt idx="32">
                  <c:v>42033.498263888891</c:v>
                </c:pt>
                <c:pt idx="33">
                  <c:v>42033.497916666667</c:v>
                </c:pt>
                <c:pt idx="34">
                  <c:v>42033.497569444444</c:v>
                </c:pt>
                <c:pt idx="35">
                  <c:v>42033.49722222222</c:v>
                </c:pt>
                <c:pt idx="36">
                  <c:v>42033.496875000004</c:v>
                </c:pt>
                <c:pt idx="37">
                  <c:v>42033.496527777781</c:v>
                </c:pt>
                <c:pt idx="38">
                  <c:v>42033.496180555558</c:v>
                </c:pt>
                <c:pt idx="39">
                  <c:v>42033.495833333334</c:v>
                </c:pt>
                <c:pt idx="40">
                  <c:v>42033.495486111111</c:v>
                </c:pt>
                <c:pt idx="41">
                  <c:v>42033.495138888888</c:v>
                </c:pt>
                <c:pt idx="42">
                  <c:v>42033.494791666664</c:v>
                </c:pt>
                <c:pt idx="43">
                  <c:v>42033.494444444441</c:v>
                </c:pt>
                <c:pt idx="44">
                  <c:v>42033.494097222225</c:v>
                </c:pt>
                <c:pt idx="45">
                  <c:v>42033.493750000001</c:v>
                </c:pt>
                <c:pt idx="46">
                  <c:v>42033.493402777778</c:v>
                </c:pt>
                <c:pt idx="47">
                  <c:v>42033.493055555555</c:v>
                </c:pt>
                <c:pt idx="48">
                  <c:v>42033.492708333331</c:v>
                </c:pt>
                <c:pt idx="49">
                  <c:v>42033.492361111108</c:v>
                </c:pt>
                <c:pt idx="50">
                  <c:v>42033.492013888892</c:v>
                </c:pt>
                <c:pt idx="51">
                  <c:v>42033.491666666669</c:v>
                </c:pt>
                <c:pt idx="52">
                  <c:v>42033.491319444445</c:v>
                </c:pt>
                <c:pt idx="53">
                  <c:v>42033.490972222222</c:v>
                </c:pt>
                <c:pt idx="54">
                  <c:v>42033.490624999999</c:v>
                </c:pt>
                <c:pt idx="55">
                  <c:v>42033.490277777775</c:v>
                </c:pt>
                <c:pt idx="56">
                  <c:v>42033.489930555559</c:v>
                </c:pt>
                <c:pt idx="57">
                  <c:v>42033.489583333336</c:v>
                </c:pt>
                <c:pt idx="58">
                  <c:v>42033.489236111112</c:v>
                </c:pt>
                <c:pt idx="59">
                  <c:v>42033.488888888889</c:v>
                </c:pt>
                <c:pt idx="60">
                  <c:v>42033.488541666666</c:v>
                </c:pt>
              </c:numCache>
            </c:numRef>
          </c:cat>
          <c:val>
            <c:numRef>
              <c:f>Main!$AB$5:$AB$65</c:f>
              <c:numCache>
                <c:formatCode>General</c:formatCode>
                <c:ptCount val="61"/>
                <c:pt idx="0">
                  <c:v>1994.5</c:v>
                </c:pt>
                <c:pt idx="1">
                  <c:v>1994.5</c:v>
                </c:pt>
                <c:pt idx="2">
                  <c:v>1994.75</c:v>
                </c:pt>
                <c:pt idx="3">
                  <c:v>1993.75</c:v>
                </c:pt>
                <c:pt idx="4">
                  <c:v>1994</c:v>
                </c:pt>
                <c:pt idx="5">
                  <c:v>1993.5</c:v>
                </c:pt>
                <c:pt idx="6">
                  <c:v>1993.5</c:v>
                </c:pt>
                <c:pt idx="7">
                  <c:v>1992.75</c:v>
                </c:pt>
                <c:pt idx="8">
                  <c:v>1993.5</c:v>
                </c:pt>
                <c:pt idx="9">
                  <c:v>1993.25</c:v>
                </c:pt>
                <c:pt idx="10">
                  <c:v>1994.75</c:v>
                </c:pt>
                <c:pt idx="11">
                  <c:v>1993.5</c:v>
                </c:pt>
                <c:pt idx="12">
                  <c:v>1993.5</c:v>
                </c:pt>
                <c:pt idx="13">
                  <c:v>1993.25</c:v>
                </c:pt>
                <c:pt idx="14">
                  <c:v>1993.25</c:v>
                </c:pt>
                <c:pt idx="15">
                  <c:v>1992.75</c:v>
                </c:pt>
                <c:pt idx="16">
                  <c:v>1992.75</c:v>
                </c:pt>
                <c:pt idx="17">
                  <c:v>1994</c:v>
                </c:pt>
                <c:pt idx="18">
                  <c:v>1994</c:v>
                </c:pt>
                <c:pt idx="19">
                  <c:v>1994</c:v>
                </c:pt>
                <c:pt idx="20">
                  <c:v>1994.25</c:v>
                </c:pt>
                <c:pt idx="21">
                  <c:v>1995</c:v>
                </c:pt>
                <c:pt idx="22">
                  <c:v>1995</c:v>
                </c:pt>
                <c:pt idx="23">
                  <c:v>1993.75</c:v>
                </c:pt>
                <c:pt idx="24">
                  <c:v>1994.25</c:v>
                </c:pt>
                <c:pt idx="25">
                  <c:v>1994.25</c:v>
                </c:pt>
                <c:pt idx="26">
                  <c:v>1994.75</c:v>
                </c:pt>
                <c:pt idx="27">
                  <c:v>1995</c:v>
                </c:pt>
                <c:pt idx="28">
                  <c:v>1994.75</c:v>
                </c:pt>
                <c:pt idx="29">
                  <c:v>1995</c:v>
                </c:pt>
                <c:pt idx="30">
                  <c:v>1995</c:v>
                </c:pt>
                <c:pt idx="31">
                  <c:v>1993.5</c:v>
                </c:pt>
                <c:pt idx="32">
                  <c:v>1992.75</c:v>
                </c:pt>
                <c:pt idx="33">
                  <c:v>1992.5</c:v>
                </c:pt>
                <c:pt idx="34">
                  <c:v>1992.75</c:v>
                </c:pt>
                <c:pt idx="35">
                  <c:v>1993.25</c:v>
                </c:pt>
                <c:pt idx="36">
                  <c:v>1993.75</c:v>
                </c:pt>
                <c:pt idx="37">
                  <c:v>1993.5</c:v>
                </c:pt>
                <c:pt idx="38">
                  <c:v>1993</c:v>
                </c:pt>
                <c:pt idx="39">
                  <c:v>1991.75</c:v>
                </c:pt>
                <c:pt idx="40">
                  <c:v>1992.5</c:v>
                </c:pt>
                <c:pt idx="41">
                  <c:v>1993</c:v>
                </c:pt>
                <c:pt idx="42">
                  <c:v>1992.5</c:v>
                </c:pt>
                <c:pt idx="43">
                  <c:v>1993.5</c:v>
                </c:pt>
                <c:pt idx="44">
                  <c:v>1993.75</c:v>
                </c:pt>
                <c:pt idx="45">
                  <c:v>1993.25</c:v>
                </c:pt>
                <c:pt idx="46">
                  <c:v>1992.75</c:v>
                </c:pt>
                <c:pt idx="47">
                  <c:v>1993.25</c:v>
                </c:pt>
                <c:pt idx="48">
                  <c:v>1994</c:v>
                </c:pt>
                <c:pt idx="49">
                  <c:v>1994</c:v>
                </c:pt>
                <c:pt idx="50">
                  <c:v>1993.5</c:v>
                </c:pt>
                <c:pt idx="51">
                  <c:v>1993.5</c:v>
                </c:pt>
                <c:pt idx="52">
                  <c:v>1993</c:v>
                </c:pt>
                <c:pt idx="53">
                  <c:v>1993</c:v>
                </c:pt>
                <c:pt idx="54">
                  <c:v>1993</c:v>
                </c:pt>
                <c:pt idx="55">
                  <c:v>1992</c:v>
                </c:pt>
                <c:pt idx="56">
                  <c:v>1991.75</c:v>
                </c:pt>
                <c:pt idx="57">
                  <c:v>1991.75</c:v>
                </c:pt>
                <c:pt idx="58">
                  <c:v>1992</c:v>
                </c:pt>
                <c:pt idx="59">
                  <c:v>1993.25</c:v>
                </c:pt>
                <c:pt idx="60">
                  <c:v>1994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42033.509375000001</c:v>
                </c:pt>
                <c:pt idx="1">
                  <c:v>42033.509027777778</c:v>
                </c:pt>
                <c:pt idx="2">
                  <c:v>42033.508680555555</c:v>
                </c:pt>
                <c:pt idx="3">
                  <c:v>42033.508333333331</c:v>
                </c:pt>
                <c:pt idx="4">
                  <c:v>42033.507986111115</c:v>
                </c:pt>
                <c:pt idx="5">
                  <c:v>42033.507638888892</c:v>
                </c:pt>
                <c:pt idx="6">
                  <c:v>42033.507291666669</c:v>
                </c:pt>
                <c:pt idx="7">
                  <c:v>42033.506944444445</c:v>
                </c:pt>
                <c:pt idx="8">
                  <c:v>42033.506597222222</c:v>
                </c:pt>
                <c:pt idx="9">
                  <c:v>42033.506249999999</c:v>
                </c:pt>
                <c:pt idx="10">
                  <c:v>42033.505902777782</c:v>
                </c:pt>
                <c:pt idx="11">
                  <c:v>42033.505555555559</c:v>
                </c:pt>
                <c:pt idx="12">
                  <c:v>42033.505208333336</c:v>
                </c:pt>
                <c:pt idx="13">
                  <c:v>42033.504861111112</c:v>
                </c:pt>
                <c:pt idx="14">
                  <c:v>42033.504513888889</c:v>
                </c:pt>
                <c:pt idx="15">
                  <c:v>42033.504166666666</c:v>
                </c:pt>
                <c:pt idx="16">
                  <c:v>42033.503819444442</c:v>
                </c:pt>
                <c:pt idx="17">
                  <c:v>42033.503472222219</c:v>
                </c:pt>
                <c:pt idx="18">
                  <c:v>42033.503125000003</c:v>
                </c:pt>
                <c:pt idx="19">
                  <c:v>42033.50277777778</c:v>
                </c:pt>
                <c:pt idx="20">
                  <c:v>42033.502430555556</c:v>
                </c:pt>
                <c:pt idx="21">
                  <c:v>42033.502083333333</c:v>
                </c:pt>
                <c:pt idx="22">
                  <c:v>42033.501736111109</c:v>
                </c:pt>
                <c:pt idx="23">
                  <c:v>42033.501388888886</c:v>
                </c:pt>
                <c:pt idx="24">
                  <c:v>42033.50104166667</c:v>
                </c:pt>
                <c:pt idx="25">
                  <c:v>42033.500694444447</c:v>
                </c:pt>
                <c:pt idx="26">
                  <c:v>42033.500347222223</c:v>
                </c:pt>
                <c:pt idx="27">
                  <c:v>42033.5</c:v>
                </c:pt>
                <c:pt idx="28">
                  <c:v>42033.499652777777</c:v>
                </c:pt>
                <c:pt idx="29">
                  <c:v>42033.499305555553</c:v>
                </c:pt>
                <c:pt idx="30">
                  <c:v>42033.498958333337</c:v>
                </c:pt>
                <c:pt idx="31">
                  <c:v>42033.498611111114</c:v>
                </c:pt>
                <c:pt idx="32">
                  <c:v>42033.498263888891</c:v>
                </c:pt>
                <c:pt idx="33">
                  <c:v>42033.497916666667</c:v>
                </c:pt>
                <c:pt idx="34">
                  <c:v>42033.497569444444</c:v>
                </c:pt>
                <c:pt idx="35">
                  <c:v>42033.49722222222</c:v>
                </c:pt>
                <c:pt idx="36">
                  <c:v>42033.496875000004</c:v>
                </c:pt>
                <c:pt idx="37">
                  <c:v>42033.496527777781</c:v>
                </c:pt>
                <c:pt idx="38">
                  <c:v>42033.496180555558</c:v>
                </c:pt>
                <c:pt idx="39">
                  <c:v>42033.495833333334</c:v>
                </c:pt>
                <c:pt idx="40">
                  <c:v>42033.495486111111</c:v>
                </c:pt>
                <c:pt idx="41">
                  <c:v>42033.495138888888</c:v>
                </c:pt>
                <c:pt idx="42">
                  <c:v>42033.494791666664</c:v>
                </c:pt>
                <c:pt idx="43">
                  <c:v>42033.494444444441</c:v>
                </c:pt>
                <c:pt idx="44">
                  <c:v>42033.494097222225</c:v>
                </c:pt>
                <c:pt idx="45">
                  <c:v>42033.493750000001</c:v>
                </c:pt>
                <c:pt idx="46">
                  <c:v>42033.493402777778</c:v>
                </c:pt>
                <c:pt idx="47">
                  <c:v>42033.493055555555</c:v>
                </c:pt>
                <c:pt idx="48">
                  <c:v>42033.492708333331</c:v>
                </c:pt>
                <c:pt idx="49">
                  <c:v>42033.492361111108</c:v>
                </c:pt>
                <c:pt idx="50">
                  <c:v>42033.492013888892</c:v>
                </c:pt>
                <c:pt idx="51">
                  <c:v>42033.491666666669</c:v>
                </c:pt>
                <c:pt idx="52">
                  <c:v>42033.491319444445</c:v>
                </c:pt>
                <c:pt idx="53">
                  <c:v>42033.490972222222</c:v>
                </c:pt>
                <c:pt idx="54">
                  <c:v>42033.490624999999</c:v>
                </c:pt>
                <c:pt idx="55">
                  <c:v>42033.490277777775</c:v>
                </c:pt>
                <c:pt idx="56">
                  <c:v>42033.489930555559</c:v>
                </c:pt>
                <c:pt idx="57">
                  <c:v>42033.489583333336</c:v>
                </c:pt>
                <c:pt idx="58">
                  <c:v>42033.489236111112</c:v>
                </c:pt>
                <c:pt idx="59">
                  <c:v>42033.488888888889</c:v>
                </c:pt>
                <c:pt idx="60">
                  <c:v>42033.488541666666</c:v>
                </c:pt>
              </c:numCache>
            </c:numRef>
          </c:cat>
          <c:val>
            <c:numRef>
              <c:f>Main!$AC$5:$AC$65</c:f>
              <c:numCache>
                <c:formatCode>General</c:formatCode>
                <c:ptCount val="61"/>
                <c:pt idx="0">
                  <c:v>1995.25</c:v>
                </c:pt>
                <c:pt idx="1">
                  <c:v>1994.5</c:v>
                </c:pt>
                <c:pt idx="2">
                  <c:v>1995.5</c:v>
                </c:pt>
                <c:pt idx="3">
                  <c:v>1995</c:v>
                </c:pt>
                <c:pt idx="4">
                  <c:v>1994</c:v>
                </c:pt>
                <c:pt idx="5">
                  <c:v>1994.75</c:v>
                </c:pt>
                <c:pt idx="6">
                  <c:v>1993.75</c:v>
                </c:pt>
                <c:pt idx="7">
                  <c:v>1993.5</c:v>
                </c:pt>
                <c:pt idx="8">
                  <c:v>1993.75</c:v>
                </c:pt>
                <c:pt idx="9">
                  <c:v>1993.5</c:v>
                </c:pt>
                <c:pt idx="10">
                  <c:v>1995.5</c:v>
                </c:pt>
                <c:pt idx="11">
                  <c:v>1994.75</c:v>
                </c:pt>
                <c:pt idx="12">
                  <c:v>1993.75</c:v>
                </c:pt>
                <c:pt idx="13">
                  <c:v>1994</c:v>
                </c:pt>
                <c:pt idx="14">
                  <c:v>1993.5</c:v>
                </c:pt>
                <c:pt idx="15">
                  <c:v>1993.5</c:v>
                </c:pt>
                <c:pt idx="16">
                  <c:v>1993</c:v>
                </c:pt>
                <c:pt idx="17">
                  <c:v>1994</c:v>
                </c:pt>
                <c:pt idx="18">
                  <c:v>1994.75</c:v>
                </c:pt>
                <c:pt idx="19">
                  <c:v>1994.5</c:v>
                </c:pt>
                <c:pt idx="20">
                  <c:v>1994.5</c:v>
                </c:pt>
                <c:pt idx="21">
                  <c:v>1995</c:v>
                </c:pt>
                <c:pt idx="22">
                  <c:v>1995.25</c:v>
                </c:pt>
                <c:pt idx="23">
                  <c:v>1995</c:v>
                </c:pt>
                <c:pt idx="24">
                  <c:v>1994.5</c:v>
                </c:pt>
                <c:pt idx="25">
                  <c:v>1994.5</c:v>
                </c:pt>
                <c:pt idx="26">
                  <c:v>1994.75</c:v>
                </c:pt>
                <c:pt idx="27">
                  <c:v>1995.75</c:v>
                </c:pt>
                <c:pt idx="28">
                  <c:v>1995</c:v>
                </c:pt>
                <c:pt idx="29">
                  <c:v>1995</c:v>
                </c:pt>
                <c:pt idx="30">
                  <c:v>1995.75</c:v>
                </c:pt>
                <c:pt idx="31">
                  <c:v>1995.25</c:v>
                </c:pt>
                <c:pt idx="32">
                  <c:v>1993.75</c:v>
                </c:pt>
                <c:pt idx="33">
                  <c:v>1993.25</c:v>
                </c:pt>
                <c:pt idx="34">
                  <c:v>1992.75</c:v>
                </c:pt>
                <c:pt idx="35">
                  <c:v>1993.25</c:v>
                </c:pt>
                <c:pt idx="36">
                  <c:v>1994</c:v>
                </c:pt>
                <c:pt idx="37">
                  <c:v>1993.75</c:v>
                </c:pt>
                <c:pt idx="38">
                  <c:v>1993.75</c:v>
                </c:pt>
                <c:pt idx="39">
                  <c:v>1993</c:v>
                </c:pt>
                <c:pt idx="40">
                  <c:v>1992.5</c:v>
                </c:pt>
                <c:pt idx="41">
                  <c:v>1993</c:v>
                </c:pt>
                <c:pt idx="42">
                  <c:v>1993</c:v>
                </c:pt>
                <c:pt idx="43">
                  <c:v>1993.5</c:v>
                </c:pt>
                <c:pt idx="44">
                  <c:v>1993.75</c:v>
                </c:pt>
                <c:pt idx="45">
                  <c:v>1993.5</c:v>
                </c:pt>
                <c:pt idx="46">
                  <c:v>1993.25</c:v>
                </c:pt>
                <c:pt idx="47">
                  <c:v>1993.25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1993.75</c:v>
                </c:pt>
                <c:pt idx="53">
                  <c:v>1993.5</c:v>
                </c:pt>
                <c:pt idx="54">
                  <c:v>1993</c:v>
                </c:pt>
                <c:pt idx="55">
                  <c:v>1993</c:v>
                </c:pt>
                <c:pt idx="56">
                  <c:v>1991.75</c:v>
                </c:pt>
                <c:pt idx="57">
                  <c:v>1991.75</c:v>
                </c:pt>
                <c:pt idx="58">
                  <c:v>1992.5</c:v>
                </c:pt>
                <c:pt idx="59">
                  <c:v>1993.25</c:v>
                </c:pt>
                <c:pt idx="60">
                  <c:v>1994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42033.509375000001</c:v>
                </c:pt>
                <c:pt idx="1">
                  <c:v>42033.509027777778</c:v>
                </c:pt>
                <c:pt idx="2">
                  <c:v>42033.508680555555</c:v>
                </c:pt>
                <c:pt idx="3">
                  <c:v>42033.508333333331</c:v>
                </c:pt>
                <c:pt idx="4">
                  <c:v>42033.507986111115</c:v>
                </c:pt>
                <c:pt idx="5">
                  <c:v>42033.507638888892</c:v>
                </c:pt>
                <c:pt idx="6">
                  <c:v>42033.507291666669</c:v>
                </c:pt>
                <c:pt idx="7">
                  <c:v>42033.506944444445</c:v>
                </c:pt>
                <c:pt idx="8">
                  <c:v>42033.506597222222</c:v>
                </c:pt>
                <c:pt idx="9">
                  <c:v>42033.506249999999</c:v>
                </c:pt>
                <c:pt idx="10">
                  <c:v>42033.505902777782</c:v>
                </c:pt>
                <c:pt idx="11">
                  <c:v>42033.505555555559</c:v>
                </c:pt>
                <c:pt idx="12">
                  <c:v>42033.505208333336</c:v>
                </c:pt>
                <c:pt idx="13">
                  <c:v>42033.504861111112</c:v>
                </c:pt>
                <c:pt idx="14">
                  <c:v>42033.504513888889</c:v>
                </c:pt>
                <c:pt idx="15">
                  <c:v>42033.504166666666</c:v>
                </c:pt>
                <c:pt idx="16">
                  <c:v>42033.503819444442</c:v>
                </c:pt>
                <c:pt idx="17">
                  <c:v>42033.503472222219</c:v>
                </c:pt>
                <c:pt idx="18">
                  <c:v>42033.503125000003</c:v>
                </c:pt>
                <c:pt idx="19">
                  <c:v>42033.50277777778</c:v>
                </c:pt>
                <c:pt idx="20">
                  <c:v>42033.502430555556</c:v>
                </c:pt>
                <c:pt idx="21">
                  <c:v>42033.502083333333</c:v>
                </c:pt>
                <c:pt idx="22">
                  <c:v>42033.501736111109</c:v>
                </c:pt>
                <c:pt idx="23">
                  <c:v>42033.501388888886</c:v>
                </c:pt>
                <c:pt idx="24">
                  <c:v>42033.50104166667</c:v>
                </c:pt>
                <c:pt idx="25">
                  <c:v>42033.500694444447</c:v>
                </c:pt>
                <c:pt idx="26">
                  <c:v>42033.500347222223</c:v>
                </c:pt>
                <c:pt idx="27">
                  <c:v>42033.5</c:v>
                </c:pt>
                <c:pt idx="28">
                  <c:v>42033.499652777777</c:v>
                </c:pt>
                <c:pt idx="29">
                  <c:v>42033.499305555553</c:v>
                </c:pt>
                <c:pt idx="30">
                  <c:v>42033.498958333337</c:v>
                </c:pt>
                <c:pt idx="31">
                  <c:v>42033.498611111114</c:v>
                </c:pt>
                <c:pt idx="32">
                  <c:v>42033.498263888891</c:v>
                </c:pt>
                <c:pt idx="33">
                  <c:v>42033.497916666667</c:v>
                </c:pt>
                <c:pt idx="34">
                  <c:v>42033.497569444444</c:v>
                </c:pt>
                <c:pt idx="35">
                  <c:v>42033.49722222222</c:v>
                </c:pt>
                <c:pt idx="36">
                  <c:v>42033.496875000004</c:v>
                </c:pt>
                <c:pt idx="37">
                  <c:v>42033.496527777781</c:v>
                </c:pt>
                <c:pt idx="38">
                  <c:v>42033.496180555558</c:v>
                </c:pt>
                <c:pt idx="39">
                  <c:v>42033.495833333334</c:v>
                </c:pt>
                <c:pt idx="40">
                  <c:v>42033.495486111111</c:v>
                </c:pt>
                <c:pt idx="41">
                  <c:v>42033.495138888888</c:v>
                </c:pt>
                <c:pt idx="42">
                  <c:v>42033.494791666664</c:v>
                </c:pt>
                <c:pt idx="43">
                  <c:v>42033.494444444441</c:v>
                </c:pt>
                <c:pt idx="44">
                  <c:v>42033.494097222225</c:v>
                </c:pt>
                <c:pt idx="45">
                  <c:v>42033.493750000001</c:v>
                </c:pt>
                <c:pt idx="46">
                  <c:v>42033.493402777778</c:v>
                </c:pt>
                <c:pt idx="47">
                  <c:v>42033.493055555555</c:v>
                </c:pt>
                <c:pt idx="48">
                  <c:v>42033.492708333331</c:v>
                </c:pt>
                <c:pt idx="49">
                  <c:v>42033.492361111108</c:v>
                </c:pt>
                <c:pt idx="50">
                  <c:v>42033.492013888892</c:v>
                </c:pt>
                <c:pt idx="51">
                  <c:v>42033.491666666669</c:v>
                </c:pt>
                <c:pt idx="52">
                  <c:v>42033.491319444445</c:v>
                </c:pt>
                <c:pt idx="53">
                  <c:v>42033.490972222222</c:v>
                </c:pt>
                <c:pt idx="54">
                  <c:v>42033.490624999999</c:v>
                </c:pt>
                <c:pt idx="55">
                  <c:v>42033.490277777775</c:v>
                </c:pt>
                <c:pt idx="56">
                  <c:v>42033.489930555559</c:v>
                </c:pt>
                <c:pt idx="57">
                  <c:v>42033.489583333336</c:v>
                </c:pt>
                <c:pt idx="58">
                  <c:v>42033.489236111112</c:v>
                </c:pt>
                <c:pt idx="59">
                  <c:v>42033.488888888889</c:v>
                </c:pt>
                <c:pt idx="60">
                  <c:v>42033.488541666666</c:v>
                </c:pt>
              </c:numCache>
            </c:numRef>
          </c:cat>
          <c:val>
            <c:numRef>
              <c:f>Main!$AD$5:$AD$65</c:f>
              <c:numCache>
                <c:formatCode>General</c:formatCode>
                <c:ptCount val="61"/>
                <c:pt idx="0">
                  <c:v>1994.5</c:v>
                </c:pt>
                <c:pt idx="1">
                  <c:v>1994.25</c:v>
                </c:pt>
                <c:pt idx="2">
                  <c:v>1994.25</c:v>
                </c:pt>
                <c:pt idx="3">
                  <c:v>1993.5</c:v>
                </c:pt>
                <c:pt idx="4">
                  <c:v>1993.75</c:v>
                </c:pt>
                <c:pt idx="5">
                  <c:v>1993.5</c:v>
                </c:pt>
                <c:pt idx="6">
                  <c:v>1993.25</c:v>
                </c:pt>
                <c:pt idx="7">
                  <c:v>1992.5</c:v>
                </c:pt>
                <c:pt idx="8">
                  <c:v>1992.5</c:v>
                </c:pt>
                <c:pt idx="9">
                  <c:v>1993.25</c:v>
                </c:pt>
                <c:pt idx="10">
                  <c:v>1993.5</c:v>
                </c:pt>
                <c:pt idx="11">
                  <c:v>1993.5</c:v>
                </c:pt>
                <c:pt idx="12">
                  <c:v>1993.25</c:v>
                </c:pt>
                <c:pt idx="13">
                  <c:v>1993.25</c:v>
                </c:pt>
                <c:pt idx="14">
                  <c:v>1992.75</c:v>
                </c:pt>
                <c:pt idx="15">
                  <c:v>1992.75</c:v>
                </c:pt>
                <c:pt idx="16">
                  <c:v>1992</c:v>
                </c:pt>
                <c:pt idx="17">
                  <c:v>1992.5</c:v>
                </c:pt>
                <c:pt idx="18">
                  <c:v>1993.75</c:v>
                </c:pt>
                <c:pt idx="19">
                  <c:v>1993.75</c:v>
                </c:pt>
                <c:pt idx="20">
                  <c:v>1993.5</c:v>
                </c:pt>
                <c:pt idx="21">
                  <c:v>1994.25</c:v>
                </c:pt>
                <c:pt idx="22">
                  <c:v>1994.75</c:v>
                </c:pt>
                <c:pt idx="23">
                  <c:v>1993.75</c:v>
                </c:pt>
                <c:pt idx="24">
                  <c:v>1993.25</c:v>
                </c:pt>
                <c:pt idx="25">
                  <c:v>1994.25</c:v>
                </c:pt>
                <c:pt idx="26">
                  <c:v>1994</c:v>
                </c:pt>
                <c:pt idx="27">
                  <c:v>1994.5</c:v>
                </c:pt>
                <c:pt idx="28">
                  <c:v>1994.5</c:v>
                </c:pt>
                <c:pt idx="29">
                  <c:v>1994.5</c:v>
                </c:pt>
                <c:pt idx="30">
                  <c:v>1994.5</c:v>
                </c:pt>
                <c:pt idx="31">
                  <c:v>1993.5</c:v>
                </c:pt>
                <c:pt idx="32">
                  <c:v>1992.75</c:v>
                </c:pt>
                <c:pt idx="33">
                  <c:v>1992.5</c:v>
                </c:pt>
                <c:pt idx="34">
                  <c:v>1992.25</c:v>
                </c:pt>
                <c:pt idx="35">
                  <c:v>1992.5</c:v>
                </c:pt>
                <c:pt idx="36">
                  <c:v>1993</c:v>
                </c:pt>
                <c:pt idx="37">
                  <c:v>1993.25</c:v>
                </c:pt>
                <c:pt idx="38">
                  <c:v>1993</c:v>
                </c:pt>
                <c:pt idx="39">
                  <c:v>1991.25</c:v>
                </c:pt>
                <c:pt idx="40">
                  <c:v>1990.75</c:v>
                </c:pt>
                <c:pt idx="41">
                  <c:v>1992.25</c:v>
                </c:pt>
                <c:pt idx="42">
                  <c:v>1992.25</c:v>
                </c:pt>
                <c:pt idx="43">
                  <c:v>1992.25</c:v>
                </c:pt>
                <c:pt idx="44">
                  <c:v>1993.25</c:v>
                </c:pt>
                <c:pt idx="45">
                  <c:v>1993</c:v>
                </c:pt>
                <c:pt idx="46">
                  <c:v>1992.75</c:v>
                </c:pt>
                <c:pt idx="47">
                  <c:v>1992.25</c:v>
                </c:pt>
                <c:pt idx="48">
                  <c:v>1993</c:v>
                </c:pt>
                <c:pt idx="49">
                  <c:v>1993.5</c:v>
                </c:pt>
                <c:pt idx="50">
                  <c:v>1993.25</c:v>
                </c:pt>
                <c:pt idx="51">
                  <c:v>1993.25</c:v>
                </c:pt>
                <c:pt idx="52">
                  <c:v>1992.75</c:v>
                </c:pt>
                <c:pt idx="53">
                  <c:v>1992.75</c:v>
                </c:pt>
                <c:pt idx="54">
                  <c:v>1992.5</c:v>
                </c:pt>
                <c:pt idx="55">
                  <c:v>1991.75</c:v>
                </c:pt>
                <c:pt idx="56">
                  <c:v>1991.5</c:v>
                </c:pt>
                <c:pt idx="57">
                  <c:v>1990.5</c:v>
                </c:pt>
                <c:pt idx="58">
                  <c:v>1991.5</c:v>
                </c:pt>
                <c:pt idx="59">
                  <c:v>1992</c:v>
                </c:pt>
                <c:pt idx="60">
                  <c:v>1993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42033.509375000001</c:v>
                </c:pt>
                <c:pt idx="1">
                  <c:v>42033.509027777778</c:v>
                </c:pt>
                <c:pt idx="2">
                  <c:v>42033.508680555555</c:v>
                </c:pt>
                <c:pt idx="3">
                  <c:v>42033.508333333331</c:v>
                </c:pt>
                <c:pt idx="4">
                  <c:v>42033.507986111115</c:v>
                </c:pt>
                <c:pt idx="5">
                  <c:v>42033.507638888892</c:v>
                </c:pt>
                <c:pt idx="6">
                  <c:v>42033.507291666669</c:v>
                </c:pt>
                <c:pt idx="7">
                  <c:v>42033.506944444445</c:v>
                </c:pt>
                <c:pt idx="8">
                  <c:v>42033.506597222222</c:v>
                </c:pt>
                <c:pt idx="9">
                  <c:v>42033.506249999999</c:v>
                </c:pt>
                <c:pt idx="10">
                  <c:v>42033.505902777782</c:v>
                </c:pt>
                <c:pt idx="11">
                  <c:v>42033.505555555559</c:v>
                </c:pt>
                <c:pt idx="12">
                  <c:v>42033.505208333336</c:v>
                </c:pt>
                <c:pt idx="13">
                  <c:v>42033.504861111112</c:v>
                </c:pt>
                <c:pt idx="14">
                  <c:v>42033.504513888889</c:v>
                </c:pt>
                <c:pt idx="15">
                  <c:v>42033.504166666666</c:v>
                </c:pt>
                <c:pt idx="16">
                  <c:v>42033.503819444442</c:v>
                </c:pt>
                <c:pt idx="17">
                  <c:v>42033.503472222219</c:v>
                </c:pt>
                <c:pt idx="18">
                  <c:v>42033.503125000003</c:v>
                </c:pt>
                <c:pt idx="19">
                  <c:v>42033.50277777778</c:v>
                </c:pt>
                <c:pt idx="20">
                  <c:v>42033.502430555556</c:v>
                </c:pt>
                <c:pt idx="21">
                  <c:v>42033.502083333333</c:v>
                </c:pt>
                <c:pt idx="22">
                  <c:v>42033.501736111109</c:v>
                </c:pt>
                <c:pt idx="23">
                  <c:v>42033.501388888886</c:v>
                </c:pt>
                <c:pt idx="24">
                  <c:v>42033.50104166667</c:v>
                </c:pt>
                <c:pt idx="25">
                  <c:v>42033.500694444447</c:v>
                </c:pt>
                <c:pt idx="26">
                  <c:v>42033.500347222223</c:v>
                </c:pt>
                <c:pt idx="27">
                  <c:v>42033.5</c:v>
                </c:pt>
                <c:pt idx="28">
                  <c:v>42033.499652777777</c:v>
                </c:pt>
                <c:pt idx="29">
                  <c:v>42033.499305555553</c:v>
                </c:pt>
                <c:pt idx="30">
                  <c:v>42033.498958333337</c:v>
                </c:pt>
                <c:pt idx="31">
                  <c:v>42033.498611111114</c:v>
                </c:pt>
                <c:pt idx="32">
                  <c:v>42033.498263888891</c:v>
                </c:pt>
                <c:pt idx="33">
                  <c:v>42033.497916666667</c:v>
                </c:pt>
                <c:pt idx="34">
                  <c:v>42033.497569444444</c:v>
                </c:pt>
                <c:pt idx="35">
                  <c:v>42033.49722222222</c:v>
                </c:pt>
                <c:pt idx="36">
                  <c:v>42033.496875000004</c:v>
                </c:pt>
                <c:pt idx="37">
                  <c:v>42033.496527777781</c:v>
                </c:pt>
                <c:pt idx="38">
                  <c:v>42033.496180555558</c:v>
                </c:pt>
                <c:pt idx="39">
                  <c:v>42033.495833333334</c:v>
                </c:pt>
                <c:pt idx="40">
                  <c:v>42033.495486111111</c:v>
                </c:pt>
                <c:pt idx="41">
                  <c:v>42033.495138888888</c:v>
                </c:pt>
                <c:pt idx="42">
                  <c:v>42033.494791666664</c:v>
                </c:pt>
                <c:pt idx="43">
                  <c:v>42033.494444444441</c:v>
                </c:pt>
                <c:pt idx="44">
                  <c:v>42033.494097222225</c:v>
                </c:pt>
                <c:pt idx="45">
                  <c:v>42033.493750000001</c:v>
                </c:pt>
                <c:pt idx="46">
                  <c:v>42033.493402777778</c:v>
                </c:pt>
                <c:pt idx="47">
                  <c:v>42033.493055555555</c:v>
                </c:pt>
                <c:pt idx="48">
                  <c:v>42033.492708333331</c:v>
                </c:pt>
                <c:pt idx="49">
                  <c:v>42033.492361111108</c:v>
                </c:pt>
                <c:pt idx="50">
                  <c:v>42033.492013888892</c:v>
                </c:pt>
                <c:pt idx="51">
                  <c:v>42033.491666666669</c:v>
                </c:pt>
                <c:pt idx="52">
                  <c:v>42033.491319444445</c:v>
                </c:pt>
                <c:pt idx="53">
                  <c:v>42033.490972222222</c:v>
                </c:pt>
                <c:pt idx="54">
                  <c:v>42033.490624999999</c:v>
                </c:pt>
                <c:pt idx="55">
                  <c:v>42033.490277777775</c:v>
                </c:pt>
                <c:pt idx="56">
                  <c:v>42033.489930555559</c:v>
                </c:pt>
                <c:pt idx="57">
                  <c:v>42033.489583333336</c:v>
                </c:pt>
                <c:pt idx="58">
                  <c:v>42033.489236111112</c:v>
                </c:pt>
                <c:pt idx="59">
                  <c:v>42033.488888888889</c:v>
                </c:pt>
                <c:pt idx="60">
                  <c:v>42033.488541666666</c:v>
                </c:pt>
              </c:numCache>
            </c:numRef>
          </c:cat>
          <c:val>
            <c:numRef>
              <c:f>Main!$AE$5:$AE$65</c:f>
              <c:numCache>
                <c:formatCode>General</c:formatCode>
                <c:ptCount val="61"/>
                <c:pt idx="0">
                  <c:v>1995.25</c:v>
                </c:pt>
                <c:pt idx="1">
                  <c:v>1994.25</c:v>
                </c:pt>
                <c:pt idx="2">
                  <c:v>1994.5</c:v>
                </c:pt>
                <c:pt idx="3">
                  <c:v>1995</c:v>
                </c:pt>
                <c:pt idx="4">
                  <c:v>1993.75</c:v>
                </c:pt>
                <c:pt idx="5">
                  <c:v>1993.75</c:v>
                </c:pt>
                <c:pt idx="6">
                  <c:v>1993.5</c:v>
                </c:pt>
                <c:pt idx="7">
                  <c:v>1993.5</c:v>
                </c:pt>
                <c:pt idx="8">
                  <c:v>1993</c:v>
                </c:pt>
                <c:pt idx="9">
                  <c:v>1993.5</c:v>
                </c:pt>
                <c:pt idx="10">
                  <c:v>1993.5</c:v>
                </c:pt>
                <c:pt idx="11">
                  <c:v>1994.75</c:v>
                </c:pt>
                <c:pt idx="12">
                  <c:v>1993.25</c:v>
                </c:pt>
                <c:pt idx="13">
                  <c:v>1993.75</c:v>
                </c:pt>
                <c:pt idx="14">
                  <c:v>1993.25</c:v>
                </c:pt>
                <c:pt idx="15">
                  <c:v>1993.25</c:v>
                </c:pt>
                <c:pt idx="16">
                  <c:v>1992.5</c:v>
                </c:pt>
                <c:pt idx="17">
                  <c:v>1992.75</c:v>
                </c:pt>
                <c:pt idx="18">
                  <c:v>1994</c:v>
                </c:pt>
                <c:pt idx="19">
                  <c:v>1994.25</c:v>
                </c:pt>
                <c:pt idx="20">
                  <c:v>1993.75</c:v>
                </c:pt>
                <c:pt idx="21">
                  <c:v>1994.25</c:v>
                </c:pt>
                <c:pt idx="22">
                  <c:v>1995</c:v>
                </c:pt>
                <c:pt idx="23">
                  <c:v>1994.75</c:v>
                </c:pt>
                <c:pt idx="24">
                  <c:v>1993.5</c:v>
                </c:pt>
                <c:pt idx="25">
                  <c:v>1994.5</c:v>
                </c:pt>
                <c:pt idx="26">
                  <c:v>1994.25</c:v>
                </c:pt>
                <c:pt idx="27">
                  <c:v>1994.5</c:v>
                </c:pt>
                <c:pt idx="28">
                  <c:v>1994.75</c:v>
                </c:pt>
                <c:pt idx="29">
                  <c:v>1994.75</c:v>
                </c:pt>
                <c:pt idx="30">
                  <c:v>1994.75</c:v>
                </c:pt>
                <c:pt idx="31">
                  <c:v>1995</c:v>
                </c:pt>
                <c:pt idx="32">
                  <c:v>1993.75</c:v>
                </c:pt>
                <c:pt idx="33">
                  <c:v>1992.75</c:v>
                </c:pt>
                <c:pt idx="34">
                  <c:v>1992.75</c:v>
                </c:pt>
                <c:pt idx="35">
                  <c:v>1992.5</c:v>
                </c:pt>
                <c:pt idx="36">
                  <c:v>1993.5</c:v>
                </c:pt>
                <c:pt idx="37">
                  <c:v>1993.75</c:v>
                </c:pt>
                <c:pt idx="38">
                  <c:v>1993.25</c:v>
                </c:pt>
                <c:pt idx="39">
                  <c:v>1993</c:v>
                </c:pt>
                <c:pt idx="40">
                  <c:v>1991.5</c:v>
                </c:pt>
                <c:pt idx="41">
                  <c:v>1992.25</c:v>
                </c:pt>
                <c:pt idx="42">
                  <c:v>1993</c:v>
                </c:pt>
                <c:pt idx="43">
                  <c:v>1992.5</c:v>
                </c:pt>
                <c:pt idx="44">
                  <c:v>1993.25</c:v>
                </c:pt>
                <c:pt idx="45">
                  <c:v>1993.5</c:v>
                </c:pt>
                <c:pt idx="46">
                  <c:v>1993</c:v>
                </c:pt>
                <c:pt idx="47">
                  <c:v>1992.75</c:v>
                </c:pt>
                <c:pt idx="48">
                  <c:v>1993</c:v>
                </c:pt>
                <c:pt idx="49">
                  <c:v>1994</c:v>
                </c:pt>
                <c:pt idx="50">
                  <c:v>1993.75</c:v>
                </c:pt>
                <c:pt idx="51">
                  <c:v>1993.5</c:v>
                </c:pt>
                <c:pt idx="52">
                  <c:v>1993.5</c:v>
                </c:pt>
                <c:pt idx="53">
                  <c:v>1993</c:v>
                </c:pt>
                <c:pt idx="54">
                  <c:v>1993</c:v>
                </c:pt>
                <c:pt idx="55">
                  <c:v>1993</c:v>
                </c:pt>
                <c:pt idx="56">
                  <c:v>1991.75</c:v>
                </c:pt>
                <c:pt idx="57">
                  <c:v>1991.75</c:v>
                </c:pt>
                <c:pt idx="58">
                  <c:v>1991.75</c:v>
                </c:pt>
                <c:pt idx="59">
                  <c:v>1992</c:v>
                </c:pt>
                <c:pt idx="60">
                  <c:v>1993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3596904"/>
        <c:axId val="593597688"/>
      </c:stockChart>
      <c:catAx>
        <c:axId val="593596904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597688"/>
        <c:crosses val="autoZero"/>
        <c:auto val="0"/>
        <c:lblAlgn val="ctr"/>
        <c:lblOffset val="100"/>
        <c:tickLblSkip val="12"/>
        <c:noMultiLvlLbl val="0"/>
      </c:catAx>
      <c:valAx>
        <c:axId val="593597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59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1513121896554E-2"/>
          <c:y val="0.14096535805364754"/>
          <c:w val="0.87763051895740751"/>
          <c:h val="0.7541851387642407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Main!$AO$5:$AO$65</c15:sqref>
                  </c15:fullRef>
                </c:ext>
              </c:extLst>
              <c:f>(Main!$AO$5:$AO$29,Main!$AO$31:$AO$65)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Main!$AK$5:$AK$65</c15:sqref>
                  </c15:fullRef>
                </c:ext>
              </c:extLst>
              <c:f>(Main!$AK$5:$AK$29,Main!$AK$31:$AK$65)</c:f>
              <c:numCache>
                <c:formatCode>General</c:formatCode>
                <c:ptCount val="60"/>
                <c:pt idx="0">
                  <c:v>44</c:v>
                </c:pt>
                <c:pt idx="1">
                  <c:v>43.93</c:v>
                </c:pt>
                <c:pt idx="2">
                  <c:v>43.98</c:v>
                </c:pt>
                <c:pt idx="3">
                  <c:v>43.92</c:v>
                </c:pt>
                <c:pt idx="4">
                  <c:v>43.93</c:v>
                </c:pt>
                <c:pt idx="5">
                  <c:v>43.94</c:v>
                </c:pt>
                <c:pt idx="6">
                  <c:v>43.97</c:v>
                </c:pt>
                <c:pt idx="7">
                  <c:v>43.86</c:v>
                </c:pt>
                <c:pt idx="8">
                  <c:v>43.8</c:v>
                </c:pt>
                <c:pt idx="9">
                  <c:v>43.8</c:v>
                </c:pt>
                <c:pt idx="10">
                  <c:v>43.81</c:v>
                </c:pt>
                <c:pt idx="11">
                  <c:v>43.86</c:v>
                </c:pt>
                <c:pt idx="12">
                  <c:v>43.82</c:v>
                </c:pt>
                <c:pt idx="13">
                  <c:v>43.89</c:v>
                </c:pt>
                <c:pt idx="14">
                  <c:v>43.83</c:v>
                </c:pt>
                <c:pt idx="15">
                  <c:v>43.78</c:v>
                </c:pt>
                <c:pt idx="16">
                  <c:v>43.84</c:v>
                </c:pt>
                <c:pt idx="17">
                  <c:v>43.84</c:v>
                </c:pt>
                <c:pt idx="18">
                  <c:v>43.96</c:v>
                </c:pt>
                <c:pt idx="19">
                  <c:v>43.87</c:v>
                </c:pt>
                <c:pt idx="20">
                  <c:v>43.82</c:v>
                </c:pt>
                <c:pt idx="21">
                  <c:v>43.97</c:v>
                </c:pt>
                <c:pt idx="22">
                  <c:v>43.88</c:v>
                </c:pt>
                <c:pt idx="23">
                  <c:v>43.91</c:v>
                </c:pt>
                <c:pt idx="24">
                  <c:v>43.75</c:v>
                </c:pt>
                <c:pt idx="25">
                  <c:v>43.85</c:v>
                </c:pt>
                <c:pt idx="26">
                  <c:v>43.84</c:v>
                </c:pt>
                <c:pt idx="27">
                  <c:v>44.01</c:v>
                </c:pt>
                <c:pt idx="28">
                  <c:v>44.04</c:v>
                </c:pt>
                <c:pt idx="29">
                  <c:v>43.96</c:v>
                </c:pt>
                <c:pt idx="30">
                  <c:v>44.3</c:v>
                </c:pt>
                <c:pt idx="31">
                  <c:v>44.37</c:v>
                </c:pt>
                <c:pt idx="32">
                  <c:v>44.35</c:v>
                </c:pt>
                <c:pt idx="33">
                  <c:v>44.45</c:v>
                </c:pt>
                <c:pt idx="34">
                  <c:v>44.56</c:v>
                </c:pt>
                <c:pt idx="35">
                  <c:v>44.64</c:v>
                </c:pt>
                <c:pt idx="36">
                  <c:v>44.62</c:v>
                </c:pt>
                <c:pt idx="37">
                  <c:v>44.88</c:v>
                </c:pt>
                <c:pt idx="38">
                  <c:v>44.81</c:v>
                </c:pt>
                <c:pt idx="39">
                  <c:v>44.64</c:v>
                </c:pt>
                <c:pt idx="40">
                  <c:v>44.72</c:v>
                </c:pt>
                <c:pt idx="41">
                  <c:v>44.74</c:v>
                </c:pt>
                <c:pt idx="42">
                  <c:v>44.8</c:v>
                </c:pt>
                <c:pt idx="43">
                  <c:v>44.93</c:v>
                </c:pt>
                <c:pt idx="44">
                  <c:v>44.82</c:v>
                </c:pt>
                <c:pt idx="45">
                  <c:v>44.68</c:v>
                </c:pt>
                <c:pt idx="46">
                  <c:v>44.74</c:v>
                </c:pt>
                <c:pt idx="47">
                  <c:v>44.66</c:v>
                </c:pt>
                <c:pt idx="48">
                  <c:v>44.83</c:v>
                </c:pt>
                <c:pt idx="49">
                  <c:v>44.71</c:v>
                </c:pt>
                <c:pt idx="50">
                  <c:v>44.58</c:v>
                </c:pt>
                <c:pt idx="51">
                  <c:v>44.55</c:v>
                </c:pt>
                <c:pt idx="52">
                  <c:v>44.63</c:v>
                </c:pt>
                <c:pt idx="53">
                  <c:v>44.71</c:v>
                </c:pt>
                <c:pt idx="54">
                  <c:v>44.68</c:v>
                </c:pt>
                <c:pt idx="55">
                  <c:v>44.55</c:v>
                </c:pt>
                <c:pt idx="56">
                  <c:v>44.61</c:v>
                </c:pt>
                <c:pt idx="57">
                  <c:v>44.55</c:v>
                </c:pt>
                <c:pt idx="58">
                  <c:v>44.42</c:v>
                </c:pt>
                <c:pt idx="59">
                  <c:v>44.37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Main!$AO$5:$AO$65</c15:sqref>
                  </c15:fullRef>
                </c:ext>
              </c:extLst>
              <c:f>(Main!$AO$5:$AO$29,Main!$AO$31:$AO$65)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Main!$AL$5:$AL$65</c15:sqref>
                  </c15:fullRef>
                </c:ext>
              </c:extLst>
              <c:f>(Main!$AL$5:$AL$29,Main!$AL$31:$AL$65)</c:f>
              <c:numCache>
                <c:formatCode>General</c:formatCode>
                <c:ptCount val="60"/>
                <c:pt idx="0">
                  <c:v>44.19</c:v>
                </c:pt>
                <c:pt idx="1">
                  <c:v>44.09</c:v>
                </c:pt>
                <c:pt idx="2">
                  <c:v>44.04</c:v>
                </c:pt>
                <c:pt idx="3">
                  <c:v>44</c:v>
                </c:pt>
                <c:pt idx="4">
                  <c:v>43.97</c:v>
                </c:pt>
                <c:pt idx="5">
                  <c:v>44.02</c:v>
                </c:pt>
                <c:pt idx="6">
                  <c:v>44.02</c:v>
                </c:pt>
                <c:pt idx="7">
                  <c:v>44.07</c:v>
                </c:pt>
                <c:pt idx="8">
                  <c:v>43.9</c:v>
                </c:pt>
                <c:pt idx="9">
                  <c:v>43.85</c:v>
                </c:pt>
                <c:pt idx="10">
                  <c:v>43.81</c:v>
                </c:pt>
                <c:pt idx="11">
                  <c:v>43.9</c:v>
                </c:pt>
                <c:pt idx="12">
                  <c:v>43.94</c:v>
                </c:pt>
                <c:pt idx="13">
                  <c:v>43.93</c:v>
                </c:pt>
                <c:pt idx="14">
                  <c:v>43.98</c:v>
                </c:pt>
                <c:pt idx="15">
                  <c:v>43.91</c:v>
                </c:pt>
                <c:pt idx="16">
                  <c:v>43.93</c:v>
                </c:pt>
                <c:pt idx="17">
                  <c:v>43.9</c:v>
                </c:pt>
                <c:pt idx="18">
                  <c:v>43.99</c:v>
                </c:pt>
                <c:pt idx="19">
                  <c:v>43.98</c:v>
                </c:pt>
                <c:pt idx="20">
                  <c:v>43.91</c:v>
                </c:pt>
                <c:pt idx="21">
                  <c:v>43.97</c:v>
                </c:pt>
                <c:pt idx="22">
                  <c:v>44</c:v>
                </c:pt>
                <c:pt idx="23">
                  <c:v>44.02</c:v>
                </c:pt>
                <c:pt idx="24">
                  <c:v>43.96</c:v>
                </c:pt>
                <c:pt idx="25">
                  <c:v>43.88</c:v>
                </c:pt>
                <c:pt idx="26">
                  <c:v>43.99</c:v>
                </c:pt>
                <c:pt idx="27">
                  <c:v>44.01</c:v>
                </c:pt>
                <c:pt idx="28">
                  <c:v>44.05</c:v>
                </c:pt>
                <c:pt idx="29">
                  <c:v>44.05</c:v>
                </c:pt>
                <c:pt idx="30">
                  <c:v>44.3</c:v>
                </c:pt>
                <c:pt idx="31">
                  <c:v>44.39</c:v>
                </c:pt>
                <c:pt idx="32">
                  <c:v>44.41</c:v>
                </c:pt>
                <c:pt idx="33">
                  <c:v>44.52</c:v>
                </c:pt>
                <c:pt idx="34">
                  <c:v>44.57</c:v>
                </c:pt>
                <c:pt idx="35">
                  <c:v>44.65</c:v>
                </c:pt>
                <c:pt idx="36">
                  <c:v>44.78</c:v>
                </c:pt>
                <c:pt idx="37">
                  <c:v>44.88</c:v>
                </c:pt>
                <c:pt idx="38">
                  <c:v>44.92</c:v>
                </c:pt>
                <c:pt idx="39">
                  <c:v>44.82</c:v>
                </c:pt>
                <c:pt idx="40">
                  <c:v>44.76</c:v>
                </c:pt>
                <c:pt idx="41">
                  <c:v>44.82</c:v>
                </c:pt>
                <c:pt idx="42">
                  <c:v>44.87</c:v>
                </c:pt>
                <c:pt idx="43">
                  <c:v>44.93</c:v>
                </c:pt>
                <c:pt idx="44">
                  <c:v>44.96</c:v>
                </c:pt>
                <c:pt idx="45">
                  <c:v>44.82</c:v>
                </c:pt>
                <c:pt idx="46">
                  <c:v>44.83</c:v>
                </c:pt>
                <c:pt idx="47">
                  <c:v>44.76</c:v>
                </c:pt>
                <c:pt idx="48">
                  <c:v>44.88</c:v>
                </c:pt>
                <c:pt idx="49">
                  <c:v>44.88</c:v>
                </c:pt>
                <c:pt idx="50">
                  <c:v>44.72</c:v>
                </c:pt>
                <c:pt idx="51">
                  <c:v>44.63</c:v>
                </c:pt>
                <c:pt idx="52">
                  <c:v>44.65</c:v>
                </c:pt>
                <c:pt idx="53">
                  <c:v>44.76</c:v>
                </c:pt>
                <c:pt idx="54">
                  <c:v>44.76</c:v>
                </c:pt>
                <c:pt idx="55">
                  <c:v>44.73</c:v>
                </c:pt>
                <c:pt idx="56">
                  <c:v>44.62</c:v>
                </c:pt>
                <c:pt idx="57">
                  <c:v>44.61</c:v>
                </c:pt>
                <c:pt idx="58">
                  <c:v>44.57</c:v>
                </c:pt>
                <c:pt idx="59">
                  <c:v>44.48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Main!$AO$5:$AO$65</c15:sqref>
                  </c15:fullRef>
                </c:ext>
              </c:extLst>
              <c:f>(Main!$AO$5:$AO$29,Main!$AO$31:$AO$65)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Main!$AM$5:$AM$65</c15:sqref>
                  </c15:fullRef>
                </c:ext>
              </c:extLst>
              <c:f>(Main!$AM$5:$AM$29,Main!$AM$31:$AM$65)</c:f>
              <c:numCache>
                <c:formatCode>General</c:formatCode>
                <c:ptCount val="60"/>
                <c:pt idx="0">
                  <c:v>44</c:v>
                </c:pt>
                <c:pt idx="1">
                  <c:v>43.91</c:v>
                </c:pt>
                <c:pt idx="2">
                  <c:v>43.94</c:v>
                </c:pt>
                <c:pt idx="3">
                  <c:v>43.85</c:v>
                </c:pt>
                <c:pt idx="4">
                  <c:v>43.9</c:v>
                </c:pt>
                <c:pt idx="5">
                  <c:v>43.88</c:v>
                </c:pt>
                <c:pt idx="6">
                  <c:v>43.91</c:v>
                </c:pt>
                <c:pt idx="7">
                  <c:v>43.86</c:v>
                </c:pt>
                <c:pt idx="8">
                  <c:v>43.79</c:v>
                </c:pt>
                <c:pt idx="9">
                  <c:v>43.78</c:v>
                </c:pt>
                <c:pt idx="10">
                  <c:v>43.7</c:v>
                </c:pt>
                <c:pt idx="11">
                  <c:v>43.8</c:v>
                </c:pt>
                <c:pt idx="12">
                  <c:v>43.81</c:v>
                </c:pt>
                <c:pt idx="13">
                  <c:v>43.76</c:v>
                </c:pt>
                <c:pt idx="14">
                  <c:v>43.83</c:v>
                </c:pt>
                <c:pt idx="15">
                  <c:v>43.76</c:v>
                </c:pt>
                <c:pt idx="16">
                  <c:v>43.76</c:v>
                </c:pt>
                <c:pt idx="17">
                  <c:v>43.78</c:v>
                </c:pt>
                <c:pt idx="18">
                  <c:v>43.83</c:v>
                </c:pt>
                <c:pt idx="19">
                  <c:v>43.84</c:v>
                </c:pt>
                <c:pt idx="20">
                  <c:v>43.74</c:v>
                </c:pt>
                <c:pt idx="21">
                  <c:v>43.78</c:v>
                </c:pt>
                <c:pt idx="22">
                  <c:v>43.87</c:v>
                </c:pt>
                <c:pt idx="23">
                  <c:v>43.77</c:v>
                </c:pt>
                <c:pt idx="24">
                  <c:v>43.66</c:v>
                </c:pt>
                <c:pt idx="25">
                  <c:v>43.63</c:v>
                </c:pt>
                <c:pt idx="26">
                  <c:v>43.83</c:v>
                </c:pt>
                <c:pt idx="27">
                  <c:v>43.69</c:v>
                </c:pt>
                <c:pt idx="28">
                  <c:v>43.95</c:v>
                </c:pt>
                <c:pt idx="29">
                  <c:v>43.9</c:v>
                </c:pt>
                <c:pt idx="30">
                  <c:v>43.84</c:v>
                </c:pt>
                <c:pt idx="31">
                  <c:v>44.17</c:v>
                </c:pt>
                <c:pt idx="32">
                  <c:v>44.33</c:v>
                </c:pt>
                <c:pt idx="33">
                  <c:v>44.33</c:v>
                </c:pt>
                <c:pt idx="34">
                  <c:v>44.42</c:v>
                </c:pt>
                <c:pt idx="35">
                  <c:v>44.53</c:v>
                </c:pt>
                <c:pt idx="36">
                  <c:v>44.58</c:v>
                </c:pt>
                <c:pt idx="37">
                  <c:v>44.61</c:v>
                </c:pt>
                <c:pt idx="38">
                  <c:v>44.76</c:v>
                </c:pt>
                <c:pt idx="39">
                  <c:v>44.62</c:v>
                </c:pt>
                <c:pt idx="40">
                  <c:v>44.55</c:v>
                </c:pt>
                <c:pt idx="41">
                  <c:v>44.66</c:v>
                </c:pt>
                <c:pt idx="42">
                  <c:v>44.7</c:v>
                </c:pt>
                <c:pt idx="43">
                  <c:v>44.76</c:v>
                </c:pt>
                <c:pt idx="44">
                  <c:v>44.74</c:v>
                </c:pt>
                <c:pt idx="45">
                  <c:v>44.67</c:v>
                </c:pt>
                <c:pt idx="46">
                  <c:v>44.66</c:v>
                </c:pt>
                <c:pt idx="47">
                  <c:v>44.64</c:v>
                </c:pt>
                <c:pt idx="48">
                  <c:v>44.64</c:v>
                </c:pt>
                <c:pt idx="49">
                  <c:v>44.67</c:v>
                </c:pt>
                <c:pt idx="50">
                  <c:v>44.56</c:v>
                </c:pt>
                <c:pt idx="51">
                  <c:v>44.52</c:v>
                </c:pt>
                <c:pt idx="52">
                  <c:v>44.5</c:v>
                </c:pt>
                <c:pt idx="53">
                  <c:v>44.61</c:v>
                </c:pt>
                <c:pt idx="54">
                  <c:v>44.64</c:v>
                </c:pt>
                <c:pt idx="55">
                  <c:v>44.55</c:v>
                </c:pt>
                <c:pt idx="56">
                  <c:v>44.54</c:v>
                </c:pt>
                <c:pt idx="57">
                  <c:v>44.5</c:v>
                </c:pt>
                <c:pt idx="58">
                  <c:v>44.4</c:v>
                </c:pt>
                <c:pt idx="59">
                  <c:v>44.36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Main!$AO$5:$AO$65</c15:sqref>
                  </c15:fullRef>
                </c:ext>
              </c:extLst>
              <c:f>(Main!$AO$5:$AO$29,Main!$AO$31:$AO$65)</c:f>
              <c:numCache>
                <c:formatCode>m/d/yy\ h:mm;@</c:formatCode>
                <c:ptCount val="60"/>
                <c:pt idx="0">
                  <c:v>42033.506944444445</c:v>
                </c:pt>
                <c:pt idx="1">
                  <c:v>42033.503472222219</c:v>
                </c:pt>
                <c:pt idx="2">
                  <c:v>42033.5</c:v>
                </c:pt>
                <c:pt idx="3">
                  <c:v>42033.496527777781</c:v>
                </c:pt>
                <c:pt idx="4">
                  <c:v>42033.493055555555</c:v>
                </c:pt>
                <c:pt idx="5">
                  <c:v>42033.489583333336</c:v>
                </c:pt>
                <c:pt idx="6">
                  <c:v>42033.486111111109</c:v>
                </c:pt>
                <c:pt idx="7">
                  <c:v>42033.482638888891</c:v>
                </c:pt>
                <c:pt idx="8">
                  <c:v>42033.479166666664</c:v>
                </c:pt>
                <c:pt idx="9">
                  <c:v>42033.475694444445</c:v>
                </c:pt>
                <c:pt idx="10">
                  <c:v>42033.472222222219</c:v>
                </c:pt>
                <c:pt idx="11">
                  <c:v>42033.46875</c:v>
                </c:pt>
                <c:pt idx="12">
                  <c:v>42033.465277777781</c:v>
                </c:pt>
                <c:pt idx="13">
                  <c:v>42033.461805555555</c:v>
                </c:pt>
                <c:pt idx="14">
                  <c:v>42033.458333333336</c:v>
                </c:pt>
                <c:pt idx="15">
                  <c:v>42033.454861111109</c:v>
                </c:pt>
                <c:pt idx="16">
                  <c:v>42033.451388888891</c:v>
                </c:pt>
                <c:pt idx="17">
                  <c:v>42033.447916666664</c:v>
                </c:pt>
                <c:pt idx="18">
                  <c:v>42033.444444444445</c:v>
                </c:pt>
                <c:pt idx="19">
                  <c:v>42033.440972222219</c:v>
                </c:pt>
                <c:pt idx="20">
                  <c:v>42033.4375</c:v>
                </c:pt>
                <c:pt idx="21">
                  <c:v>42033.434027777781</c:v>
                </c:pt>
                <c:pt idx="22">
                  <c:v>42033.430555555555</c:v>
                </c:pt>
                <c:pt idx="23">
                  <c:v>42033.427083333336</c:v>
                </c:pt>
                <c:pt idx="24">
                  <c:v>42033.423611111109</c:v>
                </c:pt>
                <c:pt idx="25">
                  <c:v>42033.416666666664</c:v>
                </c:pt>
                <c:pt idx="26">
                  <c:v>42033.413194444445</c:v>
                </c:pt>
                <c:pt idx="27">
                  <c:v>42033.409722222219</c:v>
                </c:pt>
                <c:pt idx="28">
                  <c:v>42033.40625</c:v>
                </c:pt>
                <c:pt idx="29">
                  <c:v>42033.402777777781</c:v>
                </c:pt>
                <c:pt idx="30">
                  <c:v>42033.399305555555</c:v>
                </c:pt>
                <c:pt idx="31">
                  <c:v>42033.395833333336</c:v>
                </c:pt>
                <c:pt idx="32">
                  <c:v>42033.392361111109</c:v>
                </c:pt>
                <c:pt idx="33">
                  <c:v>42033.388888888891</c:v>
                </c:pt>
                <c:pt idx="34">
                  <c:v>42033.385416666664</c:v>
                </c:pt>
                <c:pt idx="35">
                  <c:v>42033.381944444445</c:v>
                </c:pt>
                <c:pt idx="36">
                  <c:v>42033.378472222219</c:v>
                </c:pt>
                <c:pt idx="37">
                  <c:v>42033.375</c:v>
                </c:pt>
                <c:pt idx="38">
                  <c:v>42033.371527777781</c:v>
                </c:pt>
                <c:pt idx="39">
                  <c:v>42033.368055555555</c:v>
                </c:pt>
                <c:pt idx="40">
                  <c:v>42033.364583333336</c:v>
                </c:pt>
                <c:pt idx="41">
                  <c:v>42033.361111111109</c:v>
                </c:pt>
                <c:pt idx="42">
                  <c:v>42033.357638888891</c:v>
                </c:pt>
                <c:pt idx="43">
                  <c:v>42033.354166666664</c:v>
                </c:pt>
                <c:pt idx="44">
                  <c:v>42033.350694444445</c:v>
                </c:pt>
                <c:pt idx="45">
                  <c:v>42033.347222222219</c:v>
                </c:pt>
                <c:pt idx="46">
                  <c:v>42033.34375</c:v>
                </c:pt>
                <c:pt idx="47">
                  <c:v>42033.340277777781</c:v>
                </c:pt>
                <c:pt idx="48">
                  <c:v>42033.336805555555</c:v>
                </c:pt>
                <c:pt idx="49">
                  <c:v>42033.333333333336</c:v>
                </c:pt>
                <c:pt idx="50">
                  <c:v>42033.329861111109</c:v>
                </c:pt>
                <c:pt idx="51">
                  <c:v>42033.326388888891</c:v>
                </c:pt>
                <c:pt idx="52">
                  <c:v>42033.322916666664</c:v>
                </c:pt>
                <c:pt idx="53">
                  <c:v>42033.319444444445</c:v>
                </c:pt>
                <c:pt idx="54">
                  <c:v>42033.315972222219</c:v>
                </c:pt>
                <c:pt idx="55">
                  <c:v>42033.3125</c:v>
                </c:pt>
                <c:pt idx="56">
                  <c:v>42033.309027777781</c:v>
                </c:pt>
                <c:pt idx="57">
                  <c:v>42033.305555555555</c:v>
                </c:pt>
                <c:pt idx="58">
                  <c:v>42033.302083333336</c:v>
                </c:pt>
                <c:pt idx="59">
                  <c:v>42033.298611111109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Main!$AN$5:$AN$65</c15:sqref>
                  </c15:fullRef>
                </c:ext>
              </c:extLst>
              <c:f>(Main!$AN$5:$AN$29,Main!$AN$31:$AN$65)</c:f>
              <c:numCache>
                <c:formatCode>General</c:formatCode>
                <c:ptCount val="60"/>
                <c:pt idx="0">
                  <c:v>44.17</c:v>
                </c:pt>
                <c:pt idx="1">
                  <c:v>44</c:v>
                </c:pt>
                <c:pt idx="2">
                  <c:v>43.94</c:v>
                </c:pt>
                <c:pt idx="3">
                  <c:v>43.98</c:v>
                </c:pt>
                <c:pt idx="4">
                  <c:v>43.93</c:v>
                </c:pt>
                <c:pt idx="5">
                  <c:v>43.93</c:v>
                </c:pt>
                <c:pt idx="6">
                  <c:v>43.93</c:v>
                </c:pt>
                <c:pt idx="7">
                  <c:v>43.97</c:v>
                </c:pt>
                <c:pt idx="8">
                  <c:v>43.86</c:v>
                </c:pt>
                <c:pt idx="9">
                  <c:v>43.8</c:v>
                </c:pt>
                <c:pt idx="10">
                  <c:v>43.81</c:v>
                </c:pt>
                <c:pt idx="11">
                  <c:v>43.81</c:v>
                </c:pt>
                <c:pt idx="12">
                  <c:v>43.87</c:v>
                </c:pt>
                <c:pt idx="13">
                  <c:v>43.82</c:v>
                </c:pt>
                <c:pt idx="14">
                  <c:v>43.89</c:v>
                </c:pt>
                <c:pt idx="15">
                  <c:v>43.84</c:v>
                </c:pt>
                <c:pt idx="16">
                  <c:v>43.78</c:v>
                </c:pt>
                <c:pt idx="17">
                  <c:v>43.85</c:v>
                </c:pt>
                <c:pt idx="18">
                  <c:v>43.86</c:v>
                </c:pt>
                <c:pt idx="19">
                  <c:v>43.96</c:v>
                </c:pt>
                <c:pt idx="20">
                  <c:v>43.86</c:v>
                </c:pt>
                <c:pt idx="21">
                  <c:v>43.81</c:v>
                </c:pt>
                <c:pt idx="22">
                  <c:v>43.97</c:v>
                </c:pt>
                <c:pt idx="23">
                  <c:v>43.87</c:v>
                </c:pt>
                <c:pt idx="24">
                  <c:v>43.91</c:v>
                </c:pt>
                <c:pt idx="25">
                  <c:v>43.75</c:v>
                </c:pt>
                <c:pt idx="26">
                  <c:v>43.85</c:v>
                </c:pt>
                <c:pt idx="27">
                  <c:v>43.84</c:v>
                </c:pt>
                <c:pt idx="28">
                  <c:v>44.01</c:v>
                </c:pt>
                <c:pt idx="29">
                  <c:v>44.04</c:v>
                </c:pt>
                <c:pt idx="30">
                  <c:v>43.96</c:v>
                </c:pt>
                <c:pt idx="31">
                  <c:v>44.3</c:v>
                </c:pt>
                <c:pt idx="32">
                  <c:v>44.38</c:v>
                </c:pt>
                <c:pt idx="33">
                  <c:v>44.35</c:v>
                </c:pt>
                <c:pt idx="34">
                  <c:v>44.45</c:v>
                </c:pt>
                <c:pt idx="35">
                  <c:v>44.55</c:v>
                </c:pt>
                <c:pt idx="36">
                  <c:v>44.63</c:v>
                </c:pt>
                <c:pt idx="37">
                  <c:v>44.63</c:v>
                </c:pt>
                <c:pt idx="38">
                  <c:v>44.89</c:v>
                </c:pt>
                <c:pt idx="39">
                  <c:v>44.82</c:v>
                </c:pt>
                <c:pt idx="40">
                  <c:v>44.64</c:v>
                </c:pt>
                <c:pt idx="41">
                  <c:v>44.71</c:v>
                </c:pt>
                <c:pt idx="42">
                  <c:v>44.74</c:v>
                </c:pt>
                <c:pt idx="43">
                  <c:v>44.81</c:v>
                </c:pt>
                <c:pt idx="44">
                  <c:v>44.93</c:v>
                </c:pt>
                <c:pt idx="45">
                  <c:v>44.82</c:v>
                </c:pt>
                <c:pt idx="46">
                  <c:v>44.68</c:v>
                </c:pt>
                <c:pt idx="47">
                  <c:v>44.74</c:v>
                </c:pt>
                <c:pt idx="48">
                  <c:v>44.67</c:v>
                </c:pt>
                <c:pt idx="49">
                  <c:v>44.84</c:v>
                </c:pt>
                <c:pt idx="50">
                  <c:v>44.71</c:v>
                </c:pt>
                <c:pt idx="51">
                  <c:v>44.59</c:v>
                </c:pt>
                <c:pt idx="52">
                  <c:v>44.55</c:v>
                </c:pt>
                <c:pt idx="53">
                  <c:v>44.64</c:v>
                </c:pt>
                <c:pt idx="54">
                  <c:v>44.69</c:v>
                </c:pt>
                <c:pt idx="55">
                  <c:v>44.69</c:v>
                </c:pt>
                <c:pt idx="56">
                  <c:v>44.55</c:v>
                </c:pt>
                <c:pt idx="57">
                  <c:v>44.61</c:v>
                </c:pt>
                <c:pt idx="58">
                  <c:v>44.57</c:v>
                </c:pt>
                <c:pt idx="59">
                  <c:v>44.43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3592592"/>
        <c:axId val="593597296"/>
      </c:stockChart>
      <c:catAx>
        <c:axId val="593592592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597296"/>
        <c:crosses val="autoZero"/>
        <c:auto val="0"/>
        <c:lblAlgn val="ctr"/>
        <c:lblOffset val="100"/>
        <c:tickLblSkip val="12"/>
        <c:noMultiLvlLbl val="0"/>
      </c:catAx>
      <c:valAx>
        <c:axId val="5935972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59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76254849351672E-2"/>
          <c:y val="9.248434594292798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-0.26933755990000002</c:v>
                </c:pt>
                <c:pt idx="1">
                  <c:v>-3.0444256699999998E-2</c:v>
                </c:pt>
                <c:pt idx="2">
                  <c:v>0.6985613705</c:v>
                </c:pt>
                <c:pt idx="3">
                  <c:v>0.53225963219999994</c:v>
                </c:pt>
                <c:pt idx="4">
                  <c:v>-0.31130591200000002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DD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-0.25823812969999999</c:v>
                </c:pt>
                <c:pt idx="1">
                  <c:v>-0.16168081520000002</c:v>
                </c:pt>
                <c:pt idx="2">
                  <c:v>0.84729584579999995</c:v>
                </c:pt>
                <c:pt idx="3">
                  <c:v>0.68559757719999992</c:v>
                </c:pt>
                <c:pt idx="4">
                  <c:v>-0.2438284131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TYA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0.38406372970000002</c:v>
                </c:pt>
                <c:pt idx="1">
                  <c:v>0.40270457720000002</c:v>
                </c:pt>
                <c:pt idx="2">
                  <c:v>0.21685173160000001</c:v>
                </c:pt>
                <c:pt idx="3">
                  <c:v>-7.6987639499999996E-2</c:v>
                </c:pt>
                <c:pt idx="4">
                  <c:v>0.42970703120000003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DB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-0.36171659859999999</c:v>
                </c:pt>
                <c:pt idx="1">
                  <c:v>-0.28365430949999998</c:v>
                </c:pt>
                <c:pt idx="2">
                  <c:v>0.2860929612</c:v>
                </c:pt>
                <c:pt idx="3">
                  <c:v>0.36057337169999998</c:v>
                </c:pt>
                <c:pt idx="4">
                  <c:v>-0.16510318259999998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EU6</c:v>
                </c:pt>
                <c:pt idx="1">
                  <c:v>ZSE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0.19206440769999999</c:v>
                </c:pt>
                <c:pt idx="1">
                  <c:v>7.88314445E-2</c:v>
                </c:pt>
                <c:pt idx="2">
                  <c:v>-0.15073615370000001</c:v>
                </c:pt>
                <c:pt idx="3">
                  <c:v>-0.14407884930000001</c:v>
                </c:pt>
                <c:pt idx="4">
                  <c:v>0.19743470439999999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593591024"/>
        <c:axId val="593592984"/>
      </c:scatterChart>
      <c:valAx>
        <c:axId val="5935910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593592984"/>
        <c:crosses val="autoZero"/>
        <c:crossBetween val="midCat"/>
      </c:valAx>
      <c:valAx>
        <c:axId val="59359298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591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655320</xdr:colOff>
      <xdr:row>59</xdr:row>
      <xdr:rowOff>99060</xdr:rowOff>
    </xdr:from>
    <xdr:to>
      <xdr:col>15</xdr:col>
      <xdr:colOff>381000</xdr:colOff>
      <xdr:row>84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38</xdr:row>
      <xdr:rowOff>76200</xdr:rowOff>
    </xdr:from>
    <xdr:to>
      <xdr:col>12</xdr:col>
      <xdr:colOff>640080</xdr:colOff>
      <xdr:row>51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</xdr:colOff>
      <xdr:row>12</xdr:row>
      <xdr:rowOff>76200</xdr:rowOff>
    </xdr:from>
    <xdr:to>
      <xdr:col>12</xdr:col>
      <xdr:colOff>640080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213361</xdr:colOff>
      <xdr:row>12</xdr:row>
      <xdr:rowOff>68580</xdr:rowOff>
    </xdr:from>
    <xdr:to>
      <xdr:col>2</xdr:col>
      <xdr:colOff>220896</xdr:colOff>
      <xdr:row>13</xdr:row>
      <xdr:rowOff>106650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2727960"/>
          <a:ext cx="678095" cy="228572"/>
        </a:xfrm>
        <a:prstGeom prst="rect">
          <a:avLst/>
        </a:prstGeom>
      </xdr:spPr>
    </xdr:pic>
    <xdr:clientData/>
  </xdr:twoCellAnchor>
  <xdr:twoCellAnchor>
    <xdr:from>
      <xdr:col>14</xdr:col>
      <xdr:colOff>53340</xdr:colOff>
      <xdr:row>12</xdr:row>
      <xdr:rowOff>53340</xdr:rowOff>
    </xdr:from>
    <xdr:to>
      <xdr:col>25</xdr:col>
      <xdr:colOff>609600</xdr:colOff>
      <xdr:row>25</xdr:row>
      <xdr:rowOff>91440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219231</xdr:colOff>
      <xdr:row>12</xdr:row>
      <xdr:rowOff>71814</xdr:rowOff>
    </xdr:from>
    <xdr:to>
      <xdr:col>15</xdr:col>
      <xdr:colOff>224861</xdr:colOff>
      <xdr:row>13</xdr:row>
      <xdr:rowOff>109883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1111" y="1801554"/>
          <a:ext cx="676190" cy="228569"/>
        </a:xfrm>
        <a:prstGeom prst="rect">
          <a:avLst/>
        </a:prstGeom>
      </xdr:spPr>
    </xdr:pic>
    <xdr:clientData/>
  </xdr:twoCellAnchor>
  <xdr:oneCellAnchor>
    <xdr:from>
      <xdr:col>1</xdr:col>
      <xdr:colOff>213361</xdr:colOff>
      <xdr:row>38</xdr:row>
      <xdr:rowOff>68580</xdr:rowOff>
    </xdr:from>
    <xdr:ext cx="678095" cy="228572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1691640"/>
          <a:ext cx="678095" cy="228572"/>
        </a:xfrm>
        <a:prstGeom prst="rect">
          <a:avLst/>
        </a:prstGeom>
      </xdr:spPr>
    </xdr:pic>
    <xdr:clientData/>
  </xdr:oneCellAnchor>
  <xdr:twoCellAnchor>
    <xdr:from>
      <xdr:col>14</xdr:col>
      <xdr:colOff>24063</xdr:colOff>
      <xdr:row>33</xdr:row>
      <xdr:rowOff>64168</xdr:rowOff>
    </xdr:from>
    <xdr:to>
      <xdr:col>26</xdr:col>
      <xdr:colOff>40105</xdr:colOff>
      <xdr:row>51</xdr:row>
      <xdr:rowOff>144378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14</xdr:col>
      <xdr:colOff>492237</xdr:colOff>
      <xdr:row>34</xdr:row>
      <xdr:rowOff>35520</xdr:rowOff>
    </xdr:from>
    <xdr:ext cx="678095" cy="228572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3157" y="4577040"/>
          <a:ext cx="678095" cy="228572"/>
        </a:xfrm>
        <a:prstGeom prst="rect">
          <a:avLst/>
        </a:prstGeom>
      </xdr:spPr>
    </xdr:pic>
    <xdr:clientData/>
  </xdr:oneCellAnchor>
  <xdr:oneCellAnchor>
    <xdr:from>
      <xdr:col>15</xdr:col>
      <xdr:colOff>536208</xdr:colOff>
      <xdr:row>33</xdr:row>
      <xdr:rowOff>156010</xdr:rowOff>
    </xdr:from>
    <xdr:ext cx="430824" cy="272126"/>
    <xdr:sp macro="" textlink="'Sheet1 (2)'!L3">
      <xdr:nvSpPr>
        <xdr:cNvPr id="10" name="TextBox 9"/>
        <xdr:cNvSpPr txBox="1"/>
      </xdr:nvSpPr>
      <xdr:spPr>
        <a:xfrm>
          <a:off x="8567688" y="4621330"/>
          <a:ext cx="430824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6B692A8-F0AD-4A16-8413-B6FFC0625B2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EU6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17</xdr:col>
      <xdr:colOff>204998</xdr:colOff>
      <xdr:row>33</xdr:row>
      <xdr:rowOff>171276</xdr:rowOff>
    </xdr:from>
    <xdr:ext cx="404341" cy="272126"/>
    <xdr:sp macro="" textlink="'Sheet1 (2)'!M3">
      <xdr:nvSpPr>
        <xdr:cNvPr id="11" name="TextBox 10"/>
        <xdr:cNvSpPr txBox="1"/>
      </xdr:nvSpPr>
      <xdr:spPr>
        <a:xfrm>
          <a:off x="9577598" y="4636596"/>
          <a:ext cx="404341" cy="27212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AF2BB30-2D44-401E-AE64-6B94238B8C2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ZSE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19</xdr:col>
      <xdr:colOff>8021</xdr:colOff>
      <xdr:row>33</xdr:row>
      <xdr:rowOff>64169</xdr:rowOff>
    </xdr:from>
    <xdr:ext cx="445828" cy="272126"/>
    <xdr:sp macro="" textlink="'Sheet1 (2)'!N3">
      <xdr:nvSpPr>
        <xdr:cNvPr id="12" name="TextBox 11"/>
        <xdr:cNvSpPr txBox="1"/>
      </xdr:nvSpPr>
      <xdr:spPr>
        <a:xfrm>
          <a:off x="10581753" y="4628313"/>
          <a:ext cx="445828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9962D52-D104-4E9C-862B-703516C7719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DSX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21</xdr:col>
      <xdr:colOff>192505</xdr:colOff>
      <xdr:row>33</xdr:row>
      <xdr:rowOff>64169</xdr:rowOff>
    </xdr:from>
    <xdr:ext cx="480260" cy="272126"/>
    <xdr:sp macro="" textlink="'Sheet1 (2)'!O3">
      <xdr:nvSpPr>
        <xdr:cNvPr id="13" name="TextBox 12"/>
        <xdr:cNvSpPr txBox="1"/>
      </xdr:nvSpPr>
      <xdr:spPr>
        <a:xfrm>
          <a:off x="11559660" y="4628313"/>
          <a:ext cx="48026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2452675-C3D9-413E-B966-6766D310EF0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QFA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23</xdr:col>
      <xdr:colOff>160422</xdr:colOff>
      <xdr:row>34</xdr:row>
      <xdr:rowOff>8021</xdr:rowOff>
    </xdr:from>
    <xdr:ext cx="440120" cy="272126"/>
    <xdr:sp macro="" textlink="'Sheet1 (2)'!P3">
      <xdr:nvSpPr>
        <xdr:cNvPr id="15" name="TextBox 14"/>
        <xdr:cNvSpPr txBox="1"/>
      </xdr:nvSpPr>
      <xdr:spPr>
        <a:xfrm>
          <a:off x="12544927" y="4700337"/>
          <a:ext cx="44012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1302A3-D957-4673-8082-C177B1BD6B51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CLE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641683</xdr:colOff>
      <xdr:row>0</xdr:row>
      <xdr:rowOff>38501</xdr:rowOff>
    </xdr:from>
    <xdr:ext cx="983924" cy="272126"/>
    <xdr:sp macro="" textlink="$B$55">
      <xdr:nvSpPr>
        <xdr:cNvPr id="14" name="TextBox 13"/>
        <xdr:cNvSpPr txBox="1"/>
      </xdr:nvSpPr>
      <xdr:spPr>
        <a:xfrm>
          <a:off x="771223" y="38501"/>
          <a:ext cx="983924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FFFFFF"/>
              </a:solidFill>
              <a:latin typeface="Century Gothic"/>
            </a:rPr>
            <a:pPr/>
            <a:t>12:13:50 PM</a:t>
          </a:fld>
          <a:endParaRPr lang="en-US" sz="1100"/>
        </a:p>
      </xdr:txBody>
    </xdr:sp>
    <xdr:clientData/>
  </xdr:oneCellAnchor>
  <xdr:oneCellAnchor>
    <xdr:from>
      <xdr:col>1</xdr:col>
      <xdr:colOff>7620</xdr:colOff>
      <xdr:row>11</xdr:row>
      <xdr:rowOff>38100</xdr:rowOff>
    </xdr:from>
    <xdr:ext cx="7124700" cy="272126"/>
    <xdr:sp macro="" textlink="FormatMainDisplay!H14">
      <xdr:nvSpPr>
        <xdr:cNvPr id="16" name="TextBox 15"/>
        <xdr:cNvSpPr txBox="1"/>
      </xdr:nvSpPr>
      <xdr:spPr>
        <a:xfrm>
          <a:off x="137160" y="1691640"/>
          <a:ext cx="712470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827B4E5-E94F-4CD5-9FE1-BEC5CB6D870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45720</xdr:colOff>
      <xdr:row>38</xdr:row>
      <xdr:rowOff>22860</xdr:rowOff>
    </xdr:from>
    <xdr:ext cx="7101840" cy="272126"/>
    <xdr:sp macro="" textlink="FormatMainDisplay!H29">
      <xdr:nvSpPr>
        <xdr:cNvPr id="18" name="TextBox 17"/>
        <xdr:cNvSpPr txBox="1"/>
      </xdr:nvSpPr>
      <xdr:spPr>
        <a:xfrm>
          <a:off x="175260" y="5334000"/>
          <a:ext cx="710184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5C2A1E3B-ADE7-4E74-9A93-07F703EF65FE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Bar 5-minutes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14</xdr:col>
      <xdr:colOff>15240</xdr:colOff>
      <xdr:row>12</xdr:row>
      <xdr:rowOff>60960</xdr:rowOff>
    </xdr:from>
    <xdr:ext cx="6926580" cy="272126"/>
    <xdr:sp macro="" textlink="FormatMainDisplay!O14">
      <xdr:nvSpPr>
        <xdr:cNvPr id="19" name="TextBox 18"/>
        <xdr:cNvSpPr txBox="1"/>
      </xdr:nvSpPr>
      <xdr:spPr>
        <a:xfrm>
          <a:off x="7376160" y="1760220"/>
          <a:ext cx="692658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6FE86C2-261C-4CE4-B42A-C66C7B17C2B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Bar 5-minutes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I2:S15"/>
  <sheetViews>
    <sheetView topLeftCell="C1" workbookViewId="0">
      <selection activeCell="C1" sqref="A1:XFD1048576"/>
    </sheetView>
  </sheetViews>
  <sheetFormatPr defaultRowHeight="13.8" x14ac:dyDescent="0.25"/>
  <cols>
    <col min="1" max="16384" width="8.796875" style="1"/>
  </cols>
  <sheetData>
    <row r="2" spans="9:19" x14ac:dyDescent="0.25"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9:19" x14ac:dyDescent="0.25">
      <c r="I3" s="119"/>
      <c r="J3" s="119"/>
      <c r="K3" s="119"/>
      <c r="L3" s="119" t="str">
        <f>Main!U32</f>
        <v>EU6</v>
      </c>
      <c r="M3" s="119" t="str">
        <f>Main!W32</f>
        <v>ZSE</v>
      </c>
      <c r="N3" s="119" t="str">
        <f>Main!X32</f>
        <v>DSX</v>
      </c>
      <c r="O3" s="119" t="str">
        <f>Main!Y32</f>
        <v>QFA</v>
      </c>
      <c r="P3" s="119" t="str">
        <f>Main!Z32</f>
        <v>CLE</v>
      </c>
      <c r="Q3" s="119"/>
      <c r="R3" s="119"/>
      <c r="S3" s="119"/>
    </row>
    <row r="4" spans="9:19" x14ac:dyDescent="0.25">
      <c r="I4" s="119"/>
      <c r="J4" s="119"/>
      <c r="K4" s="119" t="str">
        <f>Main!U33</f>
        <v>EP</v>
      </c>
      <c r="L4" s="120">
        <f>RTD("cqg.rtd",,"StudyData", "Correlation("&amp;$K4&amp;","&amp;L$3&amp;",Period:="&amp;$L$14&amp;",InputChoice1:=Close,InputChoice2:=Close)", "FG", "", "Close",$N$14,O14, "all","", "","True","T")/100</f>
        <v>-0.26933755990000002</v>
      </c>
      <c r="M4" s="120">
        <f>RTD("cqg.rtd",,"StudyData", "Correlation("&amp;$K4&amp;","&amp;M$3&amp;",Period:="&amp;$L$14&amp;",InputChoice1:=Close,InputChoice2:=Close)", "FG", "", "Close",$N$14, O14, "all","", "","True","T")/100</f>
        <v>-3.0444256699999998E-2</v>
      </c>
      <c r="N4" s="120">
        <f>RTD("cqg.rtd",,"StudyData", "Correlation("&amp;$K4&amp;","&amp;N$3&amp;",Period:="&amp;$L$14&amp;",InputChoice1:=Close,InputChoice2:=Close)", "FG", "", "Close",$N$14, O14, "all","", "","True","T")/100</f>
        <v>0.6985613705</v>
      </c>
      <c r="O4" s="120">
        <f>RTD("cqg.rtd",,"StudyData", "Correlation("&amp;$K4&amp;","&amp;O$3&amp;",Period:="&amp;$L$14&amp;",InputChoice1:=Close,InputChoice2:=Close)", "FG", "", "Close",$N$14, O14, "all","", "","True","T")/100</f>
        <v>0.53225963219999994</v>
      </c>
      <c r="P4" s="120">
        <f>RTD("cqg.rtd",,"StudyData", "Correlation("&amp;$K4&amp;","&amp;P$3&amp;",Period:="&amp;$L$14&amp;",InputChoice1:=Close,InputChoice2:=Close)", "FG", "", "Close",$N$14, O14, "all","", "","True","T")/100</f>
        <v>-0.31130591200000002</v>
      </c>
      <c r="Q4" s="120"/>
      <c r="R4" s="120"/>
      <c r="S4" s="120"/>
    </row>
    <row r="5" spans="9:19" x14ac:dyDescent="0.25">
      <c r="I5" s="119"/>
      <c r="J5" s="119"/>
      <c r="K5" s="119" t="str">
        <f>Main!W33</f>
        <v>DD</v>
      </c>
      <c r="L5" s="120">
        <f>RTD("cqg.rtd",,"StudyData", "Correlation("&amp;$K5&amp;","&amp;L$3&amp;",Period:="&amp;$L$14&amp;",InputChoice1:=Close,InputChoice2:=Close)", "FG", "", "Close",$N$14, O14, "all","", "","True","T")/100</f>
        <v>-0.25823812969999999</v>
      </c>
      <c r="M5" s="120">
        <f>RTD("cqg.rtd",,"StudyData", "Correlation("&amp;$K5&amp;","&amp;M$3&amp;",Period:="&amp;$L$14&amp;",InputChoice1:=Close,InputChoice2:=Close)", "FG", "", "Close",$N$14, O14, "all","", "","True","T")/100</f>
        <v>-0.16168081520000002</v>
      </c>
      <c r="N5" s="120">
        <f>RTD("cqg.rtd",,"StudyData", "Correlation("&amp;$K5&amp;","&amp;N$3&amp;",Period:="&amp;$L$14&amp;",InputChoice1:=Close,InputChoice2:=Close)", "FG", "", "Close",$N$14, O14, "all","", "","True","T")/100</f>
        <v>0.84729584579999995</v>
      </c>
      <c r="O5" s="120">
        <f>RTD("cqg.rtd",,"StudyData", "Correlation("&amp;$K5&amp;","&amp;O$3&amp;",Period:="&amp;$L$14&amp;",InputChoice1:=Close,InputChoice2:=Close)", "FG", "", "Close",$N$14, O14, "all","", "","True","T")/100</f>
        <v>0.68559757719999992</v>
      </c>
      <c r="P5" s="120">
        <f>RTD("cqg.rtd",,"StudyData", "Correlation("&amp;$K5&amp;","&amp;P$3&amp;",Period:="&amp;$L$14&amp;",InputChoice1:=Close,InputChoice2:=Close)", "FG", "", "Close",$N$14, O14, "all","", "","True","T")/100</f>
        <v>-0.2438284131</v>
      </c>
      <c r="Q5" s="120"/>
      <c r="R5" s="120"/>
      <c r="S5" s="120"/>
    </row>
    <row r="6" spans="9:19" x14ac:dyDescent="0.25">
      <c r="I6" s="119"/>
      <c r="J6" s="119"/>
      <c r="K6" s="119" t="str">
        <f>Main!X33</f>
        <v>TYA</v>
      </c>
      <c r="L6" s="120">
        <f>RTD("cqg.rtd",,"StudyData", "Correlation("&amp;$K6&amp;","&amp;L$3&amp;",Period:="&amp;$L$14&amp;",InputChoice1:=Close,InputChoice2:=Close)", "FG", "", "Close",$N$14, O14, "all","", "","True","T")/100</f>
        <v>0.38406372970000002</v>
      </c>
      <c r="M6" s="120">
        <f>RTD("cqg.rtd",,"StudyData", "Correlation("&amp;$K6&amp;","&amp;M$3&amp;",Period:="&amp;$L$14&amp;",InputChoice1:=Close,InputChoice2:=Close)", "FG", "", "Close",$N$14, O14, "all","", "","True","T")/100</f>
        <v>0.40270457720000002</v>
      </c>
      <c r="N6" s="120">
        <f>RTD("cqg.rtd",,"StudyData", "Correlation("&amp;$K6&amp;","&amp;N$3&amp;",Period:="&amp;$L$14&amp;",InputChoice1:=Close,InputChoice2:=Close)", "FG", "", "Close",$N$14, O14, "all","", "","True","T")/100</f>
        <v>0.21685173160000001</v>
      </c>
      <c r="O6" s="120">
        <f>RTD("cqg.rtd",,"StudyData", "Correlation("&amp;$K6&amp;","&amp;O$3&amp;",Period:="&amp;$L$14&amp;",InputChoice1:=Close,InputChoice2:=Close)", "FG", "", "Close",$N$14, O14, "all","", "","True","T")/100</f>
        <v>-7.6987639499999996E-2</v>
      </c>
      <c r="P6" s="120">
        <f>RTD("cqg.rtd",,"StudyData", "Correlation("&amp;$K6&amp;","&amp;P$3&amp;",Period:="&amp;$L$14&amp;",InputChoice1:=Close,InputChoice2:=Close)", "FG", "", "Close",$N$14, O14, "all","", "","True","T")/100</f>
        <v>0.42970703120000003</v>
      </c>
      <c r="Q6" s="120"/>
      <c r="R6" s="120"/>
      <c r="S6" s="120"/>
    </row>
    <row r="7" spans="9:19" x14ac:dyDescent="0.25">
      <c r="I7" s="119"/>
      <c r="J7" s="119"/>
      <c r="K7" s="119" t="str">
        <f>Main!Y33</f>
        <v>DB</v>
      </c>
      <c r="L7" s="120">
        <f>RTD("cqg.rtd",,"StudyData", "Correlation("&amp;$K7&amp;","&amp;L$3&amp;",Period:="&amp;$L$14&amp;",InputChoice1:=Close,InputChoice2:=Close)", "FG", "", "Close",$N$14, O14, "all","", "","True","T")/100</f>
        <v>-0.36171659859999999</v>
      </c>
      <c r="M7" s="120">
        <f>RTD("cqg.rtd",,"StudyData", "Correlation("&amp;$K7&amp;","&amp;M$3&amp;",Period:="&amp;$L$14&amp;",InputChoice1:=Close,InputChoice2:=Close)", "FG", "", "Close",$N$14, O14, "all","", "","True","T")/100</f>
        <v>-0.28365430949999998</v>
      </c>
      <c r="N7" s="120">
        <f>RTD("cqg.rtd",,"StudyData", "Correlation("&amp;$K7&amp;","&amp;N$3&amp;",Period:="&amp;$L$14&amp;",InputChoice1:=Close,InputChoice2:=Close)", "FG", "", "Close",$N$14, O14, "all","", "","True","T")/100</f>
        <v>0.2860929612</v>
      </c>
      <c r="O7" s="120">
        <f>RTD("cqg.rtd",,"StudyData", "Correlation("&amp;$K7&amp;","&amp;O$3&amp;",Period:="&amp;$L$14&amp;",InputChoice1:=Close,InputChoice2:=Close)", "FG", "", "Close",$N$14, O14, "all","", "","True","T")/100</f>
        <v>0.36057337169999998</v>
      </c>
      <c r="P7" s="120">
        <f>RTD("cqg.rtd",,"StudyData", "Correlation("&amp;$K7&amp;","&amp;P$3&amp;",Period:="&amp;$L$14&amp;",InputChoice1:=Close,InputChoice2:=Close)", "FG", "", "Close",$N$14, O14, "all","", "","True","T")/100</f>
        <v>-0.16510318259999998</v>
      </c>
      <c r="Q7" s="120"/>
      <c r="R7" s="120"/>
      <c r="S7" s="120"/>
    </row>
    <row r="8" spans="9:19" x14ac:dyDescent="0.25">
      <c r="I8" s="119"/>
      <c r="J8" s="119"/>
      <c r="K8" s="119" t="str">
        <f>Main!Z33</f>
        <v>GCE</v>
      </c>
      <c r="L8" s="120">
        <f>RTD("cqg.rtd",,"StudyData", "Correlation("&amp;$K8&amp;","&amp;L$3&amp;",Period:="&amp;$L$14&amp;",InputChoice1:=Close,InputChoice2:=Close)", "FG", "", "Close",$N$14, O14, "all","", "","True","T")/100</f>
        <v>0.19206440769999999</v>
      </c>
      <c r="M8" s="120">
        <f>RTD("cqg.rtd",,"StudyData", "Correlation("&amp;$K8&amp;","&amp;M$3&amp;",Period:="&amp;$L$14&amp;",InputChoice1:=Close,InputChoice2:=Close)", "FG", "", "Close",$N$14, O14, "all","", "","True","T")/100</f>
        <v>7.88314445E-2</v>
      </c>
      <c r="N8" s="120">
        <f>RTD("cqg.rtd",,"StudyData", "Correlation("&amp;$K8&amp;","&amp;N$3&amp;",Period:="&amp;$L$14&amp;",InputChoice1:=Close,InputChoice2:=Close)", "FG", "", "Close",$N$14, O14, "all","", "","True","T")/100</f>
        <v>-0.15073615370000001</v>
      </c>
      <c r="O8" s="120">
        <f>RTD("cqg.rtd",,"StudyData", "Correlation("&amp;$K8&amp;","&amp;O$3&amp;",Period:="&amp;$L$14&amp;",InputChoice1:=Close,InputChoice2:=Close)", "FG", "", "Close",$N$14, O14, "all","", "","True","T")/100</f>
        <v>-0.14407884930000001</v>
      </c>
      <c r="P8" s="120">
        <f>RTD("cqg.rtd",,"StudyData", "Correlation("&amp;$K8&amp;","&amp;P$3&amp;",Period:="&amp;$L$14&amp;",InputChoice1:=Close,InputChoice2:=Close)", "FG", "", "Close",$N$14, O14, "all","", "","True","T")/100</f>
        <v>0.19743470439999999</v>
      </c>
      <c r="Q8" s="120"/>
      <c r="R8" s="120"/>
      <c r="S8" s="120"/>
    </row>
    <row r="9" spans="9:19" x14ac:dyDescent="0.25">
      <c r="I9" s="119"/>
      <c r="J9" s="119"/>
      <c r="K9" s="119"/>
      <c r="L9" s="120"/>
      <c r="M9" s="120"/>
      <c r="N9" s="120"/>
      <c r="O9" s="120"/>
      <c r="P9" s="120"/>
      <c r="Q9" s="120"/>
      <c r="R9" s="120"/>
      <c r="S9" s="120"/>
    </row>
    <row r="10" spans="9:19" x14ac:dyDescent="0.25">
      <c r="I10" s="119"/>
      <c r="J10" s="119"/>
      <c r="K10" s="119"/>
      <c r="L10" s="120"/>
      <c r="M10" s="120"/>
      <c r="N10" s="120"/>
      <c r="O10" s="120"/>
      <c r="P10" s="120"/>
      <c r="Q10" s="120"/>
      <c r="R10" s="120"/>
      <c r="S10" s="120"/>
    </row>
    <row r="11" spans="9:19" x14ac:dyDescent="0.25">
      <c r="I11" s="119"/>
      <c r="J11" s="119"/>
      <c r="K11" s="119"/>
      <c r="L11" s="120"/>
      <c r="M11" s="120"/>
      <c r="N11" s="120"/>
      <c r="O11" s="120"/>
      <c r="P11" s="120"/>
      <c r="Q11" s="120"/>
      <c r="R11" s="120"/>
      <c r="S11" s="120"/>
    </row>
    <row r="12" spans="9:19" x14ac:dyDescent="0.25">
      <c r="I12" s="119"/>
      <c r="J12" s="119"/>
      <c r="K12" s="119"/>
      <c r="L12" s="120"/>
      <c r="M12" s="120"/>
      <c r="N12" s="120"/>
      <c r="O12" s="120"/>
      <c r="P12" s="120"/>
      <c r="Q12" s="120"/>
      <c r="R12" s="120"/>
      <c r="S12" s="120"/>
    </row>
    <row r="13" spans="9:19" x14ac:dyDescent="0.25"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spans="9:19" x14ac:dyDescent="0.25">
      <c r="I14" s="119"/>
      <c r="J14" s="119"/>
      <c r="K14" s="119"/>
      <c r="L14" s="119">
        <f>Main!$T$31</f>
        <v>12</v>
      </c>
      <c r="M14" s="119"/>
      <c r="N14" s="119">
        <f>Main!$Q$31</f>
        <v>5</v>
      </c>
      <c r="O14" s="119">
        <f>-1*Main!X31</f>
        <v>0</v>
      </c>
      <c r="P14" s="119"/>
      <c r="Q14" s="119"/>
      <c r="R14" s="119"/>
      <c r="S14" s="119"/>
    </row>
    <row r="15" spans="9:19" x14ac:dyDescent="0.25"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</sheetData>
  <sheetProtection algorithmName="SHA-512" hashValue="n5H6b0UL9pftwVA0IVGGXcSsj9f1zooBmgLkThGaoJdcmZDmZgUBF+PhIr7cq7Xb+2CS/TzSUZnD7d/lj8lY/A==" saltValue="eH7ep428AGSvI16n8xSUkw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99"/>
  <sheetViews>
    <sheetView showRowColHeaders="0" tabSelected="1" zoomScaleNormal="100" workbookViewId="0">
      <selection activeCell="Q31" sqref="Q31"/>
    </sheetView>
  </sheetViews>
  <sheetFormatPr defaultRowHeight="13.8" x14ac:dyDescent="0.25"/>
  <cols>
    <col min="1" max="1" width="1.69921875" style="7" customWidth="1"/>
    <col min="2" max="3" width="8.796875" style="1"/>
    <col min="4" max="5" width="9.5" style="1" bestFit="1" customWidth="1"/>
    <col min="6" max="6" width="6.69921875" style="1" customWidth="1"/>
    <col min="7" max="7" width="3.69921875" style="1" customWidth="1"/>
    <col min="8" max="8" width="6.69921875" style="1" customWidth="1"/>
    <col min="9" max="9" width="3.69921875" style="1" customWidth="1"/>
    <col min="10" max="11" width="9.5" style="1" bestFit="1" customWidth="1"/>
    <col min="12" max="13" width="8.796875" style="1"/>
    <col min="14" max="14" width="0.8984375" style="1" customWidth="1"/>
    <col min="15" max="18" width="8.796875" style="1"/>
    <col min="19" max="19" width="6.69921875" style="1" customWidth="1"/>
    <col min="20" max="20" width="3.69921875" style="1" customWidth="1"/>
    <col min="21" max="21" width="6.69921875" style="1" customWidth="1"/>
    <col min="22" max="22" width="3.69921875" style="1" customWidth="1"/>
    <col min="23" max="26" width="8.796875" style="1"/>
    <col min="27" max="27" width="8.8984375" style="30" bestFit="1" customWidth="1"/>
    <col min="28" max="28" width="8.8984375" style="103" customWidth="1"/>
    <col min="29" max="31" width="8.8984375" style="103" bestFit="1" customWidth="1"/>
    <col min="32" max="32" width="15" style="74" customWidth="1"/>
    <col min="33" max="35" width="8.8984375" style="30" bestFit="1" customWidth="1"/>
    <col min="36" max="36" width="10.69921875" style="30" customWidth="1"/>
    <col min="37" max="40" width="10.19921875" style="103" customWidth="1"/>
    <col min="41" max="41" width="14.3984375" style="30" customWidth="1"/>
    <col min="42" max="44" width="8.796875" style="30"/>
    <col min="45" max="49" width="10.69921875" style="30" customWidth="1"/>
    <col min="50" max="50" width="13.69921875" style="30" customWidth="1"/>
    <col min="51" max="57" width="8.796875" style="30"/>
    <col min="58" max="58" width="17.3984375" style="74" bestFit="1" customWidth="1"/>
    <col min="59" max="59" width="8.796875" style="30"/>
    <col min="60" max="60" width="8.796875" style="7"/>
    <col min="61" max="61" width="11.296875" style="7" customWidth="1"/>
    <col min="62" max="63" width="8.796875" style="7"/>
    <col min="64" max="64" width="8.796875" style="30"/>
    <col min="65" max="65" width="17.3984375" style="74" bestFit="1" customWidth="1"/>
    <col min="66" max="71" width="8.796875" style="30"/>
    <col min="72" max="72" width="17.3984375" style="74" bestFit="1" customWidth="1"/>
    <col min="73" max="73" width="8.796875" style="30"/>
    <col min="74" max="16384" width="8.796875" style="1"/>
  </cols>
  <sheetData>
    <row r="1" spans="1:73" s="31" customFormat="1" ht="25.05" customHeight="1" x14ac:dyDescent="0.25">
      <c r="A1" s="30"/>
      <c r="B1" s="42" t="s">
        <v>23</v>
      </c>
      <c r="C1" s="194" t="s">
        <v>22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41"/>
      <c r="AA1" s="30"/>
      <c r="AB1" s="103"/>
      <c r="AC1" s="103"/>
      <c r="AD1" s="103"/>
      <c r="AE1" s="103"/>
      <c r="AF1" s="74"/>
      <c r="AG1" s="30"/>
      <c r="AH1" s="30"/>
      <c r="AI1" s="30"/>
      <c r="AJ1" s="30"/>
      <c r="AK1" s="103"/>
      <c r="AL1" s="103"/>
      <c r="AM1" s="103"/>
      <c r="AN1" s="103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74"/>
      <c r="BG1" s="30"/>
      <c r="BH1" s="7"/>
      <c r="BI1" s="7"/>
      <c r="BJ1" s="7"/>
      <c r="BK1" s="7"/>
      <c r="BL1" s="30"/>
      <c r="BM1" s="74"/>
      <c r="BN1" s="30"/>
      <c r="BO1" s="30"/>
      <c r="BP1" s="30"/>
      <c r="BQ1" s="30"/>
      <c r="BR1" s="30"/>
      <c r="BS1" s="30"/>
      <c r="BT1" s="74"/>
      <c r="BU1" s="30"/>
    </row>
    <row r="2" spans="1:73" s="31" customFormat="1" ht="1.05" customHeight="1" x14ac:dyDescent="0.25">
      <c r="A2" s="30"/>
      <c r="B2" s="7"/>
      <c r="C2" s="7"/>
      <c r="D2" s="7"/>
      <c r="E2" s="34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4"/>
      <c r="S2" s="34"/>
      <c r="T2" s="7"/>
      <c r="U2" s="7"/>
      <c r="V2" s="7"/>
      <c r="W2" s="7"/>
      <c r="X2" s="7"/>
      <c r="Y2" s="7"/>
      <c r="Z2" s="7"/>
      <c r="AA2" s="30"/>
      <c r="AB2" s="103"/>
      <c r="AC2" s="103"/>
      <c r="AD2" s="103"/>
      <c r="AE2" s="103"/>
      <c r="AF2" s="74"/>
      <c r="AG2" s="30"/>
      <c r="AH2" s="30"/>
      <c r="AI2" s="30"/>
      <c r="AJ2" s="30"/>
      <c r="AK2" s="103"/>
      <c r="AL2" s="103"/>
      <c r="AM2" s="103"/>
      <c r="AN2" s="103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74"/>
      <c r="BG2" s="30"/>
      <c r="BH2" s="7"/>
      <c r="BI2" s="7"/>
      <c r="BJ2" s="7"/>
      <c r="BK2" s="7"/>
      <c r="BL2" s="30"/>
      <c r="BM2" s="74"/>
      <c r="BN2" s="30"/>
      <c r="BO2" s="30"/>
      <c r="BP2" s="30"/>
      <c r="BQ2" s="30"/>
      <c r="BR2" s="30"/>
      <c r="BS2" s="30"/>
      <c r="BT2" s="74"/>
      <c r="BU2" s="30"/>
    </row>
    <row r="3" spans="1:73" s="31" customFormat="1" ht="1.05" customHeight="1" x14ac:dyDescent="0.25">
      <c r="A3" s="3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30"/>
      <c r="AB3" s="103"/>
      <c r="AC3" s="103"/>
      <c r="AD3" s="103"/>
      <c r="AE3" s="103"/>
      <c r="AF3" s="74"/>
      <c r="AG3" s="30"/>
      <c r="AH3" s="30"/>
      <c r="AI3" s="30"/>
      <c r="AJ3" s="30"/>
      <c r="AK3" s="103"/>
      <c r="AL3" s="103"/>
      <c r="AM3" s="103"/>
      <c r="AN3" s="103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74"/>
      <c r="BG3" s="30"/>
      <c r="BH3" s="7"/>
      <c r="BI3" s="7"/>
      <c r="BJ3" s="7"/>
      <c r="BK3" s="7"/>
      <c r="BL3" s="30"/>
      <c r="BM3" s="74"/>
      <c r="BN3" s="30"/>
      <c r="BO3" s="30"/>
      <c r="BP3" s="30"/>
      <c r="BQ3" s="30"/>
      <c r="BR3" s="30"/>
      <c r="BS3" s="30"/>
      <c r="BT3" s="74"/>
      <c r="BU3" s="30"/>
    </row>
    <row r="4" spans="1:73" s="31" customFormat="1" ht="1.05" customHeight="1" x14ac:dyDescent="0.25">
      <c r="A4" s="30"/>
      <c r="B4" s="7"/>
      <c r="C4" s="7"/>
      <c r="D4" s="7"/>
      <c r="E4" s="34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4"/>
      <c r="S4" s="34"/>
      <c r="T4" s="7"/>
      <c r="U4" s="7"/>
      <c r="V4" s="7"/>
      <c r="W4" s="7"/>
      <c r="X4" s="7"/>
      <c r="Y4" s="7"/>
      <c r="Z4" s="7"/>
      <c r="AA4" s="33"/>
      <c r="AB4" s="103"/>
      <c r="AC4" s="103"/>
      <c r="AD4" s="103"/>
      <c r="AE4" s="103"/>
      <c r="AF4" s="74"/>
      <c r="AG4" s="30"/>
      <c r="AH4" s="30"/>
      <c r="AI4" s="30"/>
      <c r="AJ4" s="33"/>
      <c r="AK4" s="103"/>
      <c r="AL4" s="103"/>
      <c r="AM4" s="103"/>
      <c r="AN4" s="103"/>
      <c r="AO4" s="30"/>
      <c r="AP4" s="30"/>
      <c r="AQ4" s="30"/>
      <c r="AR4" s="33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74"/>
      <c r="BG4" s="30"/>
      <c r="BH4" s="7"/>
      <c r="BI4" s="7"/>
      <c r="BJ4" s="7"/>
      <c r="BK4" s="7"/>
      <c r="BL4" s="30"/>
      <c r="BM4" s="74"/>
      <c r="BN4" s="30"/>
      <c r="BO4" s="30"/>
      <c r="BP4" s="30"/>
      <c r="BQ4" s="30"/>
      <c r="BR4" s="30"/>
      <c r="BS4" s="30"/>
      <c r="BT4" s="74"/>
      <c r="BU4" s="30"/>
    </row>
    <row r="5" spans="1:73" s="30" customFormat="1" ht="1.05" customHeight="1" x14ac:dyDescent="0.25">
      <c r="B5" s="7"/>
      <c r="C5" s="7"/>
      <c r="D5" s="7"/>
      <c r="E5" s="7"/>
      <c r="F5" s="7"/>
      <c r="G5" s="7"/>
      <c r="H5" s="39"/>
      <c r="I5" s="7"/>
      <c r="J5" s="7"/>
      <c r="K5" s="7"/>
      <c r="L5" s="7"/>
      <c r="M5" s="40"/>
      <c r="N5" s="40"/>
      <c r="O5" s="40"/>
      <c r="P5" s="40"/>
      <c r="Q5" s="40"/>
      <c r="R5" s="7"/>
      <c r="S5" s="7"/>
      <c r="T5" s="7"/>
      <c r="U5" s="39"/>
      <c r="V5" s="7"/>
      <c r="W5" s="7"/>
      <c r="X5" s="7"/>
      <c r="Y5" s="7"/>
      <c r="Z5" s="40"/>
      <c r="AA5" s="104">
        <f xml:space="preserve"> RTD("cqg.rtd",,"StudyData", $D$6,  "Tick", "FlatTicks=0", "Tick","D",AH5,"all")</f>
        <v>199475</v>
      </c>
      <c r="AB5" s="103">
        <f>IF(FormatMainDisplay!$H$7="Y",RTD("cqg.rtd",,"StudyData",$D$6,"Bar",,"Open",FormatMainDisplay!$H$8,AG5,,,,,"T"),IF(RTD("cqg.rtd",,"StudyData","SUBMINUTE("&amp;$D$6&amp;","&amp;FormatMainDisplay!$H$10&amp;",Regular)","Bar",,"Open",,AG5,"all",,,,"T")="",NA(),RTD("cqg.rtd",,"StudyData","SUBMINUTE("&amp;$D$6&amp;","&amp;FormatMainDisplay!$H$10&amp;",Regular)","Bar",,"Open",,AG5,"all",,,,"T")))</f>
        <v>1994.5</v>
      </c>
      <c r="AC5" s="103">
        <f>IF(FormatMainDisplay!$H$7="Y",RTD("cqg.rtd",,"StudyData",$D$6,"Bar",,"High",FormatMainDisplay!$H$8,AG5,,,,,"T"),IF(RTD("cqg.rtd",,"StudyData","SUBMINUTE("&amp;$D$6&amp;","&amp;FormatMainDisplay!$H$10&amp;",Regular)","Bar",,"High",,AG5,"all",,,,"T")="",NA(),RTD("cqg.rtd",,"StudyData","SUBMINUTE("&amp;$D$6&amp;","&amp;FormatMainDisplay!$H$10&amp;",Regular)","Bar",,"High",,AG5,"all",,,,"T")))</f>
        <v>1995.25</v>
      </c>
      <c r="AD5" s="103">
        <f>IF(FormatMainDisplay!$H$7="Y",RTD("cqg.rtd",,"StudyData",$D$6,"Bar",,"Low",FormatMainDisplay!$H$8,AG5,,,,,"T"),IF(RTD("cqg.rtd",,"StudyData","SUBMINUTE("&amp;$D$6&amp;","&amp;FormatMainDisplay!$H$10&amp;",Regular)","Bar",,"Low",,AG5,"all",,,,"T")="",NA(),RTD("cqg.rtd",,"StudyData","SUBMINUTE("&amp;$D$6&amp;","&amp;FormatMainDisplay!$H$10&amp;",Regular)","Bar",,"Low",,AG5,"all",,,,"T")))</f>
        <v>1994.5</v>
      </c>
      <c r="AE5" s="103">
        <f>IF(FormatMainDisplay!$H$7="Y",RTD("cqg.rtd",,"StudyData",$D$6,"Bar",,"Close",FormatMainDisplay!$H$8,AG5,,,,,"T"),IF(RTD("cqg.rtd",,"StudyData","SUBMINUTE("&amp;$D$6&amp;","&amp;FormatMainDisplay!$H$10&amp;",Regular)","Bar",,"Close",,AG5,"all",,,,"T")="",NA(),RTD("cqg.rtd",,"StudyData","SUBMINUTE("&amp;$D$6&amp;","&amp;FormatMainDisplay!$H$10&amp;",Regular)","Bar",,"Close",,AG5,"all",,,,"T")))</f>
        <v>1995.25</v>
      </c>
      <c r="AF5" s="74">
        <f>IF(FormatMainDisplay!$H$7="Y",RTD("cqg.rtd",,"StudyData",$D$6,"Bar",,"Time",FormatMainDisplay!$H$8,AG5,,,,,"T"),IF(RTD("cqg.rtd",,"StudyData","SUBMINUTE("&amp;$D$6&amp;","&amp;FormatMainDisplay!$H$10&amp;",Regular)","Bar",,"Time",,AG5,"all",,,,"T")="",NA(),RTD("cqg.rtd",,"StudyData","SUBMINUTE("&amp;$D$6&amp;","&amp;FormatMainDisplay!$H$10&amp;",Regular)","Bar",,"Time",,AG5,"all",,,,"T")))</f>
        <v>42033.509375000001</v>
      </c>
      <c r="AG5" s="30">
        <v>0</v>
      </c>
      <c r="AH5" s="30">
        <v>-30</v>
      </c>
      <c r="AJ5" s="104">
        <f xml:space="preserve"> RTD("cqg.rtd",,"StudyData", $Q$6,  "Tick", "FlatTicks=0", "Tick","D",AQ5,"all")</f>
        <v>4416</v>
      </c>
      <c r="AK5" s="103">
        <f>IF(FormatMainDisplay!$O$7="Y",RTD("cqg.rtd",,"StudyData",$Q$6,"Bar",,"Open",FormatMainDisplay!$O$8,AP5,,,,,"T"),IF(RTD("cqg.rtd",,"StudyData","SUBMINUTE("&amp;$Q$6&amp;","&amp;FormatMainDisplay!$O$10&amp;",Regular)","Bar",,"Open",,AP5,"all",,,,"T")="",NA(),RTD("cqg.rtd",,"StudyData","SUBMINUTE("&amp;$Q$6&amp;","&amp;FormatMainDisplay!$O$10&amp;",Regular)","Bar",,"Open",,AP5,"all",,,,"T")))</f>
        <v>44</v>
      </c>
      <c r="AL5" s="103">
        <f>IF(FormatMainDisplay!$O$7="Y",RTD("cqg.rtd",,"StudyData",$Q$6,"Bar",,"High",FormatMainDisplay!$O$8,AP5,,,,,"T"),IF(RTD("cqg.rtd",,"StudyData","SUBMINUTE("&amp;$Q$6&amp;","&amp;FormatMainDisplay!$O$10&amp;",Regular)","Bar",,"High",,AP5,"all",,,,"T")="",NA(),RTD("cqg.rtd",,"StudyData","SUBMINUTE("&amp;$Q$6&amp;","&amp;FormatMainDisplay!$O$10&amp;",Regular)","Bar",,"High",,AP5,"all",,,,"T")))</f>
        <v>44.19</v>
      </c>
      <c r="AM5" s="103">
        <f>IF(FormatMainDisplay!$O$7="Y",RTD("cqg.rtd",,"StudyData",$Q$6,"Bar",,"Low",FormatMainDisplay!$O$8,AP5,,,,,"T"),IF(RTD("cqg.rtd",,"StudyData","SUBMINUTE("&amp;$Q$6&amp;","&amp;FormatMainDisplay!$O$10&amp;",Regular)","Bar",,"Low",,AP5,"all",,,,"T")="",NA(),RTD("cqg.rtd",,"StudyData","SUBMINUTE("&amp;$Q$6&amp;","&amp;FormatMainDisplay!$O$10&amp;",Regular)","Bar",,"Low",,AP5,"all",,,,"T")))</f>
        <v>44</v>
      </c>
      <c r="AN5" s="103">
        <f>IF(FormatMainDisplay!$O$7="Y",RTD("cqg.rtd",,"StudyData",$Q$6,"Bar",,"Close",FormatMainDisplay!$O$8,AP5,,,,,"T"),IF(RTD("cqg.rtd",,"StudyData","SUBMINUTE("&amp;$Q$6&amp;","&amp;FormatMainDisplay!$O$10&amp;",Regular)","Bar",,"Close",,AP5,"all",,,,"T")="",NA(),RTD("cqg.rtd",,"StudyData","SUBMINUTE("&amp;$Q$6&amp;","&amp;FormatMainDisplay!$O$10&amp;",Regular)","Bar",,"Close",,AP5,"all",,,,"T")))</f>
        <v>44.17</v>
      </c>
      <c r="AO5" s="74">
        <f>IF(FormatMainDisplay!$O$7="Y",RTD("cqg.rtd",,"StudyData",$Q$6,"Bar",,"Time",FormatMainDisplay!$O$8,AP5,,,,,"T"),IF(RTD("cqg.rtd",,"StudyData","SUBMINUTE("&amp;$Q$6&amp;","&amp;FormatMainDisplay!$O$10&amp;",Regular)","Bar",,"Time",,AP5,"all",,,,"T")="",NA(),RTD("cqg.rtd",,"StudyData","SUBMINUTE("&amp;$Q$6&amp;","&amp;FormatMainDisplay!$O$10&amp;",Regular)","Bar",,"Time",,AP5,"all",,,,"T")))</f>
        <v>42033.506944444445</v>
      </c>
      <c r="AP5" s="30">
        <v>0</v>
      </c>
      <c r="AQ5" s="30">
        <v>-30</v>
      </c>
      <c r="AS5" s="104">
        <f xml:space="preserve"> RTD("cqg.rtd",,"StudyData", $D$31,  "Tick", "FlatTicks=0", "Tick","D",AZ5,"all")</f>
        <v>11301</v>
      </c>
      <c r="AT5" s="105">
        <f>IF(FormatMainDisplay!$H$22="Y",RTD("cqg.rtd",,"StudyData",$D$31,"Bar",,"Open",FormatMainDisplay!$H$23,AY5,,,,,"T"),IF(RTD("cqg.rtd",,"StudyData","SUBMINUTE("&amp;$D$31&amp;","&amp;FormatMainDisplay!$H$25&amp;",Regular)","Bar",,"Open",,AY5,"all",,,,"T")="",NA(),RTD("cqg.rtd",,"StudyData","SUBMINUTE("&amp;$D$31&amp;","&amp;FormatMainDisplay!$H$25&amp;",Regular)","Bar",,"Open",,AY5,"all",,,,"T")))</f>
        <v>1.1306</v>
      </c>
      <c r="AU5" s="105">
        <f>IF(FormatMainDisplay!$H$22="Y",RTD("cqg.rtd",,"StudyData",$D$31,"Bar",,"High",FormatMainDisplay!$H$23,AY5,,,,,"T"),IF(RTD("cqg.rtd",,"StudyData","SUBMINUTE("&amp;$D$31&amp;","&amp;FormatMainDisplay!$H$25&amp;",Regular)","Bar",,"High",,AY5,"all",,,,"T")="",NA(),RTD("cqg.rtd",,"StudyData","SUBMINUTE("&amp;$D$31&amp;","&amp;FormatMainDisplay!$H$25&amp;",Regular)","Bar",,"High",,AY5,"all",,,,"T")))</f>
        <v>1.131</v>
      </c>
      <c r="AV5" s="105">
        <f>IF(FormatMainDisplay!$H$22="Y",RTD("cqg.rtd",,"StudyData",$D$31,"Bar",,"Low",FormatMainDisplay!$H$23,AY5,,,,,"T"),IF(RTD("cqg.rtd",,"StudyData","SUBMINUTE("&amp;$D$31&amp;","&amp;FormatMainDisplay!$H$25&amp;",Regular)","Bar",,"Low",,AY5,"all",,,,"T")="",NA(),RTD("cqg.rtd",,"StudyData","SUBMINUTE("&amp;$D$31&amp;","&amp;FormatMainDisplay!$H$25&amp;",Regular)","Bar",,"Low",,AY5,"all",,,,"T")))</f>
        <v>1.1303000000000001</v>
      </c>
      <c r="AW5" s="105">
        <f>IF(FormatMainDisplay!$H$22="Y",RTD("cqg.rtd",,"StudyData",$D$31,"Bar",,"Close",FormatMainDisplay!$H$23,AY5,,,,,"T"),IF(RTD("cqg.rtd",,"StudyData","SUBMINUTE("&amp;$D$31&amp;","&amp;FormatMainDisplay!$H$25&amp;",Regular)","Bar",,"Close",,AY5,"all",,,,"T")="",NA(),RTD("cqg.rtd",,"StudyData","SUBMINUTE("&amp;$D$31&amp;","&amp;FormatMainDisplay!$H$25&amp;",Regular)","Bar",,"Close",,AY5,"all",,,,"T")))</f>
        <v>1.1309</v>
      </c>
      <c r="AX5" s="74">
        <f>IF(FormatMainDisplay!$H$22="Y",RTD("cqg.rtd",,"StudyData",$D$31,"Bar",,"Time",FormatMainDisplay!$H$23,AY5,,,,,"T"),IF(RTD("cqg.rtd",,"StudyData","SUBMINUTE("&amp;$D$31&amp;","&amp;FormatMainDisplay!$H$25&amp;",Regular)","Bar",,"Time",,AY5,"all",,,,"T")="",NA(),RTD("cqg.rtd",,"StudyData","SUBMINUTE("&amp;$D$31&amp;","&amp;FormatMainDisplay!$H$25&amp;",Regular)","Bar",,"Time",,AY5,"all",,,,"T")))</f>
        <v>42033.506944444445</v>
      </c>
      <c r="AY5" s="30">
        <v>0</v>
      </c>
      <c r="AZ5" s="30">
        <v>-30</v>
      </c>
      <c r="BF5" s="74"/>
      <c r="BH5" s="7"/>
      <c r="BI5" s="7"/>
      <c r="BJ5" s="7"/>
      <c r="BK5" s="7"/>
      <c r="BM5" s="74"/>
      <c r="BT5" s="74"/>
    </row>
    <row r="6" spans="1:73" ht="15" customHeight="1" x14ac:dyDescent="0.25">
      <c r="B6" s="125" t="s">
        <v>0</v>
      </c>
      <c r="C6" s="126"/>
      <c r="D6" s="47" t="str">
        <f>FormatMainDisplay!B4</f>
        <v>EP</v>
      </c>
      <c r="E6" s="48" t="s">
        <v>1</v>
      </c>
      <c r="F6" s="149" t="s">
        <v>6</v>
      </c>
      <c r="G6" s="150"/>
      <c r="H6" s="150"/>
      <c r="I6" s="151"/>
      <c r="J6" s="48" t="s">
        <v>2</v>
      </c>
      <c r="K6" s="48" t="s">
        <v>3</v>
      </c>
      <c r="L6" s="48" t="s">
        <v>4</v>
      </c>
      <c r="M6" s="48" t="s">
        <v>5</v>
      </c>
      <c r="N6" s="222">
        <f>RTD("cqg.rtd",,"ContractData",D6,"NetChange",,"T")</f>
        <v>3.5</v>
      </c>
      <c r="O6" s="125" t="s">
        <v>0</v>
      </c>
      <c r="P6" s="126"/>
      <c r="Q6" s="47" t="str">
        <f>FormatMainDisplay!I4</f>
        <v>CLE</v>
      </c>
      <c r="R6" s="48" t="s">
        <v>1</v>
      </c>
      <c r="S6" s="149" t="s">
        <v>6</v>
      </c>
      <c r="T6" s="150"/>
      <c r="U6" s="150"/>
      <c r="V6" s="151"/>
      <c r="W6" s="48" t="s">
        <v>2</v>
      </c>
      <c r="X6" s="48" t="s">
        <v>3</v>
      </c>
      <c r="Y6" s="48" t="s">
        <v>4</v>
      </c>
      <c r="Z6" s="48" t="s">
        <v>5</v>
      </c>
      <c r="AA6" s="104">
        <f xml:space="preserve"> RTD("cqg.rtd",,"StudyData", $D$6,  "Tick", "FlatTicks=0", "Tick","D",AH6,"all")</f>
        <v>199450</v>
      </c>
      <c r="AB6" s="103">
        <f>IF(FormatMainDisplay!$H$7="Y",RTD("cqg.rtd",,"StudyData",$D$6,"Bar",,"Open",FormatMainDisplay!$H$8,AG6,,,,,"T"),IF(RTD("cqg.rtd",,"StudyData","SUBMINUTE("&amp;$D$6&amp;","&amp;FormatMainDisplay!$H$10&amp;",Regular)","Bar",,"Open",,AG6,"all",,,,"T")="",NA(),RTD("cqg.rtd",,"StudyData","SUBMINUTE("&amp;$D$6&amp;","&amp;FormatMainDisplay!$H$10&amp;",Regular)","Bar",,"Open",,AG6,"all",,,,"T")))</f>
        <v>1994.5</v>
      </c>
      <c r="AC6" s="103">
        <f>IF(FormatMainDisplay!$H$7="Y",RTD("cqg.rtd",,"StudyData",$D$6,"Bar",,"High",FormatMainDisplay!$H$8,AG6,,,,,"T"),IF(RTD("cqg.rtd",,"StudyData","SUBMINUTE("&amp;$D$6&amp;","&amp;FormatMainDisplay!$H$10&amp;",Regular)","Bar",,"High",,AG6,"all",,,,"T")="",NA(),RTD("cqg.rtd",,"StudyData","SUBMINUTE("&amp;$D$6&amp;","&amp;FormatMainDisplay!$H$10&amp;",Regular)","Bar",,"High",,AG6,"all",,,,"T")))</f>
        <v>1994.5</v>
      </c>
      <c r="AD6" s="103">
        <f>IF(FormatMainDisplay!$H$7="Y",RTD("cqg.rtd",,"StudyData",$D$6,"Bar",,"Low",FormatMainDisplay!$H$8,AG6,,,,,"T"),IF(RTD("cqg.rtd",,"StudyData","SUBMINUTE("&amp;$D$6&amp;","&amp;FormatMainDisplay!$H$10&amp;",Regular)","Bar",,"Low",,AG6,"all",,,,"T")="",NA(),RTD("cqg.rtd",,"StudyData","SUBMINUTE("&amp;$D$6&amp;","&amp;FormatMainDisplay!$H$10&amp;",Regular)","Bar",,"Low",,AG6,"all",,,,"T")))</f>
        <v>1994.25</v>
      </c>
      <c r="AE6" s="103">
        <f>IF(FormatMainDisplay!$H$7="Y",RTD("cqg.rtd",,"StudyData",$D$6,"Bar",,"Close",FormatMainDisplay!$H$8,AG6,,,,,"T"),IF(RTD("cqg.rtd",,"StudyData","SUBMINUTE("&amp;$D$6&amp;","&amp;FormatMainDisplay!$H$10&amp;",Regular)","Bar",,"Close",,AG6,"all",,,,"T")="",NA(),RTD("cqg.rtd",,"StudyData","SUBMINUTE("&amp;$D$6&amp;","&amp;FormatMainDisplay!$H$10&amp;",Regular)","Bar",,"Close",,AG6,"all",,,,"T")))</f>
        <v>1994.25</v>
      </c>
      <c r="AF6" s="74">
        <f>IF(FormatMainDisplay!$H$7="Y",RTD("cqg.rtd",,"StudyData",$D$6,"Bar",,"Time",FormatMainDisplay!$H$8,AG6,,,,,"T"),IF(RTD("cqg.rtd",,"StudyData","SUBMINUTE("&amp;$D$6&amp;","&amp;FormatMainDisplay!$H$10&amp;",Regular)","Bar",,"Time",,AG6,"all",,,,"T")="",NA(),RTD("cqg.rtd",,"StudyData","SUBMINUTE("&amp;$D$6&amp;","&amp;FormatMainDisplay!$H$10&amp;",Regular)","Bar",,"Time",,AG6,"all",,,,"T")))</f>
        <v>42033.509027777778</v>
      </c>
      <c r="AG6" s="30">
        <f>AG5-1</f>
        <v>-1</v>
      </c>
      <c r="AH6" s="30">
        <f>AH5+1</f>
        <v>-29</v>
      </c>
      <c r="AJ6" s="104">
        <f xml:space="preserve"> RTD("cqg.rtd",,"StudyData", $Q$6,  "Tick", "FlatTicks=0", "Tick","D",AQ6,"all")</f>
        <v>4415</v>
      </c>
      <c r="AK6" s="103">
        <f>IF(FormatMainDisplay!$O$7="Y",RTD("cqg.rtd",,"StudyData",$Q$6,"Bar",,"Open",FormatMainDisplay!$O$8,AP6,,,,,"T"),IF(RTD("cqg.rtd",,"StudyData","SUBMINUTE("&amp;$Q$6&amp;","&amp;FormatMainDisplay!$O$10&amp;",Regular)","Bar",,"Open",,AP6,"all",,,,"T")="",NA(),RTD("cqg.rtd",,"StudyData","SUBMINUTE("&amp;$Q$6&amp;","&amp;FormatMainDisplay!$O$10&amp;",Regular)","Bar",,"Open",,AP6,"all",,,,"T")))</f>
        <v>43.93</v>
      </c>
      <c r="AL6" s="103">
        <f>IF(FormatMainDisplay!$O$7="Y",RTD("cqg.rtd",,"StudyData",$Q$6,"Bar",,"High",FormatMainDisplay!$O$8,AP6,,,,,"T"),IF(RTD("cqg.rtd",,"StudyData","SUBMINUTE("&amp;$Q$6&amp;","&amp;FormatMainDisplay!$O$10&amp;",Regular)","Bar",,"High",,AP6,"all",,,,"T")="",NA(),RTD("cqg.rtd",,"StudyData","SUBMINUTE("&amp;$Q$6&amp;","&amp;FormatMainDisplay!$O$10&amp;",Regular)","Bar",,"High",,AP6,"all",,,,"T")))</f>
        <v>44.09</v>
      </c>
      <c r="AM6" s="103">
        <f>IF(FormatMainDisplay!$O$7="Y",RTD("cqg.rtd",,"StudyData",$Q$6,"Bar",,"Low",FormatMainDisplay!$O$8,AP6,,,,,"T"),IF(RTD("cqg.rtd",,"StudyData","SUBMINUTE("&amp;$Q$6&amp;","&amp;FormatMainDisplay!$O$10&amp;",Regular)","Bar",,"Low",,AP6,"all",,,,"T")="",NA(),RTD("cqg.rtd",,"StudyData","SUBMINUTE("&amp;$Q$6&amp;","&amp;FormatMainDisplay!$O$10&amp;",Regular)","Bar",,"Low",,AP6,"all",,,,"T")))</f>
        <v>43.91</v>
      </c>
      <c r="AN6" s="103">
        <f>IF(FormatMainDisplay!$O$7="Y",RTD("cqg.rtd",,"StudyData",$Q$6,"Bar",,"Close",FormatMainDisplay!$O$8,AP6,,,,,"T"),IF(RTD("cqg.rtd",,"StudyData","SUBMINUTE("&amp;$Q$6&amp;","&amp;FormatMainDisplay!$O$10&amp;",Regular)","Bar",,"Close",,AP6,"all",,,,"T")="",NA(),RTD("cqg.rtd",,"StudyData","SUBMINUTE("&amp;$Q$6&amp;","&amp;FormatMainDisplay!$O$10&amp;",Regular)","Bar",,"Close",,AP6,"all",,,,"T")))</f>
        <v>44</v>
      </c>
      <c r="AO6" s="74">
        <f>IF(FormatMainDisplay!$O$7="Y",RTD("cqg.rtd",,"StudyData",$Q$6,"Bar",,"Time",FormatMainDisplay!$O$8,AP6,,,,,"T"),IF(RTD("cqg.rtd",,"StudyData","SUBMINUTE("&amp;$Q$6&amp;","&amp;FormatMainDisplay!$O$10&amp;",Regular)","Bar",,"Time",,AP6,"all",,,,"T")="",NA(),RTD("cqg.rtd",,"StudyData","SUBMINUTE("&amp;$Q$6&amp;","&amp;FormatMainDisplay!$O$10&amp;",Regular)","Bar",,"Time",,AP6,"all",,,,"T")))</f>
        <v>42033.503472222219</v>
      </c>
      <c r="AP6" s="30">
        <f>AP5-1</f>
        <v>-1</v>
      </c>
      <c r="AQ6" s="30">
        <f>AQ5+1</f>
        <v>-29</v>
      </c>
      <c r="AS6" s="104">
        <f xml:space="preserve"> RTD("cqg.rtd",,"StudyData", $D$31,  "Tick", "FlatTicks=0", "Tick","D",AZ6,"all")</f>
        <v>11302</v>
      </c>
      <c r="AT6" s="105">
        <f>IF(FormatMainDisplay!$H$22="Y",RTD("cqg.rtd",,"StudyData",$D$31,"Bar",,"Open",FormatMainDisplay!$H$23,AY6,,,,,"T"),IF(RTD("cqg.rtd",,"StudyData","SUBMINUTE("&amp;$D$31&amp;","&amp;FormatMainDisplay!$H$25&amp;",Regular)","Bar",,"Open",,AY6,"all",,,,"T")="",NA(),RTD("cqg.rtd",,"StudyData","SUBMINUTE("&amp;$D$31&amp;","&amp;FormatMainDisplay!$H$25&amp;",Regular)","Bar",,"Open",,AY6,"all",,,,"T")))</f>
        <v>1.1304000000000001</v>
      </c>
      <c r="AU6" s="105">
        <f>IF(FormatMainDisplay!$H$22="Y",RTD("cqg.rtd",,"StudyData",$D$31,"Bar",,"High",FormatMainDisplay!$H$23,AY6,,,,,"T"),IF(RTD("cqg.rtd",,"StudyData","SUBMINUTE("&amp;$D$31&amp;","&amp;FormatMainDisplay!$H$25&amp;",Regular)","Bar",,"High",,AY6,"all",,,,"T")="",NA(),RTD("cqg.rtd",,"StudyData","SUBMINUTE("&amp;$D$31&amp;","&amp;FormatMainDisplay!$H$25&amp;",Regular)","Bar",,"High",,AY6,"all",,,,"T")))</f>
        <v>1.1307</v>
      </c>
      <c r="AV6" s="105">
        <f>IF(FormatMainDisplay!$H$22="Y",RTD("cqg.rtd",,"StudyData",$D$31,"Bar",,"Low",FormatMainDisplay!$H$23,AY6,,,,,"T"),IF(RTD("cqg.rtd",,"StudyData","SUBMINUTE("&amp;$D$31&amp;","&amp;FormatMainDisplay!$H$25&amp;",Regular)","Bar",,"Low",,AY6,"all",,,,"T")="",NA(),RTD("cqg.rtd",,"StudyData","SUBMINUTE("&amp;$D$31&amp;","&amp;FormatMainDisplay!$H$25&amp;",Regular)","Bar",,"Low",,AY6,"all",,,,"T")))</f>
        <v>1.1298999999999999</v>
      </c>
      <c r="AW6" s="105">
        <f>IF(FormatMainDisplay!$H$22="Y",RTD("cqg.rtd",,"StudyData",$D$31,"Bar",,"Close",FormatMainDisplay!$H$23,AY6,,,,,"T"),IF(RTD("cqg.rtd",,"StudyData","SUBMINUTE("&amp;$D$31&amp;","&amp;FormatMainDisplay!$H$25&amp;",Regular)","Bar",,"Close",,AY6,"all",,,,"T")="",NA(),RTD("cqg.rtd",,"StudyData","SUBMINUTE("&amp;$D$31&amp;","&amp;FormatMainDisplay!$H$25&amp;",Regular)","Bar",,"Close",,AY6,"all",,,,"T")))</f>
        <v>1.1306</v>
      </c>
      <c r="AX6" s="74">
        <f>IF(FormatMainDisplay!$H$22="Y",RTD("cqg.rtd",,"StudyData",$D$31,"Bar",,"Time",FormatMainDisplay!$H$23,AY6,,,,,"T"),IF(RTD("cqg.rtd",,"StudyData","SUBMINUTE("&amp;$D$31&amp;","&amp;FormatMainDisplay!$H$25&amp;",Regular)","Bar",,"Time",,AY6,"all",,,,"T")="",NA(),RTD("cqg.rtd",,"StudyData","SUBMINUTE("&amp;$D$31&amp;","&amp;FormatMainDisplay!$H$25&amp;",Regular)","Bar",,"Time",,AY6,"all",,,,"T")))</f>
        <v>42033.503472222219</v>
      </c>
      <c r="AY6" s="30">
        <f>AY5-1</f>
        <v>-1</v>
      </c>
      <c r="AZ6" s="30">
        <f>AZ5+1</f>
        <v>-29</v>
      </c>
    </row>
    <row r="7" spans="1:73" ht="30" customHeight="1" x14ac:dyDescent="0.25">
      <c r="B7" s="188" t="str">
        <f>RTD("cqg.rtd", ,"ContractData",D6, "LongDescription",, "T")</f>
        <v>E-Mini S&amp;P 500, Mar 15</v>
      </c>
      <c r="C7" s="188"/>
      <c r="D7" s="188"/>
      <c r="E7" s="9" t="str">
        <f>TEXT(RTD("cqg.rtd", ,"ContractData",D6, "Last",,FormatMainDisplay!B2),FormatMainDisplay!G4)</f>
        <v>1,995</v>
      </c>
      <c r="F7" s="189"/>
      <c r="G7" s="190"/>
      <c r="H7" s="190"/>
      <c r="I7" s="191"/>
      <c r="J7" s="10" t="str">
        <f>TEXT(RTD("cqg.rtd", ,"ContractData",D6, "NetChange",,FormatMainDisplay!B2),FormatMainDisplay!G4)</f>
        <v>04</v>
      </c>
      <c r="K7" s="10" t="str">
        <f>TEXT(RTD("cqg.rtd", ,"ContractData",D6, "Open",,FormatMainDisplay!B2),FormatMainDisplay!G4)</f>
        <v>1,994</v>
      </c>
      <c r="L7" s="9" t="str">
        <f>TEXT(RTD("cqg.rtd", ,"ContractData",D6, "High",,FormatMainDisplay!B2),FormatMainDisplay!G4)</f>
        <v>2,003</v>
      </c>
      <c r="M7" s="9" t="str">
        <f>TEXT(RTD("cqg.rtd", ,"ContractData",D6, "Low",,FormatMainDisplay!B2),FormatMainDisplay!G4)</f>
        <v>1,982</v>
      </c>
      <c r="N7" s="223" t="e">
        <f>RTD("cqg.rtd",,"ContractData",R6,"NetChange",,"T")</f>
        <v>#N/A</v>
      </c>
      <c r="O7" s="187" t="str">
        <f>RTD("cqg.rtd", ,"ContractData",Q6, "LongDescription",, "T")</f>
        <v>Crude Light (Globex), Mar 15</v>
      </c>
      <c r="P7" s="188"/>
      <c r="Q7" s="188"/>
      <c r="R7" s="9" t="str">
        <f>TEXT(RTD("cqg.rtd", ,"ContractData",Q6, "Last",,FormatMainDisplay!I2),FormatMainDisplay!N4)</f>
        <v>44</v>
      </c>
      <c r="S7" s="189"/>
      <c r="T7" s="190"/>
      <c r="U7" s="190"/>
      <c r="V7" s="191"/>
      <c r="W7" s="10" t="str">
        <f>TEXT(RTD("cqg.rtd", ,"ContractData",Q6, "NetChange",,FormatMainDisplay!I2),FormatMainDisplay!N4)</f>
        <v>00</v>
      </c>
      <c r="X7" s="10" t="str">
        <f>TEXT(RTD("cqg.rtd", ,"ContractData",Q6, "Open",,FormatMainDisplay!I2),FormatMainDisplay!N4)</f>
        <v>44</v>
      </c>
      <c r="Y7" s="9" t="str">
        <f>TEXT(RTD("cqg.rtd", ,"ContractData",Q6, "High",,FormatMainDisplay!I2),FormatMainDisplay!N4)</f>
        <v>45</v>
      </c>
      <c r="Z7" s="9" t="str">
        <f>TEXT(RTD("cqg.rtd", ,"ContractData",Q6, "Low",,FormatMainDisplay!I2),FormatMainDisplay!N4)</f>
        <v>44</v>
      </c>
      <c r="AA7" s="104">
        <f xml:space="preserve"> RTD("cqg.rtd",,"StudyData", $D$6,  "Tick", "FlatTicks=0", "Tick","D",AH7,"all")</f>
        <v>199475</v>
      </c>
      <c r="AB7" s="103">
        <f>IF(FormatMainDisplay!$H$7="Y",RTD("cqg.rtd",,"StudyData",$D$6,"Bar",,"Open",FormatMainDisplay!$H$8,AG7,,,,,"T"),IF(RTD("cqg.rtd",,"StudyData","SUBMINUTE("&amp;$D$6&amp;","&amp;FormatMainDisplay!$H$10&amp;",Regular)","Bar",,"Open",,AG7,"all",,,,"T")="",NA(),RTD("cqg.rtd",,"StudyData","SUBMINUTE("&amp;$D$6&amp;","&amp;FormatMainDisplay!$H$10&amp;",Regular)","Bar",,"Open",,AG7,"all",,,,"T")))</f>
        <v>1994.75</v>
      </c>
      <c r="AC7" s="103">
        <f>IF(FormatMainDisplay!$H$7="Y",RTD("cqg.rtd",,"StudyData",$D$6,"Bar",,"High",FormatMainDisplay!$H$8,AG7,,,,,"T"),IF(RTD("cqg.rtd",,"StudyData","SUBMINUTE("&amp;$D$6&amp;","&amp;FormatMainDisplay!$H$10&amp;",Regular)","Bar",,"High",,AG7,"all",,,,"T")="",NA(),RTD("cqg.rtd",,"StudyData","SUBMINUTE("&amp;$D$6&amp;","&amp;FormatMainDisplay!$H$10&amp;",Regular)","Bar",,"High",,AG7,"all",,,,"T")))</f>
        <v>1995.5</v>
      </c>
      <c r="AD7" s="103">
        <f>IF(FormatMainDisplay!$H$7="Y",RTD("cqg.rtd",,"StudyData",$D$6,"Bar",,"Low",FormatMainDisplay!$H$8,AG7,,,,,"T"),IF(RTD("cqg.rtd",,"StudyData","SUBMINUTE("&amp;$D$6&amp;","&amp;FormatMainDisplay!$H$10&amp;",Regular)","Bar",,"Low",,AG7,"all",,,,"T")="",NA(),RTD("cqg.rtd",,"StudyData","SUBMINUTE("&amp;$D$6&amp;","&amp;FormatMainDisplay!$H$10&amp;",Regular)","Bar",,"Low",,AG7,"all",,,,"T")))</f>
        <v>1994.25</v>
      </c>
      <c r="AE7" s="103">
        <f>IF(FormatMainDisplay!$H$7="Y",RTD("cqg.rtd",,"StudyData",$D$6,"Bar",,"Close",FormatMainDisplay!$H$8,AG7,,,,,"T"),IF(RTD("cqg.rtd",,"StudyData","SUBMINUTE("&amp;$D$6&amp;","&amp;FormatMainDisplay!$H$10&amp;",Regular)","Bar",,"Close",,AG7,"all",,,,"T")="",NA(),RTD("cqg.rtd",,"StudyData","SUBMINUTE("&amp;$D$6&amp;","&amp;FormatMainDisplay!$H$10&amp;",Regular)","Bar",,"Close",,AG7,"all",,,,"T")))</f>
        <v>1994.5</v>
      </c>
      <c r="AF7" s="74">
        <f>IF(FormatMainDisplay!$H$7="Y",RTD("cqg.rtd",,"StudyData",$D$6,"Bar",,"Time",FormatMainDisplay!$H$8,AG7,,,,,"T"),IF(RTD("cqg.rtd",,"StudyData","SUBMINUTE("&amp;$D$6&amp;","&amp;FormatMainDisplay!$H$10&amp;",Regular)","Bar",,"Time",,AG7,"all",,,,"T")="",NA(),RTD("cqg.rtd",,"StudyData","SUBMINUTE("&amp;$D$6&amp;","&amp;FormatMainDisplay!$H$10&amp;",Regular)","Bar",,"Time",,AG7,"all",,,,"T")))</f>
        <v>42033.508680555555</v>
      </c>
      <c r="AG7" s="30">
        <f t="shared" ref="AG7:AG65" si="0">AG6-1</f>
        <v>-2</v>
      </c>
      <c r="AH7" s="30">
        <f t="shared" ref="AH7:AH35" si="1">AH6+1</f>
        <v>-28</v>
      </c>
      <c r="AJ7" s="104">
        <f xml:space="preserve"> RTD("cqg.rtd",,"StudyData", $Q$6,  "Tick", "FlatTicks=0", "Tick","D",AQ7,"all")</f>
        <v>4416</v>
      </c>
      <c r="AK7" s="103">
        <f>IF(FormatMainDisplay!$O$7="Y",RTD("cqg.rtd",,"StudyData",$Q$6,"Bar",,"Open",FormatMainDisplay!$O$8,AP7,,,,,"T"),IF(RTD("cqg.rtd",,"StudyData","SUBMINUTE("&amp;$Q$6&amp;","&amp;FormatMainDisplay!$O$10&amp;",Regular)","Bar",,"Open",,AP7,"all",,,,"T")="",NA(),RTD("cqg.rtd",,"StudyData","SUBMINUTE("&amp;$Q$6&amp;","&amp;FormatMainDisplay!$O$10&amp;",Regular)","Bar",,"Open",,AP7,"all",,,,"T")))</f>
        <v>43.98</v>
      </c>
      <c r="AL7" s="103">
        <f>IF(FormatMainDisplay!$O$7="Y",RTD("cqg.rtd",,"StudyData",$Q$6,"Bar",,"High",FormatMainDisplay!$O$8,AP7,,,,,"T"),IF(RTD("cqg.rtd",,"StudyData","SUBMINUTE("&amp;$Q$6&amp;","&amp;FormatMainDisplay!$O$10&amp;",Regular)","Bar",,"High",,AP7,"all",,,,"T")="",NA(),RTD("cqg.rtd",,"StudyData","SUBMINUTE("&amp;$Q$6&amp;","&amp;FormatMainDisplay!$O$10&amp;",Regular)","Bar",,"High",,AP7,"all",,,,"T")))</f>
        <v>44.04</v>
      </c>
      <c r="AM7" s="103">
        <f>IF(FormatMainDisplay!$O$7="Y",RTD("cqg.rtd",,"StudyData",$Q$6,"Bar",,"Low",FormatMainDisplay!$O$8,AP7,,,,,"T"),IF(RTD("cqg.rtd",,"StudyData","SUBMINUTE("&amp;$Q$6&amp;","&amp;FormatMainDisplay!$O$10&amp;",Regular)","Bar",,"Low",,AP7,"all",,,,"T")="",NA(),RTD("cqg.rtd",,"StudyData","SUBMINUTE("&amp;$Q$6&amp;","&amp;FormatMainDisplay!$O$10&amp;",Regular)","Bar",,"Low",,AP7,"all",,,,"T")))</f>
        <v>43.94</v>
      </c>
      <c r="AN7" s="103">
        <f>IF(FormatMainDisplay!$O$7="Y",RTD("cqg.rtd",,"StudyData",$Q$6,"Bar",,"Close",FormatMainDisplay!$O$8,AP7,,,,,"T"),IF(RTD("cqg.rtd",,"StudyData","SUBMINUTE("&amp;$Q$6&amp;","&amp;FormatMainDisplay!$O$10&amp;",Regular)","Bar",,"Close",,AP7,"all",,,,"T")="",NA(),RTD("cqg.rtd",,"StudyData","SUBMINUTE("&amp;$Q$6&amp;","&amp;FormatMainDisplay!$O$10&amp;",Regular)","Bar",,"Close",,AP7,"all",,,,"T")))</f>
        <v>43.94</v>
      </c>
      <c r="AO7" s="74">
        <f>IF(FormatMainDisplay!$O$7="Y",RTD("cqg.rtd",,"StudyData",$Q$6,"Bar",,"Time",FormatMainDisplay!$O$8,AP7,,,,,"T"),IF(RTD("cqg.rtd",,"StudyData","SUBMINUTE("&amp;$Q$6&amp;","&amp;FormatMainDisplay!$O$10&amp;",Regular)","Bar",,"Time",,AP7,"all",,,,"T")="",NA(),RTD("cqg.rtd",,"StudyData","SUBMINUTE("&amp;$Q$6&amp;","&amp;FormatMainDisplay!$O$10&amp;",Regular)","Bar",,"Time",,AP7,"all",,,,"T")))</f>
        <v>42033.5</v>
      </c>
      <c r="AP7" s="30">
        <f t="shared" ref="AP7:AP65" si="2">AP6-1</f>
        <v>-2</v>
      </c>
      <c r="AQ7" s="30">
        <f t="shared" ref="AQ7:AQ35" si="3">AQ6+1</f>
        <v>-28</v>
      </c>
      <c r="AS7" s="104">
        <f xml:space="preserve"> RTD("cqg.rtd",,"StudyData", $D$31,  "Tick", "FlatTicks=0", "Tick","D",AZ7,"all")</f>
        <v>11303</v>
      </c>
      <c r="AT7" s="105">
        <f>IF(FormatMainDisplay!$H$22="Y",RTD("cqg.rtd",,"StudyData",$D$31,"Bar",,"Open",FormatMainDisplay!$H$23,AY7,,,,,"T"),IF(RTD("cqg.rtd",,"StudyData","SUBMINUTE("&amp;$D$31&amp;","&amp;FormatMainDisplay!$H$25&amp;",Regular)","Bar",,"Open",,AY7,"all",,,,"T")="",NA(),RTD("cqg.rtd",,"StudyData","SUBMINUTE("&amp;$D$31&amp;","&amp;FormatMainDisplay!$H$25&amp;",Regular)","Bar",,"Open",,AY7,"all",,,,"T")))</f>
        <v>1.1308</v>
      </c>
      <c r="AU7" s="105">
        <f>IF(FormatMainDisplay!$H$22="Y",RTD("cqg.rtd",,"StudyData",$D$31,"Bar",,"High",FormatMainDisplay!$H$23,AY7,,,,,"T"),IF(RTD("cqg.rtd",,"StudyData","SUBMINUTE("&amp;$D$31&amp;","&amp;FormatMainDisplay!$H$25&amp;",Regular)","Bar",,"High",,AY7,"all",,,,"T")="",NA(),RTD("cqg.rtd",,"StudyData","SUBMINUTE("&amp;$D$31&amp;","&amp;FormatMainDisplay!$H$25&amp;",Regular)","Bar",,"High",,AY7,"all",,,,"T")))</f>
        <v>1.1309</v>
      </c>
      <c r="AV7" s="105">
        <f>IF(FormatMainDisplay!$H$22="Y",RTD("cqg.rtd",,"StudyData",$D$31,"Bar",,"Low",FormatMainDisplay!$H$23,AY7,,,,,"T"),IF(RTD("cqg.rtd",,"StudyData","SUBMINUTE("&amp;$D$31&amp;","&amp;FormatMainDisplay!$H$25&amp;",Regular)","Bar",,"Low",,AY7,"all",,,,"T")="",NA(),RTD("cqg.rtd",,"StudyData","SUBMINUTE("&amp;$D$31&amp;","&amp;FormatMainDisplay!$H$25&amp;",Regular)","Bar",,"Low",,AY7,"all",,,,"T")))</f>
        <v>1.1301000000000001</v>
      </c>
      <c r="AW7" s="105">
        <f>IF(FormatMainDisplay!$H$22="Y",RTD("cqg.rtd",,"StudyData",$D$31,"Bar",,"Close",FormatMainDisplay!$H$23,AY7,,,,,"T"),IF(RTD("cqg.rtd",,"StudyData","SUBMINUTE("&amp;$D$31&amp;","&amp;FormatMainDisplay!$H$25&amp;",Regular)","Bar",,"Close",,AY7,"all",,,,"T")="",NA(),RTD("cqg.rtd",,"StudyData","SUBMINUTE("&amp;$D$31&amp;","&amp;FormatMainDisplay!$H$25&amp;",Regular)","Bar",,"Close",,AY7,"all",,,,"T")))</f>
        <v>1.1303000000000001</v>
      </c>
      <c r="AX7" s="74">
        <f>IF(FormatMainDisplay!$H$22="Y",RTD("cqg.rtd",,"StudyData",$D$31,"Bar",,"Time",FormatMainDisplay!$H$23,AY7,,,,,"T"),IF(RTD("cqg.rtd",,"StudyData","SUBMINUTE("&amp;$D$31&amp;","&amp;FormatMainDisplay!$H$25&amp;",Regular)","Bar",,"Time",,AY7,"all",,,,"T")="",NA(),RTD("cqg.rtd",,"StudyData","SUBMINUTE("&amp;$D$31&amp;","&amp;FormatMainDisplay!$H$25&amp;",Regular)","Bar",,"Time",,AY7,"all",,,,"T")))</f>
        <v>42033.5</v>
      </c>
      <c r="AY7" s="30">
        <f t="shared" ref="AY7:AY65" si="4">AY6-1</f>
        <v>-2</v>
      </c>
      <c r="AZ7" s="30">
        <f t="shared" ref="AZ7:AZ35" si="5">AZ6+1</f>
        <v>-28</v>
      </c>
    </row>
    <row r="8" spans="1:73" ht="4.05" customHeight="1" x14ac:dyDescent="0.25">
      <c r="B8" s="158"/>
      <c r="C8" s="156"/>
      <c r="D8" s="156"/>
      <c r="E8" s="156"/>
      <c r="F8" s="159"/>
      <c r="G8" s="160"/>
      <c r="H8" s="161"/>
      <c r="I8" s="160"/>
      <c r="J8" s="162"/>
      <c r="K8" s="162"/>
      <c r="L8" s="162"/>
      <c r="M8" s="163"/>
      <c r="N8" s="23"/>
      <c r="O8" s="32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04">
        <f xml:space="preserve"> RTD("cqg.rtd",,"StudyData", $D$6,  "Tick", "FlatTicks=0", "Tick","D",AH8,"all")</f>
        <v>199450</v>
      </c>
      <c r="AB8" s="103">
        <f>IF(FormatMainDisplay!$H$7="Y",RTD("cqg.rtd",,"StudyData",$D$6,"Bar",,"Open",FormatMainDisplay!$H$8,AG8,,,,,"T"),IF(RTD("cqg.rtd",,"StudyData","SUBMINUTE("&amp;$D$6&amp;","&amp;FormatMainDisplay!$H$10&amp;",Regular)","Bar",,"Open",,AG8,"all",,,,"T")="",NA(),RTD("cqg.rtd",,"StudyData","SUBMINUTE("&amp;$D$6&amp;","&amp;FormatMainDisplay!$H$10&amp;",Regular)","Bar",,"Open",,AG8,"all",,,,"T")))</f>
        <v>1993.75</v>
      </c>
      <c r="AC8" s="103">
        <f>IF(FormatMainDisplay!$H$7="Y",RTD("cqg.rtd",,"StudyData",$D$6,"Bar",,"High",FormatMainDisplay!$H$8,AG8,,,,,"T"),IF(RTD("cqg.rtd",,"StudyData","SUBMINUTE("&amp;$D$6&amp;","&amp;FormatMainDisplay!$H$10&amp;",Regular)","Bar",,"High",,AG8,"all",,,,"T")="",NA(),RTD("cqg.rtd",,"StudyData","SUBMINUTE("&amp;$D$6&amp;","&amp;FormatMainDisplay!$H$10&amp;",Regular)","Bar",,"High",,AG8,"all",,,,"T")))</f>
        <v>1995</v>
      </c>
      <c r="AD8" s="103">
        <f>IF(FormatMainDisplay!$H$7="Y",RTD("cqg.rtd",,"StudyData",$D$6,"Bar",,"Low",FormatMainDisplay!$H$8,AG8,,,,,"T"),IF(RTD("cqg.rtd",,"StudyData","SUBMINUTE("&amp;$D$6&amp;","&amp;FormatMainDisplay!$H$10&amp;",Regular)","Bar",,"Low",,AG8,"all",,,,"T")="",NA(),RTD("cqg.rtd",,"StudyData","SUBMINUTE("&amp;$D$6&amp;","&amp;FormatMainDisplay!$H$10&amp;",Regular)","Bar",,"Low",,AG8,"all",,,,"T")))</f>
        <v>1993.5</v>
      </c>
      <c r="AE8" s="103">
        <f>IF(FormatMainDisplay!$H$7="Y",RTD("cqg.rtd",,"StudyData",$D$6,"Bar",,"Close",FormatMainDisplay!$H$8,AG8,,,,,"T"),IF(RTD("cqg.rtd",,"StudyData","SUBMINUTE("&amp;$D$6&amp;","&amp;FormatMainDisplay!$H$10&amp;",Regular)","Bar",,"Close",,AG8,"all",,,,"T")="",NA(),RTD("cqg.rtd",,"StudyData","SUBMINUTE("&amp;$D$6&amp;","&amp;FormatMainDisplay!$H$10&amp;",Regular)","Bar",,"Close",,AG8,"all",,,,"T")))</f>
        <v>1995</v>
      </c>
      <c r="AF8" s="74">
        <f>IF(FormatMainDisplay!$H$7="Y",RTD("cqg.rtd",,"StudyData",$D$6,"Bar",,"Time",FormatMainDisplay!$H$8,AG8,,,,,"T"),IF(RTD("cqg.rtd",,"StudyData","SUBMINUTE("&amp;$D$6&amp;","&amp;FormatMainDisplay!$H$10&amp;",Regular)","Bar",,"Time",,AG8,"all",,,,"T")="",NA(),RTD("cqg.rtd",,"StudyData","SUBMINUTE("&amp;$D$6&amp;","&amp;FormatMainDisplay!$H$10&amp;",Regular)","Bar",,"Time",,AG8,"all",,,,"T")))</f>
        <v>42033.508333333331</v>
      </c>
      <c r="AG8" s="30">
        <f>AG7-1</f>
        <v>-3</v>
      </c>
      <c r="AH8" s="30">
        <f t="shared" si="1"/>
        <v>-27</v>
      </c>
      <c r="AJ8" s="104">
        <f xml:space="preserve"> RTD("cqg.rtd",,"StudyData", $Q$6,  "Tick", "FlatTicks=0", "Tick","D",AQ8,"all")</f>
        <v>4415</v>
      </c>
      <c r="AK8" s="103">
        <f>IF(FormatMainDisplay!$O$7="Y",RTD("cqg.rtd",,"StudyData",$Q$6,"Bar",,"Open",FormatMainDisplay!$O$8,AP8,,,,,"T"),IF(RTD("cqg.rtd",,"StudyData","SUBMINUTE("&amp;$Q$6&amp;","&amp;FormatMainDisplay!$O$10&amp;",Regular)","Bar",,"Open",,AP8,"all",,,,"T")="",NA(),RTD("cqg.rtd",,"StudyData","SUBMINUTE("&amp;$Q$6&amp;","&amp;FormatMainDisplay!$O$10&amp;",Regular)","Bar",,"Open",,AP8,"all",,,,"T")))</f>
        <v>43.92</v>
      </c>
      <c r="AL8" s="103">
        <f>IF(FormatMainDisplay!$O$7="Y",RTD("cqg.rtd",,"StudyData",$Q$6,"Bar",,"High",FormatMainDisplay!$O$8,AP8,,,,,"T"),IF(RTD("cqg.rtd",,"StudyData","SUBMINUTE("&amp;$Q$6&amp;","&amp;FormatMainDisplay!$O$10&amp;",Regular)","Bar",,"High",,AP8,"all",,,,"T")="",NA(),RTD("cqg.rtd",,"StudyData","SUBMINUTE("&amp;$Q$6&amp;","&amp;FormatMainDisplay!$O$10&amp;",Regular)","Bar",,"High",,AP8,"all",,,,"T")))</f>
        <v>44</v>
      </c>
      <c r="AM8" s="103">
        <f>IF(FormatMainDisplay!$O$7="Y",RTD("cqg.rtd",,"StudyData",$Q$6,"Bar",,"Low",FormatMainDisplay!$O$8,AP8,,,,,"T"),IF(RTD("cqg.rtd",,"StudyData","SUBMINUTE("&amp;$Q$6&amp;","&amp;FormatMainDisplay!$O$10&amp;",Regular)","Bar",,"Low",,AP8,"all",,,,"T")="",NA(),RTD("cqg.rtd",,"StudyData","SUBMINUTE("&amp;$Q$6&amp;","&amp;FormatMainDisplay!$O$10&amp;",Regular)","Bar",,"Low",,AP8,"all",,,,"T")))</f>
        <v>43.85</v>
      </c>
      <c r="AN8" s="103">
        <f>IF(FormatMainDisplay!$O$7="Y",RTD("cqg.rtd",,"StudyData",$Q$6,"Bar",,"Close",FormatMainDisplay!$O$8,AP8,,,,,"T"),IF(RTD("cqg.rtd",,"StudyData","SUBMINUTE("&amp;$Q$6&amp;","&amp;FormatMainDisplay!$O$10&amp;",Regular)","Bar",,"Close",,AP8,"all",,,,"T")="",NA(),RTD("cqg.rtd",,"StudyData","SUBMINUTE("&amp;$Q$6&amp;","&amp;FormatMainDisplay!$O$10&amp;",Regular)","Bar",,"Close",,AP8,"all",,,,"T")))</f>
        <v>43.98</v>
      </c>
      <c r="AO8" s="74">
        <f>IF(FormatMainDisplay!$O$7="Y",RTD("cqg.rtd",,"StudyData",$Q$6,"Bar",,"Time",FormatMainDisplay!$O$8,AP8,,,,,"T"),IF(RTD("cqg.rtd",,"StudyData","SUBMINUTE("&amp;$Q$6&amp;","&amp;FormatMainDisplay!$O$10&amp;",Regular)","Bar",,"Time",,AP8,"all",,,,"T")="",NA(),RTD("cqg.rtd",,"StudyData","SUBMINUTE("&amp;$Q$6&amp;","&amp;FormatMainDisplay!$O$10&amp;",Regular)","Bar",,"Time",,AP8,"all",,,,"T")))</f>
        <v>42033.496527777781</v>
      </c>
      <c r="AP8" s="30">
        <f>AP7-1</f>
        <v>-3</v>
      </c>
      <c r="AQ8" s="30">
        <f t="shared" si="3"/>
        <v>-27</v>
      </c>
      <c r="AS8" s="104">
        <f xml:space="preserve"> RTD("cqg.rtd",,"StudyData", $D$31,  "Tick", "FlatTicks=0", "Tick","D",AZ8,"all")</f>
        <v>11304</v>
      </c>
      <c r="AT8" s="105">
        <f>IF(FormatMainDisplay!$H$22="Y",RTD("cqg.rtd",,"StudyData",$D$31,"Bar",,"Open",FormatMainDisplay!$H$23,AY8,,,,,"T"),IF(RTD("cqg.rtd",,"StudyData","SUBMINUTE("&amp;$D$31&amp;","&amp;FormatMainDisplay!$H$25&amp;",Regular)","Bar",,"Open",,AY8,"all",,,,"T")="",NA(),RTD("cqg.rtd",,"StudyData","SUBMINUTE("&amp;$D$31&amp;","&amp;FormatMainDisplay!$H$25&amp;",Regular)","Bar",,"Open",,AY8,"all",,,,"T")))</f>
        <v>1.1299999999999999</v>
      </c>
      <c r="AU8" s="105">
        <f>IF(FormatMainDisplay!$H$22="Y",RTD("cqg.rtd",,"StudyData",$D$31,"Bar",,"High",FormatMainDisplay!$H$23,AY8,,,,,"T"),IF(RTD("cqg.rtd",,"StudyData","SUBMINUTE("&amp;$D$31&amp;","&amp;FormatMainDisplay!$H$25&amp;",Regular)","Bar",,"High",,AY8,"all",,,,"T")="",NA(),RTD("cqg.rtd",,"StudyData","SUBMINUTE("&amp;$D$31&amp;","&amp;FormatMainDisplay!$H$25&amp;",Regular)","Bar",,"High",,AY8,"all",,,,"T")))</f>
        <v>1.1312</v>
      </c>
      <c r="AV8" s="105">
        <f>IF(FormatMainDisplay!$H$22="Y",RTD("cqg.rtd",,"StudyData",$D$31,"Bar",,"Low",FormatMainDisplay!$H$23,AY8,,,,,"T"),IF(RTD("cqg.rtd",,"StudyData","SUBMINUTE("&amp;$D$31&amp;","&amp;FormatMainDisplay!$H$25&amp;",Regular)","Bar",,"Low",,AY8,"all",,,,"T")="",NA(),RTD("cqg.rtd",,"StudyData","SUBMINUTE("&amp;$D$31&amp;","&amp;FormatMainDisplay!$H$25&amp;",Regular)","Bar",,"Low",,AY8,"all",,,,"T")))</f>
        <v>1.1299999999999999</v>
      </c>
      <c r="AW8" s="105">
        <f>IF(FormatMainDisplay!$H$22="Y",RTD("cqg.rtd",,"StudyData",$D$31,"Bar",,"Close",FormatMainDisplay!$H$23,AY8,,,,,"T"),IF(RTD("cqg.rtd",,"StudyData","SUBMINUTE("&amp;$D$31&amp;","&amp;FormatMainDisplay!$H$25&amp;",Regular)","Bar",,"Close",,AY8,"all",,,,"T")="",NA(),RTD("cqg.rtd",,"StudyData","SUBMINUTE("&amp;$D$31&amp;","&amp;FormatMainDisplay!$H$25&amp;",Regular)","Bar",,"Close",,AY8,"all",,,,"T")))</f>
        <v>1.1308</v>
      </c>
      <c r="AX8" s="74">
        <f>IF(FormatMainDisplay!$H$22="Y",RTD("cqg.rtd",,"StudyData",$D$31,"Bar",,"Time",FormatMainDisplay!$H$23,AY8,,,,,"T"),IF(RTD("cqg.rtd",,"StudyData","SUBMINUTE("&amp;$D$31&amp;","&amp;FormatMainDisplay!$H$25&amp;",Regular)","Bar",,"Time",,AY8,"all",,,,"T")="",NA(),RTD("cqg.rtd",,"StudyData","SUBMINUTE("&amp;$D$31&amp;","&amp;FormatMainDisplay!$H$25&amp;",Regular)","Bar",,"Time",,AY8,"all",,,,"T")))</f>
        <v>42033.496527777781</v>
      </c>
      <c r="AY8" s="30">
        <f>AY7-1</f>
        <v>-3</v>
      </c>
      <c r="AZ8" s="30">
        <f t="shared" si="5"/>
        <v>-27</v>
      </c>
    </row>
    <row r="9" spans="1:73" ht="15" customHeight="1" x14ac:dyDescent="0.25">
      <c r="B9" s="164" t="str">
        <f>TEXT(RTD("cqg.rtd",,"DOMData",D6,"Price",-5,FormatMainDisplay!B2),FormatMainDisplay!G4)</f>
        <v>1,994</v>
      </c>
      <c r="C9" s="166" t="str">
        <f>TEXT(RTD("cqg.rtd",,"DOMData",D6,"Price",-4,FormatMainDisplay!B2),FormatMainDisplay!G4)</f>
        <v>1,994</v>
      </c>
      <c r="D9" s="168" t="str">
        <f>TEXT(RTD("cqg.rtd",,"DOMData",D6,"Price",-3,FormatMainDisplay!B2),FormatMainDisplay!G4)</f>
        <v>1,995</v>
      </c>
      <c r="E9" s="170" t="str">
        <f>TEXT(RTD("cqg.rtd",,"DOMData",D6,"Price",-2,FormatMainDisplay!B2),FormatMainDisplay!G4)</f>
        <v>1,995</v>
      </c>
      <c r="F9" s="43" t="str">
        <f>FormatMainDisplay!D7</f>
        <v>1,</v>
      </c>
      <c r="G9" s="44"/>
      <c r="H9" s="54" t="str">
        <f>FormatMainDisplay!F7</f>
        <v>1,</v>
      </c>
      <c r="I9" s="45"/>
      <c r="J9" s="172" t="str">
        <f>TEXT(RTD("cqg.rtd",,"DOMData",D6,"Price",2,FormatMainDisplay!B2),FormatMainDisplay!G4)</f>
        <v>1,996</v>
      </c>
      <c r="K9" s="174" t="str">
        <f>TEXT(RTD("cqg.rtd",,"DOMData",D6,"Price",3,FormatMainDisplay!B2),FormatMainDisplay!G4)</f>
        <v>1,996</v>
      </c>
      <c r="L9" s="176" t="str">
        <f>TEXT(RTD("cqg.rtd",,"DOMData",D6,"Price",4,FormatMainDisplay!B2),FormatMainDisplay!G4)</f>
        <v>1,996</v>
      </c>
      <c r="M9" s="123" t="str">
        <f>TEXT(RTD("cqg.rtd",,"DOMData",D6,"Price",5,FormatMainDisplay!B2),FormatMainDisplay!G4)</f>
        <v>1,996</v>
      </c>
      <c r="N9" s="24"/>
      <c r="O9" s="192" t="str">
        <f>TEXT(RTD("cqg.rtd",,"DOMData",Q6,"Price",-5,FormatMainDisplay!I2),FormatMainDisplay!N4)</f>
        <v>44</v>
      </c>
      <c r="P9" s="166" t="str">
        <f>TEXT(RTD("cqg.rtd",,"DOMData",Q6,"Price",-4,FormatMainDisplay!I2),FormatMainDisplay!N4)</f>
        <v>44</v>
      </c>
      <c r="Q9" s="168" t="str">
        <f>TEXT(RTD("cqg.rtd",,"DOMData",Q6,"Price",-3,FormatMainDisplay!I2),FormatMainDisplay!N4)</f>
        <v>44</v>
      </c>
      <c r="R9" s="170" t="str">
        <f>TEXT(RTD("cqg.rtd",,"DOMData",Q6,"Price",-2,FormatMainDisplay!I2),FormatMainDisplay!N4)</f>
        <v>44</v>
      </c>
      <c r="S9" s="43" t="str">
        <f>FormatMainDisplay!K7</f>
        <v/>
      </c>
      <c r="T9" s="8"/>
      <c r="U9" s="54" t="str">
        <f>FormatMainDisplay!M7</f>
        <v/>
      </c>
      <c r="V9" s="11"/>
      <c r="W9" s="172" t="str">
        <f>TEXT(RTD("cqg.rtd",,"DOMData",Q6,"Price",2,FormatMainDisplay!I2),FormatMainDisplay!N4)</f>
        <v>44</v>
      </c>
      <c r="X9" s="174" t="str">
        <f>TEXT(RTD("cqg.rtd",,"DOMData",Q6,"Price",3,FormatMainDisplay!I2),FormatMainDisplay!N4)</f>
        <v>44</v>
      </c>
      <c r="Y9" s="176" t="str">
        <f>TEXT(RTD("cqg.rtd",,"DOMData",Q6,"Price",4,FormatMainDisplay!I2),FormatMainDisplay!N4)</f>
        <v>44</v>
      </c>
      <c r="Z9" s="123" t="str">
        <f>TEXT(RTD("cqg.rtd",,"DOMData",Q6,"Price",5,FormatMainDisplay!I2),FormatMainDisplay!N4)</f>
        <v>44</v>
      </c>
      <c r="AA9" s="104">
        <f xml:space="preserve"> RTD("cqg.rtd",,"StudyData", $D$6,  "Tick", "FlatTicks=0", "Tick","D",AH9,"all")</f>
        <v>199475</v>
      </c>
      <c r="AB9" s="103">
        <f>IF(FormatMainDisplay!$H$7="Y",RTD("cqg.rtd",,"StudyData",$D$6,"Bar",,"Open",FormatMainDisplay!$H$8,AG9,,,,,"T"),IF(RTD("cqg.rtd",,"StudyData","SUBMINUTE("&amp;$D$6&amp;","&amp;FormatMainDisplay!$H$10&amp;",Regular)","Bar",,"Open",,AG9,"all",,,,"T")="",NA(),RTD("cqg.rtd",,"StudyData","SUBMINUTE("&amp;$D$6&amp;","&amp;FormatMainDisplay!$H$10&amp;",Regular)","Bar",,"Open",,AG9,"all",,,,"T")))</f>
        <v>1994</v>
      </c>
      <c r="AC9" s="103">
        <f>IF(FormatMainDisplay!$H$7="Y",RTD("cqg.rtd",,"StudyData",$D$6,"Bar",,"High",FormatMainDisplay!$H$8,AG9,,,,,"T"),IF(RTD("cqg.rtd",,"StudyData","SUBMINUTE("&amp;$D$6&amp;","&amp;FormatMainDisplay!$H$10&amp;",Regular)","Bar",,"High",,AG9,"all",,,,"T")="",NA(),RTD("cqg.rtd",,"StudyData","SUBMINUTE("&amp;$D$6&amp;","&amp;FormatMainDisplay!$H$10&amp;",Regular)","Bar",,"High",,AG9,"all",,,,"T")))</f>
        <v>1994</v>
      </c>
      <c r="AD9" s="103">
        <f>IF(FormatMainDisplay!$H$7="Y",RTD("cqg.rtd",,"StudyData",$D$6,"Bar",,"Low",FormatMainDisplay!$H$8,AG9,,,,,"T"),IF(RTD("cqg.rtd",,"StudyData","SUBMINUTE("&amp;$D$6&amp;","&amp;FormatMainDisplay!$H$10&amp;",Regular)","Bar",,"Low",,AG9,"all",,,,"T")="",NA(),RTD("cqg.rtd",,"StudyData","SUBMINUTE("&amp;$D$6&amp;","&amp;FormatMainDisplay!$H$10&amp;",Regular)","Bar",,"Low",,AG9,"all",,,,"T")))</f>
        <v>1993.75</v>
      </c>
      <c r="AE9" s="103">
        <f>IF(FormatMainDisplay!$H$7="Y",RTD("cqg.rtd",,"StudyData",$D$6,"Bar",,"Close",FormatMainDisplay!$H$8,AG9,,,,,"T"),IF(RTD("cqg.rtd",,"StudyData","SUBMINUTE("&amp;$D$6&amp;","&amp;FormatMainDisplay!$H$10&amp;",Regular)","Bar",,"Close",,AG9,"all",,,,"T")="",NA(),RTD("cqg.rtd",,"StudyData","SUBMINUTE("&amp;$D$6&amp;","&amp;FormatMainDisplay!$H$10&amp;",Regular)","Bar",,"Close",,AG9,"all",,,,"T")))</f>
        <v>1993.75</v>
      </c>
      <c r="AF9" s="74">
        <f>IF(FormatMainDisplay!$H$7="Y",RTD("cqg.rtd",,"StudyData",$D$6,"Bar",,"Time",FormatMainDisplay!$H$8,AG9,,,,,"T"),IF(RTD("cqg.rtd",,"StudyData","SUBMINUTE("&amp;$D$6&amp;","&amp;FormatMainDisplay!$H$10&amp;",Regular)","Bar",,"Time",,AG9,"all",,,,"T")="",NA(),RTD("cqg.rtd",,"StudyData","SUBMINUTE("&amp;$D$6&amp;","&amp;FormatMainDisplay!$H$10&amp;",Regular)","Bar",,"Time",,AG9,"all",,,,"T")))</f>
        <v>42033.507986111115</v>
      </c>
      <c r="AG9" s="30">
        <f t="shared" si="0"/>
        <v>-4</v>
      </c>
      <c r="AH9" s="30">
        <f t="shared" si="1"/>
        <v>-26</v>
      </c>
      <c r="AJ9" s="104">
        <f xml:space="preserve"> RTD("cqg.rtd",,"StudyData", $Q$6,  "Tick", "FlatTicks=0", "Tick","D",AQ9,"all")</f>
        <v>4416</v>
      </c>
      <c r="AK9" s="103">
        <f>IF(FormatMainDisplay!$O$7="Y",RTD("cqg.rtd",,"StudyData",$Q$6,"Bar",,"Open",FormatMainDisplay!$O$8,AP9,,,,,"T"),IF(RTD("cqg.rtd",,"StudyData","SUBMINUTE("&amp;$Q$6&amp;","&amp;FormatMainDisplay!$O$10&amp;",Regular)","Bar",,"Open",,AP9,"all",,,,"T")="",NA(),RTD("cqg.rtd",,"StudyData","SUBMINUTE("&amp;$Q$6&amp;","&amp;FormatMainDisplay!$O$10&amp;",Regular)","Bar",,"Open",,AP9,"all",,,,"T")))</f>
        <v>43.93</v>
      </c>
      <c r="AL9" s="103">
        <f>IF(FormatMainDisplay!$O$7="Y",RTD("cqg.rtd",,"StudyData",$Q$6,"Bar",,"High",FormatMainDisplay!$O$8,AP9,,,,,"T"),IF(RTD("cqg.rtd",,"StudyData","SUBMINUTE("&amp;$Q$6&amp;","&amp;FormatMainDisplay!$O$10&amp;",Regular)","Bar",,"High",,AP9,"all",,,,"T")="",NA(),RTD("cqg.rtd",,"StudyData","SUBMINUTE("&amp;$Q$6&amp;","&amp;FormatMainDisplay!$O$10&amp;",Regular)","Bar",,"High",,AP9,"all",,,,"T")))</f>
        <v>43.97</v>
      </c>
      <c r="AM9" s="103">
        <f>IF(FormatMainDisplay!$O$7="Y",RTD("cqg.rtd",,"StudyData",$Q$6,"Bar",,"Low",FormatMainDisplay!$O$8,AP9,,,,,"T"),IF(RTD("cqg.rtd",,"StudyData","SUBMINUTE("&amp;$Q$6&amp;","&amp;FormatMainDisplay!$O$10&amp;",Regular)","Bar",,"Low",,AP9,"all",,,,"T")="",NA(),RTD("cqg.rtd",,"StudyData","SUBMINUTE("&amp;$Q$6&amp;","&amp;FormatMainDisplay!$O$10&amp;",Regular)","Bar",,"Low",,AP9,"all",,,,"T")))</f>
        <v>43.9</v>
      </c>
      <c r="AN9" s="103">
        <f>IF(FormatMainDisplay!$O$7="Y",RTD("cqg.rtd",,"StudyData",$Q$6,"Bar",,"Close",FormatMainDisplay!$O$8,AP9,,,,,"T"),IF(RTD("cqg.rtd",,"StudyData","SUBMINUTE("&amp;$Q$6&amp;","&amp;FormatMainDisplay!$O$10&amp;",Regular)","Bar",,"Close",,AP9,"all",,,,"T")="",NA(),RTD("cqg.rtd",,"StudyData","SUBMINUTE("&amp;$Q$6&amp;","&amp;FormatMainDisplay!$O$10&amp;",Regular)","Bar",,"Close",,AP9,"all",,,,"T")))</f>
        <v>43.93</v>
      </c>
      <c r="AO9" s="74">
        <f>IF(FormatMainDisplay!$O$7="Y",RTD("cqg.rtd",,"StudyData",$Q$6,"Bar",,"Time",FormatMainDisplay!$O$8,AP9,,,,,"T"),IF(RTD("cqg.rtd",,"StudyData","SUBMINUTE("&amp;$Q$6&amp;","&amp;FormatMainDisplay!$O$10&amp;",Regular)","Bar",,"Time",,AP9,"all",,,,"T")="",NA(),RTD("cqg.rtd",,"StudyData","SUBMINUTE("&amp;$Q$6&amp;","&amp;FormatMainDisplay!$O$10&amp;",Regular)","Bar",,"Time",,AP9,"all",,,,"T")))</f>
        <v>42033.493055555555</v>
      </c>
      <c r="AP9" s="30">
        <f t="shared" si="2"/>
        <v>-4</v>
      </c>
      <c r="AQ9" s="30">
        <f t="shared" si="3"/>
        <v>-26</v>
      </c>
      <c r="AS9" s="104">
        <f xml:space="preserve"> RTD("cqg.rtd",,"StudyData", $D$31,  "Tick", "FlatTicks=0", "Tick","D",AZ9,"all")</f>
        <v>11305</v>
      </c>
      <c r="AT9" s="105">
        <f>IF(FormatMainDisplay!$H$22="Y",RTD("cqg.rtd",,"StudyData",$D$31,"Bar",,"Open",FormatMainDisplay!$H$23,AY9,,,,,"T"),IF(RTD("cqg.rtd",,"StudyData","SUBMINUTE("&amp;$D$31&amp;","&amp;FormatMainDisplay!$H$25&amp;",Regular)","Bar",,"Open",,AY9,"all",,,,"T")="",NA(),RTD("cqg.rtd",,"StudyData","SUBMINUTE("&amp;$D$31&amp;","&amp;FormatMainDisplay!$H$25&amp;",Regular)","Bar",,"Open",,AY9,"all",,,,"T")))</f>
        <v>1.1297999999999999</v>
      </c>
      <c r="AU9" s="105">
        <f>IF(FormatMainDisplay!$H$22="Y",RTD("cqg.rtd",,"StudyData",$D$31,"Bar",,"High",FormatMainDisplay!$H$23,AY9,,,,,"T"),IF(RTD("cqg.rtd",,"StudyData","SUBMINUTE("&amp;$D$31&amp;","&amp;FormatMainDisplay!$H$25&amp;",Regular)","Bar",,"High",,AY9,"all",,,,"T")="",NA(),RTD("cqg.rtd",,"StudyData","SUBMINUTE("&amp;$D$31&amp;","&amp;FormatMainDisplay!$H$25&amp;",Regular)","Bar",,"High",,AY9,"all",,,,"T")))</f>
        <v>1.1302000000000001</v>
      </c>
      <c r="AV9" s="105">
        <f>IF(FormatMainDisplay!$H$22="Y",RTD("cqg.rtd",,"StudyData",$D$31,"Bar",,"Low",FormatMainDisplay!$H$23,AY9,,,,,"T"),IF(RTD("cqg.rtd",,"StudyData","SUBMINUTE("&amp;$D$31&amp;","&amp;FormatMainDisplay!$H$25&amp;",Regular)","Bar",,"Low",,AY9,"all",,,,"T")="",NA(),RTD("cqg.rtd",,"StudyData","SUBMINUTE("&amp;$D$31&amp;","&amp;FormatMainDisplay!$H$25&amp;",Regular)","Bar",,"Low",,AY9,"all",,,,"T")))</f>
        <v>1.1296999999999999</v>
      </c>
      <c r="AW9" s="105">
        <f>IF(FormatMainDisplay!$H$22="Y",RTD("cqg.rtd",,"StudyData",$D$31,"Bar",,"Close",FormatMainDisplay!$H$23,AY9,,,,,"T"),IF(RTD("cqg.rtd",,"StudyData","SUBMINUTE("&amp;$D$31&amp;","&amp;FormatMainDisplay!$H$25&amp;",Regular)","Bar",,"Close",,AY9,"all",,,,"T")="",NA(),RTD("cqg.rtd",,"StudyData","SUBMINUTE("&amp;$D$31&amp;","&amp;FormatMainDisplay!$H$25&amp;",Regular)","Bar",,"Close",,AY9,"all",,,,"T")))</f>
        <v>1.1301000000000001</v>
      </c>
      <c r="AX9" s="74">
        <f>IF(FormatMainDisplay!$H$22="Y",RTD("cqg.rtd",,"StudyData",$D$31,"Bar",,"Time",FormatMainDisplay!$H$23,AY9,,,,,"T"),IF(RTD("cqg.rtd",,"StudyData","SUBMINUTE("&amp;$D$31&amp;","&amp;FormatMainDisplay!$H$25&amp;",Regular)","Bar",,"Time",,AY9,"all",,,,"T")="",NA(),RTD("cqg.rtd",,"StudyData","SUBMINUTE("&amp;$D$31&amp;","&amp;FormatMainDisplay!$H$25&amp;",Regular)","Bar",,"Time",,AY9,"all",,,,"T")))</f>
        <v>42033.493055555555</v>
      </c>
      <c r="AY9" s="30">
        <f t="shared" si="4"/>
        <v>-4</v>
      </c>
      <c r="AZ9" s="30">
        <f t="shared" si="5"/>
        <v>-26</v>
      </c>
    </row>
    <row r="10" spans="1:73" ht="25.05" customHeight="1" x14ac:dyDescent="0.25">
      <c r="B10" s="165"/>
      <c r="C10" s="167"/>
      <c r="D10" s="169"/>
      <c r="E10" s="171"/>
      <c r="F10" s="55" t="str">
        <f>FormatMainDisplay!D10</f>
        <v>99</v>
      </c>
      <c r="G10" s="44" t="str">
        <f>FormatMainDisplay!D13</f>
        <v>,95</v>
      </c>
      <c r="H10" s="56" t="str">
        <f>FormatMainDisplay!F10</f>
        <v>99</v>
      </c>
      <c r="I10" s="46" t="str">
        <f>FormatMainDisplay!F13</f>
        <v>.95</v>
      </c>
      <c r="J10" s="173"/>
      <c r="K10" s="175"/>
      <c r="L10" s="177"/>
      <c r="M10" s="124"/>
      <c r="N10" s="24"/>
      <c r="O10" s="193"/>
      <c r="P10" s="167"/>
      <c r="Q10" s="169"/>
      <c r="R10" s="171"/>
      <c r="S10" s="55" t="str">
        <f>FormatMainDisplay!K10</f>
        <v>44</v>
      </c>
      <c r="T10" s="8" t="str">
        <f>FormatMainDisplay!K13</f>
        <v>,44</v>
      </c>
      <c r="U10" s="56" t="str">
        <f>FormatMainDisplay!M10</f>
        <v>44</v>
      </c>
      <c r="V10" s="12" t="str">
        <f>FormatMainDisplay!M13</f>
        <v>.44</v>
      </c>
      <c r="W10" s="173"/>
      <c r="X10" s="175"/>
      <c r="Y10" s="177"/>
      <c r="Z10" s="124"/>
      <c r="AA10" s="104">
        <f xml:space="preserve"> RTD("cqg.rtd",,"StudyData", $D$6,  "Tick", "FlatTicks=0", "Tick","D",AH10,"all")</f>
        <v>199450</v>
      </c>
      <c r="AB10" s="103">
        <f>IF(FormatMainDisplay!$H$7="Y",RTD("cqg.rtd",,"StudyData",$D$6,"Bar",,"Open",FormatMainDisplay!$H$8,AG10,,,,,"T"),IF(RTD("cqg.rtd",,"StudyData","SUBMINUTE("&amp;$D$6&amp;","&amp;FormatMainDisplay!$H$10&amp;",Regular)","Bar",,"Open",,AG10,"all",,,,"T")="",NA(),RTD("cqg.rtd",,"StudyData","SUBMINUTE("&amp;$D$6&amp;","&amp;FormatMainDisplay!$H$10&amp;",Regular)","Bar",,"Open",,AG10,"all",,,,"T")))</f>
        <v>1993.5</v>
      </c>
      <c r="AC10" s="103">
        <f>IF(FormatMainDisplay!$H$7="Y",RTD("cqg.rtd",,"StudyData",$D$6,"Bar",,"High",FormatMainDisplay!$H$8,AG10,,,,,"T"),IF(RTD("cqg.rtd",,"StudyData","SUBMINUTE("&amp;$D$6&amp;","&amp;FormatMainDisplay!$H$10&amp;",Regular)","Bar",,"High",,AG10,"all",,,,"T")="",NA(),RTD("cqg.rtd",,"StudyData","SUBMINUTE("&amp;$D$6&amp;","&amp;FormatMainDisplay!$H$10&amp;",Regular)","Bar",,"High",,AG10,"all",,,,"T")))</f>
        <v>1994.75</v>
      </c>
      <c r="AD10" s="103">
        <f>IF(FormatMainDisplay!$H$7="Y",RTD("cqg.rtd",,"StudyData",$D$6,"Bar",,"Low",FormatMainDisplay!$H$8,AG10,,,,,"T"),IF(RTD("cqg.rtd",,"StudyData","SUBMINUTE("&amp;$D$6&amp;","&amp;FormatMainDisplay!$H$10&amp;",Regular)","Bar",,"Low",,AG10,"all",,,,"T")="",NA(),RTD("cqg.rtd",,"StudyData","SUBMINUTE("&amp;$D$6&amp;","&amp;FormatMainDisplay!$H$10&amp;",Regular)","Bar",,"Low",,AG10,"all",,,,"T")))</f>
        <v>1993.5</v>
      </c>
      <c r="AE10" s="103">
        <f>IF(FormatMainDisplay!$H$7="Y",RTD("cqg.rtd",,"StudyData",$D$6,"Bar",,"Close",FormatMainDisplay!$H$8,AG10,,,,,"T"),IF(RTD("cqg.rtd",,"StudyData","SUBMINUTE("&amp;$D$6&amp;","&amp;FormatMainDisplay!$H$10&amp;",Regular)","Bar",,"Close",,AG10,"all",,,,"T")="",NA(),RTD("cqg.rtd",,"StudyData","SUBMINUTE("&amp;$D$6&amp;","&amp;FormatMainDisplay!$H$10&amp;",Regular)","Bar",,"Close",,AG10,"all",,,,"T")))</f>
        <v>1993.75</v>
      </c>
      <c r="AF10" s="74">
        <f>IF(FormatMainDisplay!$H$7="Y",RTD("cqg.rtd",,"StudyData",$D$6,"Bar",,"Time",FormatMainDisplay!$H$8,AG10,,,,,"T"),IF(RTD("cqg.rtd",,"StudyData","SUBMINUTE("&amp;$D$6&amp;","&amp;FormatMainDisplay!$H$10&amp;",Regular)","Bar",,"Time",,AG10,"all",,,,"T")="",NA(),RTD("cqg.rtd",,"StudyData","SUBMINUTE("&amp;$D$6&amp;","&amp;FormatMainDisplay!$H$10&amp;",Regular)","Bar",,"Time",,AG10,"all",,,,"T")))</f>
        <v>42033.507638888892</v>
      </c>
      <c r="AG10" s="30">
        <f t="shared" si="0"/>
        <v>-5</v>
      </c>
      <c r="AH10" s="30">
        <f t="shared" si="1"/>
        <v>-25</v>
      </c>
      <c r="AJ10" s="104">
        <f xml:space="preserve"> RTD("cqg.rtd",,"StudyData", $Q$6,  "Tick", "FlatTicks=0", "Tick","D",AQ10,"all")</f>
        <v>4417</v>
      </c>
      <c r="AK10" s="103">
        <f>IF(FormatMainDisplay!$O$7="Y",RTD("cqg.rtd",,"StudyData",$Q$6,"Bar",,"Open",FormatMainDisplay!$O$8,AP10,,,,,"T"),IF(RTD("cqg.rtd",,"StudyData","SUBMINUTE("&amp;$Q$6&amp;","&amp;FormatMainDisplay!$O$10&amp;",Regular)","Bar",,"Open",,AP10,"all",,,,"T")="",NA(),RTD("cqg.rtd",,"StudyData","SUBMINUTE("&amp;$Q$6&amp;","&amp;FormatMainDisplay!$O$10&amp;",Regular)","Bar",,"Open",,AP10,"all",,,,"T")))</f>
        <v>43.94</v>
      </c>
      <c r="AL10" s="103">
        <f>IF(FormatMainDisplay!$O$7="Y",RTD("cqg.rtd",,"StudyData",$Q$6,"Bar",,"High",FormatMainDisplay!$O$8,AP10,,,,,"T"),IF(RTD("cqg.rtd",,"StudyData","SUBMINUTE("&amp;$Q$6&amp;","&amp;FormatMainDisplay!$O$10&amp;",Regular)","Bar",,"High",,AP10,"all",,,,"T")="",NA(),RTD("cqg.rtd",,"StudyData","SUBMINUTE("&amp;$Q$6&amp;","&amp;FormatMainDisplay!$O$10&amp;",Regular)","Bar",,"High",,AP10,"all",,,,"T")))</f>
        <v>44.02</v>
      </c>
      <c r="AM10" s="103">
        <f>IF(FormatMainDisplay!$O$7="Y",RTD("cqg.rtd",,"StudyData",$Q$6,"Bar",,"Low",FormatMainDisplay!$O$8,AP10,,,,,"T"),IF(RTD("cqg.rtd",,"StudyData","SUBMINUTE("&amp;$Q$6&amp;","&amp;FormatMainDisplay!$O$10&amp;",Regular)","Bar",,"Low",,AP10,"all",,,,"T")="",NA(),RTD("cqg.rtd",,"StudyData","SUBMINUTE("&amp;$Q$6&amp;","&amp;FormatMainDisplay!$O$10&amp;",Regular)","Bar",,"Low",,AP10,"all",,,,"T")))</f>
        <v>43.88</v>
      </c>
      <c r="AN10" s="103">
        <f>IF(FormatMainDisplay!$O$7="Y",RTD("cqg.rtd",,"StudyData",$Q$6,"Bar",,"Close",FormatMainDisplay!$O$8,AP10,,,,,"T"),IF(RTD("cqg.rtd",,"StudyData","SUBMINUTE("&amp;$Q$6&amp;","&amp;FormatMainDisplay!$O$10&amp;",Regular)","Bar",,"Close",,AP10,"all",,,,"T")="",NA(),RTD("cqg.rtd",,"StudyData","SUBMINUTE("&amp;$Q$6&amp;","&amp;FormatMainDisplay!$O$10&amp;",Regular)","Bar",,"Close",,AP10,"all",,,,"T")))</f>
        <v>43.93</v>
      </c>
      <c r="AO10" s="74">
        <f>IF(FormatMainDisplay!$O$7="Y",RTD("cqg.rtd",,"StudyData",$Q$6,"Bar",,"Time",FormatMainDisplay!$O$8,AP10,,,,,"T"),IF(RTD("cqg.rtd",,"StudyData","SUBMINUTE("&amp;$Q$6&amp;","&amp;FormatMainDisplay!$O$10&amp;",Regular)","Bar",,"Time",,AP10,"all",,,,"T")="",NA(),RTD("cqg.rtd",,"StudyData","SUBMINUTE("&amp;$Q$6&amp;","&amp;FormatMainDisplay!$O$10&amp;",Regular)","Bar",,"Time",,AP10,"all",,,,"T")))</f>
        <v>42033.489583333336</v>
      </c>
      <c r="AP10" s="30">
        <f t="shared" si="2"/>
        <v>-5</v>
      </c>
      <c r="AQ10" s="30">
        <f t="shared" si="3"/>
        <v>-25</v>
      </c>
      <c r="AS10" s="104">
        <f xml:space="preserve"> RTD("cqg.rtd",,"StudyData", $D$31,  "Tick", "FlatTicks=0", "Tick","D",AZ10,"all")</f>
        <v>11306</v>
      </c>
      <c r="AT10" s="105">
        <f>IF(FormatMainDisplay!$H$22="Y",RTD("cqg.rtd",,"StudyData",$D$31,"Bar",,"Open",FormatMainDisplay!$H$23,AY10,,,,,"T"),IF(RTD("cqg.rtd",,"StudyData","SUBMINUTE("&amp;$D$31&amp;","&amp;FormatMainDisplay!$H$25&amp;",Regular)","Bar",,"Open",,AY10,"all",,,,"T")="",NA(),RTD("cqg.rtd",,"StudyData","SUBMINUTE("&amp;$D$31&amp;","&amp;FormatMainDisplay!$H$25&amp;",Regular)","Bar",,"Open",,AY10,"all",,,,"T")))</f>
        <v>1.1291</v>
      </c>
      <c r="AU10" s="105">
        <f>IF(FormatMainDisplay!$H$22="Y",RTD("cqg.rtd",,"StudyData",$D$31,"Bar",,"High",FormatMainDisplay!$H$23,AY10,,,,,"T"),IF(RTD("cqg.rtd",,"StudyData","SUBMINUTE("&amp;$D$31&amp;","&amp;FormatMainDisplay!$H$25&amp;",Regular)","Bar",,"High",,AY10,"all",,,,"T")="",NA(),RTD("cqg.rtd",,"StudyData","SUBMINUTE("&amp;$D$31&amp;","&amp;FormatMainDisplay!$H$25&amp;",Regular)","Bar",,"High",,AY10,"all",,,,"T")))</f>
        <v>1.1298999999999999</v>
      </c>
      <c r="AV10" s="105">
        <f>IF(FormatMainDisplay!$H$22="Y",RTD("cqg.rtd",,"StudyData",$D$31,"Bar",,"Low",FormatMainDisplay!$H$23,AY10,,,,,"T"),IF(RTD("cqg.rtd",,"StudyData","SUBMINUTE("&amp;$D$31&amp;","&amp;FormatMainDisplay!$H$25&amp;",Regular)","Bar",,"Low",,AY10,"all",,,,"T")="",NA(),RTD("cqg.rtd",,"StudyData","SUBMINUTE("&amp;$D$31&amp;","&amp;FormatMainDisplay!$H$25&amp;",Regular)","Bar",,"Low",,AY10,"all",,,,"T")))</f>
        <v>1.1291</v>
      </c>
      <c r="AW10" s="105">
        <f>IF(FormatMainDisplay!$H$22="Y",RTD("cqg.rtd",,"StudyData",$D$31,"Bar",,"Close",FormatMainDisplay!$H$23,AY10,,,,,"T"),IF(RTD("cqg.rtd",,"StudyData","SUBMINUTE("&amp;$D$31&amp;","&amp;FormatMainDisplay!$H$25&amp;",Regular)","Bar",,"Close",,AY10,"all",,,,"T")="",NA(),RTD("cqg.rtd",,"StudyData","SUBMINUTE("&amp;$D$31&amp;","&amp;FormatMainDisplay!$H$25&amp;",Regular)","Bar",,"Close",,AY10,"all",,,,"T")))</f>
        <v>1.1297999999999999</v>
      </c>
      <c r="AX10" s="74">
        <f>IF(FormatMainDisplay!$H$22="Y",RTD("cqg.rtd",,"StudyData",$D$31,"Bar",,"Time",FormatMainDisplay!$H$23,AY10,,,,,"T"),IF(RTD("cqg.rtd",,"StudyData","SUBMINUTE("&amp;$D$31&amp;","&amp;FormatMainDisplay!$H$25&amp;",Regular)","Bar",,"Time",,AY10,"all",,,,"T")="",NA(),RTD("cqg.rtd",,"StudyData","SUBMINUTE("&amp;$D$31&amp;","&amp;FormatMainDisplay!$H$25&amp;",Regular)","Bar",,"Time",,AY10,"all",,,,"T")))</f>
        <v>42033.489583333336</v>
      </c>
      <c r="AY10" s="30">
        <f t="shared" si="4"/>
        <v>-5</v>
      </c>
      <c r="AZ10" s="30">
        <f t="shared" si="5"/>
        <v>-25</v>
      </c>
    </row>
    <row r="11" spans="1:73" ht="15" customHeight="1" x14ac:dyDescent="0.25">
      <c r="B11" s="6">
        <f>RTD("cqg.rtd",,"DOMData",D6,"Volume",-5,FormatMainDisplay!A2)</f>
        <v>317</v>
      </c>
      <c r="C11" s="6">
        <f>RTD("cqg.rtd",,"DOMData",D6,"Volume",-4,FormatMainDisplay!A2)</f>
        <v>257</v>
      </c>
      <c r="D11" s="2">
        <f>RTD("cqg.rtd",,"DOMData",D6,"Volume",-3,FormatMainDisplay!A2)</f>
        <v>275</v>
      </c>
      <c r="E11" s="2">
        <f>RTD("cqg.rtd",,"DOMData",D6,"Volume",-2,FormatMainDisplay!A2)</f>
        <v>194</v>
      </c>
      <c r="F11" s="185">
        <f>RTD("cqg.rtd",,"DOMData",D6,"Volume",-1,FormatMainDisplay!A2)</f>
        <v>19</v>
      </c>
      <c r="G11" s="186"/>
      <c r="H11" s="183">
        <f>RTD("cqg.rtd",,"DOMData",D6,"Volume",1,FormatMainDisplay!A2)</f>
        <v>119</v>
      </c>
      <c r="I11" s="184"/>
      <c r="J11" s="2">
        <f>RTD("cqg.rtd",,"DOMData",D6,"Volume",2,FormatMainDisplay!A2)</f>
        <v>202</v>
      </c>
      <c r="K11" s="2">
        <f>RTD("cqg.rtd",,"DOMData",D6,"Volume",3,FormatMainDisplay!A2)</f>
        <v>291</v>
      </c>
      <c r="L11" s="6">
        <f>RTD("cqg.rtd",,"DOMData",D6,"Volume",4,FormatMainDisplay!A2)</f>
        <v>341</v>
      </c>
      <c r="M11" s="6">
        <f>RTD("cqg.rtd",,"DOMData",D6,"Volume",5,FormatMainDisplay!A2)</f>
        <v>341</v>
      </c>
      <c r="N11" s="25"/>
      <c r="O11" s="6">
        <f>RTD("cqg.rtd",,"DOMData",Q6,"Volume",-5,FormatMainDisplay!A2)</f>
        <v>25</v>
      </c>
      <c r="P11" s="6">
        <f>RTD("cqg.rtd",,"DOMData",Q6,"Volume",-4,FormatMainDisplay!A2)</f>
        <v>17</v>
      </c>
      <c r="Q11" s="2">
        <f>RTD("cqg.rtd",,"DOMData",Q6,"Volume",-3,FormatMainDisplay!A2)</f>
        <v>24</v>
      </c>
      <c r="R11" s="2">
        <f>RTD("cqg.rtd",,"DOMData",Q6,"Volume",-2,FormatMainDisplay!A2)</f>
        <v>17</v>
      </c>
      <c r="S11" s="152">
        <f>RTD("cqg.rtd",,"DOMData",Q6,"Volume",-1,FormatMainDisplay!A2)</f>
        <v>6</v>
      </c>
      <c r="T11" s="153"/>
      <c r="U11" s="154">
        <f>RTD("cqg.rtd",,"DOMData",Q6,"Volume",1,FormatMainDisplay!A2)</f>
        <v>13</v>
      </c>
      <c r="V11" s="155"/>
      <c r="W11" s="2">
        <f>RTD("cqg.rtd",,"DOMData",Q6,"Volume",2,FormatMainDisplay!A2)</f>
        <v>26</v>
      </c>
      <c r="X11" s="2">
        <f>RTD("cqg.rtd",,"DOMData",Q6,"Volume",3,FormatMainDisplay!A2)</f>
        <v>67</v>
      </c>
      <c r="Y11" s="6">
        <f>RTD("cqg.rtd",,"DOMData",Q6,"Volume",4,FormatMainDisplay!A2)</f>
        <v>48</v>
      </c>
      <c r="Z11" s="6">
        <f>RTD("cqg.rtd",,"DOMData",Q6,"Volume",5,FormatMainDisplay!A2)</f>
        <v>63</v>
      </c>
      <c r="AA11" s="104">
        <f xml:space="preserve"> RTD("cqg.rtd",,"StudyData", $D$6,  "Tick", "FlatTicks=0", "Tick","D",AH11,"all")</f>
        <v>199425</v>
      </c>
      <c r="AB11" s="103">
        <f>IF(FormatMainDisplay!$H$7="Y",RTD("cqg.rtd",,"StudyData",$D$6,"Bar",,"Open",FormatMainDisplay!$H$8,AG11,,,,,"T"),IF(RTD("cqg.rtd",,"StudyData","SUBMINUTE("&amp;$D$6&amp;","&amp;FormatMainDisplay!$H$10&amp;",Regular)","Bar",,"Open",,AG11,"all",,,,"T")="",NA(),RTD("cqg.rtd",,"StudyData","SUBMINUTE("&amp;$D$6&amp;","&amp;FormatMainDisplay!$H$10&amp;",Regular)","Bar",,"Open",,AG11,"all",,,,"T")))</f>
        <v>1993.5</v>
      </c>
      <c r="AC11" s="103">
        <f>IF(FormatMainDisplay!$H$7="Y",RTD("cqg.rtd",,"StudyData",$D$6,"Bar",,"High",FormatMainDisplay!$H$8,AG11,,,,,"T"),IF(RTD("cqg.rtd",,"StudyData","SUBMINUTE("&amp;$D$6&amp;","&amp;FormatMainDisplay!$H$10&amp;",Regular)","Bar",,"High",,AG11,"all",,,,"T")="",NA(),RTD("cqg.rtd",,"StudyData","SUBMINUTE("&amp;$D$6&amp;","&amp;FormatMainDisplay!$H$10&amp;",Regular)","Bar",,"High",,AG11,"all",,,,"T")))</f>
        <v>1993.75</v>
      </c>
      <c r="AD11" s="103">
        <f>IF(FormatMainDisplay!$H$7="Y",RTD("cqg.rtd",,"StudyData",$D$6,"Bar",,"Low",FormatMainDisplay!$H$8,AG11,,,,,"T"),IF(RTD("cqg.rtd",,"StudyData","SUBMINUTE("&amp;$D$6&amp;","&amp;FormatMainDisplay!$H$10&amp;",Regular)","Bar",,"Low",,AG11,"all",,,,"T")="",NA(),RTD("cqg.rtd",,"StudyData","SUBMINUTE("&amp;$D$6&amp;","&amp;FormatMainDisplay!$H$10&amp;",Regular)","Bar",,"Low",,AG11,"all",,,,"T")))</f>
        <v>1993.25</v>
      </c>
      <c r="AE11" s="103">
        <f>IF(FormatMainDisplay!$H$7="Y",RTD("cqg.rtd",,"StudyData",$D$6,"Bar",,"Close",FormatMainDisplay!$H$8,AG11,,,,,"T"),IF(RTD("cqg.rtd",,"StudyData","SUBMINUTE("&amp;$D$6&amp;","&amp;FormatMainDisplay!$H$10&amp;",Regular)","Bar",,"Close",,AG11,"all",,,,"T")="",NA(),RTD("cqg.rtd",,"StudyData","SUBMINUTE("&amp;$D$6&amp;","&amp;FormatMainDisplay!$H$10&amp;",Regular)","Bar",,"Close",,AG11,"all",,,,"T")))</f>
        <v>1993.5</v>
      </c>
      <c r="AF11" s="74">
        <f>IF(FormatMainDisplay!$H$7="Y",RTD("cqg.rtd",,"StudyData",$D$6,"Bar",,"Time",FormatMainDisplay!$H$8,AG11,,,,,"T"),IF(RTD("cqg.rtd",,"StudyData","SUBMINUTE("&amp;$D$6&amp;","&amp;FormatMainDisplay!$H$10&amp;",Regular)","Bar",,"Time",,AG11,"all",,,,"T")="",NA(),RTD("cqg.rtd",,"StudyData","SUBMINUTE("&amp;$D$6&amp;","&amp;FormatMainDisplay!$H$10&amp;",Regular)","Bar",,"Time",,AG11,"all",,,,"T")))</f>
        <v>42033.507291666669</v>
      </c>
      <c r="AG11" s="30">
        <f t="shared" si="0"/>
        <v>-6</v>
      </c>
      <c r="AH11" s="30">
        <f t="shared" si="1"/>
        <v>-24</v>
      </c>
      <c r="AJ11" s="104">
        <f xml:space="preserve"> RTD("cqg.rtd",,"StudyData", $Q$6,  "Tick", "FlatTicks=0", "Tick","D",AQ11,"all")</f>
        <v>4416</v>
      </c>
      <c r="AK11" s="103">
        <f>IF(FormatMainDisplay!$O$7="Y",RTD("cqg.rtd",,"StudyData",$Q$6,"Bar",,"Open",FormatMainDisplay!$O$8,AP11,,,,,"T"),IF(RTD("cqg.rtd",,"StudyData","SUBMINUTE("&amp;$Q$6&amp;","&amp;FormatMainDisplay!$O$10&amp;",Regular)","Bar",,"Open",,AP11,"all",,,,"T")="",NA(),RTD("cqg.rtd",,"StudyData","SUBMINUTE("&amp;$Q$6&amp;","&amp;FormatMainDisplay!$O$10&amp;",Regular)","Bar",,"Open",,AP11,"all",,,,"T")))</f>
        <v>43.97</v>
      </c>
      <c r="AL11" s="103">
        <f>IF(FormatMainDisplay!$O$7="Y",RTD("cqg.rtd",,"StudyData",$Q$6,"Bar",,"High",FormatMainDisplay!$O$8,AP11,,,,,"T"),IF(RTD("cqg.rtd",,"StudyData","SUBMINUTE("&amp;$Q$6&amp;","&amp;FormatMainDisplay!$O$10&amp;",Regular)","Bar",,"High",,AP11,"all",,,,"T")="",NA(),RTD("cqg.rtd",,"StudyData","SUBMINUTE("&amp;$Q$6&amp;","&amp;FormatMainDisplay!$O$10&amp;",Regular)","Bar",,"High",,AP11,"all",,,,"T")))</f>
        <v>44.02</v>
      </c>
      <c r="AM11" s="103">
        <f>IF(FormatMainDisplay!$O$7="Y",RTD("cqg.rtd",,"StudyData",$Q$6,"Bar",,"Low",FormatMainDisplay!$O$8,AP11,,,,,"T"),IF(RTD("cqg.rtd",,"StudyData","SUBMINUTE("&amp;$Q$6&amp;","&amp;FormatMainDisplay!$O$10&amp;",Regular)","Bar",,"Low",,AP11,"all",,,,"T")="",NA(),RTD("cqg.rtd",,"StudyData","SUBMINUTE("&amp;$Q$6&amp;","&amp;FormatMainDisplay!$O$10&amp;",Regular)","Bar",,"Low",,AP11,"all",,,,"T")))</f>
        <v>43.91</v>
      </c>
      <c r="AN11" s="103">
        <f>IF(FormatMainDisplay!$O$7="Y",RTD("cqg.rtd",,"StudyData",$Q$6,"Bar",,"Close",FormatMainDisplay!$O$8,AP11,,,,,"T"),IF(RTD("cqg.rtd",,"StudyData","SUBMINUTE("&amp;$Q$6&amp;","&amp;FormatMainDisplay!$O$10&amp;",Regular)","Bar",,"Close",,AP11,"all",,,,"T")="",NA(),RTD("cqg.rtd",,"StudyData","SUBMINUTE("&amp;$Q$6&amp;","&amp;FormatMainDisplay!$O$10&amp;",Regular)","Bar",,"Close",,AP11,"all",,,,"T")))</f>
        <v>43.93</v>
      </c>
      <c r="AO11" s="74">
        <f>IF(FormatMainDisplay!$O$7="Y",RTD("cqg.rtd",,"StudyData",$Q$6,"Bar",,"Time",FormatMainDisplay!$O$8,AP11,,,,,"T"),IF(RTD("cqg.rtd",,"StudyData","SUBMINUTE("&amp;$Q$6&amp;","&amp;FormatMainDisplay!$O$10&amp;",Regular)","Bar",,"Time",,AP11,"all",,,,"T")="",NA(),RTD("cqg.rtd",,"StudyData","SUBMINUTE("&amp;$Q$6&amp;","&amp;FormatMainDisplay!$O$10&amp;",Regular)","Bar",,"Time",,AP11,"all",,,,"T")))</f>
        <v>42033.486111111109</v>
      </c>
      <c r="AP11" s="30">
        <f t="shared" si="2"/>
        <v>-6</v>
      </c>
      <c r="AQ11" s="30">
        <f t="shared" si="3"/>
        <v>-24</v>
      </c>
      <c r="AS11" s="104">
        <f xml:space="preserve"> RTD("cqg.rtd",,"StudyData", $D$31,  "Tick", "FlatTicks=0", "Tick","D",AZ11,"all")</f>
        <v>11305</v>
      </c>
      <c r="AT11" s="105">
        <f>IF(FormatMainDisplay!$H$22="Y",RTD("cqg.rtd",,"StudyData",$D$31,"Bar",,"Open",FormatMainDisplay!$H$23,AY11,,,,,"T"),IF(RTD("cqg.rtd",,"StudyData","SUBMINUTE("&amp;$D$31&amp;","&amp;FormatMainDisplay!$H$25&amp;",Regular)","Bar",,"Open",,AY11,"all",,,,"T")="",NA(),RTD("cqg.rtd",,"StudyData","SUBMINUTE("&amp;$D$31&amp;","&amp;FormatMainDisplay!$H$25&amp;",Regular)","Bar",,"Open",,AY11,"all",,,,"T")))</f>
        <v>1.1289</v>
      </c>
      <c r="AU11" s="105">
        <f>IF(FormatMainDisplay!$H$22="Y",RTD("cqg.rtd",,"StudyData",$D$31,"Bar",,"High",FormatMainDisplay!$H$23,AY11,,,,,"T"),IF(RTD("cqg.rtd",,"StudyData","SUBMINUTE("&amp;$D$31&amp;","&amp;FormatMainDisplay!$H$25&amp;",Regular)","Bar",,"High",,AY11,"all",,,,"T")="",NA(),RTD("cqg.rtd",,"StudyData","SUBMINUTE("&amp;$D$31&amp;","&amp;FormatMainDisplay!$H$25&amp;",Regular)","Bar",,"High",,AY11,"all",,,,"T")))</f>
        <v>1.1291</v>
      </c>
      <c r="AV11" s="105">
        <f>IF(FormatMainDisplay!$H$22="Y",RTD("cqg.rtd",,"StudyData",$D$31,"Bar",,"Low",FormatMainDisplay!$H$23,AY11,,,,,"T"),IF(RTD("cqg.rtd",,"StudyData","SUBMINUTE("&amp;$D$31&amp;","&amp;FormatMainDisplay!$H$25&amp;",Regular)","Bar",,"Low",,AY11,"all",,,,"T")="",NA(),RTD("cqg.rtd",,"StudyData","SUBMINUTE("&amp;$D$31&amp;","&amp;FormatMainDisplay!$H$25&amp;",Regular)","Bar",,"Low",,AY11,"all",,,,"T")))</f>
        <v>1.1287</v>
      </c>
      <c r="AW11" s="105">
        <f>IF(FormatMainDisplay!$H$22="Y",RTD("cqg.rtd",,"StudyData",$D$31,"Bar",,"Close",FormatMainDisplay!$H$23,AY11,,,,,"T"),IF(RTD("cqg.rtd",,"StudyData","SUBMINUTE("&amp;$D$31&amp;","&amp;FormatMainDisplay!$H$25&amp;",Regular)","Bar",,"Close",,AY11,"all",,,,"T")="",NA(),RTD("cqg.rtd",,"StudyData","SUBMINUTE("&amp;$D$31&amp;","&amp;FormatMainDisplay!$H$25&amp;",Regular)","Bar",,"Close",,AY11,"all",,,,"T")))</f>
        <v>1.1291</v>
      </c>
      <c r="AX11" s="74">
        <f>IF(FormatMainDisplay!$H$22="Y",RTD("cqg.rtd",,"StudyData",$D$31,"Bar",,"Time",FormatMainDisplay!$H$23,AY11,,,,,"T"),IF(RTD("cqg.rtd",,"StudyData","SUBMINUTE("&amp;$D$31&amp;","&amp;FormatMainDisplay!$H$25&amp;",Regular)","Bar",,"Time",,AY11,"all",,,,"T")="",NA(),RTD("cqg.rtd",,"StudyData","SUBMINUTE("&amp;$D$31&amp;","&amp;FormatMainDisplay!$H$25&amp;",Regular)","Bar",,"Time",,AY11,"all",,,,"T")))</f>
        <v>42033.486111111109</v>
      </c>
      <c r="AY11" s="30">
        <f t="shared" si="4"/>
        <v>-6</v>
      </c>
      <c r="AZ11" s="30">
        <f t="shared" si="5"/>
        <v>-24</v>
      </c>
    </row>
    <row r="12" spans="1:73" ht="4.05" customHeight="1" x14ac:dyDescent="0.25"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N12" s="26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104">
        <f xml:space="preserve"> RTD("cqg.rtd",,"StudyData", $D$6,  "Tick", "FlatTicks=0", "Tick","D",AH12,"all")</f>
        <v>199450</v>
      </c>
      <c r="AB12" s="103">
        <f>IF(FormatMainDisplay!$H$7="Y",RTD("cqg.rtd",,"StudyData",$D$6,"Bar",,"Open",FormatMainDisplay!$H$8,AG12,,,,,"T"),IF(RTD("cqg.rtd",,"StudyData","SUBMINUTE("&amp;$D$6&amp;","&amp;FormatMainDisplay!$H$10&amp;",Regular)","Bar",,"Open",,AG12,"all",,,,"T")="",NA(),RTD("cqg.rtd",,"StudyData","SUBMINUTE("&amp;$D$6&amp;","&amp;FormatMainDisplay!$H$10&amp;",Regular)","Bar",,"Open",,AG12,"all",,,,"T")))</f>
        <v>1992.75</v>
      </c>
      <c r="AC12" s="103">
        <f>IF(FormatMainDisplay!$H$7="Y",RTD("cqg.rtd",,"StudyData",$D$6,"Bar",,"High",FormatMainDisplay!$H$8,AG12,,,,,"T"),IF(RTD("cqg.rtd",,"StudyData","SUBMINUTE("&amp;$D$6&amp;","&amp;FormatMainDisplay!$H$10&amp;",Regular)","Bar",,"High",,AG12,"all",,,,"T")="",NA(),RTD("cqg.rtd",,"StudyData","SUBMINUTE("&amp;$D$6&amp;","&amp;FormatMainDisplay!$H$10&amp;",Regular)","Bar",,"High",,AG12,"all",,,,"T")))</f>
        <v>1993.5</v>
      </c>
      <c r="AD12" s="103">
        <f>IF(FormatMainDisplay!$H$7="Y",RTD("cqg.rtd",,"StudyData",$D$6,"Bar",,"Low",FormatMainDisplay!$H$8,AG12,,,,,"T"),IF(RTD("cqg.rtd",,"StudyData","SUBMINUTE("&amp;$D$6&amp;","&amp;FormatMainDisplay!$H$10&amp;",Regular)","Bar",,"Low",,AG12,"all",,,,"T")="",NA(),RTD("cqg.rtd",,"StudyData","SUBMINUTE("&amp;$D$6&amp;","&amp;FormatMainDisplay!$H$10&amp;",Regular)","Bar",,"Low",,AG12,"all",,,,"T")))</f>
        <v>1992.5</v>
      </c>
      <c r="AE12" s="103">
        <f>IF(FormatMainDisplay!$H$7="Y",RTD("cqg.rtd",,"StudyData",$D$6,"Bar",,"Close",FormatMainDisplay!$H$8,AG12,,,,,"T"),IF(RTD("cqg.rtd",,"StudyData","SUBMINUTE("&amp;$D$6&amp;","&amp;FormatMainDisplay!$H$10&amp;",Regular)","Bar",,"Close",,AG12,"all",,,,"T")="",NA(),RTD("cqg.rtd",,"StudyData","SUBMINUTE("&amp;$D$6&amp;","&amp;FormatMainDisplay!$H$10&amp;",Regular)","Bar",,"Close",,AG12,"all",,,,"T")))</f>
        <v>1993.5</v>
      </c>
      <c r="AF12" s="74">
        <f>IF(FormatMainDisplay!$H$7="Y",RTD("cqg.rtd",,"StudyData",$D$6,"Bar",,"Time",FormatMainDisplay!$H$8,AG12,,,,,"T"),IF(RTD("cqg.rtd",,"StudyData","SUBMINUTE("&amp;$D$6&amp;","&amp;FormatMainDisplay!$H$10&amp;",Regular)","Bar",,"Time",,AG12,"all",,,,"T")="",NA(),RTD("cqg.rtd",,"StudyData","SUBMINUTE("&amp;$D$6&amp;","&amp;FormatMainDisplay!$H$10&amp;",Regular)","Bar",,"Time",,AG12,"all",,,,"T")))</f>
        <v>42033.506944444445</v>
      </c>
      <c r="AG12" s="30">
        <f t="shared" si="0"/>
        <v>-7</v>
      </c>
      <c r="AH12" s="30">
        <f t="shared" si="1"/>
        <v>-23</v>
      </c>
      <c r="AJ12" s="104">
        <f xml:space="preserve"> RTD("cqg.rtd",,"StudyData", $Q$6,  "Tick", "FlatTicks=0", "Tick","D",AQ12,"all")</f>
        <v>4417</v>
      </c>
      <c r="AK12" s="103">
        <f>IF(FormatMainDisplay!$O$7="Y",RTD("cqg.rtd",,"StudyData",$Q$6,"Bar",,"Open",FormatMainDisplay!$O$8,AP12,,,,,"T"),IF(RTD("cqg.rtd",,"StudyData","SUBMINUTE("&amp;$Q$6&amp;","&amp;FormatMainDisplay!$O$10&amp;",Regular)","Bar",,"Open",,AP12,"all",,,,"T")="",NA(),RTD("cqg.rtd",,"StudyData","SUBMINUTE("&amp;$Q$6&amp;","&amp;FormatMainDisplay!$O$10&amp;",Regular)","Bar",,"Open",,AP12,"all",,,,"T")))</f>
        <v>43.86</v>
      </c>
      <c r="AL12" s="103">
        <f>IF(FormatMainDisplay!$O$7="Y",RTD("cqg.rtd",,"StudyData",$Q$6,"Bar",,"High",FormatMainDisplay!$O$8,AP12,,,,,"T"),IF(RTD("cqg.rtd",,"StudyData","SUBMINUTE("&amp;$Q$6&amp;","&amp;FormatMainDisplay!$O$10&amp;",Regular)","Bar",,"High",,AP12,"all",,,,"T")="",NA(),RTD("cqg.rtd",,"StudyData","SUBMINUTE("&amp;$Q$6&amp;","&amp;FormatMainDisplay!$O$10&amp;",Regular)","Bar",,"High",,AP12,"all",,,,"T")))</f>
        <v>44.07</v>
      </c>
      <c r="AM12" s="103">
        <f>IF(FormatMainDisplay!$O$7="Y",RTD("cqg.rtd",,"StudyData",$Q$6,"Bar",,"Low",FormatMainDisplay!$O$8,AP12,,,,,"T"),IF(RTD("cqg.rtd",,"StudyData","SUBMINUTE("&amp;$Q$6&amp;","&amp;FormatMainDisplay!$O$10&amp;",Regular)","Bar",,"Low",,AP12,"all",,,,"T")="",NA(),RTD("cqg.rtd",,"StudyData","SUBMINUTE("&amp;$Q$6&amp;","&amp;FormatMainDisplay!$O$10&amp;",Regular)","Bar",,"Low",,AP12,"all",,,,"T")))</f>
        <v>43.86</v>
      </c>
      <c r="AN12" s="103">
        <f>IF(FormatMainDisplay!$O$7="Y",RTD("cqg.rtd",,"StudyData",$Q$6,"Bar",,"Close",FormatMainDisplay!$O$8,AP12,,,,,"T"),IF(RTD("cqg.rtd",,"StudyData","SUBMINUTE("&amp;$Q$6&amp;","&amp;FormatMainDisplay!$O$10&amp;",Regular)","Bar",,"Close",,AP12,"all",,,,"T")="",NA(),RTD("cqg.rtd",,"StudyData","SUBMINUTE("&amp;$Q$6&amp;","&amp;FormatMainDisplay!$O$10&amp;",Regular)","Bar",,"Close",,AP12,"all",,,,"T")))</f>
        <v>43.97</v>
      </c>
      <c r="AO12" s="74">
        <f>IF(FormatMainDisplay!$O$7="Y",RTD("cqg.rtd",,"StudyData",$Q$6,"Bar",,"Time",FormatMainDisplay!$O$8,AP12,,,,,"T"),IF(RTD("cqg.rtd",,"StudyData","SUBMINUTE("&amp;$Q$6&amp;","&amp;FormatMainDisplay!$O$10&amp;",Regular)","Bar",,"Time",,AP12,"all",,,,"T")="",NA(),RTD("cqg.rtd",,"StudyData","SUBMINUTE("&amp;$Q$6&amp;","&amp;FormatMainDisplay!$O$10&amp;",Regular)","Bar",,"Time",,AP12,"all",,,,"T")))</f>
        <v>42033.482638888891</v>
      </c>
      <c r="AP12" s="30">
        <f t="shared" si="2"/>
        <v>-7</v>
      </c>
      <c r="AQ12" s="30">
        <f t="shared" si="3"/>
        <v>-23</v>
      </c>
      <c r="AS12" s="104">
        <f xml:space="preserve"> RTD("cqg.rtd",,"StudyData", $D$31,  "Tick", "FlatTicks=0", "Tick","D",AZ12,"all")</f>
        <v>11306</v>
      </c>
      <c r="AT12" s="105">
        <f>IF(FormatMainDisplay!$H$22="Y",RTD("cqg.rtd",,"StudyData",$D$31,"Bar",,"Open",FormatMainDisplay!$H$23,AY12,,,,,"T"),IF(RTD("cqg.rtd",,"StudyData","SUBMINUTE("&amp;$D$31&amp;","&amp;FormatMainDisplay!$H$25&amp;",Regular)","Bar",,"Open",,AY12,"all",,,,"T")="",NA(),RTD("cqg.rtd",,"StudyData","SUBMINUTE("&amp;$D$31&amp;","&amp;FormatMainDisplay!$H$25&amp;",Regular)","Bar",,"Open",,AY12,"all",,,,"T")))</f>
        <v>1.1286</v>
      </c>
      <c r="AU12" s="105">
        <f>IF(FormatMainDisplay!$H$22="Y",RTD("cqg.rtd",,"StudyData",$D$31,"Bar",,"High",FormatMainDisplay!$H$23,AY12,,,,,"T"),IF(RTD("cqg.rtd",,"StudyData","SUBMINUTE("&amp;$D$31&amp;","&amp;FormatMainDisplay!$H$25&amp;",Regular)","Bar",,"High",,AY12,"all",,,,"T")="",NA(),RTD("cqg.rtd",,"StudyData","SUBMINUTE("&amp;$D$31&amp;","&amp;FormatMainDisplay!$H$25&amp;",Regular)","Bar",,"High",,AY12,"all",,,,"T")))</f>
        <v>1.129</v>
      </c>
      <c r="AV12" s="105">
        <f>IF(FormatMainDisplay!$H$22="Y",RTD("cqg.rtd",,"StudyData",$D$31,"Bar",,"Low",FormatMainDisplay!$H$23,AY12,,,,,"T"),IF(RTD("cqg.rtd",,"StudyData","SUBMINUTE("&amp;$D$31&amp;","&amp;FormatMainDisplay!$H$25&amp;",Regular)","Bar",,"Low",,AY12,"all",,,,"T")="",NA(),RTD("cqg.rtd",,"StudyData","SUBMINUTE("&amp;$D$31&amp;","&amp;FormatMainDisplay!$H$25&amp;",Regular)","Bar",,"Low",,AY12,"all",,,,"T")))</f>
        <v>1.1285000000000001</v>
      </c>
      <c r="AW12" s="105">
        <f>IF(FormatMainDisplay!$H$22="Y",RTD("cqg.rtd",,"StudyData",$D$31,"Bar",,"Close",FormatMainDisplay!$H$23,AY12,,,,,"T"),IF(RTD("cqg.rtd",,"StudyData","SUBMINUTE("&amp;$D$31&amp;","&amp;FormatMainDisplay!$H$25&amp;",Regular)","Bar",,"Close",,AY12,"all",,,,"T")="",NA(),RTD("cqg.rtd",,"StudyData","SUBMINUTE("&amp;$D$31&amp;","&amp;FormatMainDisplay!$H$25&amp;",Regular)","Bar",,"Close",,AY12,"all",,,,"T")))</f>
        <v>1.1289</v>
      </c>
      <c r="AX12" s="74">
        <f>IF(FormatMainDisplay!$H$22="Y",RTD("cqg.rtd",,"StudyData",$D$31,"Bar",,"Time",FormatMainDisplay!$H$23,AY12,,,,,"T"),IF(RTD("cqg.rtd",,"StudyData","SUBMINUTE("&amp;$D$31&amp;","&amp;FormatMainDisplay!$H$25&amp;",Regular)","Bar",,"Time",,AY12,"all",,,,"T")="",NA(),RTD("cqg.rtd",,"StudyData","SUBMINUTE("&amp;$D$31&amp;","&amp;FormatMainDisplay!$H$25&amp;",Regular)","Bar",,"Time",,AY12,"all",,,,"T")))</f>
        <v>42033.482638888891</v>
      </c>
      <c r="AY12" s="30">
        <f t="shared" si="4"/>
        <v>-7</v>
      </c>
      <c r="AZ12" s="30">
        <f t="shared" si="5"/>
        <v>-23</v>
      </c>
    </row>
    <row r="13" spans="1:73" ht="15" customHeight="1" x14ac:dyDescent="0.25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27"/>
      <c r="O13" s="28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104">
        <f xml:space="preserve"> RTD("cqg.rtd",,"StudyData", $D$6,  "Tick", "FlatTicks=0", "Tick","D",AH13,"all")</f>
        <v>199425</v>
      </c>
      <c r="AB13" s="103">
        <f>IF(FormatMainDisplay!$H$7="Y",RTD("cqg.rtd",,"StudyData",$D$6,"Bar",,"Open",FormatMainDisplay!$H$8,AG13,,,,,"T"),IF(RTD("cqg.rtd",,"StudyData","SUBMINUTE("&amp;$D$6&amp;","&amp;FormatMainDisplay!$H$10&amp;",Regular)","Bar",,"Open",,AG13,"all",,,,"T")="",NA(),RTD("cqg.rtd",,"StudyData","SUBMINUTE("&amp;$D$6&amp;","&amp;FormatMainDisplay!$H$10&amp;",Regular)","Bar",,"Open",,AG13,"all",,,,"T")))</f>
        <v>1993.5</v>
      </c>
      <c r="AC13" s="103">
        <f>IF(FormatMainDisplay!$H$7="Y",RTD("cqg.rtd",,"StudyData",$D$6,"Bar",,"High",FormatMainDisplay!$H$8,AG13,,,,,"T"),IF(RTD("cqg.rtd",,"StudyData","SUBMINUTE("&amp;$D$6&amp;","&amp;FormatMainDisplay!$H$10&amp;",Regular)","Bar",,"High",,AG13,"all",,,,"T")="",NA(),RTD("cqg.rtd",,"StudyData","SUBMINUTE("&amp;$D$6&amp;","&amp;FormatMainDisplay!$H$10&amp;",Regular)","Bar",,"High",,AG13,"all",,,,"T")))</f>
        <v>1993.75</v>
      </c>
      <c r="AD13" s="103">
        <f>IF(FormatMainDisplay!$H$7="Y",RTD("cqg.rtd",,"StudyData",$D$6,"Bar",,"Low",FormatMainDisplay!$H$8,AG13,,,,,"T"),IF(RTD("cqg.rtd",,"StudyData","SUBMINUTE("&amp;$D$6&amp;","&amp;FormatMainDisplay!$H$10&amp;",Regular)","Bar",,"Low",,AG13,"all",,,,"T")="",NA(),RTD("cqg.rtd",,"StudyData","SUBMINUTE("&amp;$D$6&amp;","&amp;FormatMainDisplay!$H$10&amp;",Regular)","Bar",,"Low",,AG13,"all",,,,"T")))</f>
        <v>1992.5</v>
      </c>
      <c r="AE13" s="103">
        <f>IF(FormatMainDisplay!$H$7="Y",RTD("cqg.rtd",,"StudyData",$D$6,"Bar",,"Close",FormatMainDisplay!$H$8,AG13,,,,,"T"),IF(RTD("cqg.rtd",,"StudyData","SUBMINUTE("&amp;$D$6&amp;","&amp;FormatMainDisplay!$H$10&amp;",Regular)","Bar",,"Close",,AG13,"all",,,,"T")="",NA(),RTD("cqg.rtd",,"StudyData","SUBMINUTE("&amp;$D$6&amp;","&amp;FormatMainDisplay!$H$10&amp;",Regular)","Bar",,"Close",,AG13,"all",,,,"T")))</f>
        <v>1993</v>
      </c>
      <c r="AF13" s="74">
        <f>IF(FormatMainDisplay!$H$7="Y",RTD("cqg.rtd",,"StudyData",$D$6,"Bar",,"Time",FormatMainDisplay!$H$8,AG13,,,,,"T"),IF(RTD("cqg.rtd",,"StudyData","SUBMINUTE("&amp;$D$6&amp;","&amp;FormatMainDisplay!$H$10&amp;",Regular)","Bar",,"Time",,AG13,"all",,,,"T")="",NA(),RTD("cqg.rtd",,"StudyData","SUBMINUTE("&amp;$D$6&amp;","&amp;FormatMainDisplay!$H$10&amp;",Regular)","Bar",,"Time",,AG13,"all",,,,"T")))</f>
        <v>42033.506597222222</v>
      </c>
      <c r="AG13" s="30">
        <f t="shared" si="0"/>
        <v>-8</v>
      </c>
      <c r="AH13" s="30">
        <f t="shared" si="1"/>
        <v>-22</v>
      </c>
      <c r="AJ13" s="104">
        <f xml:space="preserve"> RTD("cqg.rtd",,"StudyData", $Q$6,  "Tick", "FlatTicks=0", "Tick","D",AQ13,"all")</f>
        <v>4416</v>
      </c>
      <c r="AK13" s="103">
        <f>IF(FormatMainDisplay!$O$7="Y",RTD("cqg.rtd",,"StudyData",$Q$6,"Bar",,"Open",FormatMainDisplay!$O$8,AP13,,,,,"T"),IF(RTD("cqg.rtd",,"StudyData","SUBMINUTE("&amp;$Q$6&amp;","&amp;FormatMainDisplay!$O$10&amp;",Regular)","Bar",,"Open",,AP13,"all",,,,"T")="",NA(),RTD("cqg.rtd",,"StudyData","SUBMINUTE("&amp;$Q$6&amp;","&amp;FormatMainDisplay!$O$10&amp;",Regular)","Bar",,"Open",,AP13,"all",,,,"T")))</f>
        <v>43.8</v>
      </c>
      <c r="AL13" s="103">
        <f>IF(FormatMainDisplay!$O$7="Y",RTD("cqg.rtd",,"StudyData",$Q$6,"Bar",,"High",FormatMainDisplay!$O$8,AP13,,,,,"T"),IF(RTD("cqg.rtd",,"StudyData","SUBMINUTE("&amp;$Q$6&amp;","&amp;FormatMainDisplay!$O$10&amp;",Regular)","Bar",,"High",,AP13,"all",,,,"T")="",NA(),RTD("cqg.rtd",,"StudyData","SUBMINUTE("&amp;$Q$6&amp;","&amp;FormatMainDisplay!$O$10&amp;",Regular)","Bar",,"High",,AP13,"all",,,,"T")))</f>
        <v>43.9</v>
      </c>
      <c r="AM13" s="103">
        <f>IF(FormatMainDisplay!$O$7="Y",RTD("cqg.rtd",,"StudyData",$Q$6,"Bar",,"Low",FormatMainDisplay!$O$8,AP13,,,,,"T"),IF(RTD("cqg.rtd",,"StudyData","SUBMINUTE("&amp;$Q$6&amp;","&amp;FormatMainDisplay!$O$10&amp;",Regular)","Bar",,"Low",,AP13,"all",,,,"T")="",NA(),RTD("cqg.rtd",,"StudyData","SUBMINUTE("&amp;$Q$6&amp;","&amp;FormatMainDisplay!$O$10&amp;",Regular)","Bar",,"Low",,AP13,"all",,,,"T")))</f>
        <v>43.79</v>
      </c>
      <c r="AN13" s="103">
        <f>IF(FormatMainDisplay!$O$7="Y",RTD("cqg.rtd",,"StudyData",$Q$6,"Bar",,"Close",FormatMainDisplay!$O$8,AP13,,,,,"T"),IF(RTD("cqg.rtd",,"StudyData","SUBMINUTE("&amp;$Q$6&amp;","&amp;FormatMainDisplay!$O$10&amp;",Regular)","Bar",,"Close",,AP13,"all",,,,"T")="",NA(),RTD("cqg.rtd",,"StudyData","SUBMINUTE("&amp;$Q$6&amp;","&amp;FormatMainDisplay!$O$10&amp;",Regular)","Bar",,"Close",,AP13,"all",,,,"T")))</f>
        <v>43.86</v>
      </c>
      <c r="AO13" s="74">
        <f>IF(FormatMainDisplay!$O$7="Y",RTD("cqg.rtd",,"StudyData",$Q$6,"Bar",,"Time",FormatMainDisplay!$O$8,AP13,,,,,"T"),IF(RTD("cqg.rtd",,"StudyData","SUBMINUTE("&amp;$Q$6&amp;","&amp;FormatMainDisplay!$O$10&amp;",Regular)","Bar",,"Time",,AP13,"all",,,,"T")="",NA(),RTD("cqg.rtd",,"StudyData","SUBMINUTE("&amp;$Q$6&amp;","&amp;FormatMainDisplay!$O$10&amp;",Regular)","Bar",,"Time",,AP13,"all",,,,"T")))</f>
        <v>42033.479166666664</v>
      </c>
      <c r="AP13" s="30">
        <f t="shared" si="2"/>
        <v>-8</v>
      </c>
      <c r="AQ13" s="30">
        <f t="shared" si="3"/>
        <v>-22</v>
      </c>
      <c r="AS13" s="104">
        <f xml:space="preserve"> RTD("cqg.rtd",,"StudyData", $D$31,  "Tick", "FlatTicks=0", "Tick","D",AZ13,"all")</f>
        <v>11305</v>
      </c>
      <c r="AT13" s="105">
        <f>IF(FormatMainDisplay!$H$22="Y",RTD("cqg.rtd",,"StudyData",$D$31,"Bar",,"Open",FormatMainDisplay!$H$23,AY13,,,,,"T"),IF(RTD("cqg.rtd",,"StudyData","SUBMINUTE("&amp;$D$31&amp;","&amp;FormatMainDisplay!$H$25&amp;",Regular)","Bar",,"Open",,AY13,"all",,,,"T")="",NA(),RTD("cqg.rtd",,"StudyData","SUBMINUTE("&amp;$D$31&amp;","&amp;FormatMainDisplay!$H$25&amp;",Regular)","Bar",,"Open",,AY13,"all",,,,"T")))</f>
        <v>1.1291</v>
      </c>
      <c r="AU13" s="105">
        <f>IF(FormatMainDisplay!$H$22="Y",RTD("cqg.rtd",,"StudyData",$D$31,"Bar",,"High",FormatMainDisplay!$H$23,AY13,,,,,"T"),IF(RTD("cqg.rtd",,"StudyData","SUBMINUTE("&amp;$D$31&amp;","&amp;FormatMainDisplay!$H$25&amp;",Regular)","Bar",,"High",,AY13,"all",,,,"T")="",NA(),RTD("cqg.rtd",,"StudyData","SUBMINUTE("&amp;$D$31&amp;","&amp;FormatMainDisplay!$H$25&amp;",Regular)","Bar",,"High",,AY13,"all",,,,"T")))</f>
        <v>1.1293</v>
      </c>
      <c r="AV13" s="105">
        <f>IF(FormatMainDisplay!$H$22="Y",RTD("cqg.rtd",,"StudyData",$D$31,"Bar",,"Low",FormatMainDisplay!$H$23,AY13,,,,,"T"),IF(RTD("cqg.rtd",,"StudyData","SUBMINUTE("&amp;$D$31&amp;","&amp;FormatMainDisplay!$H$25&amp;",Regular)","Bar",,"Low",,AY13,"all",,,,"T")="",NA(),RTD("cqg.rtd",,"StudyData","SUBMINUTE("&amp;$D$31&amp;","&amp;FormatMainDisplay!$H$25&amp;",Regular)","Bar",,"Low",,AY13,"all",,,,"T")))</f>
        <v>1.1283000000000001</v>
      </c>
      <c r="AW13" s="105">
        <f>IF(FormatMainDisplay!$H$22="Y",RTD("cqg.rtd",,"StudyData",$D$31,"Bar",,"Close",FormatMainDisplay!$H$23,AY13,,,,,"T"),IF(RTD("cqg.rtd",,"StudyData","SUBMINUTE("&amp;$D$31&amp;","&amp;FormatMainDisplay!$H$25&amp;",Regular)","Bar",,"Close",,AY13,"all",,,,"T")="",NA(),RTD("cqg.rtd",,"StudyData","SUBMINUTE("&amp;$D$31&amp;","&amp;FormatMainDisplay!$H$25&amp;",Regular)","Bar",,"Close",,AY13,"all",,,,"T")))</f>
        <v>1.1286</v>
      </c>
      <c r="AX13" s="74">
        <f>IF(FormatMainDisplay!$H$22="Y",RTD("cqg.rtd",,"StudyData",$D$31,"Bar",,"Time",FormatMainDisplay!$H$23,AY13,,,,,"T"),IF(RTD("cqg.rtd",,"StudyData","SUBMINUTE("&amp;$D$31&amp;","&amp;FormatMainDisplay!$H$25&amp;",Regular)","Bar",,"Time",,AY13,"all",,,,"T")="",NA(),RTD("cqg.rtd",,"StudyData","SUBMINUTE("&amp;$D$31&amp;","&amp;FormatMainDisplay!$H$25&amp;",Regular)","Bar",,"Time",,AY13,"all",,,,"T")))</f>
        <v>42033.479166666664</v>
      </c>
      <c r="AY13" s="30">
        <f t="shared" si="4"/>
        <v>-8</v>
      </c>
      <c r="AZ13" s="30">
        <f t="shared" si="5"/>
        <v>-22</v>
      </c>
    </row>
    <row r="14" spans="1:73" ht="13.05" customHeight="1" x14ac:dyDescent="0.25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7"/>
      <c r="O14" s="28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9"/>
      <c r="AA14" s="104">
        <f xml:space="preserve"> RTD("cqg.rtd",,"StudyData", $D$6,  "Tick", "FlatTicks=0", "Tick","D",AH14,"all")</f>
        <v>199450</v>
      </c>
      <c r="AB14" s="103">
        <f>IF(FormatMainDisplay!$H$7="Y",RTD("cqg.rtd",,"StudyData",$D$6,"Bar",,"Open",FormatMainDisplay!$H$8,AG14,,,,,"T"),IF(RTD("cqg.rtd",,"StudyData","SUBMINUTE("&amp;$D$6&amp;","&amp;FormatMainDisplay!$H$10&amp;",Regular)","Bar",,"Open",,AG14,"all",,,,"T")="",NA(),RTD("cqg.rtd",,"StudyData","SUBMINUTE("&amp;$D$6&amp;","&amp;FormatMainDisplay!$H$10&amp;",Regular)","Bar",,"Open",,AG14,"all",,,,"T")))</f>
        <v>1993.25</v>
      </c>
      <c r="AC14" s="103">
        <f>IF(FormatMainDisplay!$H$7="Y",RTD("cqg.rtd",,"StudyData",$D$6,"Bar",,"High",FormatMainDisplay!$H$8,AG14,,,,,"T"),IF(RTD("cqg.rtd",,"StudyData","SUBMINUTE("&amp;$D$6&amp;","&amp;FormatMainDisplay!$H$10&amp;",Regular)","Bar",,"High",,AG14,"all",,,,"T")="",NA(),RTD("cqg.rtd",,"StudyData","SUBMINUTE("&amp;$D$6&amp;","&amp;FormatMainDisplay!$H$10&amp;",Regular)","Bar",,"High",,AG14,"all",,,,"T")))</f>
        <v>1993.5</v>
      </c>
      <c r="AD14" s="103">
        <f>IF(FormatMainDisplay!$H$7="Y",RTD("cqg.rtd",,"StudyData",$D$6,"Bar",,"Low",FormatMainDisplay!$H$8,AG14,,,,,"T"),IF(RTD("cqg.rtd",,"StudyData","SUBMINUTE("&amp;$D$6&amp;","&amp;FormatMainDisplay!$H$10&amp;",Regular)","Bar",,"Low",,AG14,"all",,,,"T")="",NA(),RTD("cqg.rtd",,"StudyData","SUBMINUTE("&amp;$D$6&amp;","&amp;FormatMainDisplay!$H$10&amp;",Regular)","Bar",,"Low",,AG14,"all",,,,"T")))</f>
        <v>1993.25</v>
      </c>
      <c r="AE14" s="103">
        <f>IF(FormatMainDisplay!$H$7="Y",RTD("cqg.rtd",,"StudyData",$D$6,"Bar",,"Close",FormatMainDisplay!$H$8,AG14,,,,,"T"),IF(RTD("cqg.rtd",,"StudyData","SUBMINUTE("&amp;$D$6&amp;","&amp;FormatMainDisplay!$H$10&amp;",Regular)","Bar",,"Close",,AG14,"all",,,,"T")="",NA(),RTD("cqg.rtd",,"StudyData","SUBMINUTE("&amp;$D$6&amp;","&amp;FormatMainDisplay!$H$10&amp;",Regular)","Bar",,"Close",,AG14,"all",,,,"T")))</f>
        <v>1993.5</v>
      </c>
      <c r="AF14" s="74">
        <f>IF(FormatMainDisplay!$H$7="Y",RTD("cqg.rtd",,"StudyData",$D$6,"Bar",,"Time",FormatMainDisplay!$H$8,AG14,,,,,"T"),IF(RTD("cqg.rtd",,"StudyData","SUBMINUTE("&amp;$D$6&amp;","&amp;FormatMainDisplay!$H$10&amp;",Regular)","Bar",,"Time",,AG14,"all",,,,"T")="",NA(),RTD("cqg.rtd",,"StudyData","SUBMINUTE("&amp;$D$6&amp;","&amp;FormatMainDisplay!$H$10&amp;",Regular)","Bar",,"Time",,AG14,"all",,,,"T")))</f>
        <v>42033.506249999999</v>
      </c>
      <c r="AG14" s="30">
        <f t="shared" si="0"/>
        <v>-9</v>
      </c>
      <c r="AH14" s="30">
        <f t="shared" si="1"/>
        <v>-21</v>
      </c>
      <c r="AJ14" s="104">
        <f xml:space="preserve"> RTD("cqg.rtd",,"StudyData", $Q$6,  "Tick", "FlatTicks=0", "Tick","D",AQ14,"all")</f>
        <v>4417</v>
      </c>
      <c r="AK14" s="103">
        <f>IF(FormatMainDisplay!$O$7="Y",RTD("cqg.rtd",,"StudyData",$Q$6,"Bar",,"Open",FormatMainDisplay!$O$8,AP14,,,,,"T"),IF(RTD("cqg.rtd",,"StudyData","SUBMINUTE("&amp;$Q$6&amp;","&amp;FormatMainDisplay!$O$10&amp;",Regular)","Bar",,"Open",,AP14,"all",,,,"T")="",NA(),RTD("cqg.rtd",,"StudyData","SUBMINUTE("&amp;$Q$6&amp;","&amp;FormatMainDisplay!$O$10&amp;",Regular)","Bar",,"Open",,AP14,"all",,,,"T")))</f>
        <v>43.8</v>
      </c>
      <c r="AL14" s="103">
        <f>IF(FormatMainDisplay!$O$7="Y",RTD("cqg.rtd",,"StudyData",$Q$6,"Bar",,"High",FormatMainDisplay!$O$8,AP14,,,,,"T"),IF(RTD("cqg.rtd",,"StudyData","SUBMINUTE("&amp;$Q$6&amp;","&amp;FormatMainDisplay!$O$10&amp;",Regular)","Bar",,"High",,AP14,"all",,,,"T")="",NA(),RTD("cqg.rtd",,"StudyData","SUBMINUTE("&amp;$Q$6&amp;","&amp;FormatMainDisplay!$O$10&amp;",Regular)","Bar",,"High",,AP14,"all",,,,"T")))</f>
        <v>43.85</v>
      </c>
      <c r="AM14" s="103">
        <f>IF(FormatMainDisplay!$O$7="Y",RTD("cqg.rtd",,"StudyData",$Q$6,"Bar",,"Low",FormatMainDisplay!$O$8,AP14,,,,,"T"),IF(RTD("cqg.rtd",,"StudyData","SUBMINUTE("&amp;$Q$6&amp;","&amp;FormatMainDisplay!$O$10&amp;",Regular)","Bar",,"Low",,AP14,"all",,,,"T")="",NA(),RTD("cqg.rtd",,"StudyData","SUBMINUTE("&amp;$Q$6&amp;","&amp;FormatMainDisplay!$O$10&amp;",Regular)","Bar",,"Low",,AP14,"all",,,,"T")))</f>
        <v>43.78</v>
      </c>
      <c r="AN14" s="103">
        <f>IF(FormatMainDisplay!$O$7="Y",RTD("cqg.rtd",,"StudyData",$Q$6,"Bar",,"Close",FormatMainDisplay!$O$8,AP14,,,,,"T"),IF(RTD("cqg.rtd",,"StudyData","SUBMINUTE("&amp;$Q$6&amp;","&amp;FormatMainDisplay!$O$10&amp;",Regular)","Bar",,"Close",,AP14,"all",,,,"T")="",NA(),RTD("cqg.rtd",,"StudyData","SUBMINUTE("&amp;$Q$6&amp;","&amp;FormatMainDisplay!$O$10&amp;",Regular)","Bar",,"Close",,AP14,"all",,,,"T")))</f>
        <v>43.8</v>
      </c>
      <c r="AO14" s="74">
        <f>IF(FormatMainDisplay!$O$7="Y",RTD("cqg.rtd",,"StudyData",$Q$6,"Bar",,"Time",FormatMainDisplay!$O$8,AP14,,,,,"T"),IF(RTD("cqg.rtd",,"StudyData","SUBMINUTE("&amp;$Q$6&amp;","&amp;FormatMainDisplay!$O$10&amp;",Regular)","Bar",,"Time",,AP14,"all",,,,"T")="",NA(),RTD("cqg.rtd",,"StudyData","SUBMINUTE("&amp;$Q$6&amp;","&amp;FormatMainDisplay!$O$10&amp;",Regular)","Bar",,"Time",,AP14,"all",,,,"T")))</f>
        <v>42033.475694444445</v>
      </c>
      <c r="AP14" s="30">
        <f t="shared" si="2"/>
        <v>-9</v>
      </c>
      <c r="AQ14" s="30">
        <f t="shared" si="3"/>
        <v>-21</v>
      </c>
      <c r="AS14" s="104">
        <f xml:space="preserve"> RTD("cqg.rtd",,"StudyData", $D$31,  "Tick", "FlatTicks=0", "Tick","D",AZ14,"all")</f>
        <v>11304</v>
      </c>
      <c r="AT14" s="105">
        <f>IF(FormatMainDisplay!$H$22="Y",RTD("cqg.rtd",,"StudyData",$D$31,"Bar",,"Open",FormatMainDisplay!$H$23,AY14,,,,,"T"),IF(RTD("cqg.rtd",,"StudyData","SUBMINUTE("&amp;$D$31&amp;","&amp;FormatMainDisplay!$H$25&amp;",Regular)","Bar",,"Open",,AY14,"all",,,,"T")="",NA(),RTD("cqg.rtd",,"StudyData","SUBMINUTE("&amp;$D$31&amp;","&amp;FormatMainDisplay!$H$25&amp;",Regular)","Bar",,"Open",,AY14,"all",,,,"T")))</f>
        <v>1.1293</v>
      </c>
      <c r="AU14" s="105">
        <f>IF(FormatMainDisplay!$H$22="Y",RTD("cqg.rtd",,"StudyData",$D$31,"Bar",,"High",FormatMainDisplay!$H$23,AY14,,,,,"T"),IF(RTD("cqg.rtd",,"StudyData","SUBMINUTE("&amp;$D$31&amp;","&amp;FormatMainDisplay!$H$25&amp;",Regular)","Bar",,"High",,AY14,"all",,,,"T")="",NA(),RTD("cqg.rtd",,"StudyData","SUBMINUTE("&amp;$D$31&amp;","&amp;FormatMainDisplay!$H$25&amp;",Regular)","Bar",,"High",,AY14,"all",,,,"T")))</f>
        <v>1.1296999999999999</v>
      </c>
      <c r="AV14" s="105">
        <f>IF(FormatMainDisplay!$H$22="Y",RTD("cqg.rtd",,"StudyData",$D$31,"Bar",,"Low",FormatMainDisplay!$H$23,AY14,,,,,"T"),IF(RTD("cqg.rtd",,"StudyData","SUBMINUTE("&amp;$D$31&amp;","&amp;FormatMainDisplay!$H$25&amp;",Regular)","Bar",,"Low",,AY14,"all",,,,"T")="",NA(),RTD("cqg.rtd",,"StudyData","SUBMINUTE("&amp;$D$31&amp;","&amp;FormatMainDisplay!$H$25&amp;",Regular)","Bar",,"Low",,AY14,"all",,,,"T")))</f>
        <v>1.1289</v>
      </c>
      <c r="AW14" s="105">
        <f>IF(FormatMainDisplay!$H$22="Y",RTD("cqg.rtd",,"StudyData",$D$31,"Bar",,"Close",FormatMainDisplay!$H$23,AY14,,,,,"T"),IF(RTD("cqg.rtd",,"StudyData","SUBMINUTE("&amp;$D$31&amp;","&amp;FormatMainDisplay!$H$25&amp;",Regular)","Bar",,"Close",,AY14,"all",,,,"T")="",NA(),RTD("cqg.rtd",,"StudyData","SUBMINUTE("&amp;$D$31&amp;","&amp;FormatMainDisplay!$H$25&amp;",Regular)","Bar",,"Close",,AY14,"all",,,,"T")))</f>
        <v>1.129</v>
      </c>
      <c r="AX14" s="74">
        <f>IF(FormatMainDisplay!$H$22="Y",RTD("cqg.rtd",,"StudyData",$D$31,"Bar",,"Time",FormatMainDisplay!$H$23,AY14,,,,,"T"),IF(RTD("cqg.rtd",,"StudyData","SUBMINUTE("&amp;$D$31&amp;","&amp;FormatMainDisplay!$H$25&amp;",Regular)","Bar",,"Time",,AY14,"all",,,,"T")="",NA(),RTD("cqg.rtd",,"StudyData","SUBMINUTE("&amp;$D$31&amp;","&amp;FormatMainDisplay!$H$25&amp;",Regular)","Bar",,"Time",,AY14,"all",,,,"T")))</f>
        <v>42033.475694444445</v>
      </c>
      <c r="AY14" s="30">
        <f t="shared" si="4"/>
        <v>-9</v>
      </c>
      <c r="AZ14" s="30">
        <f t="shared" si="5"/>
        <v>-21</v>
      </c>
    </row>
    <row r="15" spans="1:73" ht="13.05" customHeight="1" x14ac:dyDescent="0.25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27"/>
      <c r="O15" s="2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104">
        <f xml:space="preserve"> RTD("cqg.rtd",,"StudyData", $D$6,  "Tick", "FlatTicks=0", "Tick","D",AH15,"all")</f>
        <v>199425</v>
      </c>
      <c r="AB15" s="103">
        <f>IF(FormatMainDisplay!$H$7="Y",RTD("cqg.rtd",,"StudyData",$D$6,"Bar",,"Open",FormatMainDisplay!$H$8,AG15,,,,,"T"),IF(RTD("cqg.rtd",,"StudyData","SUBMINUTE("&amp;$D$6&amp;","&amp;FormatMainDisplay!$H$10&amp;",Regular)","Bar",,"Open",,AG15,"all",,,,"T")="",NA(),RTD("cqg.rtd",,"StudyData","SUBMINUTE("&amp;$D$6&amp;","&amp;FormatMainDisplay!$H$10&amp;",Regular)","Bar",,"Open",,AG15,"all",,,,"T")))</f>
        <v>1994.75</v>
      </c>
      <c r="AC15" s="103">
        <f>IF(FormatMainDisplay!$H$7="Y",RTD("cqg.rtd",,"StudyData",$D$6,"Bar",,"High",FormatMainDisplay!$H$8,AG15,,,,,"T"),IF(RTD("cqg.rtd",,"StudyData","SUBMINUTE("&amp;$D$6&amp;","&amp;FormatMainDisplay!$H$10&amp;",Regular)","Bar",,"High",,AG15,"all",,,,"T")="",NA(),RTD("cqg.rtd",,"StudyData","SUBMINUTE("&amp;$D$6&amp;","&amp;FormatMainDisplay!$H$10&amp;",Regular)","Bar",,"High",,AG15,"all",,,,"T")))</f>
        <v>1995.5</v>
      </c>
      <c r="AD15" s="103">
        <f>IF(FormatMainDisplay!$H$7="Y",RTD("cqg.rtd",,"StudyData",$D$6,"Bar",,"Low",FormatMainDisplay!$H$8,AG15,,,,,"T"),IF(RTD("cqg.rtd",,"StudyData","SUBMINUTE("&amp;$D$6&amp;","&amp;FormatMainDisplay!$H$10&amp;",Regular)","Bar",,"Low",,AG15,"all",,,,"T")="",NA(),RTD("cqg.rtd",,"StudyData","SUBMINUTE("&amp;$D$6&amp;","&amp;FormatMainDisplay!$H$10&amp;",Regular)","Bar",,"Low",,AG15,"all",,,,"T")))</f>
        <v>1993.5</v>
      </c>
      <c r="AE15" s="103">
        <f>IF(FormatMainDisplay!$H$7="Y",RTD("cqg.rtd",,"StudyData",$D$6,"Bar",,"Close",FormatMainDisplay!$H$8,AG15,,,,,"T"),IF(RTD("cqg.rtd",,"StudyData","SUBMINUTE("&amp;$D$6&amp;","&amp;FormatMainDisplay!$H$10&amp;",Regular)","Bar",,"Close",,AG15,"all",,,,"T")="",NA(),RTD("cqg.rtd",,"StudyData","SUBMINUTE("&amp;$D$6&amp;","&amp;FormatMainDisplay!$H$10&amp;",Regular)","Bar",,"Close",,AG15,"all",,,,"T")))</f>
        <v>1993.5</v>
      </c>
      <c r="AF15" s="74">
        <f>IF(FormatMainDisplay!$H$7="Y",RTD("cqg.rtd",,"StudyData",$D$6,"Bar",,"Time",FormatMainDisplay!$H$8,AG15,,,,,"T"),IF(RTD("cqg.rtd",,"StudyData","SUBMINUTE("&amp;$D$6&amp;","&amp;FormatMainDisplay!$H$10&amp;",Regular)","Bar",,"Time",,AG15,"all",,,,"T")="",NA(),RTD("cqg.rtd",,"StudyData","SUBMINUTE("&amp;$D$6&amp;","&amp;FormatMainDisplay!$H$10&amp;",Regular)","Bar",,"Time",,AG15,"all",,,,"T")))</f>
        <v>42033.505902777782</v>
      </c>
      <c r="AG15" s="30">
        <f t="shared" si="0"/>
        <v>-10</v>
      </c>
      <c r="AH15" s="30">
        <f t="shared" si="1"/>
        <v>-20</v>
      </c>
      <c r="AJ15" s="104">
        <f xml:space="preserve"> RTD("cqg.rtd",,"StudyData", $Q$6,  "Tick", "FlatTicks=0", "Tick","D",AQ15,"all")</f>
        <v>4418</v>
      </c>
      <c r="AK15" s="103">
        <f>IF(FormatMainDisplay!$O$7="Y",RTD("cqg.rtd",,"StudyData",$Q$6,"Bar",,"Open",FormatMainDisplay!$O$8,AP15,,,,,"T"),IF(RTD("cqg.rtd",,"StudyData","SUBMINUTE("&amp;$Q$6&amp;","&amp;FormatMainDisplay!$O$10&amp;",Regular)","Bar",,"Open",,AP15,"all",,,,"T")="",NA(),RTD("cqg.rtd",,"StudyData","SUBMINUTE("&amp;$Q$6&amp;","&amp;FormatMainDisplay!$O$10&amp;",Regular)","Bar",,"Open",,AP15,"all",,,,"T")))</f>
        <v>43.81</v>
      </c>
      <c r="AL15" s="103">
        <f>IF(FormatMainDisplay!$O$7="Y",RTD("cqg.rtd",,"StudyData",$Q$6,"Bar",,"High",FormatMainDisplay!$O$8,AP15,,,,,"T"),IF(RTD("cqg.rtd",,"StudyData","SUBMINUTE("&amp;$Q$6&amp;","&amp;FormatMainDisplay!$O$10&amp;",Regular)","Bar",,"High",,AP15,"all",,,,"T")="",NA(),RTD("cqg.rtd",,"StudyData","SUBMINUTE("&amp;$Q$6&amp;","&amp;FormatMainDisplay!$O$10&amp;",Regular)","Bar",,"High",,AP15,"all",,,,"T")))</f>
        <v>43.81</v>
      </c>
      <c r="AM15" s="103">
        <f>IF(FormatMainDisplay!$O$7="Y",RTD("cqg.rtd",,"StudyData",$Q$6,"Bar",,"Low",FormatMainDisplay!$O$8,AP15,,,,,"T"),IF(RTD("cqg.rtd",,"StudyData","SUBMINUTE("&amp;$Q$6&amp;","&amp;FormatMainDisplay!$O$10&amp;",Regular)","Bar",,"Low",,AP15,"all",,,,"T")="",NA(),RTD("cqg.rtd",,"StudyData","SUBMINUTE("&amp;$Q$6&amp;","&amp;FormatMainDisplay!$O$10&amp;",Regular)","Bar",,"Low",,AP15,"all",,,,"T")))</f>
        <v>43.7</v>
      </c>
      <c r="AN15" s="103">
        <f>IF(FormatMainDisplay!$O$7="Y",RTD("cqg.rtd",,"StudyData",$Q$6,"Bar",,"Close",FormatMainDisplay!$O$8,AP15,,,,,"T"),IF(RTD("cqg.rtd",,"StudyData","SUBMINUTE("&amp;$Q$6&amp;","&amp;FormatMainDisplay!$O$10&amp;",Regular)","Bar",,"Close",,AP15,"all",,,,"T")="",NA(),RTD("cqg.rtd",,"StudyData","SUBMINUTE("&amp;$Q$6&amp;","&amp;FormatMainDisplay!$O$10&amp;",Regular)","Bar",,"Close",,AP15,"all",,,,"T")))</f>
        <v>43.81</v>
      </c>
      <c r="AO15" s="74">
        <f>IF(FormatMainDisplay!$O$7="Y",RTD("cqg.rtd",,"StudyData",$Q$6,"Bar",,"Time",FormatMainDisplay!$O$8,AP15,,,,,"T"),IF(RTD("cqg.rtd",,"StudyData","SUBMINUTE("&amp;$Q$6&amp;","&amp;FormatMainDisplay!$O$10&amp;",Regular)","Bar",,"Time",,AP15,"all",,,,"T")="",NA(),RTD("cqg.rtd",,"StudyData","SUBMINUTE("&amp;$Q$6&amp;","&amp;FormatMainDisplay!$O$10&amp;",Regular)","Bar",,"Time",,AP15,"all",,,,"T")))</f>
        <v>42033.472222222219</v>
      </c>
      <c r="AP15" s="30">
        <f t="shared" si="2"/>
        <v>-10</v>
      </c>
      <c r="AQ15" s="30">
        <f t="shared" si="3"/>
        <v>-20</v>
      </c>
      <c r="AS15" s="104">
        <f xml:space="preserve"> RTD("cqg.rtd",,"StudyData", $D$31,  "Tick", "FlatTicks=0", "Tick","D",AZ15,"all")</f>
        <v>11303</v>
      </c>
      <c r="AT15" s="105">
        <f>IF(FormatMainDisplay!$H$22="Y",RTD("cqg.rtd",,"StudyData",$D$31,"Bar",,"Open",FormatMainDisplay!$H$23,AY15,,,,,"T"),IF(RTD("cqg.rtd",,"StudyData","SUBMINUTE("&amp;$D$31&amp;","&amp;FormatMainDisplay!$H$25&amp;",Regular)","Bar",,"Open",,AY15,"all",,,,"T")="",NA(),RTD("cqg.rtd",,"StudyData","SUBMINUTE("&amp;$D$31&amp;","&amp;FormatMainDisplay!$H$25&amp;",Regular)","Bar",,"Open",,AY15,"all",,,,"T")))</f>
        <v>1.1288</v>
      </c>
      <c r="AU15" s="105">
        <f>IF(FormatMainDisplay!$H$22="Y",RTD("cqg.rtd",,"StudyData",$D$31,"Bar",,"High",FormatMainDisplay!$H$23,AY15,,,,,"T"),IF(RTD("cqg.rtd",,"StudyData","SUBMINUTE("&amp;$D$31&amp;","&amp;FormatMainDisplay!$H$25&amp;",Regular)","Bar",,"High",,AY15,"all",,,,"T")="",NA(),RTD("cqg.rtd",,"StudyData","SUBMINUTE("&amp;$D$31&amp;","&amp;FormatMainDisplay!$H$25&amp;",Regular)","Bar",,"High",,AY15,"all",,,,"T")))</f>
        <v>1.1294999999999999</v>
      </c>
      <c r="AV15" s="105">
        <f>IF(FormatMainDisplay!$H$22="Y",RTD("cqg.rtd",,"StudyData",$D$31,"Bar",,"Low",FormatMainDisplay!$H$23,AY15,,,,,"T"),IF(RTD("cqg.rtd",,"StudyData","SUBMINUTE("&amp;$D$31&amp;","&amp;FormatMainDisplay!$H$25&amp;",Regular)","Bar",,"Low",,AY15,"all",,,,"T")="",NA(),RTD("cqg.rtd",,"StudyData","SUBMINUTE("&amp;$D$31&amp;","&amp;FormatMainDisplay!$H$25&amp;",Regular)","Bar",,"Low",,AY15,"all",,,,"T")))</f>
        <v>1.1287</v>
      </c>
      <c r="AW15" s="105">
        <f>IF(FormatMainDisplay!$H$22="Y",RTD("cqg.rtd",,"StudyData",$D$31,"Bar",,"Close",FormatMainDisplay!$H$23,AY15,,,,,"T"),IF(RTD("cqg.rtd",,"StudyData","SUBMINUTE("&amp;$D$31&amp;","&amp;FormatMainDisplay!$H$25&amp;",Regular)","Bar",,"Close",,AY15,"all",,,,"T")="",NA(),RTD("cqg.rtd",,"StudyData","SUBMINUTE("&amp;$D$31&amp;","&amp;FormatMainDisplay!$H$25&amp;",Regular)","Bar",,"Close",,AY15,"all",,,,"T")))</f>
        <v>1.1293</v>
      </c>
      <c r="AX15" s="74">
        <f>IF(FormatMainDisplay!$H$22="Y",RTD("cqg.rtd",,"StudyData",$D$31,"Bar",,"Time",FormatMainDisplay!$H$23,AY15,,,,,"T"),IF(RTD("cqg.rtd",,"StudyData","SUBMINUTE("&amp;$D$31&amp;","&amp;FormatMainDisplay!$H$25&amp;",Regular)","Bar",,"Time",,AY15,"all",,,,"T")="",NA(),RTD("cqg.rtd",,"StudyData","SUBMINUTE("&amp;$D$31&amp;","&amp;FormatMainDisplay!$H$25&amp;",Regular)","Bar",,"Time",,AY15,"all",,,,"T")))</f>
        <v>42033.472222222219</v>
      </c>
      <c r="AY15" s="30">
        <f t="shared" si="4"/>
        <v>-10</v>
      </c>
      <c r="AZ15" s="30">
        <f t="shared" si="5"/>
        <v>-20</v>
      </c>
    </row>
    <row r="16" spans="1:73" ht="13.05" customHeight="1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7"/>
      <c r="O16" s="2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9"/>
      <c r="AA16" s="104">
        <f xml:space="preserve"> RTD("cqg.rtd",,"StudyData", $D$6,  "Tick", "FlatTicks=0", "Tick","D",AH16,"all")</f>
        <v>199450</v>
      </c>
      <c r="AB16" s="103">
        <f>IF(FormatMainDisplay!$H$7="Y",RTD("cqg.rtd",,"StudyData",$D$6,"Bar",,"Open",FormatMainDisplay!$H$8,AG16,,,,,"T"),IF(RTD("cqg.rtd",,"StudyData","SUBMINUTE("&amp;$D$6&amp;","&amp;FormatMainDisplay!$H$10&amp;",Regular)","Bar",,"Open",,AG16,"all",,,,"T")="",NA(),RTD("cqg.rtd",,"StudyData","SUBMINUTE("&amp;$D$6&amp;","&amp;FormatMainDisplay!$H$10&amp;",Regular)","Bar",,"Open",,AG16,"all",,,,"T")))</f>
        <v>1993.5</v>
      </c>
      <c r="AC16" s="103">
        <f>IF(FormatMainDisplay!$H$7="Y",RTD("cqg.rtd",,"StudyData",$D$6,"Bar",,"High",FormatMainDisplay!$H$8,AG16,,,,,"T"),IF(RTD("cqg.rtd",,"StudyData","SUBMINUTE("&amp;$D$6&amp;","&amp;FormatMainDisplay!$H$10&amp;",Regular)","Bar",,"High",,AG16,"all",,,,"T")="",NA(),RTD("cqg.rtd",,"StudyData","SUBMINUTE("&amp;$D$6&amp;","&amp;FormatMainDisplay!$H$10&amp;",Regular)","Bar",,"High",,AG16,"all",,,,"T")))</f>
        <v>1994.75</v>
      </c>
      <c r="AD16" s="103">
        <f>IF(FormatMainDisplay!$H$7="Y",RTD("cqg.rtd",,"StudyData",$D$6,"Bar",,"Low",FormatMainDisplay!$H$8,AG16,,,,,"T"),IF(RTD("cqg.rtd",,"StudyData","SUBMINUTE("&amp;$D$6&amp;","&amp;FormatMainDisplay!$H$10&amp;",Regular)","Bar",,"Low",,AG16,"all",,,,"T")="",NA(),RTD("cqg.rtd",,"StudyData","SUBMINUTE("&amp;$D$6&amp;","&amp;FormatMainDisplay!$H$10&amp;",Regular)","Bar",,"Low",,AG16,"all",,,,"T")))</f>
        <v>1993.5</v>
      </c>
      <c r="AE16" s="103">
        <f>IF(FormatMainDisplay!$H$7="Y",RTD("cqg.rtd",,"StudyData",$D$6,"Bar",,"Close",FormatMainDisplay!$H$8,AG16,,,,,"T"),IF(RTD("cqg.rtd",,"StudyData","SUBMINUTE("&amp;$D$6&amp;","&amp;FormatMainDisplay!$H$10&amp;",Regular)","Bar",,"Close",,AG16,"all",,,,"T")="",NA(),RTD("cqg.rtd",,"StudyData","SUBMINUTE("&amp;$D$6&amp;","&amp;FormatMainDisplay!$H$10&amp;",Regular)","Bar",,"Close",,AG16,"all",,,,"T")))</f>
        <v>1994.75</v>
      </c>
      <c r="AF16" s="74">
        <f>IF(FormatMainDisplay!$H$7="Y",RTD("cqg.rtd",,"StudyData",$D$6,"Bar",,"Time",FormatMainDisplay!$H$8,AG16,,,,,"T"),IF(RTD("cqg.rtd",,"StudyData","SUBMINUTE("&amp;$D$6&amp;","&amp;FormatMainDisplay!$H$10&amp;",Regular)","Bar",,"Time",,AG16,"all",,,,"T")="",NA(),RTD("cqg.rtd",,"StudyData","SUBMINUTE("&amp;$D$6&amp;","&amp;FormatMainDisplay!$H$10&amp;",Regular)","Bar",,"Time",,AG16,"all",,,,"T")))</f>
        <v>42033.505555555559</v>
      </c>
      <c r="AG16" s="30">
        <f t="shared" si="0"/>
        <v>-11</v>
      </c>
      <c r="AH16" s="30">
        <f t="shared" si="1"/>
        <v>-19</v>
      </c>
      <c r="AJ16" s="104">
        <f xml:space="preserve"> RTD("cqg.rtd",,"StudyData", $Q$6,  "Tick", "FlatTicks=0", "Tick","D",AQ16,"all")</f>
        <v>4417</v>
      </c>
      <c r="AK16" s="103">
        <f>IF(FormatMainDisplay!$O$7="Y",RTD("cqg.rtd",,"StudyData",$Q$6,"Bar",,"Open",FormatMainDisplay!$O$8,AP16,,,,,"T"),IF(RTD("cqg.rtd",,"StudyData","SUBMINUTE("&amp;$Q$6&amp;","&amp;FormatMainDisplay!$O$10&amp;",Regular)","Bar",,"Open",,AP16,"all",,,,"T")="",NA(),RTD("cqg.rtd",,"StudyData","SUBMINUTE("&amp;$Q$6&amp;","&amp;FormatMainDisplay!$O$10&amp;",Regular)","Bar",,"Open",,AP16,"all",,,,"T")))</f>
        <v>43.86</v>
      </c>
      <c r="AL16" s="103">
        <f>IF(FormatMainDisplay!$O$7="Y",RTD("cqg.rtd",,"StudyData",$Q$6,"Bar",,"High",FormatMainDisplay!$O$8,AP16,,,,,"T"),IF(RTD("cqg.rtd",,"StudyData","SUBMINUTE("&amp;$Q$6&amp;","&amp;FormatMainDisplay!$O$10&amp;",Regular)","Bar",,"High",,AP16,"all",,,,"T")="",NA(),RTD("cqg.rtd",,"StudyData","SUBMINUTE("&amp;$Q$6&amp;","&amp;FormatMainDisplay!$O$10&amp;",Regular)","Bar",,"High",,AP16,"all",,,,"T")))</f>
        <v>43.9</v>
      </c>
      <c r="AM16" s="103">
        <f>IF(FormatMainDisplay!$O$7="Y",RTD("cqg.rtd",,"StudyData",$Q$6,"Bar",,"Low",FormatMainDisplay!$O$8,AP16,,,,,"T"),IF(RTD("cqg.rtd",,"StudyData","SUBMINUTE("&amp;$Q$6&amp;","&amp;FormatMainDisplay!$O$10&amp;",Regular)","Bar",,"Low",,AP16,"all",,,,"T")="",NA(),RTD("cqg.rtd",,"StudyData","SUBMINUTE("&amp;$Q$6&amp;","&amp;FormatMainDisplay!$O$10&amp;",Regular)","Bar",,"Low",,AP16,"all",,,,"T")))</f>
        <v>43.8</v>
      </c>
      <c r="AN16" s="103">
        <f>IF(FormatMainDisplay!$O$7="Y",RTD("cqg.rtd",,"StudyData",$Q$6,"Bar",,"Close",FormatMainDisplay!$O$8,AP16,,,,,"T"),IF(RTD("cqg.rtd",,"StudyData","SUBMINUTE("&amp;$Q$6&amp;","&amp;FormatMainDisplay!$O$10&amp;",Regular)","Bar",,"Close",,AP16,"all",,,,"T")="",NA(),RTD("cqg.rtd",,"StudyData","SUBMINUTE("&amp;$Q$6&amp;","&amp;FormatMainDisplay!$O$10&amp;",Regular)","Bar",,"Close",,AP16,"all",,,,"T")))</f>
        <v>43.81</v>
      </c>
      <c r="AO16" s="74">
        <f>IF(FormatMainDisplay!$O$7="Y",RTD("cqg.rtd",,"StudyData",$Q$6,"Bar",,"Time",FormatMainDisplay!$O$8,AP16,,,,,"T"),IF(RTD("cqg.rtd",,"StudyData","SUBMINUTE("&amp;$Q$6&amp;","&amp;FormatMainDisplay!$O$10&amp;",Regular)","Bar",,"Time",,AP16,"all",,,,"T")="",NA(),RTD("cqg.rtd",,"StudyData","SUBMINUTE("&amp;$Q$6&amp;","&amp;FormatMainDisplay!$O$10&amp;",Regular)","Bar",,"Time",,AP16,"all",,,,"T")))</f>
        <v>42033.46875</v>
      </c>
      <c r="AP16" s="30">
        <f t="shared" si="2"/>
        <v>-11</v>
      </c>
      <c r="AQ16" s="30">
        <f t="shared" si="3"/>
        <v>-19</v>
      </c>
      <c r="AS16" s="104">
        <f xml:space="preserve"> RTD("cqg.rtd",,"StudyData", $D$31,  "Tick", "FlatTicks=0", "Tick","D",AZ16,"all")</f>
        <v>11304</v>
      </c>
      <c r="AT16" s="105">
        <f>IF(FormatMainDisplay!$H$22="Y",RTD("cqg.rtd",,"StudyData",$D$31,"Bar",,"Open",FormatMainDisplay!$H$23,AY16,,,,,"T"),IF(RTD("cqg.rtd",,"StudyData","SUBMINUTE("&amp;$D$31&amp;","&amp;FormatMainDisplay!$H$25&amp;",Regular)","Bar",,"Open",,AY16,"all",,,,"T")="",NA(),RTD("cqg.rtd",,"StudyData","SUBMINUTE("&amp;$D$31&amp;","&amp;FormatMainDisplay!$H$25&amp;",Regular)","Bar",,"Open",,AY16,"all",,,,"T")))</f>
        <v>1.129</v>
      </c>
      <c r="AU16" s="105">
        <f>IF(FormatMainDisplay!$H$22="Y",RTD("cqg.rtd",,"StudyData",$D$31,"Bar",,"High",FormatMainDisplay!$H$23,AY16,,,,,"T"),IF(RTD("cqg.rtd",,"StudyData","SUBMINUTE("&amp;$D$31&amp;","&amp;FormatMainDisplay!$H$25&amp;",Regular)","Bar",,"High",,AY16,"all",,,,"T")="",NA(),RTD("cqg.rtd",,"StudyData","SUBMINUTE("&amp;$D$31&amp;","&amp;FormatMainDisplay!$H$25&amp;",Regular)","Bar",,"High",,AY16,"all",,,,"T")))</f>
        <v>1.1293</v>
      </c>
      <c r="AV16" s="105">
        <f>IF(FormatMainDisplay!$H$22="Y",RTD("cqg.rtd",,"StudyData",$D$31,"Bar",,"Low",FormatMainDisplay!$H$23,AY16,,,,,"T"),IF(RTD("cqg.rtd",,"StudyData","SUBMINUTE("&amp;$D$31&amp;","&amp;FormatMainDisplay!$H$25&amp;",Regular)","Bar",,"Low",,AY16,"all",,,,"T")="",NA(),RTD("cqg.rtd",,"StudyData","SUBMINUTE("&amp;$D$31&amp;","&amp;FormatMainDisplay!$H$25&amp;",Regular)","Bar",,"Low",,AY16,"all",,,,"T")))</f>
        <v>1.1286</v>
      </c>
      <c r="AW16" s="105">
        <f>IF(FormatMainDisplay!$H$22="Y",RTD("cqg.rtd",,"StudyData",$D$31,"Bar",,"Close",FormatMainDisplay!$H$23,AY16,,,,,"T"),IF(RTD("cqg.rtd",,"StudyData","SUBMINUTE("&amp;$D$31&amp;","&amp;FormatMainDisplay!$H$25&amp;",Regular)","Bar",,"Close",,AY16,"all",,,,"T")="",NA(),RTD("cqg.rtd",,"StudyData","SUBMINUTE("&amp;$D$31&amp;","&amp;FormatMainDisplay!$H$25&amp;",Regular)","Bar",,"Close",,AY16,"all",,,,"T")))</f>
        <v>1.1288</v>
      </c>
      <c r="AX16" s="74">
        <f>IF(FormatMainDisplay!$H$22="Y",RTD("cqg.rtd",,"StudyData",$D$31,"Bar",,"Time",FormatMainDisplay!$H$23,AY16,,,,,"T"),IF(RTD("cqg.rtd",,"StudyData","SUBMINUTE("&amp;$D$31&amp;","&amp;FormatMainDisplay!$H$25&amp;",Regular)","Bar",,"Time",,AY16,"all",,,,"T")="",NA(),RTD("cqg.rtd",,"StudyData","SUBMINUTE("&amp;$D$31&amp;","&amp;FormatMainDisplay!$H$25&amp;",Regular)","Bar",,"Time",,AY16,"all",,,,"T")))</f>
        <v>42033.46875</v>
      </c>
      <c r="AY16" s="30">
        <f t="shared" si="4"/>
        <v>-11</v>
      </c>
      <c r="AZ16" s="30">
        <f t="shared" si="5"/>
        <v>-19</v>
      </c>
    </row>
    <row r="17" spans="2:52" ht="13.05" customHeight="1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7"/>
      <c r="O17" s="2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104">
        <f xml:space="preserve"> RTD("cqg.rtd",,"StudyData", $D$6,  "Tick", "FlatTicks=0", "Tick","D",AH17,"all")</f>
        <v>199425</v>
      </c>
      <c r="AB17" s="103">
        <f>IF(FormatMainDisplay!$H$7="Y",RTD("cqg.rtd",,"StudyData",$D$6,"Bar",,"Open",FormatMainDisplay!$H$8,AG17,,,,,"T"),IF(RTD("cqg.rtd",,"StudyData","SUBMINUTE("&amp;$D$6&amp;","&amp;FormatMainDisplay!$H$10&amp;",Regular)","Bar",,"Open",,AG17,"all",,,,"T")="",NA(),RTD("cqg.rtd",,"StudyData","SUBMINUTE("&amp;$D$6&amp;","&amp;FormatMainDisplay!$H$10&amp;",Regular)","Bar",,"Open",,AG17,"all",,,,"T")))</f>
        <v>1993.5</v>
      </c>
      <c r="AC17" s="103">
        <f>IF(FormatMainDisplay!$H$7="Y",RTD("cqg.rtd",,"StudyData",$D$6,"Bar",,"High",FormatMainDisplay!$H$8,AG17,,,,,"T"),IF(RTD("cqg.rtd",,"StudyData","SUBMINUTE("&amp;$D$6&amp;","&amp;FormatMainDisplay!$H$10&amp;",Regular)","Bar",,"High",,AG17,"all",,,,"T")="",NA(),RTD("cqg.rtd",,"StudyData","SUBMINUTE("&amp;$D$6&amp;","&amp;FormatMainDisplay!$H$10&amp;",Regular)","Bar",,"High",,AG17,"all",,,,"T")))</f>
        <v>1993.75</v>
      </c>
      <c r="AD17" s="103">
        <f>IF(FormatMainDisplay!$H$7="Y",RTD("cqg.rtd",,"StudyData",$D$6,"Bar",,"Low",FormatMainDisplay!$H$8,AG17,,,,,"T"),IF(RTD("cqg.rtd",,"StudyData","SUBMINUTE("&amp;$D$6&amp;","&amp;FormatMainDisplay!$H$10&amp;",Regular)","Bar",,"Low",,AG17,"all",,,,"T")="",NA(),RTD("cqg.rtd",,"StudyData","SUBMINUTE("&amp;$D$6&amp;","&amp;FormatMainDisplay!$H$10&amp;",Regular)","Bar",,"Low",,AG17,"all",,,,"T")))</f>
        <v>1993.25</v>
      </c>
      <c r="AE17" s="103">
        <f>IF(FormatMainDisplay!$H$7="Y",RTD("cqg.rtd",,"StudyData",$D$6,"Bar",,"Close",FormatMainDisplay!$H$8,AG17,,,,,"T"),IF(RTD("cqg.rtd",,"StudyData","SUBMINUTE("&amp;$D$6&amp;","&amp;FormatMainDisplay!$H$10&amp;",Regular)","Bar",,"Close",,AG17,"all",,,,"T")="",NA(),RTD("cqg.rtd",,"StudyData","SUBMINUTE("&amp;$D$6&amp;","&amp;FormatMainDisplay!$H$10&amp;",Regular)","Bar",,"Close",,AG17,"all",,,,"T")))</f>
        <v>1993.25</v>
      </c>
      <c r="AF17" s="74">
        <f>IF(FormatMainDisplay!$H$7="Y",RTD("cqg.rtd",,"StudyData",$D$6,"Bar",,"Time",FormatMainDisplay!$H$8,AG17,,,,,"T"),IF(RTD("cqg.rtd",,"StudyData","SUBMINUTE("&amp;$D$6&amp;","&amp;FormatMainDisplay!$H$10&amp;",Regular)","Bar",,"Time",,AG17,"all",,,,"T")="",NA(),RTD("cqg.rtd",,"StudyData","SUBMINUTE("&amp;$D$6&amp;","&amp;FormatMainDisplay!$H$10&amp;",Regular)","Bar",,"Time",,AG17,"all",,,,"T")))</f>
        <v>42033.505208333336</v>
      </c>
      <c r="AG17" s="30">
        <f t="shared" si="0"/>
        <v>-12</v>
      </c>
      <c r="AH17" s="30">
        <f t="shared" si="1"/>
        <v>-18</v>
      </c>
      <c r="AJ17" s="104">
        <f xml:space="preserve"> RTD("cqg.rtd",,"StudyData", $Q$6,  "Tick", "FlatTicks=0", "Tick","D",AQ17,"all")</f>
        <v>4418</v>
      </c>
      <c r="AK17" s="103">
        <f>IF(FormatMainDisplay!$O$7="Y",RTD("cqg.rtd",,"StudyData",$Q$6,"Bar",,"Open",FormatMainDisplay!$O$8,AP17,,,,,"T"),IF(RTD("cqg.rtd",,"StudyData","SUBMINUTE("&amp;$Q$6&amp;","&amp;FormatMainDisplay!$O$10&amp;",Regular)","Bar",,"Open",,AP17,"all",,,,"T")="",NA(),RTD("cqg.rtd",,"StudyData","SUBMINUTE("&amp;$Q$6&amp;","&amp;FormatMainDisplay!$O$10&amp;",Regular)","Bar",,"Open",,AP17,"all",,,,"T")))</f>
        <v>43.82</v>
      </c>
      <c r="AL17" s="103">
        <f>IF(FormatMainDisplay!$O$7="Y",RTD("cqg.rtd",,"StudyData",$Q$6,"Bar",,"High",FormatMainDisplay!$O$8,AP17,,,,,"T"),IF(RTD("cqg.rtd",,"StudyData","SUBMINUTE("&amp;$Q$6&amp;","&amp;FormatMainDisplay!$O$10&amp;",Regular)","Bar",,"High",,AP17,"all",,,,"T")="",NA(),RTD("cqg.rtd",,"StudyData","SUBMINUTE("&amp;$Q$6&amp;","&amp;FormatMainDisplay!$O$10&amp;",Regular)","Bar",,"High",,AP17,"all",,,,"T")))</f>
        <v>43.94</v>
      </c>
      <c r="AM17" s="103">
        <f>IF(FormatMainDisplay!$O$7="Y",RTD("cqg.rtd",,"StudyData",$Q$6,"Bar",,"Low",FormatMainDisplay!$O$8,AP17,,,,,"T"),IF(RTD("cqg.rtd",,"StudyData","SUBMINUTE("&amp;$Q$6&amp;","&amp;FormatMainDisplay!$O$10&amp;",Regular)","Bar",,"Low",,AP17,"all",,,,"T")="",NA(),RTD("cqg.rtd",,"StudyData","SUBMINUTE("&amp;$Q$6&amp;","&amp;FormatMainDisplay!$O$10&amp;",Regular)","Bar",,"Low",,AP17,"all",,,,"T")))</f>
        <v>43.81</v>
      </c>
      <c r="AN17" s="103">
        <f>IF(FormatMainDisplay!$O$7="Y",RTD("cqg.rtd",,"StudyData",$Q$6,"Bar",,"Close",FormatMainDisplay!$O$8,AP17,,,,,"T"),IF(RTD("cqg.rtd",,"StudyData","SUBMINUTE("&amp;$Q$6&amp;","&amp;FormatMainDisplay!$O$10&amp;",Regular)","Bar",,"Close",,AP17,"all",,,,"T")="",NA(),RTD("cqg.rtd",,"StudyData","SUBMINUTE("&amp;$Q$6&amp;","&amp;FormatMainDisplay!$O$10&amp;",Regular)","Bar",,"Close",,AP17,"all",,,,"T")))</f>
        <v>43.87</v>
      </c>
      <c r="AO17" s="74">
        <f>IF(FormatMainDisplay!$O$7="Y",RTD("cqg.rtd",,"StudyData",$Q$6,"Bar",,"Time",FormatMainDisplay!$O$8,AP17,,,,,"T"),IF(RTD("cqg.rtd",,"StudyData","SUBMINUTE("&amp;$Q$6&amp;","&amp;FormatMainDisplay!$O$10&amp;",Regular)","Bar",,"Time",,AP17,"all",,,,"T")="",NA(),RTD("cqg.rtd",,"StudyData","SUBMINUTE("&amp;$Q$6&amp;","&amp;FormatMainDisplay!$O$10&amp;",Regular)","Bar",,"Time",,AP17,"all",,,,"T")))</f>
        <v>42033.465277777781</v>
      </c>
      <c r="AP17" s="30">
        <f t="shared" si="2"/>
        <v>-12</v>
      </c>
      <c r="AQ17" s="30">
        <f t="shared" si="3"/>
        <v>-18</v>
      </c>
      <c r="AS17" s="104">
        <f xml:space="preserve"> RTD("cqg.rtd",,"StudyData", $D$31,  "Tick", "FlatTicks=0", "Tick","D",AZ17,"all")</f>
        <v>11305</v>
      </c>
      <c r="AT17" s="105">
        <f>IF(FormatMainDisplay!$H$22="Y",RTD("cqg.rtd",,"StudyData",$D$31,"Bar",,"Open",FormatMainDisplay!$H$23,AY17,,,,,"T"),IF(RTD("cqg.rtd",,"StudyData","SUBMINUTE("&amp;$D$31&amp;","&amp;FormatMainDisplay!$H$25&amp;",Regular)","Bar",,"Open",,AY17,"all",,,,"T")="",NA(),RTD("cqg.rtd",,"StudyData","SUBMINUTE("&amp;$D$31&amp;","&amp;FormatMainDisplay!$H$25&amp;",Regular)","Bar",,"Open",,AY17,"all",,,,"T")))</f>
        <v>1.1295999999999999</v>
      </c>
      <c r="AU17" s="105">
        <f>IF(FormatMainDisplay!$H$22="Y",RTD("cqg.rtd",,"StudyData",$D$31,"Bar",,"High",FormatMainDisplay!$H$23,AY17,,,,,"T"),IF(RTD("cqg.rtd",,"StudyData","SUBMINUTE("&amp;$D$31&amp;","&amp;FormatMainDisplay!$H$25&amp;",Regular)","Bar",,"High",,AY17,"all",,,,"T")="",NA(),RTD("cqg.rtd",,"StudyData","SUBMINUTE("&amp;$D$31&amp;","&amp;FormatMainDisplay!$H$25&amp;",Regular)","Bar",,"High",,AY17,"all",,,,"T")))</f>
        <v>1.1297999999999999</v>
      </c>
      <c r="AV17" s="105">
        <f>IF(FormatMainDisplay!$H$22="Y",RTD("cqg.rtd",,"StudyData",$D$31,"Bar",,"Low",FormatMainDisplay!$H$23,AY17,,,,,"T"),IF(RTD("cqg.rtd",,"StudyData","SUBMINUTE("&amp;$D$31&amp;","&amp;FormatMainDisplay!$H$25&amp;",Regular)","Bar",,"Low",,AY17,"all",,,,"T")="",NA(),RTD("cqg.rtd",,"StudyData","SUBMINUTE("&amp;$D$31&amp;","&amp;FormatMainDisplay!$H$25&amp;",Regular)","Bar",,"Low",,AY17,"all",,,,"T")))</f>
        <v>1.1289</v>
      </c>
      <c r="AW17" s="105">
        <f>IF(FormatMainDisplay!$H$22="Y",RTD("cqg.rtd",,"StudyData",$D$31,"Bar",,"Close",FormatMainDisplay!$H$23,AY17,,,,,"T"),IF(RTD("cqg.rtd",,"StudyData","SUBMINUTE("&amp;$D$31&amp;","&amp;FormatMainDisplay!$H$25&amp;",Regular)","Bar",,"Close",,AY17,"all",,,,"T")="",NA(),RTD("cqg.rtd",,"StudyData","SUBMINUTE("&amp;$D$31&amp;","&amp;FormatMainDisplay!$H$25&amp;",Regular)","Bar",,"Close",,AY17,"all",,,,"T")))</f>
        <v>1.129</v>
      </c>
      <c r="AX17" s="74">
        <f>IF(FormatMainDisplay!$H$22="Y",RTD("cqg.rtd",,"StudyData",$D$31,"Bar",,"Time",FormatMainDisplay!$H$23,AY17,,,,,"T"),IF(RTD("cqg.rtd",,"StudyData","SUBMINUTE("&amp;$D$31&amp;","&amp;FormatMainDisplay!$H$25&amp;",Regular)","Bar",,"Time",,AY17,"all",,,,"T")="",NA(),RTD("cqg.rtd",,"StudyData","SUBMINUTE("&amp;$D$31&amp;","&amp;FormatMainDisplay!$H$25&amp;",Regular)","Bar",,"Time",,AY17,"all",,,,"T")))</f>
        <v>42033.465277777781</v>
      </c>
      <c r="AY17" s="30">
        <f t="shared" si="4"/>
        <v>-12</v>
      </c>
      <c r="AZ17" s="30">
        <f t="shared" si="5"/>
        <v>-18</v>
      </c>
    </row>
    <row r="18" spans="2:52" ht="13.05" customHeight="1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27"/>
      <c r="O18" s="2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9"/>
      <c r="AA18" s="104">
        <f xml:space="preserve"> RTD("cqg.rtd",,"StudyData", $D$6,  "Tick", "FlatTicks=0", "Tick","D",AH18,"all")</f>
        <v>199450</v>
      </c>
      <c r="AB18" s="103">
        <f>IF(FormatMainDisplay!$H$7="Y",RTD("cqg.rtd",,"StudyData",$D$6,"Bar",,"Open",FormatMainDisplay!$H$8,AG18,,,,,"T"),IF(RTD("cqg.rtd",,"StudyData","SUBMINUTE("&amp;$D$6&amp;","&amp;FormatMainDisplay!$H$10&amp;",Regular)","Bar",,"Open",,AG18,"all",,,,"T")="",NA(),RTD("cqg.rtd",,"StudyData","SUBMINUTE("&amp;$D$6&amp;","&amp;FormatMainDisplay!$H$10&amp;",Regular)","Bar",,"Open",,AG18,"all",,,,"T")))</f>
        <v>1993.25</v>
      </c>
      <c r="AC18" s="103">
        <f>IF(FormatMainDisplay!$H$7="Y",RTD("cqg.rtd",,"StudyData",$D$6,"Bar",,"High",FormatMainDisplay!$H$8,AG18,,,,,"T"),IF(RTD("cqg.rtd",,"StudyData","SUBMINUTE("&amp;$D$6&amp;","&amp;FormatMainDisplay!$H$10&amp;",Regular)","Bar",,"High",,AG18,"all",,,,"T")="",NA(),RTD("cqg.rtd",,"StudyData","SUBMINUTE("&amp;$D$6&amp;","&amp;FormatMainDisplay!$H$10&amp;",Regular)","Bar",,"High",,AG18,"all",,,,"T")))</f>
        <v>1994</v>
      </c>
      <c r="AD18" s="103">
        <f>IF(FormatMainDisplay!$H$7="Y",RTD("cqg.rtd",,"StudyData",$D$6,"Bar",,"Low",FormatMainDisplay!$H$8,AG18,,,,,"T"),IF(RTD("cqg.rtd",,"StudyData","SUBMINUTE("&amp;$D$6&amp;","&amp;FormatMainDisplay!$H$10&amp;",Regular)","Bar",,"Low",,AG18,"all",,,,"T")="",NA(),RTD("cqg.rtd",,"StudyData","SUBMINUTE("&amp;$D$6&amp;","&amp;FormatMainDisplay!$H$10&amp;",Regular)","Bar",,"Low",,AG18,"all",,,,"T")))</f>
        <v>1993.25</v>
      </c>
      <c r="AE18" s="103">
        <f>IF(FormatMainDisplay!$H$7="Y",RTD("cqg.rtd",,"StudyData",$D$6,"Bar",,"Close",FormatMainDisplay!$H$8,AG18,,,,,"T"),IF(RTD("cqg.rtd",,"StudyData","SUBMINUTE("&amp;$D$6&amp;","&amp;FormatMainDisplay!$H$10&amp;",Regular)","Bar",,"Close",,AG18,"all",,,,"T")="",NA(),RTD("cqg.rtd",,"StudyData","SUBMINUTE("&amp;$D$6&amp;","&amp;FormatMainDisplay!$H$10&amp;",Regular)","Bar",,"Close",,AG18,"all",,,,"T")))</f>
        <v>1993.75</v>
      </c>
      <c r="AF18" s="74">
        <f>IF(FormatMainDisplay!$H$7="Y",RTD("cqg.rtd",,"StudyData",$D$6,"Bar",,"Time",FormatMainDisplay!$H$8,AG18,,,,,"T"),IF(RTD("cqg.rtd",,"StudyData","SUBMINUTE("&amp;$D$6&amp;","&amp;FormatMainDisplay!$H$10&amp;",Regular)","Bar",,"Time",,AG18,"all",,,,"T")="",NA(),RTD("cqg.rtd",,"StudyData","SUBMINUTE("&amp;$D$6&amp;","&amp;FormatMainDisplay!$H$10&amp;",Regular)","Bar",,"Time",,AG18,"all",,,,"T")))</f>
        <v>42033.504861111112</v>
      </c>
      <c r="AG18" s="30">
        <f t="shared" si="0"/>
        <v>-13</v>
      </c>
      <c r="AH18" s="30">
        <f t="shared" si="1"/>
        <v>-17</v>
      </c>
      <c r="AJ18" s="104">
        <f xml:space="preserve"> RTD("cqg.rtd",,"StudyData", $Q$6,  "Tick", "FlatTicks=0", "Tick","D",AQ18,"all")</f>
        <v>4417</v>
      </c>
      <c r="AK18" s="103">
        <f>IF(FormatMainDisplay!$O$7="Y",RTD("cqg.rtd",,"StudyData",$Q$6,"Bar",,"Open",FormatMainDisplay!$O$8,AP18,,,,,"T"),IF(RTD("cqg.rtd",,"StudyData","SUBMINUTE("&amp;$Q$6&amp;","&amp;FormatMainDisplay!$O$10&amp;",Regular)","Bar",,"Open",,AP18,"all",,,,"T")="",NA(),RTD("cqg.rtd",,"StudyData","SUBMINUTE("&amp;$Q$6&amp;","&amp;FormatMainDisplay!$O$10&amp;",Regular)","Bar",,"Open",,AP18,"all",,,,"T")))</f>
        <v>43.89</v>
      </c>
      <c r="AL18" s="103">
        <f>IF(FormatMainDisplay!$O$7="Y",RTD("cqg.rtd",,"StudyData",$Q$6,"Bar",,"High",FormatMainDisplay!$O$8,AP18,,,,,"T"),IF(RTD("cqg.rtd",,"StudyData","SUBMINUTE("&amp;$Q$6&amp;","&amp;FormatMainDisplay!$O$10&amp;",Regular)","Bar",,"High",,AP18,"all",,,,"T")="",NA(),RTD("cqg.rtd",,"StudyData","SUBMINUTE("&amp;$Q$6&amp;","&amp;FormatMainDisplay!$O$10&amp;",Regular)","Bar",,"High",,AP18,"all",,,,"T")))</f>
        <v>43.93</v>
      </c>
      <c r="AM18" s="103">
        <f>IF(FormatMainDisplay!$O$7="Y",RTD("cqg.rtd",,"StudyData",$Q$6,"Bar",,"Low",FormatMainDisplay!$O$8,AP18,,,,,"T"),IF(RTD("cqg.rtd",,"StudyData","SUBMINUTE("&amp;$Q$6&amp;","&amp;FormatMainDisplay!$O$10&amp;",Regular)","Bar",,"Low",,AP18,"all",,,,"T")="",NA(),RTD("cqg.rtd",,"StudyData","SUBMINUTE("&amp;$Q$6&amp;","&amp;FormatMainDisplay!$O$10&amp;",Regular)","Bar",,"Low",,AP18,"all",,,,"T")))</f>
        <v>43.76</v>
      </c>
      <c r="AN18" s="103">
        <f>IF(FormatMainDisplay!$O$7="Y",RTD("cqg.rtd",,"StudyData",$Q$6,"Bar",,"Close",FormatMainDisplay!$O$8,AP18,,,,,"T"),IF(RTD("cqg.rtd",,"StudyData","SUBMINUTE("&amp;$Q$6&amp;","&amp;FormatMainDisplay!$O$10&amp;",Regular)","Bar",,"Close",,AP18,"all",,,,"T")="",NA(),RTD("cqg.rtd",,"StudyData","SUBMINUTE("&amp;$Q$6&amp;","&amp;FormatMainDisplay!$O$10&amp;",Regular)","Bar",,"Close",,AP18,"all",,,,"T")))</f>
        <v>43.82</v>
      </c>
      <c r="AO18" s="74">
        <f>IF(FormatMainDisplay!$O$7="Y",RTD("cqg.rtd",,"StudyData",$Q$6,"Bar",,"Time",FormatMainDisplay!$O$8,AP18,,,,,"T"),IF(RTD("cqg.rtd",,"StudyData","SUBMINUTE("&amp;$Q$6&amp;","&amp;FormatMainDisplay!$O$10&amp;",Regular)","Bar",,"Time",,AP18,"all",,,,"T")="",NA(),RTD("cqg.rtd",,"StudyData","SUBMINUTE("&amp;$Q$6&amp;","&amp;FormatMainDisplay!$O$10&amp;",Regular)","Bar",,"Time",,AP18,"all",,,,"T")))</f>
        <v>42033.461805555555</v>
      </c>
      <c r="AP18" s="30">
        <f t="shared" si="2"/>
        <v>-13</v>
      </c>
      <c r="AQ18" s="30">
        <f t="shared" si="3"/>
        <v>-17</v>
      </c>
      <c r="AS18" s="104">
        <f xml:space="preserve"> RTD("cqg.rtd",,"StudyData", $D$31,  "Tick", "FlatTicks=0", "Tick","D",AZ18,"all")</f>
        <v>11306</v>
      </c>
      <c r="AT18" s="105">
        <f>IF(FormatMainDisplay!$H$22="Y",RTD("cqg.rtd",,"StudyData",$D$31,"Bar",,"Open",FormatMainDisplay!$H$23,AY18,,,,,"T"),IF(RTD("cqg.rtd",,"StudyData","SUBMINUTE("&amp;$D$31&amp;","&amp;FormatMainDisplay!$H$25&amp;",Regular)","Bar",,"Open",,AY18,"all",,,,"T")="",NA(),RTD("cqg.rtd",,"StudyData","SUBMINUTE("&amp;$D$31&amp;","&amp;FormatMainDisplay!$H$25&amp;",Regular)","Bar",,"Open",,AY18,"all",,,,"T")))</f>
        <v>1.1311</v>
      </c>
      <c r="AU18" s="105">
        <f>IF(FormatMainDisplay!$H$22="Y",RTD("cqg.rtd",,"StudyData",$D$31,"Bar",,"High",FormatMainDisplay!$H$23,AY18,,,,,"T"),IF(RTD("cqg.rtd",,"StudyData","SUBMINUTE("&amp;$D$31&amp;","&amp;FormatMainDisplay!$H$25&amp;",Regular)","Bar",,"High",,AY18,"all",,,,"T")="",NA(),RTD("cqg.rtd",,"StudyData","SUBMINUTE("&amp;$D$31&amp;","&amp;FormatMainDisplay!$H$25&amp;",Regular)","Bar",,"High",,AY18,"all",,,,"T")))</f>
        <v>1.1311</v>
      </c>
      <c r="AV18" s="105">
        <f>IF(FormatMainDisplay!$H$22="Y",RTD("cqg.rtd",,"StudyData",$D$31,"Bar",,"Low",FormatMainDisplay!$H$23,AY18,,,,,"T"),IF(RTD("cqg.rtd",,"StudyData","SUBMINUTE("&amp;$D$31&amp;","&amp;FormatMainDisplay!$H$25&amp;",Regular)","Bar",,"Low",,AY18,"all",,,,"T")="",NA(),RTD("cqg.rtd",,"StudyData","SUBMINUTE("&amp;$D$31&amp;","&amp;FormatMainDisplay!$H$25&amp;",Regular)","Bar",,"Low",,AY18,"all",,,,"T")))</f>
        <v>1.1294999999999999</v>
      </c>
      <c r="AW18" s="105">
        <f>IF(FormatMainDisplay!$H$22="Y",RTD("cqg.rtd",,"StudyData",$D$31,"Bar",,"Close",FormatMainDisplay!$H$23,AY18,,,,,"T"),IF(RTD("cqg.rtd",,"StudyData","SUBMINUTE("&amp;$D$31&amp;","&amp;FormatMainDisplay!$H$25&amp;",Regular)","Bar",,"Close",,AY18,"all",,,,"T")="",NA(),RTD("cqg.rtd",,"StudyData","SUBMINUTE("&amp;$D$31&amp;","&amp;FormatMainDisplay!$H$25&amp;",Regular)","Bar",,"Close",,AY18,"all",,,,"T")))</f>
        <v>1.1296999999999999</v>
      </c>
      <c r="AX18" s="74">
        <f>IF(FormatMainDisplay!$H$22="Y",RTD("cqg.rtd",,"StudyData",$D$31,"Bar",,"Time",FormatMainDisplay!$H$23,AY18,,,,,"T"),IF(RTD("cqg.rtd",,"StudyData","SUBMINUTE("&amp;$D$31&amp;","&amp;FormatMainDisplay!$H$25&amp;",Regular)","Bar",,"Time",,AY18,"all",,,,"T")="",NA(),RTD("cqg.rtd",,"StudyData","SUBMINUTE("&amp;$D$31&amp;","&amp;FormatMainDisplay!$H$25&amp;",Regular)","Bar",,"Time",,AY18,"all",,,,"T")))</f>
        <v>42033.461805555555</v>
      </c>
      <c r="AY18" s="30">
        <f t="shared" si="4"/>
        <v>-13</v>
      </c>
      <c r="AZ18" s="30">
        <f t="shared" si="5"/>
        <v>-17</v>
      </c>
    </row>
    <row r="19" spans="2:52" ht="13.05" customHeight="1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27"/>
      <c r="O19" s="28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9"/>
      <c r="AA19" s="104">
        <f xml:space="preserve"> RTD("cqg.rtd",,"StudyData", $D$6,  "Tick", "FlatTicks=0", "Tick","D",AH19,"all")</f>
        <v>199425</v>
      </c>
      <c r="AB19" s="103">
        <f>IF(FormatMainDisplay!$H$7="Y",RTD("cqg.rtd",,"StudyData",$D$6,"Bar",,"Open",FormatMainDisplay!$H$8,AG19,,,,,"T"),IF(RTD("cqg.rtd",,"StudyData","SUBMINUTE("&amp;$D$6&amp;","&amp;FormatMainDisplay!$H$10&amp;",Regular)","Bar",,"Open",,AG19,"all",,,,"T")="",NA(),RTD("cqg.rtd",,"StudyData","SUBMINUTE("&amp;$D$6&amp;","&amp;FormatMainDisplay!$H$10&amp;",Regular)","Bar",,"Open",,AG19,"all",,,,"T")))</f>
        <v>1993.25</v>
      </c>
      <c r="AC19" s="103">
        <f>IF(FormatMainDisplay!$H$7="Y",RTD("cqg.rtd",,"StudyData",$D$6,"Bar",,"High",FormatMainDisplay!$H$8,AG19,,,,,"T"),IF(RTD("cqg.rtd",,"StudyData","SUBMINUTE("&amp;$D$6&amp;","&amp;FormatMainDisplay!$H$10&amp;",Regular)","Bar",,"High",,AG19,"all",,,,"T")="",NA(),RTD("cqg.rtd",,"StudyData","SUBMINUTE("&amp;$D$6&amp;","&amp;FormatMainDisplay!$H$10&amp;",Regular)","Bar",,"High",,AG19,"all",,,,"T")))</f>
        <v>1993.5</v>
      </c>
      <c r="AD19" s="103">
        <f>IF(FormatMainDisplay!$H$7="Y",RTD("cqg.rtd",,"StudyData",$D$6,"Bar",,"Low",FormatMainDisplay!$H$8,AG19,,,,,"T"),IF(RTD("cqg.rtd",,"StudyData","SUBMINUTE("&amp;$D$6&amp;","&amp;FormatMainDisplay!$H$10&amp;",Regular)","Bar",,"Low",,AG19,"all",,,,"T")="",NA(),RTD("cqg.rtd",,"StudyData","SUBMINUTE("&amp;$D$6&amp;","&amp;FormatMainDisplay!$H$10&amp;",Regular)","Bar",,"Low",,AG19,"all",,,,"T")))</f>
        <v>1992.75</v>
      </c>
      <c r="AE19" s="103">
        <f>IF(FormatMainDisplay!$H$7="Y",RTD("cqg.rtd",,"StudyData",$D$6,"Bar",,"Close",FormatMainDisplay!$H$8,AG19,,,,,"T"),IF(RTD("cqg.rtd",,"StudyData","SUBMINUTE("&amp;$D$6&amp;","&amp;FormatMainDisplay!$H$10&amp;",Regular)","Bar",,"Close",,AG19,"all",,,,"T")="",NA(),RTD("cqg.rtd",,"StudyData","SUBMINUTE("&amp;$D$6&amp;","&amp;FormatMainDisplay!$H$10&amp;",Regular)","Bar",,"Close",,AG19,"all",,,,"T")))</f>
        <v>1993.25</v>
      </c>
      <c r="AF19" s="74">
        <f>IF(FormatMainDisplay!$H$7="Y",RTD("cqg.rtd",,"StudyData",$D$6,"Bar",,"Time",FormatMainDisplay!$H$8,AG19,,,,,"T"),IF(RTD("cqg.rtd",,"StudyData","SUBMINUTE("&amp;$D$6&amp;","&amp;FormatMainDisplay!$H$10&amp;",Regular)","Bar",,"Time",,AG19,"all",,,,"T")="",NA(),RTD("cqg.rtd",,"StudyData","SUBMINUTE("&amp;$D$6&amp;","&amp;FormatMainDisplay!$H$10&amp;",Regular)","Bar",,"Time",,AG19,"all",,,,"T")))</f>
        <v>42033.504513888889</v>
      </c>
      <c r="AG19" s="30">
        <f t="shared" si="0"/>
        <v>-14</v>
      </c>
      <c r="AH19" s="30">
        <f t="shared" si="1"/>
        <v>-16</v>
      </c>
      <c r="AJ19" s="104">
        <f xml:space="preserve"> RTD("cqg.rtd",,"StudyData", $Q$6,  "Tick", "FlatTicks=0", "Tick","D",AQ19,"all")</f>
        <v>4418</v>
      </c>
      <c r="AK19" s="103">
        <f>IF(FormatMainDisplay!$O$7="Y",RTD("cqg.rtd",,"StudyData",$Q$6,"Bar",,"Open",FormatMainDisplay!$O$8,AP19,,,,,"T"),IF(RTD("cqg.rtd",,"StudyData","SUBMINUTE("&amp;$Q$6&amp;","&amp;FormatMainDisplay!$O$10&amp;",Regular)","Bar",,"Open",,AP19,"all",,,,"T")="",NA(),RTD("cqg.rtd",,"StudyData","SUBMINUTE("&amp;$Q$6&amp;","&amp;FormatMainDisplay!$O$10&amp;",Regular)","Bar",,"Open",,AP19,"all",,,,"T")))</f>
        <v>43.83</v>
      </c>
      <c r="AL19" s="103">
        <f>IF(FormatMainDisplay!$O$7="Y",RTD("cqg.rtd",,"StudyData",$Q$6,"Bar",,"High",FormatMainDisplay!$O$8,AP19,,,,,"T"),IF(RTD("cqg.rtd",,"StudyData","SUBMINUTE("&amp;$Q$6&amp;","&amp;FormatMainDisplay!$O$10&amp;",Regular)","Bar",,"High",,AP19,"all",,,,"T")="",NA(),RTD("cqg.rtd",,"StudyData","SUBMINUTE("&amp;$Q$6&amp;","&amp;FormatMainDisplay!$O$10&amp;",Regular)","Bar",,"High",,AP19,"all",,,,"T")))</f>
        <v>43.98</v>
      </c>
      <c r="AM19" s="103">
        <f>IF(FormatMainDisplay!$O$7="Y",RTD("cqg.rtd",,"StudyData",$Q$6,"Bar",,"Low",FormatMainDisplay!$O$8,AP19,,,,,"T"),IF(RTD("cqg.rtd",,"StudyData","SUBMINUTE("&amp;$Q$6&amp;","&amp;FormatMainDisplay!$O$10&amp;",Regular)","Bar",,"Low",,AP19,"all",,,,"T")="",NA(),RTD("cqg.rtd",,"StudyData","SUBMINUTE("&amp;$Q$6&amp;","&amp;FormatMainDisplay!$O$10&amp;",Regular)","Bar",,"Low",,AP19,"all",,,,"T")))</f>
        <v>43.83</v>
      </c>
      <c r="AN19" s="103">
        <f>IF(FormatMainDisplay!$O$7="Y",RTD("cqg.rtd",,"StudyData",$Q$6,"Bar",,"Close",FormatMainDisplay!$O$8,AP19,,,,,"T"),IF(RTD("cqg.rtd",,"StudyData","SUBMINUTE("&amp;$Q$6&amp;","&amp;FormatMainDisplay!$O$10&amp;",Regular)","Bar",,"Close",,AP19,"all",,,,"T")="",NA(),RTD("cqg.rtd",,"StudyData","SUBMINUTE("&amp;$Q$6&amp;","&amp;FormatMainDisplay!$O$10&amp;",Regular)","Bar",,"Close",,AP19,"all",,,,"T")))</f>
        <v>43.89</v>
      </c>
      <c r="AO19" s="74">
        <f>IF(FormatMainDisplay!$O$7="Y",RTD("cqg.rtd",,"StudyData",$Q$6,"Bar",,"Time",FormatMainDisplay!$O$8,AP19,,,,,"T"),IF(RTD("cqg.rtd",,"StudyData","SUBMINUTE("&amp;$Q$6&amp;","&amp;FormatMainDisplay!$O$10&amp;",Regular)","Bar",,"Time",,AP19,"all",,,,"T")="",NA(),RTD("cqg.rtd",,"StudyData","SUBMINUTE("&amp;$Q$6&amp;","&amp;FormatMainDisplay!$O$10&amp;",Regular)","Bar",,"Time",,AP19,"all",,,,"T")))</f>
        <v>42033.458333333336</v>
      </c>
      <c r="AP19" s="30">
        <f t="shared" si="2"/>
        <v>-14</v>
      </c>
      <c r="AQ19" s="30">
        <f t="shared" si="3"/>
        <v>-16</v>
      </c>
      <c r="AS19" s="104">
        <f xml:space="preserve"> RTD("cqg.rtd",,"StudyData", $D$31,  "Tick", "FlatTicks=0", "Tick","D",AZ19,"all")</f>
        <v>11307</v>
      </c>
      <c r="AT19" s="105">
        <f>IF(FormatMainDisplay!$H$22="Y",RTD("cqg.rtd",,"StudyData",$D$31,"Bar",,"Open",FormatMainDisplay!$H$23,AY19,,,,,"T"),IF(RTD("cqg.rtd",,"StudyData","SUBMINUTE("&amp;$D$31&amp;","&amp;FormatMainDisplay!$H$25&amp;",Regular)","Bar",,"Open",,AY19,"all",,,,"T")="",NA(),RTD("cqg.rtd",,"StudyData","SUBMINUTE("&amp;$D$31&amp;","&amp;FormatMainDisplay!$H$25&amp;",Regular)","Bar",,"Open",,AY19,"all",,,,"T")))</f>
        <v>1.1313</v>
      </c>
      <c r="AU19" s="105">
        <f>IF(FormatMainDisplay!$H$22="Y",RTD("cqg.rtd",,"StudyData",$D$31,"Bar",,"High",FormatMainDisplay!$H$23,AY19,,,,,"T"),IF(RTD("cqg.rtd",,"StudyData","SUBMINUTE("&amp;$D$31&amp;","&amp;FormatMainDisplay!$H$25&amp;",Regular)","Bar",,"High",,AY19,"all",,,,"T")="",NA(),RTD("cqg.rtd",,"StudyData","SUBMINUTE("&amp;$D$31&amp;","&amp;FormatMainDisplay!$H$25&amp;",Regular)","Bar",,"High",,AY19,"all",,,,"T")))</f>
        <v>1.1315</v>
      </c>
      <c r="AV19" s="105">
        <f>IF(FormatMainDisplay!$H$22="Y",RTD("cqg.rtd",,"StudyData",$D$31,"Bar",,"Low",FormatMainDisplay!$H$23,AY19,,,,,"T"),IF(RTD("cqg.rtd",,"StudyData","SUBMINUTE("&amp;$D$31&amp;","&amp;FormatMainDisplay!$H$25&amp;",Regular)","Bar",,"Low",,AY19,"all",,,,"T")="",NA(),RTD("cqg.rtd",,"StudyData","SUBMINUTE("&amp;$D$31&amp;","&amp;FormatMainDisplay!$H$25&amp;",Regular)","Bar",,"Low",,AY19,"all",,,,"T")))</f>
        <v>1.131</v>
      </c>
      <c r="AW19" s="105">
        <f>IF(FormatMainDisplay!$H$22="Y",RTD("cqg.rtd",,"StudyData",$D$31,"Bar",,"Close",FormatMainDisplay!$H$23,AY19,,,,,"T"),IF(RTD("cqg.rtd",,"StudyData","SUBMINUTE("&amp;$D$31&amp;","&amp;FormatMainDisplay!$H$25&amp;",Regular)","Bar",,"Close",,AY19,"all",,,,"T")="",NA(),RTD("cqg.rtd",,"StudyData","SUBMINUTE("&amp;$D$31&amp;","&amp;FormatMainDisplay!$H$25&amp;",Regular)","Bar",,"Close",,AY19,"all",,,,"T")))</f>
        <v>1.1311</v>
      </c>
      <c r="AX19" s="74">
        <f>IF(FormatMainDisplay!$H$22="Y",RTD("cqg.rtd",,"StudyData",$D$31,"Bar",,"Time",FormatMainDisplay!$H$23,AY19,,,,,"T"),IF(RTD("cqg.rtd",,"StudyData","SUBMINUTE("&amp;$D$31&amp;","&amp;FormatMainDisplay!$H$25&amp;",Regular)","Bar",,"Time",,AY19,"all",,,,"T")="",NA(),RTD("cqg.rtd",,"StudyData","SUBMINUTE("&amp;$D$31&amp;","&amp;FormatMainDisplay!$H$25&amp;",Regular)","Bar",,"Time",,AY19,"all",,,,"T")))</f>
        <v>42033.458333333336</v>
      </c>
      <c r="AY19" s="30">
        <f t="shared" si="4"/>
        <v>-14</v>
      </c>
      <c r="AZ19" s="30">
        <f t="shared" si="5"/>
        <v>-16</v>
      </c>
    </row>
    <row r="20" spans="2:52" ht="13.05" customHeight="1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27"/>
      <c r="O20" s="2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9"/>
      <c r="AA20" s="104">
        <f xml:space="preserve"> RTD("cqg.rtd",,"StudyData", $D$6,  "Tick", "FlatTicks=0", "Tick","D",AH20,"all")</f>
        <v>199450</v>
      </c>
      <c r="AB20" s="103">
        <f>IF(FormatMainDisplay!$H$7="Y",RTD("cqg.rtd",,"StudyData",$D$6,"Bar",,"Open",FormatMainDisplay!$H$8,AG20,,,,,"T"),IF(RTD("cqg.rtd",,"StudyData","SUBMINUTE("&amp;$D$6&amp;","&amp;FormatMainDisplay!$H$10&amp;",Regular)","Bar",,"Open",,AG20,"all",,,,"T")="",NA(),RTD("cqg.rtd",,"StudyData","SUBMINUTE("&amp;$D$6&amp;","&amp;FormatMainDisplay!$H$10&amp;",Regular)","Bar",,"Open",,AG20,"all",,,,"T")))</f>
        <v>1992.75</v>
      </c>
      <c r="AC20" s="103">
        <f>IF(FormatMainDisplay!$H$7="Y",RTD("cqg.rtd",,"StudyData",$D$6,"Bar",,"High",FormatMainDisplay!$H$8,AG20,,,,,"T"),IF(RTD("cqg.rtd",,"StudyData","SUBMINUTE("&amp;$D$6&amp;","&amp;FormatMainDisplay!$H$10&amp;",Regular)","Bar",,"High",,AG20,"all",,,,"T")="",NA(),RTD("cqg.rtd",,"StudyData","SUBMINUTE("&amp;$D$6&amp;","&amp;FormatMainDisplay!$H$10&amp;",Regular)","Bar",,"High",,AG20,"all",,,,"T")))</f>
        <v>1993.5</v>
      </c>
      <c r="AD20" s="103">
        <f>IF(FormatMainDisplay!$H$7="Y",RTD("cqg.rtd",,"StudyData",$D$6,"Bar",,"Low",FormatMainDisplay!$H$8,AG20,,,,,"T"),IF(RTD("cqg.rtd",,"StudyData","SUBMINUTE("&amp;$D$6&amp;","&amp;FormatMainDisplay!$H$10&amp;",Regular)","Bar",,"Low",,AG20,"all",,,,"T")="",NA(),RTD("cqg.rtd",,"StudyData","SUBMINUTE("&amp;$D$6&amp;","&amp;FormatMainDisplay!$H$10&amp;",Regular)","Bar",,"Low",,AG20,"all",,,,"T")))</f>
        <v>1992.75</v>
      </c>
      <c r="AE20" s="103">
        <f>IF(FormatMainDisplay!$H$7="Y",RTD("cqg.rtd",,"StudyData",$D$6,"Bar",,"Close",FormatMainDisplay!$H$8,AG20,,,,,"T"),IF(RTD("cqg.rtd",,"StudyData","SUBMINUTE("&amp;$D$6&amp;","&amp;FormatMainDisplay!$H$10&amp;",Regular)","Bar",,"Close",,AG20,"all",,,,"T")="",NA(),RTD("cqg.rtd",,"StudyData","SUBMINUTE("&amp;$D$6&amp;","&amp;FormatMainDisplay!$H$10&amp;",Regular)","Bar",,"Close",,AG20,"all",,,,"T")))</f>
        <v>1993.25</v>
      </c>
      <c r="AF20" s="74">
        <f>IF(FormatMainDisplay!$H$7="Y",RTD("cqg.rtd",,"StudyData",$D$6,"Bar",,"Time",FormatMainDisplay!$H$8,AG20,,,,,"T"),IF(RTD("cqg.rtd",,"StudyData","SUBMINUTE("&amp;$D$6&amp;","&amp;FormatMainDisplay!$H$10&amp;",Regular)","Bar",,"Time",,AG20,"all",,,,"T")="",NA(),RTD("cqg.rtd",,"StudyData","SUBMINUTE("&amp;$D$6&amp;","&amp;FormatMainDisplay!$H$10&amp;",Regular)","Bar",,"Time",,AG20,"all",,,,"T")))</f>
        <v>42033.504166666666</v>
      </c>
      <c r="AG20" s="30">
        <f t="shared" si="0"/>
        <v>-15</v>
      </c>
      <c r="AH20" s="30">
        <f t="shared" si="1"/>
        <v>-15</v>
      </c>
      <c r="AJ20" s="104">
        <f xml:space="preserve"> RTD("cqg.rtd",,"StudyData", $Q$6,  "Tick", "FlatTicks=0", "Tick","D",AQ20,"all")</f>
        <v>4417</v>
      </c>
      <c r="AK20" s="103">
        <f>IF(FormatMainDisplay!$O$7="Y",RTD("cqg.rtd",,"StudyData",$Q$6,"Bar",,"Open",FormatMainDisplay!$O$8,AP20,,,,,"T"),IF(RTD("cqg.rtd",,"StudyData","SUBMINUTE("&amp;$Q$6&amp;","&amp;FormatMainDisplay!$O$10&amp;",Regular)","Bar",,"Open",,AP20,"all",,,,"T")="",NA(),RTD("cqg.rtd",,"StudyData","SUBMINUTE("&amp;$Q$6&amp;","&amp;FormatMainDisplay!$O$10&amp;",Regular)","Bar",,"Open",,AP20,"all",,,,"T")))</f>
        <v>43.78</v>
      </c>
      <c r="AL20" s="103">
        <f>IF(FormatMainDisplay!$O$7="Y",RTD("cqg.rtd",,"StudyData",$Q$6,"Bar",,"High",FormatMainDisplay!$O$8,AP20,,,,,"T"),IF(RTD("cqg.rtd",,"StudyData","SUBMINUTE("&amp;$Q$6&amp;","&amp;FormatMainDisplay!$O$10&amp;",Regular)","Bar",,"High",,AP20,"all",,,,"T")="",NA(),RTD("cqg.rtd",,"StudyData","SUBMINUTE("&amp;$Q$6&amp;","&amp;FormatMainDisplay!$O$10&amp;",Regular)","Bar",,"High",,AP20,"all",,,,"T")))</f>
        <v>43.91</v>
      </c>
      <c r="AM20" s="103">
        <f>IF(FormatMainDisplay!$O$7="Y",RTD("cqg.rtd",,"StudyData",$Q$6,"Bar",,"Low",FormatMainDisplay!$O$8,AP20,,,,,"T"),IF(RTD("cqg.rtd",,"StudyData","SUBMINUTE("&amp;$Q$6&amp;","&amp;FormatMainDisplay!$O$10&amp;",Regular)","Bar",,"Low",,AP20,"all",,,,"T")="",NA(),RTD("cqg.rtd",,"StudyData","SUBMINUTE("&amp;$Q$6&amp;","&amp;FormatMainDisplay!$O$10&amp;",Regular)","Bar",,"Low",,AP20,"all",,,,"T")))</f>
        <v>43.76</v>
      </c>
      <c r="AN20" s="103">
        <f>IF(FormatMainDisplay!$O$7="Y",RTD("cqg.rtd",,"StudyData",$Q$6,"Bar",,"Close",FormatMainDisplay!$O$8,AP20,,,,,"T"),IF(RTD("cqg.rtd",,"StudyData","SUBMINUTE("&amp;$Q$6&amp;","&amp;FormatMainDisplay!$O$10&amp;",Regular)","Bar",,"Close",,AP20,"all",,,,"T")="",NA(),RTD("cqg.rtd",,"StudyData","SUBMINUTE("&amp;$Q$6&amp;","&amp;FormatMainDisplay!$O$10&amp;",Regular)","Bar",,"Close",,AP20,"all",,,,"T")))</f>
        <v>43.84</v>
      </c>
      <c r="AO20" s="74">
        <f>IF(FormatMainDisplay!$O$7="Y",RTD("cqg.rtd",,"StudyData",$Q$6,"Bar",,"Time",FormatMainDisplay!$O$8,AP20,,,,,"T"),IF(RTD("cqg.rtd",,"StudyData","SUBMINUTE("&amp;$Q$6&amp;","&amp;FormatMainDisplay!$O$10&amp;",Regular)","Bar",,"Time",,AP20,"all",,,,"T")="",NA(),RTD("cqg.rtd",,"StudyData","SUBMINUTE("&amp;$Q$6&amp;","&amp;FormatMainDisplay!$O$10&amp;",Regular)","Bar",,"Time",,AP20,"all",,,,"T")))</f>
        <v>42033.454861111109</v>
      </c>
      <c r="AP20" s="30">
        <f t="shared" si="2"/>
        <v>-15</v>
      </c>
      <c r="AQ20" s="30">
        <f t="shared" si="3"/>
        <v>-15</v>
      </c>
      <c r="AS20" s="104">
        <f xml:space="preserve"> RTD("cqg.rtd",,"StudyData", $D$31,  "Tick", "FlatTicks=0", "Tick","D",AZ20,"all")</f>
        <v>11308</v>
      </c>
      <c r="AT20" s="105">
        <f>IF(FormatMainDisplay!$H$22="Y",RTD("cqg.rtd",,"StudyData",$D$31,"Bar",,"Open",FormatMainDisplay!$H$23,AY20,,,,,"T"),IF(RTD("cqg.rtd",,"StudyData","SUBMINUTE("&amp;$D$31&amp;","&amp;FormatMainDisplay!$H$25&amp;",Regular)","Bar",,"Open",,AY20,"all",,,,"T")="",NA(),RTD("cqg.rtd",,"StudyData","SUBMINUTE("&amp;$D$31&amp;","&amp;FormatMainDisplay!$H$25&amp;",Regular)","Bar",,"Open",,AY20,"all",,,,"T")))</f>
        <v>1.1313</v>
      </c>
      <c r="AU20" s="105">
        <f>IF(FormatMainDisplay!$H$22="Y",RTD("cqg.rtd",,"StudyData",$D$31,"Bar",,"High",FormatMainDisplay!$H$23,AY20,,,,,"T"),IF(RTD("cqg.rtd",,"StudyData","SUBMINUTE("&amp;$D$31&amp;","&amp;FormatMainDisplay!$H$25&amp;",Regular)","Bar",,"High",,AY20,"all",,,,"T")="",NA(),RTD("cqg.rtd",,"StudyData","SUBMINUTE("&amp;$D$31&amp;","&amp;FormatMainDisplay!$H$25&amp;",Regular)","Bar",,"High",,AY20,"all",,,,"T")))</f>
        <v>1.1316999999999999</v>
      </c>
      <c r="AV20" s="105">
        <f>IF(FormatMainDisplay!$H$22="Y",RTD("cqg.rtd",,"StudyData",$D$31,"Bar",,"Low",FormatMainDisplay!$H$23,AY20,,,,,"T"),IF(RTD("cqg.rtd",,"StudyData","SUBMINUTE("&amp;$D$31&amp;","&amp;FormatMainDisplay!$H$25&amp;",Regular)","Bar",,"Low",,AY20,"all",,,,"T")="",NA(),RTD("cqg.rtd",,"StudyData","SUBMINUTE("&amp;$D$31&amp;","&amp;FormatMainDisplay!$H$25&amp;",Regular)","Bar",,"Low",,AY20,"all",,,,"T")))</f>
        <v>1.1309</v>
      </c>
      <c r="AW20" s="105">
        <f>IF(FormatMainDisplay!$H$22="Y",RTD("cqg.rtd",,"StudyData",$D$31,"Bar",,"Close",FormatMainDisplay!$H$23,AY20,,,,,"T"),IF(RTD("cqg.rtd",,"StudyData","SUBMINUTE("&amp;$D$31&amp;","&amp;FormatMainDisplay!$H$25&amp;",Regular)","Bar",,"Close",,AY20,"all",,,,"T")="",NA(),RTD("cqg.rtd",,"StudyData","SUBMINUTE("&amp;$D$31&amp;","&amp;FormatMainDisplay!$H$25&amp;",Regular)","Bar",,"Close",,AY20,"all",,,,"T")))</f>
        <v>1.1312</v>
      </c>
      <c r="AX20" s="74">
        <f>IF(FormatMainDisplay!$H$22="Y",RTD("cqg.rtd",,"StudyData",$D$31,"Bar",,"Time",FormatMainDisplay!$H$23,AY20,,,,,"T"),IF(RTD("cqg.rtd",,"StudyData","SUBMINUTE("&amp;$D$31&amp;","&amp;FormatMainDisplay!$H$25&amp;",Regular)","Bar",,"Time",,AY20,"all",,,,"T")="",NA(),RTD("cqg.rtd",,"StudyData","SUBMINUTE("&amp;$D$31&amp;","&amp;FormatMainDisplay!$H$25&amp;",Regular)","Bar",,"Time",,AY20,"all",,,,"T")))</f>
        <v>42033.454861111109</v>
      </c>
      <c r="AY20" s="30">
        <f t="shared" si="4"/>
        <v>-15</v>
      </c>
      <c r="AZ20" s="30">
        <f t="shared" si="5"/>
        <v>-15</v>
      </c>
    </row>
    <row r="21" spans="2:52" ht="13.05" customHeight="1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27"/>
      <c r="O21" s="2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104">
        <f xml:space="preserve"> RTD("cqg.rtd",,"StudyData", $D$6,  "Tick", "FlatTicks=0", "Tick","D",AH21,"all")</f>
        <v>199425</v>
      </c>
      <c r="AB21" s="103">
        <f>IF(FormatMainDisplay!$H$7="Y",RTD("cqg.rtd",,"StudyData",$D$6,"Bar",,"Open",FormatMainDisplay!$H$8,AG21,,,,,"T"),IF(RTD("cqg.rtd",,"StudyData","SUBMINUTE("&amp;$D$6&amp;","&amp;FormatMainDisplay!$H$10&amp;",Regular)","Bar",,"Open",,AG21,"all",,,,"T")="",NA(),RTD("cqg.rtd",,"StudyData","SUBMINUTE("&amp;$D$6&amp;","&amp;FormatMainDisplay!$H$10&amp;",Regular)","Bar",,"Open",,AG21,"all",,,,"T")))</f>
        <v>1992.75</v>
      </c>
      <c r="AC21" s="103">
        <f>IF(FormatMainDisplay!$H$7="Y",RTD("cqg.rtd",,"StudyData",$D$6,"Bar",,"High",FormatMainDisplay!$H$8,AG21,,,,,"T"),IF(RTD("cqg.rtd",,"StudyData","SUBMINUTE("&amp;$D$6&amp;","&amp;FormatMainDisplay!$H$10&amp;",Regular)","Bar",,"High",,AG21,"all",,,,"T")="",NA(),RTD("cqg.rtd",,"StudyData","SUBMINUTE("&amp;$D$6&amp;","&amp;FormatMainDisplay!$H$10&amp;",Regular)","Bar",,"High",,AG21,"all",,,,"T")))</f>
        <v>1993</v>
      </c>
      <c r="AD21" s="103">
        <f>IF(FormatMainDisplay!$H$7="Y",RTD("cqg.rtd",,"StudyData",$D$6,"Bar",,"Low",FormatMainDisplay!$H$8,AG21,,,,,"T"),IF(RTD("cqg.rtd",,"StudyData","SUBMINUTE("&amp;$D$6&amp;","&amp;FormatMainDisplay!$H$10&amp;",Regular)","Bar",,"Low",,AG21,"all",,,,"T")="",NA(),RTD("cqg.rtd",,"StudyData","SUBMINUTE("&amp;$D$6&amp;","&amp;FormatMainDisplay!$H$10&amp;",Regular)","Bar",,"Low",,AG21,"all",,,,"T")))</f>
        <v>1992</v>
      </c>
      <c r="AE21" s="103">
        <f>IF(FormatMainDisplay!$H$7="Y",RTD("cqg.rtd",,"StudyData",$D$6,"Bar",,"Close",FormatMainDisplay!$H$8,AG21,,,,,"T"),IF(RTD("cqg.rtd",,"StudyData","SUBMINUTE("&amp;$D$6&amp;","&amp;FormatMainDisplay!$H$10&amp;",Regular)","Bar",,"Close",,AG21,"all",,,,"T")="",NA(),RTD("cqg.rtd",,"StudyData","SUBMINUTE("&amp;$D$6&amp;","&amp;FormatMainDisplay!$H$10&amp;",Regular)","Bar",,"Close",,AG21,"all",,,,"T")))</f>
        <v>1992.5</v>
      </c>
      <c r="AF21" s="74">
        <f>IF(FormatMainDisplay!$H$7="Y",RTD("cqg.rtd",,"StudyData",$D$6,"Bar",,"Time",FormatMainDisplay!$H$8,AG21,,,,,"T"),IF(RTD("cqg.rtd",,"StudyData","SUBMINUTE("&amp;$D$6&amp;","&amp;FormatMainDisplay!$H$10&amp;",Regular)","Bar",,"Time",,AG21,"all",,,,"T")="",NA(),RTD("cqg.rtd",,"StudyData","SUBMINUTE("&amp;$D$6&amp;","&amp;FormatMainDisplay!$H$10&amp;",Regular)","Bar",,"Time",,AG21,"all",,,,"T")))</f>
        <v>42033.503819444442</v>
      </c>
      <c r="AG21" s="30">
        <f t="shared" si="0"/>
        <v>-16</v>
      </c>
      <c r="AH21" s="30">
        <f t="shared" si="1"/>
        <v>-14</v>
      </c>
      <c r="AJ21" s="104">
        <f xml:space="preserve"> RTD("cqg.rtd",,"StudyData", $Q$6,  "Tick", "FlatTicks=0", "Tick","D",AQ21,"all")</f>
        <v>4418</v>
      </c>
      <c r="AK21" s="103">
        <f>IF(FormatMainDisplay!$O$7="Y",RTD("cqg.rtd",,"StudyData",$Q$6,"Bar",,"Open",FormatMainDisplay!$O$8,AP21,,,,,"T"),IF(RTD("cqg.rtd",,"StudyData","SUBMINUTE("&amp;$Q$6&amp;","&amp;FormatMainDisplay!$O$10&amp;",Regular)","Bar",,"Open",,AP21,"all",,,,"T")="",NA(),RTD("cqg.rtd",,"StudyData","SUBMINUTE("&amp;$Q$6&amp;","&amp;FormatMainDisplay!$O$10&amp;",Regular)","Bar",,"Open",,AP21,"all",,,,"T")))</f>
        <v>43.84</v>
      </c>
      <c r="AL21" s="103">
        <f>IF(FormatMainDisplay!$O$7="Y",RTD("cqg.rtd",,"StudyData",$Q$6,"Bar",,"High",FormatMainDisplay!$O$8,AP21,,,,,"T"),IF(RTD("cqg.rtd",,"StudyData","SUBMINUTE("&amp;$Q$6&amp;","&amp;FormatMainDisplay!$O$10&amp;",Regular)","Bar",,"High",,AP21,"all",,,,"T")="",NA(),RTD("cqg.rtd",,"StudyData","SUBMINUTE("&amp;$Q$6&amp;","&amp;FormatMainDisplay!$O$10&amp;",Regular)","Bar",,"High",,AP21,"all",,,,"T")))</f>
        <v>43.93</v>
      </c>
      <c r="AM21" s="103">
        <f>IF(FormatMainDisplay!$O$7="Y",RTD("cqg.rtd",,"StudyData",$Q$6,"Bar",,"Low",FormatMainDisplay!$O$8,AP21,,,,,"T"),IF(RTD("cqg.rtd",,"StudyData","SUBMINUTE("&amp;$Q$6&amp;","&amp;FormatMainDisplay!$O$10&amp;",Regular)","Bar",,"Low",,AP21,"all",,,,"T")="",NA(),RTD("cqg.rtd",,"StudyData","SUBMINUTE("&amp;$Q$6&amp;","&amp;FormatMainDisplay!$O$10&amp;",Regular)","Bar",,"Low",,AP21,"all",,,,"T")))</f>
        <v>43.76</v>
      </c>
      <c r="AN21" s="103">
        <f>IF(FormatMainDisplay!$O$7="Y",RTD("cqg.rtd",,"StudyData",$Q$6,"Bar",,"Close",FormatMainDisplay!$O$8,AP21,,,,,"T"),IF(RTD("cqg.rtd",,"StudyData","SUBMINUTE("&amp;$Q$6&amp;","&amp;FormatMainDisplay!$O$10&amp;",Regular)","Bar",,"Close",,AP21,"all",,,,"T")="",NA(),RTD("cqg.rtd",,"StudyData","SUBMINUTE("&amp;$Q$6&amp;","&amp;FormatMainDisplay!$O$10&amp;",Regular)","Bar",,"Close",,AP21,"all",,,,"T")))</f>
        <v>43.78</v>
      </c>
      <c r="AO21" s="74">
        <f>IF(FormatMainDisplay!$O$7="Y",RTD("cqg.rtd",,"StudyData",$Q$6,"Bar",,"Time",FormatMainDisplay!$O$8,AP21,,,,,"T"),IF(RTD("cqg.rtd",,"StudyData","SUBMINUTE("&amp;$Q$6&amp;","&amp;FormatMainDisplay!$O$10&amp;",Regular)","Bar",,"Time",,AP21,"all",,,,"T")="",NA(),RTD("cqg.rtd",,"StudyData","SUBMINUTE("&amp;$Q$6&amp;","&amp;FormatMainDisplay!$O$10&amp;",Regular)","Bar",,"Time",,AP21,"all",,,,"T")))</f>
        <v>42033.451388888891</v>
      </c>
      <c r="AP21" s="30">
        <f t="shared" si="2"/>
        <v>-16</v>
      </c>
      <c r="AQ21" s="30">
        <f t="shared" si="3"/>
        <v>-14</v>
      </c>
      <c r="AS21" s="104">
        <f xml:space="preserve"> RTD("cqg.rtd",,"StudyData", $D$31,  "Tick", "FlatTicks=0", "Tick","D",AZ21,"all")</f>
        <v>11307</v>
      </c>
      <c r="AT21" s="105">
        <f>IF(FormatMainDisplay!$H$22="Y",RTD("cqg.rtd",,"StudyData",$D$31,"Bar",,"Open",FormatMainDisplay!$H$23,AY21,,,,,"T"),IF(RTD("cqg.rtd",,"StudyData","SUBMINUTE("&amp;$D$31&amp;","&amp;FormatMainDisplay!$H$25&amp;",Regular)","Bar",,"Open",,AY21,"all",,,,"T")="",NA(),RTD("cqg.rtd",,"StudyData","SUBMINUTE("&amp;$D$31&amp;","&amp;FormatMainDisplay!$H$25&amp;",Regular)","Bar",,"Open",,AY21,"all",,,,"T")))</f>
        <v>1.1304000000000001</v>
      </c>
      <c r="AU21" s="105">
        <f>IF(FormatMainDisplay!$H$22="Y",RTD("cqg.rtd",,"StudyData",$D$31,"Bar",,"High",FormatMainDisplay!$H$23,AY21,,,,,"T"),IF(RTD("cqg.rtd",,"StudyData","SUBMINUTE("&amp;$D$31&amp;","&amp;FormatMainDisplay!$H$25&amp;",Regular)","Bar",,"High",,AY21,"all",,,,"T")="",NA(),RTD("cqg.rtd",,"StudyData","SUBMINUTE("&amp;$D$31&amp;","&amp;FormatMainDisplay!$H$25&amp;",Regular)","Bar",,"High",,AY21,"all",,,,"T")))</f>
        <v>1.1314</v>
      </c>
      <c r="AV21" s="105">
        <f>IF(FormatMainDisplay!$H$22="Y",RTD("cqg.rtd",,"StudyData",$D$31,"Bar",,"Low",FormatMainDisplay!$H$23,AY21,,,,,"T"),IF(RTD("cqg.rtd",,"StudyData","SUBMINUTE("&amp;$D$31&amp;","&amp;FormatMainDisplay!$H$25&amp;",Regular)","Bar",,"Low",,AY21,"all",,,,"T")="",NA(),RTD("cqg.rtd",,"StudyData","SUBMINUTE("&amp;$D$31&amp;","&amp;FormatMainDisplay!$H$25&amp;",Regular)","Bar",,"Low",,AY21,"all",,,,"T")))</f>
        <v>1.1304000000000001</v>
      </c>
      <c r="AW21" s="105">
        <f>IF(FormatMainDisplay!$H$22="Y",RTD("cqg.rtd",,"StudyData",$D$31,"Bar",,"Close",FormatMainDisplay!$H$23,AY21,,,,,"T"),IF(RTD("cqg.rtd",,"StudyData","SUBMINUTE("&amp;$D$31&amp;","&amp;FormatMainDisplay!$H$25&amp;",Regular)","Bar",,"Close",,AY21,"all",,,,"T")="",NA(),RTD("cqg.rtd",,"StudyData","SUBMINUTE("&amp;$D$31&amp;","&amp;FormatMainDisplay!$H$25&amp;",Regular)","Bar",,"Close",,AY21,"all",,,,"T")))</f>
        <v>1.1313</v>
      </c>
      <c r="AX21" s="74">
        <f>IF(FormatMainDisplay!$H$22="Y",RTD("cqg.rtd",,"StudyData",$D$31,"Bar",,"Time",FormatMainDisplay!$H$23,AY21,,,,,"T"),IF(RTD("cqg.rtd",,"StudyData","SUBMINUTE("&amp;$D$31&amp;","&amp;FormatMainDisplay!$H$25&amp;",Regular)","Bar",,"Time",,AY21,"all",,,,"T")="",NA(),RTD("cqg.rtd",,"StudyData","SUBMINUTE("&amp;$D$31&amp;","&amp;FormatMainDisplay!$H$25&amp;",Regular)","Bar",,"Time",,AY21,"all",,,,"T")))</f>
        <v>42033.451388888891</v>
      </c>
      <c r="AY21" s="30">
        <f t="shared" si="4"/>
        <v>-16</v>
      </c>
      <c r="AZ21" s="30">
        <f t="shared" si="5"/>
        <v>-14</v>
      </c>
    </row>
    <row r="22" spans="2:52" ht="13.05" customHeight="1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7"/>
      <c r="O22" s="28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9"/>
      <c r="AA22" s="104">
        <f xml:space="preserve"> RTD("cqg.rtd",,"StudyData", $D$6,  "Tick", "FlatTicks=0", "Tick","D",AH22,"all")</f>
        <v>199450</v>
      </c>
      <c r="AB22" s="103">
        <f>IF(FormatMainDisplay!$H$7="Y",RTD("cqg.rtd",,"StudyData",$D$6,"Bar",,"Open",FormatMainDisplay!$H$8,AG22,,,,,"T"),IF(RTD("cqg.rtd",,"StudyData","SUBMINUTE("&amp;$D$6&amp;","&amp;FormatMainDisplay!$H$10&amp;",Regular)","Bar",,"Open",,AG22,"all",,,,"T")="",NA(),RTD("cqg.rtd",,"StudyData","SUBMINUTE("&amp;$D$6&amp;","&amp;FormatMainDisplay!$H$10&amp;",Regular)","Bar",,"Open",,AG22,"all",,,,"T")))</f>
        <v>1994</v>
      </c>
      <c r="AC22" s="103">
        <f>IF(FormatMainDisplay!$H$7="Y",RTD("cqg.rtd",,"StudyData",$D$6,"Bar",,"High",FormatMainDisplay!$H$8,AG22,,,,,"T"),IF(RTD("cqg.rtd",,"StudyData","SUBMINUTE("&amp;$D$6&amp;","&amp;FormatMainDisplay!$H$10&amp;",Regular)","Bar",,"High",,AG22,"all",,,,"T")="",NA(),RTD("cqg.rtd",,"StudyData","SUBMINUTE("&amp;$D$6&amp;","&amp;FormatMainDisplay!$H$10&amp;",Regular)","Bar",,"High",,AG22,"all",,,,"T")))</f>
        <v>1994</v>
      </c>
      <c r="AD22" s="103">
        <f>IF(FormatMainDisplay!$H$7="Y",RTD("cqg.rtd",,"StudyData",$D$6,"Bar",,"Low",FormatMainDisplay!$H$8,AG22,,,,,"T"),IF(RTD("cqg.rtd",,"StudyData","SUBMINUTE("&amp;$D$6&amp;","&amp;FormatMainDisplay!$H$10&amp;",Regular)","Bar",,"Low",,AG22,"all",,,,"T")="",NA(),RTD("cqg.rtd",,"StudyData","SUBMINUTE("&amp;$D$6&amp;","&amp;FormatMainDisplay!$H$10&amp;",Regular)","Bar",,"Low",,AG22,"all",,,,"T")))</f>
        <v>1992.5</v>
      </c>
      <c r="AE22" s="103">
        <f>IF(FormatMainDisplay!$H$7="Y",RTD("cqg.rtd",,"StudyData",$D$6,"Bar",,"Close",FormatMainDisplay!$H$8,AG22,,,,,"T"),IF(RTD("cqg.rtd",,"StudyData","SUBMINUTE("&amp;$D$6&amp;","&amp;FormatMainDisplay!$H$10&amp;",Regular)","Bar",,"Close",,AG22,"all",,,,"T")="",NA(),RTD("cqg.rtd",,"StudyData","SUBMINUTE("&amp;$D$6&amp;","&amp;FormatMainDisplay!$H$10&amp;",Regular)","Bar",,"Close",,AG22,"all",,,,"T")))</f>
        <v>1992.75</v>
      </c>
      <c r="AF22" s="74">
        <f>IF(FormatMainDisplay!$H$7="Y",RTD("cqg.rtd",,"StudyData",$D$6,"Bar",,"Time",FormatMainDisplay!$H$8,AG22,,,,,"T"),IF(RTD("cqg.rtd",,"StudyData","SUBMINUTE("&amp;$D$6&amp;","&amp;FormatMainDisplay!$H$10&amp;",Regular)","Bar",,"Time",,AG22,"all",,,,"T")="",NA(),RTD("cqg.rtd",,"StudyData","SUBMINUTE("&amp;$D$6&amp;","&amp;FormatMainDisplay!$H$10&amp;",Regular)","Bar",,"Time",,AG22,"all",,,,"T")))</f>
        <v>42033.503472222219</v>
      </c>
      <c r="AG22" s="30">
        <f t="shared" si="0"/>
        <v>-17</v>
      </c>
      <c r="AH22" s="30">
        <f t="shared" si="1"/>
        <v>-13</v>
      </c>
      <c r="AJ22" s="104">
        <f xml:space="preserve"> RTD("cqg.rtd",,"StudyData", $Q$6,  "Tick", "FlatTicks=0", "Tick","D",AQ22,"all")</f>
        <v>4417</v>
      </c>
      <c r="AK22" s="103">
        <f>IF(FormatMainDisplay!$O$7="Y",RTD("cqg.rtd",,"StudyData",$Q$6,"Bar",,"Open",FormatMainDisplay!$O$8,AP22,,,,,"T"),IF(RTD("cqg.rtd",,"StudyData","SUBMINUTE("&amp;$Q$6&amp;","&amp;FormatMainDisplay!$O$10&amp;",Regular)","Bar",,"Open",,AP22,"all",,,,"T")="",NA(),RTD("cqg.rtd",,"StudyData","SUBMINUTE("&amp;$Q$6&amp;","&amp;FormatMainDisplay!$O$10&amp;",Regular)","Bar",,"Open",,AP22,"all",,,,"T")))</f>
        <v>43.84</v>
      </c>
      <c r="AL22" s="103">
        <f>IF(FormatMainDisplay!$O$7="Y",RTD("cqg.rtd",,"StudyData",$Q$6,"Bar",,"High",FormatMainDisplay!$O$8,AP22,,,,,"T"),IF(RTD("cqg.rtd",,"StudyData","SUBMINUTE("&amp;$Q$6&amp;","&amp;FormatMainDisplay!$O$10&amp;",Regular)","Bar",,"High",,AP22,"all",,,,"T")="",NA(),RTD("cqg.rtd",,"StudyData","SUBMINUTE("&amp;$Q$6&amp;","&amp;FormatMainDisplay!$O$10&amp;",Regular)","Bar",,"High",,AP22,"all",,,,"T")))</f>
        <v>43.9</v>
      </c>
      <c r="AM22" s="103">
        <f>IF(FormatMainDisplay!$O$7="Y",RTD("cqg.rtd",,"StudyData",$Q$6,"Bar",,"Low",FormatMainDisplay!$O$8,AP22,,,,,"T"),IF(RTD("cqg.rtd",,"StudyData","SUBMINUTE("&amp;$Q$6&amp;","&amp;FormatMainDisplay!$O$10&amp;",Regular)","Bar",,"Low",,AP22,"all",,,,"T")="",NA(),RTD("cqg.rtd",,"StudyData","SUBMINUTE("&amp;$Q$6&amp;","&amp;FormatMainDisplay!$O$10&amp;",Regular)","Bar",,"Low",,AP22,"all",,,,"T")))</f>
        <v>43.78</v>
      </c>
      <c r="AN22" s="103">
        <f>IF(FormatMainDisplay!$O$7="Y",RTD("cqg.rtd",,"StudyData",$Q$6,"Bar",,"Close",FormatMainDisplay!$O$8,AP22,,,,,"T"),IF(RTD("cqg.rtd",,"StudyData","SUBMINUTE("&amp;$Q$6&amp;","&amp;FormatMainDisplay!$O$10&amp;",Regular)","Bar",,"Close",,AP22,"all",,,,"T")="",NA(),RTD("cqg.rtd",,"StudyData","SUBMINUTE("&amp;$Q$6&amp;","&amp;FormatMainDisplay!$O$10&amp;",Regular)","Bar",,"Close",,AP22,"all",,,,"T")))</f>
        <v>43.85</v>
      </c>
      <c r="AO22" s="74">
        <f>IF(FormatMainDisplay!$O$7="Y",RTD("cqg.rtd",,"StudyData",$Q$6,"Bar",,"Time",FormatMainDisplay!$O$8,AP22,,,,,"T"),IF(RTD("cqg.rtd",,"StudyData","SUBMINUTE("&amp;$Q$6&amp;","&amp;FormatMainDisplay!$O$10&amp;",Regular)","Bar",,"Time",,AP22,"all",,,,"T")="",NA(),RTD("cqg.rtd",,"StudyData","SUBMINUTE("&amp;$Q$6&amp;","&amp;FormatMainDisplay!$O$10&amp;",Regular)","Bar",,"Time",,AP22,"all",,,,"T")))</f>
        <v>42033.447916666664</v>
      </c>
      <c r="AP22" s="30">
        <f t="shared" si="2"/>
        <v>-17</v>
      </c>
      <c r="AQ22" s="30">
        <f t="shared" si="3"/>
        <v>-13</v>
      </c>
      <c r="AS22" s="104">
        <f xml:space="preserve"> RTD("cqg.rtd",,"StudyData", $D$31,  "Tick", "FlatTicks=0", "Tick","D",AZ22,"all")</f>
        <v>11308</v>
      </c>
      <c r="AT22" s="105">
        <f>IF(FormatMainDisplay!$H$22="Y",RTD("cqg.rtd",,"StudyData",$D$31,"Bar",,"Open",FormatMainDisplay!$H$23,AY22,,,,,"T"),IF(RTD("cqg.rtd",,"StudyData","SUBMINUTE("&amp;$D$31&amp;","&amp;FormatMainDisplay!$H$25&amp;",Regular)","Bar",,"Open",,AY22,"all",,,,"T")="",NA(),RTD("cqg.rtd",,"StudyData","SUBMINUTE("&amp;$D$31&amp;","&amp;FormatMainDisplay!$H$25&amp;",Regular)","Bar",,"Open",,AY22,"all",,,,"T")))</f>
        <v>1.1312</v>
      </c>
      <c r="AU22" s="105">
        <f>IF(FormatMainDisplay!$H$22="Y",RTD("cqg.rtd",,"StudyData",$D$31,"Bar",,"High",FormatMainDisplay!$H$23,AY22,,,,,"T"),IF(RTD("cqg.rtd",,"StudyData","SUBMINUTE("&amp;$D$31&amp;","&amp;FormatMainDisplay!$H$25&amp;",Regular)","Bar",,"High",,AY22,"all",,,,"T")="",NA(),RTD("cqg.rtd",,"StudyData","SUBMINUTE("&amp;$D$31&amp;","&amp;FormatMainDisplay!$H$25&amp;",Regular)","Bar",,"High",,AY22,"all",,,,"T")))</f>
        <v>1.1312</v>
      </c>
      <c r="AV22" s="105">
        <f>IF(FormatMainDisplay!$H$22="Y",RTD("cqg.rtd",,"StudyData",$D$31,"Bar",,"Low",FormatMainDisplay!$H$23,AY22,,,,,"T"),IF(RTD("cqg.rtd",,"StudyData","SUBMINUTE("&amp;$D$31&amp;","&amp;FormatMainDisplay!$H$25&amp;",Regular)","Bar",,"Low",,AY22,"all",,,,"T")="",NA(),RTD("cqg.rtd",,"StudyData","SUBMINUTE("&amp;$D$31&amp;","&amp;FormatMainDisplay!$H$25&amp;",Regular)","Bar",,"Low",,AY22,"all",,,,"T")))</f>
        <v>1.1299999999999999</v>
      </c>
      <c r="AW22" s="105">
        <f>IF(FormatMainDisplay!$H$22="Y",RTD("cqg.rtd",,"StudyData",$D$31,"Bar",,"Close",FormatMainDisplay!$H$23,AY22,,,,,"T"),IF(RTD("cqg.rtd",,"StudyData","SUBMINUTE("&amp;$D$31&amp;","&amp;FormatMainDisplay!$H$25&amp;",Regular)","Bar",,"Close",,AY22,"all",,,,"T")="",NA(),RTD("cqg.rtd",,"StudyData","SUBMINUTE("&amp;$D$31&amp;","&amp;FormatMainDisplay!$H$25&amp;",Regular)","Bar",,"Close",,AY22,"all",,,,"T")))</f>
        <v>1.1305000000000001</v>
      </c>
      <c r="AX22" s="74">
        <f>IF(FormatMainDisplay!$H$22="Y",RTD("cqg.rtd",,"StudyData",$D$31,"Bar",,"Time",FormatMainDisplay!$H$23,AY22,,,,,"T"),IF(RTD("cqg.rtd",,"StudyData","SUBMINUTE("&amp;$D$31&amp;","&amp;FormatMainDisplay!$H$25&amp;",Regular)","Bar",,"Time",,AY22,"all",,,,"T")="",NA(),RTD("cqg.rtd",,"StudyData","SUBMINUTE("&amp;$D$31&amp;","&amp;FormatMainDisplay!$H$25&amp;",Regular)","Bar",,"Time",,AY22,"all",,,,"T")))</f>
        <v>42033.447916666664</v>
      </c>
      <c r="AY22" s="30">
        <f t="shared" si="4"/>
        <v>-17</v>
      </c>
      <c r="AZ22" s="30">
        <f t="shared" si="5"/>
        <v>-13</v>
      </c>
    </row>
    <row r="23" spans="2:52" ht="13.05" customHeight="1" x14ac:dyDescent="0.25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27"/>
      <c r="O23" s="28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9"/>
      <c r="AA23" s="104">
        <f xml:space="preserve"> RTD("cqg.rtd",,"StudyData", $D$6,  "Tick", "FlatTicks=0", "Tick","D",AH23,"all")</f>
        <v>199475</v>
      </c>
      <c r="AB23" s="103">
        <f>IF(FormatMainDisplay!$H$7="Y",RTD("cqg.rtd",,"StudyData",$D$6,"Bar",,"Open",FormatMainDisplay!$H$8,AG23,,,,,"T"),IF(RTD("cqg.rtd",,"StudyData","SUBMINUTE("&amp;$D$6&amp;","&amp;FormatMainDisplay!$H$10&amp;",Regular)","Bar",,"Open",,AG23,"all",,,,"T")="",NA(),RTD("cqg.rtd",,"StudyData","SUBMINUTE("&amp;$D$6&amp;","&amp;FormatMainDisplay!$H$10&amp;",Regular)","Bar",,"Open",,AG23,"all",,,,"T")))</f>
        <v>1994</v>
      </c>
      <c r="AC23" s="103">
        <f>IF(FormatMainDisplay!$H$7="Y",RTD("cqg.rtd",,"StudyData",$D$6,"Bar",,"High",FormatMainDisplay!$H$8,AG23,,,,,"T"),IF(RTD("cqg.rtd",,"StudyData","SUBMINUTE("&amp;$D$6&amp;","&amp;FormatMainDisplay!$H$10&amp;",Regular)","Bar",,"High",,AG23,"all",,,,"T")="",NA(),RTD("cqg.rtd",,"StudyData","SUBMINUTE("&amp;$D$6&amp;","&amp;FormatMainDisplay!$H$10&amp;",Regular)","Bar",,"High",,AG23,"all",,,,"T")))</f>
        <v>1994.75</v>
      </c>
      <c r="AD23" s="103">
        <f>IF(FormatMainDisplay!$H$7="Y",RTD("cqg.rtd",,"StudyData",$D$6,"Bar",,"Low",FormatMainDisplay!$H$8,AG23,,,,,"T"),IF(RTD("cqg.rtd",,"StudyData","SUBMINUTE("&amp;$D$6&amp;","&amp;FormatMainDisplay!$H$10&amp;",Regular)","Bar",,"Low",,AG23,"all",,,,"T")="",NA(),RTD("cqg.rtd",,"StudyData","SUBMINUTE("&amp;$D$6&amp;","&amp;FormatMainDisplay!$H$10&amp;",Regular)","Bar",,"Low",,AG23,"all",,,,"T")))</f>
        <v>1993.75</v>
      </c>
      <c r="AE23" s="103">
        <f>IF(FormatMainDisplay!$H$7="Y",RTD("cqg.rtd",,"StudyData",$D$6,"Bar",,"Close",FormatMainDisplay!$H$8,AG23,,,,,"T"),IF(RTD("cqg.rtd",,"StudyData","SUBMINUTE("&amp;$D$6&amp;","&amp;FormatMainDisplay!$H$10&amp;",Regular)","Bar",,"Close",,AG23,"all",,,,"T")="",NA(),RTD("cqg.rtd",,"StudyData","SUBMINUTE("&amp;$D$6&amp;","&amp;FormatMainDisplay!$H$10&amp;",Regular)","Bar",,"Close",,AG23,"all",,,,"T")))</f>
        <v>1994</v>
      </c>
      <c r="AF23" s="74">
        <f>IF(FormatMainDisplay!$H$7="Y",RTD("cqg.rtd",,"StudyData",$D$6,"Bar",,"Time",FormatMainDisplay!$H$8,AG23,,,,,"T"),IF(RTD("cqg.rtd",,"StudyData","SUBMINUTE("&amp;$D$6&amp;","&amp;FormatMainDisplay!$H$10&amp;",Regular)","Bar",,"Time",,AG23,"all",,,,"T")="",NA(),RTD("cqg.rtd",,"StudyData","SUBMINUTE("&amp;$D$6&amp;","&amp;FormatMainDisplay!$H$10&amp;",Regular)","Bar",,"Time",,AG23,"all",,,,"T")))</f>
        <v>42033.503125000003</v>
      </c>
      <c r="AG23" s="30">
        <f t="shared" si="0"/>
        <v>-18</v>
      </c>
      <c r="AH23" s="30">
        <f t="shared" si="1"/>
        <v>-12</v>
      </c>
      <c r="AJ23" s="104">
        <f xml:space="preserve"> RTD("cqg.rtd",,"StudyData", $Q$6,  "Tick", "FlatTicks=0", "Tick","D",AQ23,"all")</f>
        <v>4418</v>
      </c>
      <c r="AK23" s="103">
        <f>IF(FormatMainDisplay!$O$7="Y",RTD("cqg.rtd",,"StudyData",$Q$6,"Bar",,"Open",FormatMainDisplay!$O$8,AP23,,,,,"T"),IF(RTD("cqg.rtd",,"StudyData","SUBMINUTE("&amp;$Q$6&amp;","&amp;FormatMainDisplay!$O$10&amp;",Regular)","Bar",,"Open",,AP23,"all",,,,"T")="",NA(),RTD("cqg.rtd",,"StudyData","SUBMINUTE("&amp;$Q$6&amp;","&amp;FormatMainDisplay!$O$10&amp;",Regular)","Bar",,"Open",,AP23,"all",,,,"T")))</f>
        <v>43.96</v>
      </c>
      <c r="AL23" s="103">
        <f>IF(FormatMainDisplay!$O$7="Y",RTD("cqg.rtd",,"StudyData",$Q$6,"Bar",,"High",FormatMainDisplay!$O$8,AP23,,,,,"T"),IF(RTD("cqg.rtd",,"StudyData","SUBMINUTE("&amp;$Q$6&amp;","&amp;FormatMainDisplay!$O$10&amp;",Regular)","Bar",,"High",,AP23,"all",,,,"T")="",NA(),RTD("cqg.rtd",,"StudyData","SUBMINUTE("&amp;$Q$6&amp;","&amp;FormatMainDisplay!$O$10&amp;",Regular)","Bar",,"High",,AP23,"all",,,,"T")))</f>
        <v>43.99</v>
      </c>
      <c r="AM23" s="103">
        <f>IF(FormatMainDisplay!$O$7="Y",RTD("cqg.rtd",,"StudyData",$Q$6,"Bar",,"Low",FormatMainDisplay!$O$8,AP23,,,,,"T"),IF(RTD("cqg.rtd",,"StudyData","SUBMINUTE("&amp;$Q$6&amp;","&amp;FormatMainDisplay!$O$10&amp;",Regular)","Bar",,"Low",,AP23,"all",,,,"T")="",NA(),RTD("cqg.rtd",,"StudyData","SUBMINUTE("&amp;$Q$6&amp;","&amp;FormatMainDisplay!$O$10&amp;",Regular)","Bar",,"Low",,AP23,"all",,,,"T")))</f>
        <v>43.83</v>
      </c>
      <c r="AN23" s="103">
        <f>IF(FormatMainDisplay!$O$7="Y",RTD("cqg.rtd",,"StudyData",$Q$6,"Bar",,"Close",FormatMainDisplay!$O$8,AP23,,,,,"T"),IF(RTD("cqg.rtd",,"StudyData","SUBMINUTE("&amp;$Q$6&amp;","&amp;FormatMainDisplay!$O$10&amp;",Regular)","Bar",,"Close",,AP23,"all",,,,"T")="",NA(),RTD("cqg.rtd",,"StudyData","SUBMINUTE("&amp;$Q$6&amp;","&amp;FormatMainDisplay!$O$10&amp;",Regular)","Bar",,"Close",,AP23,"all",,,,"T")))</f>
        <v>43.86</v>
      </c>
      <c r="AO23" s="74">
        <f>IF(FormatMainDisplay!$O$7="Y",RTD("cqg.rtd",,"StudyData",$Q$6,"Bar",,"Time",FormatMainDisplay!$O$8,AP23,,,,,"T"),IF(RTD("cqg.rtd",,"StudyData","SUBMINUTE("&amp;$Q$6&amp;","&amp;FormatMainDisplay!$O$10&amp;",Regular)","Bar",,"Time",,AP23,"all",,,,"T")="",NA(),RTD("cqg.rtd",,"StudyData","SUBMINUTE("&amp;$Q$6&amp;","&amp;FormatMainDisplay!$O$10&amp;",Regular)","Bar",,"Time",,AP23,"all",,,,"T")))</f>
        <v>42033.444444444445</v>
      </c>
      <c r="AP23" s="30">
        <f t="shared" si="2"/>
        <v>-18</v>
      </c>
      <c r="AQ23" s="30">
        <f t="shared" si="3"/>
        <v>-12</v>
      </c>
      <c r="AS23" s="104">
        <f xml:space="preserve"> RTD("cqg.rtd",,"StudyData", $D$31,  "Tick", "FlatTicks=0", "Tick","D",AZ23,"all")</f>
        <v>11309</v>
      </c>
      <c r="AT23" s="105">
        <f>IF(FormatMainDisplay!$H$22="Y",RTD("cqg.rtd",,"StudyData",$D$31,"Bar",,"Open",FormatMainDisplay!$H$23,AY23,,,,,"T"),IF(RTD("cqg.rtd",,"StudyData","SUBMINUTE("&amp;$D$31&amp;","&amp;FormatMainDisplay!$H$25&amp;",Regular)","Bar",,"Open",,AY23,"all",,,,"T")="",NA(),RTD("cqg.rtd",,"StudyData","SUBMINUTE("&amp;$D$31&amp;","&amp;FormatMainDisplay!$H$25&amp;",Regular)","Bar",,"Open",,AY23,"all",,,,"T")))</f>
        <v>1.1312</v>
      </c>
      <c r="AU23" s="105">
        <f>IF(FormatMainDisplay!$H$22="Y",RTD("cqg.rtd",,"StudyData",$D$31,"Bar",,"High",FormatMainDisplay!$H$23,AY23,,,,,"T"),IF(RTD("cqg.rtd",,"StudyData","SUBMINUTE("&amp;$D$31&amp;","&amp;FormatMainDisplay!$H$25&amp;",Regular)","Bar",,"High",,AY23,"all",,,,"T")="",NA(),RTD("cqg.rtd",,"StudyData","SUBMINUTE("&amp;$D$31&amp;","&amp;FormatMainDisplay!$H$25&amp;",Regular)","Bar",,"High",,AY23,"all",,,,"T")))</f>
        <v>1.1313</v>
      </c>
      <c r="AV23" s="105">
        <f>IF(FormatMainDisplay!$H$22="Y",RTD("cqg.rtd",,"StudyData",$D$31,"Bar",,"Low",FormatMainDisplay!$H$23,AY23,,,,,"T"),IF(RTD("cqg.rtd",,"StudyData","SUBMINUTE("&amp;$D$31&amp;","&amp;FormatMainDisplay!$H$25&amp;",Regular)","Bar",,"Low",,AY23,"all",,,,"T")="",NA(),RTD("cqg.rtd",,"StudyData","SUBMINUTE("&amp;$D$31&amp;","&amp;FormatMainDisplay!$H$25&amp;",Regular)","Bar",,"Low",,AY23,"all",,,,"T")))</f>
        <v>1.1305000000000001</v>
      </c>
      <c r="AW23" s="105">
        <f>IF(FormatMainDisplay!$H$22="Y",RTD("cqg.rtd",,"StudyData",$D$31,"Bar",,"Close",FormatMainDisplay!$H$23,AY23,,,,,"T"),IF(RTD("cqg.rtd",,"StudyData","SUBMINUTE("&amp;$D$31&amp;","&amp;FormatMainDisplay!$H$25&amp;",Regular)","Bar",,"Close",,AY23,"all",,,,"T")="",NA(),RTD("cqg.rtd",,"StudyData","SUBMINUTE("&amp;$D$31&amp;","&amp;FormatMainDisplay!$H$25&amp;",Regular)","Bar",,"Close",,AY23,"all",,,,"T")))</f>
        <v>1.1312</v>
      </c>
      <c r="AX23" s="74">
        <f>IF(FormatMainDisplay!$H$22="Y",RTD("cqg.rtd",,"StudyData",$D$31,"Bar",,"Time",FormatMainDisplay!$H$23,AY23,,,,,"T"),IF(RTD("cqg.rtd",,"StudyData","SUBMINUTE("&amp;$D$31&amp;","&amp;FormatMainDisplay!$H$25&amp;",Regular)","Bar",,"Time",,AY23,"all",,,,"T")="",NA(),RTD("cqg.rtd",,"StudyData","SUBMINUTE("&amp;$D$31&amp;","&amp;FormatMainDisplay!$H$25&amp;",Regular)","Bar",,"Time",,AY23,"all",,,,"T")))</f>
        <v>42033.444444444445</v>
      </c>
      <c r="AY23" s="30">
        <f t="shared" si="4"/>
        <v>-18</v>
      </c>
      <c r="AZ23" s="30">
        <f t="shared" si="5"/>
        <v>-12</v>
      </c>
    </row>
    <row r="24" spans="2:52" ht="13.05" customHeight="1" x14ac:dyDescent="0.25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27"/>
      <c r="O24" s="28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9"/>
      <c r="AA24" s="104">
        <f xml:space="preserve"> RTD("cqg.rtd",,"StudyData", $D$6,  "Tick", "FlatTicks=0", "Tick","D",AH24,"all")</f>
        <v>199450</v>
      </c>
      <c r="AB24" s="103">
        <f>IF(FormatMainDisplay!$H$7="Y",RTD("cqg.rtd",,"StudyData",$D$6,"Bar",,"Open",FormatMainDisplay!$H$8,AG24,,,,,"T"),IF(RTD("cqg.rtd",,"StudyData","SUBMINUTE("&amp;$D$6&amp;","&amp;FormatMainDisplay!$H$10&amp;",Regular)","Bar",,"Open",,AG24,"all",,,,"T")="",NA(),RTD("cqg.rtd",,"StudyData","SUBMINUTE("&amp;$D$6&amp;","&amp;FormatMainDisplay!$H$10&amp;",Regular)","Bar",,"Open",,AG24,"all",,,,"T")))</f>
        <v>1994</v>
      </c>
      <c r="AC24" s="103">
        <f>IF(FormatMainDisplay!$H$7="Y",RTD("cqg.rtd",,"StudyData",$D$6,"Bar",,"High",FormatMainDisplay!$H$8,AG24,,,,,"T"),IF(RTD("cqg.rtd",,"StudyData","SUBMINUTE("&amp;$D$6&amp;","&amp;FormatMainDisplay!$H$10&amp;",Regular)","Bar",,"High",,AG24,"all",,,,"T")="",NA(),RTD("cqg.rtd",,"StudyData","SUBMINUTE("&amp;$D$6&amp;","&amp;FormatMainDisplay!$H$10&amp;",Regular)","Bar",,"High",,AG24,"all",,,,"T")))</f>
        <v>1994.5</v>
      </c>
      <c r="AD24" s="103">
        <f>IF(FormatMainDisplay!$H$7="Y",RTD("cqg.rtd",,"StudyData",$D$6,"Bar",,"Low",FormatMainDisplay!$H$8,AG24,,,,,"T"),IF(RTD("cqg.rtd",,"StudyData","SUBMINUTE("&amp;$D$6&amp;","&amp;FormatMainDisplay!$H$10&amp;",Regular)","Bar",,"Low",,AG24,"all",,,,"T")="",NA(),RTD("cqg.rtd",,"StudyData","SUBMINUTE("&amp;$D$6&amp;","&amp;FormatMainDisplay!$H$10&amp;",Regular)","Bar",,"Low",,AG24,"all",,,,"T")))</f>
        <v>1993.75</v>
      </c>
      <c r="AE24" s="103">
        <f>IF(FormatMainDisplay!$H$7="Y",RTD("cqg.rtd",,"StudyData",$D$6,"Bar",,"Close",FormatMainDisplay!$H$8,AG24,,,,,"T"),IF(RTD("cqg.rtd",,"StudyData","SUBMINUTE("&amp;$D$6&amp;","&amp;FormatMainDisplay!$H$10&amp;",Regular)","Bar",,"Close",,AG24,"all",,,,"T")="",NA(),RTD("cqg.rtd",,"StudyData","SUBMINUTE("&amp;$D$6&amp;","&amp;FormatMainDisplay!$H$10&amp;",Regular)","Bar",,"Close",,AG24,"all",,,,"T")))</f>
        <v>1994.25</v>
      </c>
      <c r="AF24" s="74">
        <f>IF(FormatMainDisplay!$H$7="Y",RTD("cqg.rtd",,"StudyData",$D$6,"Bar",,"Time",FormatMainDisplay!$H$8,AG24,,,,,"T"),IF(RTD("cqg.rtd",,"StudyData","SUBMINUTE("&amp;$D$6&amp;","&amp;FormatMainDisplay!$H$10&amp;",Regular)","Bar",,"Time",,AG24,"all",,,,"T")="",NA(),RTD("cqg.rtd",,"StudyData","SUBMINUTE("&amp;$D$6&amp;","&amp;FormatMainDisplay!$H$10&amp;",Regular)","Bar",,"Time",,AG24,"all",,,,"T")))</f>
        <v>42033.50277777778</v>
      </c>
      <c r="AG24" s="30">
        <f t="shared" si="0"/>
        <v>-19</v>
      </c>
      <c r="AH24" s="30">
        <f t="shared" si="1"/>
        <v>-11</v>
      </c>
      <c r="AJ24" s="104">
        <f xml:space="preserve"> RTD("cqg.rtd",,"StudyData", $Q$6,  "Tick", "FlatTicks=0", "Tick","D",AQ24,"all")</f>
        <v>4419</v>
      </c>
      <c r="AK24" s="103">
        <f>IF(FormatMainDisplay!$O$7="Y",RTD("cqg.rtd",,"StudyData",$Q$6,"Bar",,"Open",FormatMainDisplay!$O$8,AP24,,,,,"T"),IF(RTD("cqg.rtd",,"StudyData","SUBMINUTE("&amp;$Q$6&amp;","&amp;FormatMainDisplay!$O$10&amp;",Regular)","Bar",,"Open",,AP24,"all",,,,"T")="",NA(),RTD("cqg.rtd",,"StudyData","SUBMINUTE("&amp;$Q$6&amp;","&amp;FormatMainDisplay!$O$10&amp;",Regular)","Bar",,"Open",,AP24,"all",,,,"T")))</f>
        <v>43.87</v>
      </c>
      <c r="AL24" s="103">
        <f>IF(FormatMainDisplay!$O$7="Y",RTD("cqg.rtd",,"StudyData",$Q$6,"Bar",,"High",FormatMainDisplay!$O$8,AP24,,,,,"T"),IF(RTD("cqg.rtd",,"StudyData","SUBMINUTE("&amp;$Q$6&amp;","&amp;FormatMainDisplay!$O$10&amp;",Regular)","Bar",,"High",,AP24,"all",,,,"T")="",NA(),RTD("cqg.rtd",,"StudyData","SUBMINUTE("&amp;$Q$6&amp;","&amp;FormatMainDisplay!$O$10&amp;",Regular)","Bar",,"High",,AP24,"all",,,,"T")))</f>
        <v>43.98</v>
      </c>
      <c r="AM24" s="103">
        <f>IF(FormatMainDisplay!$O$7="Y",RTD("cqg.rtd",,"StudyData",$Q$6,"Bar",,"Low",FormatMainDisplay!$O$8,AP24,,,,,"T"),IF(RTD("cqg.rtd",,"StudyData","SUBMINUTE("&amp;$Q$6&amp;","&amp;FormatMainDisplay!$O$10&amp;",Regular)","Bar",,"Low",,AP24,"all",,,,"T")="",NA(),RTD("cqg.rtd",,"StudyData","SUBMINUTE("&amp;$Q$6&amp;","&amp;FormatMainDisplay!$O$10&amp;",Regular)","Bar",,"Low",,AP24,"all",,,,"T")))</f>
        <v>43.84</v>
      </c>
      <c r="AN24" s="103">
        <f>IF(FormatMainDisplay!$O$7="Y",RTD("cqg.rtd",,"StudyData",$Q$6,"Bar",,"Close",FormatMainDisplay!$O$8,AP24,,,,,"T"),IF(RTD("cqg.rtd",,"StudyData","SUBMINUTE("&amp;$Q$6&amp;","&amp;FormatMainDisplay!$O$10&amp;",Regular)","Bar",,"Close",,AP24,"all",,,,"T")="",NA(),RTD("cqg.rtd",,"StudyData","SUBMINUTE("&amp;$Q$6&amp;","&amp;FormatMainDisplay!$O$10&amp;",Regular)","Bar",,"Close",,AP24,"all",,,,"T")))</f>
        <v>43.96</v>
      </c>
      <c r="AO24" s="74">
        <f>IF(FormatMainDisplay!$O$7="Y",RTD("cqg.rtd",,"StudyData",$Q$6,"Bar",,"Time",FormatMainDisplay!$O$8,AP24,,,,,"T"),IF(RTD("cqg.rtd",,"StudyData","SUBMINUTE("&amp;$Q$6&amp;","&amp;FormatMainDisplay!$O$10&amp;",Regular)","Bar",,"Time",,AP24,"all",,,,"T")="",NA(),RTD("cqg.rtd",,"StudyData","SUBMINUTE("&amp;$Q$6&amp;","&amp;FormatMainDisplay!$O$10&amp;",Regular)","Bar",,"Time",,AP24,"all",,,,"T")))</f>
        <v>42033.440972222219</v>
      </c>
      <c r="AP24" s="30">
        <f t="shared" si="2"/>
        <v>-19</v>
      </c>
      <c r="AQ24" s="30">
        <f t="shared" si="3"/>
        <v>-11</v>
      </c>
      <c r="AS24" s="104">
        <f xml:space="preserve"> RTD("cqg.rtd",,"StudyData", $D$31,  "Tick", "FlatTicks=0", "Tick","D",AZ24,"all")</f>
        <v>11308</v>
      </c>
      <c r="AT24" s="105">
        <f>IF(FormatMainDisplay!$H$22="Y",RTD("cqg.rtd",,"StudyData",$D$31,"Bar",,"Open",FormatMainDisplay!$H$23,AY24,,,,,"T"),IF(RTD("cqg.rtd",,"StudyData","SUBMINUTE("&amp;$D$31&amp;","&amp;FormatMainDisplay!$H$25&amp;",Regular)","Bar",,"Open",,AY24,"all",,,,"T")="",NA(),RTD("cqg.rtd",,"StudyData","SUBMINUTE("&amp;$D$31&amp;","&amp;FormatMainDisplay!$H$25&amp;",Regular)","Bar",,"Open",,AY24,"all",,,,"T")))</f>
        <v>1.1309</v>
      </c>
      <c r="AU24" s="105">
        <f>IF(FormatMainDisplay!$H$22="Y",RTD("cqg.rtd",,"StudyData",$D$31,"Bar",,"High",FormatMainDisplay!$H$23,AY24,,,,,"T"),IF(RTD("cqg.rtd",,"StudyData","SUBMINUTE("&amp;$D$31&amp;","&amp;FormatMainDisplay!$H$25&amp;",Regular)","Bar",,"High",,AY24,"all",,,,"T")="",NA(),RTD("cqg.rtd",,"StudyData","SUBMINUTE("&amp;$D$31&amp;","&amp;FormatMainDisplay!$H$25&amp;",Regular)","Bar",,"High",,AY24,"all",,,,"T")))</f>
        <v>1.1314</v>
      </c>
      <c r="AV24" s="105">
        <f>IF(FormatMainDisplay!$H$22="Y",RTD("cqg.rtd",,"StudyData",$D$31,"Bar",,"Low",FormatMainDisplay!$H$23,AY24,,,,,"T"),IF(RTD("cqg.rtd",,"StudyData","SUBMINUTE("&amp;$D$31&amp;","&amp;FormatMainDisplay!$H$25&amp;",Regular)","Bar",,"Low",,AY24,"all",,,,"T")="",NA(),RTD("cqg.rtd",,"StudyData","SUBMINUTE("&amp;$D$31&amp;","&amp;FormatMainDisplay!$H$25&amp;",Regular)","Bar",,"Low",,AY24,"all",,,,"T")))</f>
        <v>1.1303000000000001</v>
      </c>
      <c r="AW24" s="105">
        <f>IF(FormatMainDisplay!$H$22="Y",RTD("cqg.rtd",,"StudyData",$D$31,"Bar",,"Close",FormatMainDisplay!$H$23,AY24,,,,,"T"),IF(RTD("cqg.rtd",,"StudyData","SUBMINUTE("&amp;$D$31&amp;","&amp;FormatMainDisplay!$H$25&amp;",Regular)","Bar",,"Close",,AY24,"all",,,,"T")="",NA(),RTD("cqg.rtd",,"StudyData","SUBMINUTE("&amp;$D$31&amp;","&amp;FormatMainDisplay!$H$25&amp;",Regular)","Bar",,"Close",,AY24,"all",,,,"T")))</f>
        <v>1.1312</v>
      </c>
      <c r="AX24" s="74">
        <f>IF(FormatMainDisplay!$H$22="Y",RTD("cqg.rtd",,"StudyData",$D$31,"Bar",,"Time",FormatMainDisplay!$H$23,AY24,,,,,"T"),IF(RTD("cqg.rtd",,"StudyData","SUBMINUTE("&amp;$D$31&amp;","&amp;FormatMainDisplay!$H$25&amp;",Regular)","Bar",,"Time",,AY24,"all",,,,"T")="",NA(),RTD("cqg.rtd",,"StudyData","SUBMINUTE("&amp;$D$31&amp;","&amp;FormatMainDisplay!$H$25&amp;",Regular)","Bar",,"Time",,AY24,"all",,,,"T")))</f>
        <v>42033.440972222219</v>
      </c>
      <c r="AY24" s="30">
        <f t="shared" si="4"/>
        <v>-19</v>
      </c>
      <c r="AZ24" s="30">
        <f t="shared" si="5"/>
        <v>-11</v>
      </c>
    </row>
    <row r="25" spans="2:52" ht="13.05" customHeight="1" x14ac:dyDescent="0.2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7"/>
      <c r="O25" s="28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9"/>
      <c r="AA25" s="104">
        <f xml:space="preserve"> RTD("cqg.rtd",,"StudyData", $D$6,  "Tick", "FlatTicks=0", "Tick","D",AH25,"all")</f>
        <v>199475</v>
      </c>
      <c r="AB25" s="103">
        <f>IF(FormatMainDisplay!$H$7="Y",RTD("cqg.rtd",,"StudyData",$D$6,"Bar",,"Open",FormatMainDisplay!$H$8,AG25,,,,,"T"),IF(RTD("cqg.rtd",,"StudyData","SUBMINUTE("&amp;$D$6&amp;","&amp;FormatMainDisplay!$H$10&amp;",Regular)","Bar",,"Open",,AG25,"all",,,,"T")="",NA(),RTD("cqg.rtd",,"StudyData","SUBMINUTE("&amp;$D$6&amp;","&amp;FormatMainDisplay!$H$10&amp;",Regular)","Bar",,"Open",,AG25,"all",,,,"T")))</f>
        <v>1994.25</v>
      </c>
      <c r="AC25" s="103">
        <f>IF(FormatMainDisplay!$H$7="Y",RTD("cqg.rtd",,"StudyData",$D$6,"Bar",,"High",FormatMainDisplay!$H$8,AG25,,,,,"T"),IF(RTD("cqg.rtd",,"StudyData","SUBMINUTE("&amp;$D$6&amp;","&amp;FormatMainDisplay!$H$10&amp;",Regular)","Bar",,"High",,AG25,"all",,,,"T")="",NA(),RTD("cqg.rtd",,"StudyData","SUBMINUTE("&amp;$D$6&amp;","&amp;FormatMainDisplay!$H$10&amp;",Regular)","Bar",,"High",,AG25,"all",,,,"T")))</f>
        <v>1994.5</v>
      </c>
      <c r="AD25" s="103">
        <f>IF(FormatMainDisplay!$H$7="Y",RTD("cqg.rtd",,"StudyData",$D$6,"Bar",,"Low",FormatMainDisplay!$H$8,AG25,,,,,"T"),IF(RTD("cqg.rtd",,"StudyData","SUBMINUTE("&amp;$D$6&amp;","&amp;FormatMainDisplay!$H$10&amp;",Regular)","Bar",,"Low",,AG25,"all",,,,"T")="",NA(),RTD("cqg.rtd",,"StudyData","SUBMINUTE("&amp;$D$6&amp;","&amp;FormatMainDisplay!$H$10&amp;",Regular)","Bar",,"Low",,AG25,"all",,,,"T")))</f>
        <v>1993.5</v>
      </c>
      <c r="AE25" s="103">
        <f>IF(FormatMainDisplay!$H$7="Y",RTD("cqg.rtd",,"StudyData",$D$6,"Bar",,"Close",FormatMainDisplay!$H$8,AG25,,,,,"T"),IF(RTD("cqg.rtd",,"StudyData","SUBMINUTE("&amp;$D$6&amp;","&amp;FormatMainDisplay!$H$10&amp;",Regular)","Bar",,"Close",,AG25,"all",,,,"T")="",NA(),RTD("cqg.rtd",,"StudyData","SUBMINUTE("&amp;$D$6&amp;","&amp;FormatMainDisplay!$H$10&amp;",Regular)","Bar",,"Close",,AG25,"all",,,,"T")))</f>
        <v>1993.75</v>
      </c>
      <c r="AF25" s="74">
        <f>IF(FormatMainDisplay!$H$7="Y",RTD("cqg.rtd",,"StudyData",$D$6,"Bar",,"Time",FormatMainDisplay!$H$8,AG25,,,,,"T"),IF(RTD("cqg.rtd",,"StudyData","SUBMINUTE("&amp;$D$6&amp;","&amp;FormatMainDisplay!$H$10&amp;",Regular)","Bar",,"Time",,AG25,"all",,,,"T")="",NA(),RTD("cqg.rtd",,"StudyData","SUBMINUTE("&amp;$D$6&amp;","&amp;FormatMainDisplay!$H$10&amp;",Regular)","Bar",,"Time",,AG25,"all",,,,"T")))</f>
        <v>42033.502430555556</v>
      </c>
      <c r="AG25" s="30">
        <f t="shared" si="0"/>
        <v>-20</v>
      </c>
      <c r="AH25" s="30">
        <f t="shared" si="1"/>
        <v>-10</v>
      </c>
      <c r="AJ25" s="104">
        <f xml:space="preserve"> RTD("cqg.rtd",,"StudyData", $Q$6,  "Tick", "FlatTicks=0", "Tick","D",AQ25,"all")</f>
        <v>4418</v>
      </c>
      <c r="AK25" s="103">
        <f>IF(FormatMainDisplay!$O$7="Y",RTD("cqg.rtd",,"StudyData",$Q$6,"Bar",,"Open",FormatMainDisplay!$O$8,AP25,,,,,"T"),IF(RTD("cqg.rtd",,"StudyData","SUBMINUTE("&amp;$Q$6&amp;","&amp;FormatMainDisplay!$O$10&amp;",Regular)","Bar",,"Open",,AP25,"all",,,,"T")="",NA(),RTD("cqg.rtd",,"StudyData","SUBMINUTE("&amp;$Q$6&amp;","&amp;FormatMainDisplay!$O$10&amp;",Regular)","Bar",,"Open",,AP25,"all",,,,"T")))</f>
        <v>43.82</v>
      </c>
      <c r="AL25" s="103">
        <f>IF(FormatMainDisplay!$O$7="Y",RTD("cqg.rtd",,"StudyData",$Q$6,"Bar",,"High",FormatMainDisplay!$O$8,AP25,,,,,"T"),IF(RTD("cqg.rtd",,"StudyData","SUBMINUTE("&amp;$Q$6&amp;","&amp;FormatMainDisplay!$O$10&amp;",Regular)","Bar",,"High",,AP25,"all",,,,"T")="",NA(),RTD("cqg.rtd",,"StudyData","SUBMINUTE("&amp;$Q$6&amp;","&amp;FormatMainDisplay!$O$10&amp;",Regular)","Bar",,"High",,AP25,"all",,,,"T")))</f>
        <v>43.91</v>
      </c>
      <c r="AM25" s="103">
        <f>IF(FormatMainDisplay!$O$7="Y",RTD("cqg.rtd",,"StudyData",$Q$6,"Bar",,"Low",FormatMainDisplay!$O$8,AP25,,,,,"T"),IF(RTD("cqg.rtd",,"StudyData","SUBMINUTE("&amp;$Q$6&amp;","&amp;FormatMainDisplay!$O$10&amp;",Regular)","Bar",,"Low",,AP25,"all",,,,"T")="",NA(),RTD("cqg.rtd",,"StudyData","SUBMINUTE("&amp;$Q$6&amp;","&amp;FormatMainDisplay!$O$10&amp;",Regular)","Bar",,"Low",,AP25,"all",,,,"T")))</f>
        <v>43.74</v>
      </c>
      <c r="AN25" s="103">
        <f>IF(FormatMainDisplay!$O$7="Y",RTD("cqg.rtd",,"StudyData",$Q$6,"Bar",,"Close",FormatMainDisplay!$O$8,AP25,,,,,"T"),IF(RTD("cqg.rtd",,"StudyData","SUBMINUTE("&amp;$Q$6&amp;","&amp;FormatMainDisplay!$O$10&amp;",Regular)","Bar",,"Close",,AP25,"all",,,,"T")="",NA(),RTD("cqg.rtd",,"StudyData","SUBMINUTE("&amp;$Q$6&amp;","&amp;FormatMainDisplay!$O$10&amp;",Regular)","Bar",,"Close",,AP25,"all",,,,"T")))</f>
        <v>43.86</v>
      </c>
      <c r="AO25" s="74">
        <f>IF(FormatMainDisplay!$O$7="Y",RTD("cqg.rtd",,"StudyData",$Q$6,"Bar",,"Time",FormatMainDisplay!$O$8,AP25,,,,,"T"),IF(RTD("cqg.rtd",,"StudyData","SUBMINUTE("&amp;$Q$6&amp;","&amp;FormatMainDisplay!$O$10&amp;",Regular)","Bar",,"Time",,AP25,"all",,,,"T")="",NA(),RTD("cqg.rtd",,"StudyData","SUBMINUTE("&amp;$Q$6&amp;","&amp;FormatMainDisplay!$O$10&amp;",Regular)","Bar",,"Time",,AP25,"all",,,,"T")))</f>
        <v>42033.4375</v>
      </c>
      <c r="AP25" s="30">
        <f t="shared" si="2"/>
        <v>-20</v>
      </c>
      <c r="AQ25" s="30">
        <f t="shared" si="3"/>
        <v>-10</v>
      </c>
      <c r="AS25" s="104">
        <f xml:space="preserve"> RTD("cqg.rtd",,"StudyData", $D$31,  "Tick", "FlatTicks=0", "Tick","D",AZ25,"all")</f>
        <v>11309</v>
      </c>
      <c r="AT25" s="105">
        <f>IF(FormatMainDisplay!$H$22="Y",RTD("cqg.rtd",,"StudyData",$D$31,"Bar",,"Open",FormatMainDisplay!$H$23,AY25,,,,,"T"),IF(RTD("cqg.rtd",,"StudyData","SUBMINUTE("&amp;$D$31&amp;","&amp;FormatMainDisplay!$H$25&amp;",Regular)","Bar",,"Open",,AY25,"all",,,,"T")="",NA(),RTD("cqg.rtd",,"StudyData","SUBMINUTE("&amp;$D$31&amp;","&amp;FormatMainDisplay!$H$25&amp;",Regular)","Bar",,"Open",,AY25,"all",,,,"T")))</f>
        <v>1.1317999999999999</v>
      </c>
      <c r="AU25" s="105">
        <f>IF(FormatMainDisplay!$H$22="Y",RTD("cqg.rtd",,"StudyData",$D$31,"Bar",,"High",FormatMainDisplay!$H$23,AY25,,,,,"T"),IF(RTD("cqg.rtd",,"StudyData","SUBMINUTE("&amp;$D$31&amp;","&amp;FormatMainDisplay!$H$25&amp;",Regular)","Bar",,"High",,AY25,"all",,,,"T")="",NA(),RTD("cqg.rtd",,"StudyData","SUBMINUTE("&amp;$D$31&amp;","&amp;FormatMainDisplay!$H$25&amp;",Regular)","Bar",,"High",,AY25,"all",,,,"T")))</f>
        <v>1.1317999999999999</v>
      </c>
      <c r="AV25" s="105">
        <f>IF(FormatMainDisplay!$H$22="Y",RTD("cqg.rtd",,"StudyData",$D$31,"Bar",,"Low",FormatMainDisplay!$H$23,AY25,,,,,"T"),IF(RTD("cqg.rtd",,"StudyData","SUBMINUTE("&amp;$D$31&amp;","&amp;FormatMainDisplay!$H$25&amp;",Regular)","Bar",,"Low",,AY25,"all",,,,"T")="",NA(),RTD("cqg.rtd",,"StudyData","SUBMINUTE("&amp;$D$31&amp;","&amp;FormatMainDisplay!$H$25&amp;",Regular)","Bar",,"Low",,AY25,"all",,,,"T")))</f>
        <v>1.1303000000000001</v>
      </c>
      <c r="AW25" s="105">
        <f>IF(FormatMainDisplay!$H$22="Y",RTD("cqg.rtd",,"StudyData",$D$31,"Bar",,"Close",FormatMainDisplay!$H$23,AY25,,,,,"T"),IF(RTD("cqg.rtd",,"StudyData","SUBMINUTE("&amp;$D$31&amp;","&amp;FormatMainDisplay!$H$25&amp;",Regular)","Bar",,"Close",,AY25,"all",,,,"T")="",NA(),RTD("cqg.rtd",,"StudyData","SUBMINUTE("&amp;$D$31&amp;","&amp;FormatMainDisplay!$H$25&amp;",Regular)","Bar",,"Close",,AY25,"all",,,,"T")))</f>
        <v>1.1309</v>
      </c>
      <c r="AX25" s="74">
        <f>IF(FormatMainDisplay!$H$22="Y",RTD("cqg.rtd",,"StudyData",$D$31,"Bar",,"Time",FormatMainDisplay!$H$23,AY25,,,,,"T"),IF(RTD("cqg.rtd",,"StudyData","SUBMINUTE("&amp;$D$31&amp;","&amp;FormatMainDisplay!$H$25&amp;",Regular)","Bar",,"Time",,AY25,"all",,,,"T")="",NA(),RTD("cqg.rtd",,"StudyData","SUBMINUTE("&amp;$D$31&amp;","&amp;FormatMainDisplay!$H$25&amp;",Regular)","Bar",,"Time",,AY25,"all",,,,"T")))</f>
        <v>42033.4375</v>
      </c>
      <c r="AY25" s="30">
        <f t="shared" si="4"/>
        <v>-20</v>
      </c>
      <c r="AZ25" s="30">
        <f t="shared" si="5"/>
        <v>-10</v>
      </c>
    </row>
    <row r="26" spans="2:52" ht="13.8" customHeight="1" x14ac:dyDescent="0.25">
      <c r="B26" s="2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9"/>
      <c r="N26" s="27"/>
      <c r="O26" s="28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9"/>
      <c r="AA26" s="104">
        <f xml:space="preserve"> RTD("cqg.rtd",,"StudyData", $D$6,  "Tick", "FlatTicks=0", "Tick","D",AH26,"all")</f>
        <v>199450</v>
      </c>
      <c r="AB26" s="103">
        <f>IF(FormatMainDisplay!$H$7="Y",RTD("cqg.rtd",,"StudyData",$D$6,"Bar",,"Open",FormatMainDisplay!$H$8,AG26,,,,,"T"),IF(RTD("cqg.rtd",,"StudyData","SUBMINUTE("&amp;$D$6&amp;","&amp;FormatMainDisplay!$H$10&amp;",Regular)","Bar",,"Open",,AG26,"all",,,,"T")="",NA(),RTD("cqg.rtd",,"StudyData","SUBMINUTE("&amp;$D$6&amp;","&amp;FormatMainDisplay!$H$10&amp;",Regular)","Bar",,"Open",,AG26,"all",,,,"T")))</f>
        <v>1995</v>
      </c>
      <c r="AC26" s="103">
        <f>IF(FormatMainDisplay!$H$7="Y",RTD("cqg.rtd",,"StudyData",$D$6,"Bar",,"High",FormatMainDisplay!$H$8,AG26,,,,,"T"),IF(RTD("cqg.rtd",,"StudyData","SUBMINUTE("&amp;$D$6&amp;","&amp;FormatMainDisplay!$H$10&amp;",Regular)","Bar",,"High",,AG26,"all",,,,"T")="",NA(),RTD("cqg.rtd",,"StudyData","SUBMINUTE("&amp;$D$6&amp;","&amp;FormatMainDisplay!$H$10&amp;",Regular)","Bar",,"High",,AG26,"all",,,,"T")))</f>
        <v>1995</v>
      </c>
      <c r="AD26" s="103">
        <f>IF(FormatMainDisplay!$H$7="Y",RTD("cqg.rtd",,"StudyData",$D$6,"Bar",,"Low",FormatMainDisplay!$H$8,AG26,,,,,"T"),IF(RTD("cqg.rtd",,"StudyData","SUBMINUTE("&amp;$D$6&amp;","&amp;FormatMainDisplay!$H$10&amp;",Regular)","Bar",,"Low",,AG26,"all",,,,"T")="",NA(),RTD("cqg.rtd",,"StudyData","SUBMINUTE("&amp;$D$6&amp;","&amp;FormatMainDisplay!$H$10&amp;",Regular)","Bar",,"Low",,AG26,"all",,,,"T")))</f>
        <v>1994.25</v>
      </c>
      <c r="AE26" s="103">
        <f>IF(FormatMainDisplay!$H$7="Y",RTD("cqg.rtd",,"StudyData",$D$6,"Bar",,"Close",FormatMainDisplay!$H$8,AG26,,,,,"T"),IF(RTD("cqg.rtd",,"StudyData","SUBMINUTE("&amp;$D$6&amp;","&amp;FormatMainDisplay!$H$10&amp;",Regular)","Bar",,"Close",,AG26,"all",,,,"T")="",NA(),RTD("cqg.rtd",,"StudyData","SUBMINUTE("&amp;$D$6&amp;","&amp;FormatMainDisplay!$H$10&amp;",Regular)","Bar",,"Close",,AG26,"all",,,,"T")))</f>
        <v>1994.25</v>
      </c>
      <c r="AF26" s="74">
        <f>IF(FormatMainDisplay!$H$7="Y",RTD("cqg.rtd",,"StudyData",$D$6,"Bar",,"Time",FormatMainDisplay!$H$8,AG26,,,,,"T"),IF(RTD("cqg.rtd",,"StudyData","SUBMINUTE("&amp;$D$6&amp;","&amp;FormatMainDisplay!$H$10&amp;",Regular)","Bar",,"Time",,AG26,"all",,,,"T")="",NA(),RTD("cqg.rtd",,"StudyData","SUBMINUTE("&amp;$D$6&amp;","&amp;FormatMainDisplay!$H$10&amp;",Regular)","Bar",,"Time",,AG26,"all",,,,"T")))</f>
        <v>42033.502083333333</v>
      </c>
      <c r="AG26" s="30">
        <f t="shared" si="0"/>
        <v>-21</v>
      </c>
      <c r="AH26" s="30">
        <f t="shared" si="1"/>
        <v>-9</v>
      </c>
      <c r="AJ26" s="104">
        <f xml:space="preserve"> RTD("cqg.rtd",,"StudyData", $Q$6,  "Tick", "FlatTicks=0", "Tick","D",AQ26,"all")</f>
        <v>4417</v>
      </c>
      <c r="AK26" s="103">
        <f>IF(FormatMainDisplay!$O$7="Y",RTD("cqg.rtd",,"StudyData",$Q$6,"Bar",,"Open",FormatMainDisplay!$O$8,AP26,,,,,"T"),IF(RTD("cqg.rtd",,"StudyData","SUBMINUTE("&amp;$Q$6&amp;","&amp;FormatMainDisplay!$O$10&amp;",Regular)","Bar",,"Open",,AP26,"all",,,,"T")="",NA(),RTD("cqg.rtd",,"StudyData","SUBMINUTE("&amp;$Q$6&amp;","&amp;FormatMainDisplay!$O$10&amp;",Regular)","Bar",,"Open",,AP26,"all",,,,"T")))</f>
        <v>43.97</v>
      </c>
      <c r="AL26" s="103">
        <f>IF(FormatMainDisplay!$O$7="Y",RTD("cqg.rtd",,"StudyData",$Q$6,"Bar",,"High",FormatMainDisplay!$O$8,AP26,,,,,"T"),IF(RTD("cqg.rtd",,"StudyData","SUBMINUTE("&amp;$Q$6&amp;","&amp;FormatMainDisplay!$O$10&amp;",Regular)","Bar",,"High",,AP26,"all",,,,"T")="",NA(),RTD("cqg.rtd",,"StudyData","SUBMINUTE("&amp;$Q$6&amp;","&amp;FormatMainDisplay!$O$10&amp;",Regular)","Bar",,"High",,AP26,"all",,,,"T")))</f>
        <v>43.97</v>
      </c>
      <c r="AM26" s="103">
        <f>IF(FormatMainDisplay!$O$7="Y",RTD("cqg.rtd",,"StudyData",$Q$6,"Bar",,"Low",FormatMainDisplay!$O$8,AP26,,,,,"T"),IF(RTD("cqg.rtd",,"StudyData","SUBMINUTE("&amp;$Q$6&amp;","&amp;FormatMainDisplay!$O$10&amp;",Regular)","Bar",,"Low",,AP26,"all",,,,"T")="",NA(),RTD("cqg.rtd",,"StudyData","SUBMINUTE("&amp;$Q$6&amp;","&amp;FormatMainDisplay!$O$10&amp;",Regular)","Bar",,"Low",,AP26,"all",,,,"T")))</f>
        <v>43.78</v>
      </c>
      <c r="AN26" s="103">
        <f>IF(FormatMainDisplay!$O$7="Y",RTD("cqg.rtd",,"StudyData",$Q$6,"Bar",,"Close",FormatMainDisplay!$O$8,AP26,,,,,"T"),IF(RTD("cqg.rtd",,"StudyData","SUBMINUTE("&amp;$Q$6&amp;","&amp;FormatMainDisplay!$O$10&amp;",Regular)","Bar",,"Close",,AP26,"all",,,,"T")="",NA(),RTD("cqg.rtd",,"StudyData","SUBMINUTE("&amp;$Q$6&amp;","&amp;FormatMainDisplay!$O$10&amp;",Regular)","Bar",,"Close",,AP26,"all",,,,"T")))</f>
        <v>43.81</v>
      </c>
      <c r="AO26" s="74">
        <f>IF(FormatMainDisplay!$O$7="Y",RTD("cqg.rtd",,"StudyData",$Q$6,"Bar",,"Time",FormatMainDisplay!$O$8,AP26,,,,,"T"),IF(RTD("cqg.rtd",,"StudyData","SUBMINUTE("&amp;$Q$6&amp;","&amp;FormatMainDisplay!$O$10&amp;",Regular)","Bar",,"Time",,AP26,"all",,,,"T")="",NA(),RTD("cqg.rtd",,"StudyData","SUBMINUTE("&amp;$Q$6&amp;","&amp;FormatMainDisplay!$O$10&amp;",Regular)","Bar",,"Time",,AP26,"all",,,,"T")))</f>
        <v>42033.434027777781</v>
      </c>
      <c r="AP26" s="30">
        <f t="shared" si="2"/>
        <v>-21</v>
      </c>
      <c r="AQ26" s="30">
        <f t="shared" si="3"/>
        <v>-9</v>
      </c>
      <c r="AS26" s="104">
        <f xml:space="preserve"> RTD("cqg.rtd",,"StudyData", $D$31,  "Tick", "FlatTicks=0", "Tick","D",AZ26,"all")</f>
        <v>11310</v>
      </c>
      <c r="AT26" s="105">
        <f>IF(FormatMainDisplay!$H$22="Y",RTD("cqg.rtd",,"StudyData",$D$31,"Bar",,"Open",FormatMainDisplay!$H$23,AY26,,,,,"T"),IF(RTD("cqg.rtd",,"StudyData","SUBMINUTE("&amp;$D$31&amp;","&amp;FormatMainDisplay!$H$25&amp;",Regular)","Bar",,"Open",,AY26,"all",,,,"T")="",NA(),RTD("cqg.rtd",,"StudyData","SUBMINUTE("&amp;$D$31&amp;","&amp;FormatMainDisplay!$H$25&amp;",Regular)","Bar",,"Open",,AY26,"all",,,,"T")))</f>
        <v>1.1315999999999999</v>
      </c>
      <c r="AU26" s="105">
        <f>IF(FormatMainDisplay!$H$22="Y",RTD("cqg.rtd",,"StudyData",$D$31,"Bar",,"High",FormatMainDisplay!$H$23,AY26,,,,,"T"),IF(RTD("cqg.rtd",,"StudyData","SUBMINUTE("&amp;$D$31&amp;","&amp;FormatMainDisplay!$H$25&amp;",Regular)","Bar",,"High",,AY26,"all",,,,"T")="",NA(),RTD("cqg.rtd",,"StudyData","SUBMINUTE("&amp;$D$31&amp;","&amp;FormatMainDisplay!$H$25&amp;",Regular)","Bar",,"High",,AY26,"all",,,,"T")))</f>
        <v>1.1324000000000001</v>
      </c>
      <c r="AV26" s="105">
        <f>IF(FormatMainDisplay!$H$22="Y",RTD("cqg.rtd",,"StudyData",$D$31,"Bar",,"Low",FormatMainDisplay!$H$23,AY26,,,,,"T"),IF(RTD("cqg.rtd",,"StudyData","SUBMINUTE("&amp;$D$31&amp;","&amp;FormatMainDisplay!$H$25&amp;",Regular)","Bar",,"Low",,AY26,"all",,,,"T")="",NA(),RTD("cqg.rtd",,"StudyData","SUBMINUTE("&amp;$D$31&amp;","&amp;FormatMainDisplay!$H$25&amp;",Regular)","Bar",,"Low",,AY26,"all",,,,"T")))</f>
        <v>1.1315999999999999</v>
      </c>
      <c r="AW26" s="105">
        <f>IF(FormatMainDisplay!$H$22="Y",RTD("cqg.rtd",,"StudyData",$D$31,"Bar",,"Close",FormatMainDisplay!$H$23,AY26,,,,,"T"),IF(RTD("cqg.rtd",,"StudyData","SUBMINUTE("&amp;$D$31&amp;","&amp;FormatMainDisplay!$H$25&amp;",Regular)","Bar",,"Close",,AY26,"all",,,,"T")="",NA(),RTD("cqg.rtd",,"StudyData","SUBMINUTE("&amp;$D$31&amp;","&amp;FormatMainDisplay!$H$25&amp;",Regular)","Bar",,"Close",,AY26,"all",,,,"T")))</f>
        <v>1.1317999999999999</v>
      </c>
      <c r="AX26" s="74">
        <f>IF(FormatMainDisplay!$H$22="Y",RTD("cqg.rtd",,"StudyData",$D$31,"Bar",,"Time",FormatMainDisplay!$H$23,AY26,,,,,"T"),IF(RTD("cqg.rtd",,"StudyData","SUBMINUTE("&amp;$D$31&amp;","&amp;FormatMainDisplay!$H$25&amp;",Regular)","Bar",,"Time",,AY26,"all",,,,"T")="",NA(),RTD("cqg.rtd",,"StudyData","SUBMINUTE("&amp;$D$31&amp;","&amp;FormatMainDisplay!$H$25&amp;",Regular)","Bar",,"Time",,AY26,"all",,,,"T")))</f>
        <v>42033.434027777781</v>
      </c>
      <c r="AY26" s="30">
        <f t="shared" si="4"/>
        <v>-21</v>
      </c>
      <c r="AZ26" s="30">
        <f t="shared" si="5"/>
        <v>-9</v>
      </c>
    </row>
    <row r="27" spans="2:52" ht="10.050000000000001" customHeight="1" x14ac:dyDescent="0.25">
      <c r="B27" s="180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2"/>
      <c r="AA27" s="104">
        <f xml:space="preserve"> RTD("cqg.rtd",,"StudyData", $D$6,  "Tick", "FlatTicks=0", "Tick","D",AH27,"all")</f>
        <v>199475</v>
      </c>
      <c r="AB27" s="103">
        <f>IF(FormatMainDisplay!$H$7="Y",RTD("cqg.rtd",,"StudyData",$D$6,"Bar",,"Open",FormatMainDisplay!$H$8,AG27,,,,,"T"),IF(RTD("cqg.rtd",,"StudyData","SUBMINUTE("&amp;$D$6&amp;","&amp;FormatMainDisplay!$H$10&amp;",Regular)","Bar",,"Open",,AG27,"all",,,,"T")="",NA(),RTD("cqg.rtd",,"StudyData","SUBMINUTE("&amp;$D$6&amp;","&amp;FormatMainDisplay!$H$10&amp;",Regular)","Bar",,"Open",,AG27,"all",,,,"T")))</f>
        <v>1995</v>
      </c>
      <c r="AC27" s="103">
        <f>IF(FormatMainDisplay!$H$7="Y",RTD("cqg.rtd",,"StudyData",$D$6,"Bar",,"High",FormatMainDisplay!$H$8,AG27,,,,,"T"),IF(RTD("cqg.rtd",,"StudyData","SUBMINUTE("&amp;$D$6&amp;","&amp;FormatMainDisplay!$H$10&amp;",Regular)","Bar",,"High",,AG27,"all",,,,"T")="",NA(),RTD("cqg.rtd",,"StudyData","SUBMINUTE("&amp;$D$6&amp;","&amp;FormatMainDisplay!$H$10&amp;",Regular)","Bar",,"High",,AG27,"all",,,,"T")))</f>
        <v>1995.25</v>
      </c>
      <c r="AD27" s="103">
        <f>IF(FormatMainDisplay!$H$7="Y",RTD("cqg.rtd",,"StudyData",$D$6,"Bar",,"Low",FormatMainDisplay!$H$8,AG27,,,,,"T"),IF(RTD("cqg.rtd",,"StudyData","SUBMINUTE("&amp;$D$6&amp;","&amp;FormatMainDisplay!$H$10&amp;",Regular)","Bar",,"Low",,AG27,"all",,,,"T")="",NA(),RTD("cqg.rtd",,"StudyData","SUBMINUTE("&amp;$D$6&amp;","&amp;FormatMainDisplay!$H$10&amp;",Regular)","Bar",,"Low",,AG27,"all",,,,"T")))</f>
        <v>1994.75</v>
      </c>
      <c r="AE27" s="103">
        <f>IF(FormatMainDisplay!$H$7="Y",RTD("cqg.rtd",,"StudyData",$D$6,"Bar",,"Close",FormatMainDisplay!$H$8,AG27,,,,,"T"),IF(RTD("cqg.rtd",,"StudyData","SUBMINUTE("&amp;$D$6&amp;","&amp;FormatMainDisplay!$H$10&amp;",Regular)","Bar",,"Close",,AG27,"all",,,,"T")="",NA(),RTD("cqg.rtd",,"StudyData","SUBMINUTE("&amp;$D$6&amp;","&amp;FormatMainDisplay!$H$10&amp;",Regular)","Bar",,"Close",,AG27,"all",,,,"T")))</f>
        <v>1995</v>
      </c>
      <c r="AF27" s="74">
        <f>IF(FormatMainDisplay!$H$7="Y",RTD("cqg.rtd",,"StudyData",$D$6,"Bar",,"Time",FormatMainDisplay!$H$8,AG27,,,,,"T"),IF(RTD("cqg.rtd",,"StudyData","SUBMINUTE("&amp;$D$6&amp;","&amp;FormatMainDisplay!$H$10&amp;",Regular)","Bar",,"Time",,AG27,"all",,,,"T")="",NA(),RTD("cqg.rtd",,"StudyData","SUBMINUTE("&amp;$D$6&amp;","&amp;FormatMainDisplay!$H$10&amp;",Regular)","Bar",,"Time",,AG27,"all",,,,"T")))</f>
        <v>42033.501736111109</v>
      </c>
      <c r="AG27" s="30">
        <f>AG26-1</f>
        <v>-22</v>
      </c>
      <c r="AH27" s="30">
        <f>AH26+1</f>
        <v>-8</v>
      </c>
      <c r="AJ27" s="104">
        <f xml:space="preserve"> RTD("cqg.rtd",,"StudyData", $Q$6,  "Tick", "FlatTicks=0", "Tick","D",AQ27,"all")</f>
        <v>4416</v>
      </c>
      <c r="AK27" s="103">
        <f>IF(FormatMainDisplay!$O$7="Y",RTD("cqg.rtd",,"StudyData",$Q$6,"Bar",,"Open",FormatMainDisplay!$O$8,AP27,,,,,"T"),IF(RTD("cqg.rtd",,"StudyData","SUBMINUTE("&amp;$Q$6&amp;","&amp;FormatMainDisplay!$O$10&amp;",Regular)","Bar",,"Open",,AP27,"all",,,,"T")="",NA(),RTD("cqg.rtd",,"StudyData","SUBMINUTE("&amp;$Q$6&amp;","&amp;FormatMainDisplay!$O$10&amp;",Regular)","Bar",,"Open",,AP27,"all",,,,"T")))</f>
        <v>43.88</v>
      </c>
      <c r="AL27" s="103">
        <f>IF(FormatMainDisplay!$O$7="Y",RTD("cqg.rtd",,"StudyData",$Q$6,"Bar",,"High",FormatMainDisplay!$O$8,AP27,,,,,"T"),IF(RTD("cqg.rtd",,"StudyData","SUBMINUTE("&amp;$Q$6&amp;","&amp;FormatMainDisplay!$O$10&amp;",Regular)","Bar",,"High",,AP27,"all",,,,"T")="",NA(),RTD("cqg.rtd",,"StudyData","SUBMINUTE("&amp;$Q$6&amp;","&amp;FormatMainDisplay!$O$10&amp;",Regular)","Bar",,"High",,AP27,"all",,,,"T")))</f>
        <v>44</v>
      </c>
      <c r="AM27" s="103">
        <f>IF(FormatMainDisplay!$O$7="Y",RTD("cqg.rtd",,"StudyData",$Q$6,"Bar",,"Low",FormatMainDisplay!$O$8,AP27,,,,,"T"),IF(RTD("cqg.rtd",,"StudyData","SUBMINUTE("&amp;$Q$6&amp;","&amp;FormatMainDisplay!$O$10&amp;",Regular)","Bar",,"Low",,AP27,"all",,,,"T")="",NA(),RTD("cqg.rtd",,"StudyData","SUBMINUTE("&amp;$Q$6&amp;","&amp;FormatMainDisplay!$O$10&amp;",Regular)","Bar",,"Low",,AP27,"all",,,,"T")))</f>
        <v>43.87</v>
      </c>
      <c r="AN27" s="103">
        <f>IF(FormatMainDisplay!$O$7="Y",RTD("cqg.rtd",,"StudyData",$Q$6,"Bar",,"Close",FormatMainDisplay!$O$8,AP27,,,,,"T"),IF(RTD("cqg.rtd",,"StudyData","SUBMINUTE("&amp;$Q$6&amp;","&amp;FormatMainDisplay!$O$10&amp;",Regular)","Bar",,"Close",,AP27,"all",,,,"T")="",NA(),RTD("cqg.rtd",,"StudyData","SUBMINUTE("&amp;$Q$6&amp;","&amp;FormatMainDisplay!$O$10&amp;",Regular)","Bar",,"Close",,AP27,"all",,,,"T")))</f>
        <v>43.97</v>
      </c>
      <c r="AO27" s="74">
        <f>IF(FormatMainDisplay!$O$7="Y",RTD("cqg.rtd",,"StudyData",$Q$6,"Bar",,"Time",FormatMainDisplay!$O$8,AP27,,,,,"T"),IF(RTD("cqg.rtd",,"StudyData","SUBMINUTE("&amp;$Q$6&amp;","&amp;FormatMainDisplay!$O$10&amp;",Regular)","Bar",,"Time",,AP27,"all",,,,"T")="",NA(),RTD("cqg.rtd",,"StudyData","SUBMINUTE("&amp;$Q$6&amp;","&amp;FormatMainDisplay!$O$10&amp;",Regular)","Bar",,"Time",,AP27,"all",,,,"T")))</f>
        <v>42033.430555555555</v>
      </c>
      <c r="AP27" s="30">
        <f>AP26-1</f>
        <v>-22</v>
      </c>
      <c r="AQ27" s="30">
        <f>AQ26+1</f>
        <v>-8</v>
      </c>
      <c r="AS27" s="104">
        <f xml:space="preserve"> RTD("cqg.rtd",,"StudyData", $D$31,  "Tick", "FlatTicks=0", "Tick","D",AZ27,"all")</f>
        <v>11309</v>
      </c>
      <c r="AT27" s="105">
        <f>IF(FormatMainDisplay!$H$22="Y",RTD("cqg.rtd",,"StudyData",$D$31,"Bar",,"Open",FormatMainDisplay!$H$23,AY27,,,,,"T"),IF(RTD("cqg.rtd",,"StudyData","SUBMINUTE("&amp;$D$31&amp;","&amp;FormatMainDisplay!$H$25&amp;",Regular)","Bar",,"Open",,AY27,"all",,,,"T")="",NA(),RTD("cqg.rtd",,"StudyData","SUBMINUTE("&amp;$D$31&amp;","&amp;FormatMainDisplay!$H$25&amp;",Regular)","Bar",,"Open",,AY27,"all",,,,"T")))</f>
        <v>1.1327</v>
      </c>
      <c r="AU27" s="105">
        <f>IF(FormatMainDisplay!$H$22="Y",RTD("cqg.rtd",,"StudyData",$D$31,"Bar",,"High",FormatMainDisplay!$H$23,AY27,,,,,"T"),IF(RTD("cqg.rtd",,"StudyData","SUBMINUTE("&amp;$D$31&amp;","&amp;FormatMainDisplay!$H$25&amp;",Regular)","Bar",,"High",,AY27,"all",,,,"T")="",NA(),RTD("cqg.rtd",,"StudyData","SUBMINUTE("&amp;$D$31&amp;","&amp;FormatMainDisplay!$H$25&amp;",Regular)","Bar",,"High",,AY27,"all",,,,"T")))</f>
        <v>1.1329</v>
      </c>
      <c r="AV27" s="105">
        <f>IF(FormatMainDisplay!$H$22="Y",RTD("cqg.rtd",,"StudyData",$D$31,"Bar",,"Low",FormatMainDisplay!$H$23,AY27,,,,,"T"),IF(RTD("cqg.rtd",,"StudyData","SUBMINUTE("&amp;$D$31&amp;","&amp;FormatMainDisplay!$H$25&amp;",Regular)","Bar",,"Low",,AY27,"all",,,,"T")="",NA(),RTD("cqg.rtd",,"StudyData","SUBMINUTE("&amp;$D$31&amp;","&amp;FormatMainDisplay!$H$25&amp;",Regular)","Bar",,"Low",,AY27,"all",,,,"T")))</f>
        <v>1.1315</v>
      </c>
      <c r="AW27" s="105">
        <f>IF(FormatMainDisplay!$H$22="Y",RTD("cqg.rtd",,"StudyData",$D$31,"Bar",,"Close",FormatMainDisplay!$H$23,AY27,,,,,"T"),IF(RTD("cqg.rtd",,"StudyData","SUBMINUTE("&amp;$D$31&amp;","&amp;FormatMainDisplay!$H$25&amp;",Regular)","Bar",,"Close",,AY27,"all",,,,"T")="",NA(),RTD("cqg.rtd",,"StudyData","SUBMINUTE("&amp;$D$31&amp;","&amp;FormatMainDisplay!$H$25&amp;",Regular)","Bar",,"Close",,AY27,"all",,,,"T")))</f>
        <v>1.1316999999999999</v>
      </c>
      <c r="AX27" s="74">
        <f>IF(FormatMainDisplay!$H$22="Y",RTD("cqg.rtd",,"StudyData",$D$31,"Bar",,"Time",FormatMainDisplay!$H$23,AY27,,,,,"T"),IF(RTD("cqg.rtd",,"StudyData","SUBMINUTE("&amp;$D$31&amp;","&amp;FormatMainDisplay!$H$25&amp;",Regular)","Bar",,"Time",,AY27,"all",,,,"T")="",NA(),RTD("cqg.rtd",,"StudyData","SUBMINUTE("&amp;$D$31&amp;","&amp;FormatMainDisplay!$H$25&amp;",Regular)","Bar",,"Time",,AY27,"all",,,,"T")))</f>
        <v>42033.430555555555</v>
      </c>
      <c r="AY27" s="30">
        <f>AY26-1</f>
        <v>-22</v>
      </c>
      <c r="AZ27" s="30">
        <f>AZ26+1</f>
        <v>-8</v>
      </c>
    </row>
    <row r="28" spans="2:52" ht="1.05" customHeight="1" x14ac:dyDescent="0.25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104">
        <f xml:space="preserve"> RTD("cqg.rtd",,"StudyData", $D$6,  "Tick", "FlatTicks=0", "Tick","D",AH28,"all")</f>
        <v>199450</v>
      </c>
      <c r="AB28" s="103">
        <f>IF(FormatMainDisplay!$H$7="Y",RTD("cqg.rtd",,"StudyData",$D$6,"Bar",,"Open",FormatMainDisplay!$H$8,AG28,,,,,"T"),IF(RTD("cqg.rtd",,"StudyData","SUBMINUTE("&amp;$D$6&amp;","&amp;FormatMainDisplay!$H$10&amp;",Regular)","Bar",,"Open",,AG28,"all",,,,"T")="",NA(),RTD("cqg.rtd",,"StudyData","SUBMINUTE("&amp;$D$6&amp;","&amp;FormatMainDisplay!$H$10&amp;",Regular)","Bar",,"Open",,AG28,"all",,,,"T")))</f>
        <v>1993.75</v>
      </c>
      <c r="AC28" s="103">
        <f>IF(FormatMainDisplay!$H$7="Y",RTD("cqg.rtd",,"StudyData",$D$6,"Bar",,"High",FormatMainDisplay!$H$8,AG28,,,,,"T"),IF(RTD("cqg.rtd",,"StudyData","SUBMINUTE("&amp;$D$6&amp;","&amp;FormatMainDisplay!$H$10&amp;",Regular)","Bar",,"High",,AG28,"all",,,,"T")="",NA(),RTD("cqg.rtd",,"StudyData","SUBMINUTE("&amp;$D$6&amp;","&amp;FormatMainDisplay!$H$10&amp;",Regular)","Bar",,"High",,AG28,"all",,,,"T")))</f>
        <v>1995</v>
      </c>
      <c r="AD28" s="103">
        <f>IF(FormatMainDisplay!$H$7="Y",RTD("cqg.rtd",,"StudyData",$D$6,"Bar",,"Low",FormatMainDisplay!$H$8,AG28,,,,,"T"),IF(RTD("cqg.rtd",,"StudyData","SUBMINUTE("&amp;$D$6&amp;","&amp;FormatMainDisplay!$H$10&amp;",Regular)","Bar",,"Low",,AG28,"all",,,,"T")="",NA(),RTD("cqg.rtd",,"StudyData","SUBMINUTE("&amp;$D$6&amp;","&amp;FormatMainDisplay!$H$10&amp;",Regular)","Bar",,"Low",,AG28,"all",,,,"T")))</f>
        <v>1993.75</v>
      </c>
      <c r="AE28" s="103">
        <f>IF(FormatMainDisplay!$H$7="Y",RTD("cqg.rtd",,"StudyData",$D$6,"Bar",,"Close",FormatMainDisplay!$H$8,AG28,,,,,"T"),IF(RTD("cqg.rtd",,"StudyData","SUBMINUTE("&amp;$D$6&amp;","&amp;FormatMainDisplay!$H$10&amp;",Regular)","Bar",,"Close",,AG28,"all",,,,"T")="",NA(),RTD("cqg.rtd",,"StudyData","SUBMINUTE("&amp;$D$6&amp;","&amp;FormatMainDisplay!$H$10&amp;",Regular)","Bar",,"Close",,AG28,"all",,,,"T")))</f>
        <v>1994.75</v>
      </c>
      <c r="AF28" s="74">
        <f>IF(FormatMainDisplay!$H$7="Y",RTD("cqg.rtd",,"StudyData",$D$6,"Bar",,"Time",FormatMainDisplay!$H$8,AG28,,,,,"T"),IF(RTD("cqg.rtd",,"StudyData","SUBMINUTE("&amp;$D$6&amp;","&amp;FormatMainDisplay!$H$10&amp;",Regular)","Bar",,"Time",,AG28,"all",,,,"T")="",NA(),RTD("cqg.rtd",,"StudyData","SUBMINUTE("&amp;$D$6&amp;","&amp;FormatMainDisplay!$H$10&amp;",Regular)","Bar",,"Time",,AG28,"all",,,,"T")))</f>
        <v>42033.501388888886</v>
      </c>
      <c r="AG28" s="30">
        <f t="shared" si="0"/>
        <v>-23</v>
      </c>
      <c r="AH28" s="30">
        <f t="shared" si="1"/>
        <v>-7</v>
      </c>
      <c r="AJ28" s="104">
        <f xml:space="preserve"> RTD("cqg.rtd",,"StudyData", $Q$6,  "Tick", "FlatTicks=0", "Tick","D",AQ28,"all")</f>
        <v>4417</v>
      </c>
      <c r="AK28" s="103">
        <f>IF(FormatMainDisplay!$O$7="Y",RTD("cqg.rtd",,"StudyData",$Q$6,"Bar",,"Open",FormatMainDisplay!$O$8,AP28,,,,,"T"),IF(RTD("cqg.rtd",,"StudyData","SUBMINUTE("&amp;$Q$6&amp;","&amp;FormatMainDisplay!$O$10&amp;",Regular)","Bar",,"Open",,AP28,"all",,,,"T")="",NA(),RTD("cqg.rtd",,"StudyData","SUBMINUTE("&amp;$Q$6&amp;","&amp;FormatMainDisplay!$O$10&amp;",Regular)","Bar",,"Open",,AP28,"all",,,,"T")))</f>
        <v>43.91</v>
      </c>
      <c r="AL28" s="103">
        <f>IF(FormatMainDisplay!$O$7="Y",RTD("cqg.rtd",,"StudyData",$Q$6,"Bar",,"High",FormatMainDisplay!$O$8,AP28,,,,,"T"),IF(RTD("cqg.rtd",,"StudyData","SUBMINUTE("&amp;$Q$6&amp;","&amp;FormatMainDisplay!$O$10&amp;",Regular)","Bar",,"High",,AP28,"all",,,,"T")="",NA(),RTD("cqg.rtd",,"StudyData","SUBMINUTE("&amp;$Q$6&amp;","&amp;FormatMainDisplay!$O$10&amp;",Regular)","Bar",,"High",,AP28,"all",,,,"T")))</f>
        <v>44.02</v>
      </c>
      <c r="AM28" s="103">
        <f>IF(FormatMainDisplay!$O$7="Y",RTD("cqg.rtd",,"StudyData",$Q$6,"Bar",,"Low",FormatMainDisplay!$O$8,AP28,,,,,"T"),IF(RTD("cqg.rtd",,"StudyData","SUBMINUTE("&amp;$Q$6&amp;","&amp;FormatMainDisplay!$O$10&amp;",Regular)","Bar",,"Low",,AP28,"all",,,,"T")="",NA(),RTD("cqg.rtd",,"StudyData","SUBMINUTE("&amp;$Q$6&amp;","&amp;FormatMainDisplay!$O$10&amp;",Regular)","Bar",,"Low",,AP28,"all",,,,"T")))</f>
        <v>43.77</v>
      </c>
      <c r="AN28" s="103">
        <f>IF(FormatMainDisplay!$O$7="Y",RTD("cqg.rtd",,"StudyData",$Q$6,"Bar",,"Close",FormatMainDisplay!$O$8,AP28,,,,,"T"),IF(RTD("cqg.rtd",,"StudyData","SUBMINUTE("&amp;$Q$6&amp;","&amp;FormatMainDisplay!$O$10&amp;",Regular)","Bar",,"Close",,AP28,"all",,,,"T")="",NA(),RTD("cqg.rtd",,"StudyData","SUBMINUTE("&amp;$Q$6&amp;","&amp;FormatMainDisplay!$O$10&amp;",Regular)","Bar",,"Close",,AP28,"all",,,,"T")))</f>
        <v>43.87</v>
      </c>
      <c r="AO28" s="74">
        <f>IF(FormatMainDisplay!$O$7="Y",RTD("cqg.rtd",,"StudyData",$Q$6,"Bar",,"Time",FormatMainDisplay!$O$8,AP28,,,,,"T"),IF(RTD("cqg.rtd",,"StudyData","SUBMINUTE("&amp;$Q$6&amp;","&amp;FormatMainDisplay!$O$10&amp;",Regular)","Bar",,"Time",,AP28,"all",,,,"T")="",NA(),RTD("cqg.rtd",,"StudyData","SUBMINUTE("&amp;$Q$6&amp;","&amp;FormatMainDisplay!$O$10&amp;",Regular)","Bar",,"Time",,AP28,"all",,,,"T")))</f>
        <v>42033.427083333336</v>
      </c>
      <c r="AP28" s="30">
        <f t="shared" si="2"/>
        <v>-23</v>
      </c>
      <c r="AQ28" s="30">
        <f t="shared" si="3"/>
        <v>-7</v>
      </c>
      <c r="AS28" s="104">
        <f xml:space="preserve"> RTD("cqg.rtd",,"StudyData", $D$31,  "Tick", "FlatTicks=0", "Tick","D",AZ28,"all")</f>
        <v>11310</v>
      </c>
      <c r="AT28" s="105">
        <f>IF(FormatMainDisplay!$H$22="Y",RTD("cqg.rtd",,"StudyData",$D$31,"Bar",,"Open",FormatMainDisplay!$H$23,AY28,,,,,"T"),IF(RTD("cqg.rtd",,"StudyData","SUBMINUTE("&amp;$D$31&amp;","&amp;FormatMainDisplay!$H$25&amp;",Regular)","Bar",,"Open",,AY28,"all",,,,"T")="",NA(),RTD("cqg.rtd",,"StudyData","SUBMINUTE("&amp;$D$31&amp;","&amp;FormatMainDisplay!$H$25&amp;",Regular)","Bar",,"Open",,AY28,"all",,,,"T")))</f>
        <v>1.1333</v>
      </c>
      <c r="AU28" s="105">
        <f>IF(FormatMainDisplay!$H$22="Y",RTD("cqg.rtd",,"StudyData",$D$31,"Bar",,"High",FormatMainDisplay!$H$23,AY28,,,,,"T"),IF(RTD("cqg.rtd",,"StudyData","SUBMINUTE("&amp;$D$31&amp;","&amp;FormatMainDisplay!$H$25&amp;",Regular)","Bar",,"High",,AY28,"all",,,,"T")="",NA(),RTD("cqg.rtd",,"StudyData","SUBMINUTE("&amp;$D$31&amp;","&amp;FormatMainDisplay!$H$25&amp;",Regular)","Bar",,"High",,AY28,"all",,,,"T")))</f>
        <v>1.1335</v>
      </c>
      <c r="AV28" s="105">
        <f>IF(FormatMainDisplay!$H$22="Y",RTD("cqg.rtd",,"StudyData",$D$31,"Bar",,"Low",FormatMainDisplay!$H$23,AY28,,,,,"T"),IF(RTD("cqg.rtd",,"StudyData","SUBMINUTE("&amp;$D$31&amp;","&amp;FormatMainDisplay!$H$25&amp;",Regular)","Bar",,"Low",,AY28,"all",,,,"T")="",NA(),RTD("cqg.rtd",,"StudyData","SUBMINUTE("&amp;$D$31&amp;","&amp;FormatMainDisplay!$H$25&amp;",Regular)","Bar",,"Low",,AY28,"all",,,,"T")))</f>
        <v>1.1323000000000001</v>
      </c>
      <c r="AW28" s="105">
        <f>IF(FormatMainDisplay!$H$22="Y",RTD("cqg.rtd",,"StudyData",$D$31,"Bar",,"Close",FormatMainDisplay!$H$23,AY28,,,,,"T"),IF(RTD("cqg.rtd",,"StudyData","SUBMINUTE("&amp;$D$31&amp;","&amp;FormatMainDisplay!$H$25&amp;",Regular)","Bar",,"Close",,AY28,"all",,,,"T")="",NA(),RTD("cqg.rtd",,"StudyData","SUBMINUTE("&amp;$D$31&amp;","&amp;FormatMainDisplay!$H$25&amp;",Regular)","Bar",,"Close",,AY28,"all",,,,"T")))</f>
        <v>1.1327</v>
      </c>
      <c r="AX28" s="74">
        <f>IF(FormatMainDisplay!$H$22="Y",RTD("cqg.rtd",,"StudyData",$D$31,"Bar",,"Time",FormatMainDisplay!$H$23,AY28,,,,,"T"),IF(RTD("cqg.rtd",,"StudyData","SUBMINUTE("&amp;$D$31&amp;","&amp;FormatMainDisplay!$H$25&amp;",Regular)","Bar",,"Time",,AY28,"all",,,,"T")="",NA(),RTD("cqg.rtd",,"StudyData","SUBMINUTE("&amp;$D$31&amp;","&amp;FormatMainDisplay!$H$25&amp;",Regular)","Bar",,"Time",,AY28,"all",,,,"T")))</f>
        <v>42033.427083333336</v>
      </c>
      <c r="AY28" s="30">
        <f t="shared" si="4"/>
        <v>-23</v>
      </c>
      <c r="AZ28" s="30">
        <f t="shared" si="5"/>
        <v>-7</v>
      </c>
    </row>
    <row r="29" spans="2:52" ht="1.05" customHeight="1" x14ac:dyDescent="0.25">
      <c r="B29" s="7"/>
      <c r="C29" s="7"/>
      <c r="D29" s="7"/>
      <c r="E29" s="34"/>
      <c r="F29" s="34"/>
      <c r="G29" s="7"/>
      <c r="H29" s="7"/>
      <c r="I29" s="7"/>
      <c r="J29" s="7"/>
      <c r="K29" s="7"/>
      <c r="L29" s="7"/>
      <c r="M29" s="7"/>
      <c r="N29" s="30"/>
      <c r="O29" s="7"/>
      <c r="P29" s="7"/>
      <c r="Q29" s="7"/>
      <c r="R29" s="34"/>
      <c r="S29" s="34"/>
      <c r="T29" s="7"/>
      <c r="U29" s="7"/>
      <c r="V29" s="7"/>
      <c r="W29" s="7"/>
      <c r="X29" s="7"/>
      <c r="Y29" s="7"/>
      <c r="Z29" s="7"/>
      <c r="AA29" s="104">
        <f xml:space="preserve"> RTD("cqg.rtd",,"StudyData", $D$6,  "Tick", "FlatTicks=0", "Tick","D",AH29,"all")</f>
        <v>199475</v>
      </c>
      <c r="AB29" s="103">
        <f>IF(FormatMainDisplay!$H$7="Y",RTD("cqg.rtd",,"StudyData",$D$6,"Bar",,"Open",FormatMainDisplay!$H$8,AG29,,,,,"T"),IF(RTD("cqg.rtd",,"StudyData","SUBMINUTE("&amp;$D$6&amp;","&amp;FormatMainDisplay!$H$10&amp;",Regular)","Bar",,"Open",,AG29,"all",,,,"T")="",NA(),RTD("cqg.rtd",,"StudyData","SUBMINUTE("&amp;$D$6&amp;","&amp;FormatMainDisplay!$H$10&amp;",Regular)","Bar",,"Open",,AG29,"all",,,,"T")))</f>
        <v>1994.25</v>
      </c>
      <c r="AC29" s="103">
        <f>IF(FormatMainDisplay!$H$7="Y",RTD("cqg.rtd",,"StudyData",$D$6,"Bar",,"High",FormatMainDisplay!$H$8,AG29,,,,,"T"),IF(RTD("cqg.rtd",,"StudyData","SUBMINUTE("&amp;$D$6&amp;","&amp;FormatMainDisplay!$H$10&amp;",Regular)","Bar",,"High",,AG29,"all",,,,"T")="",NA(),RTD("cqg.rtd",,"StudyData","SUBMINUTE("&amp;$D$6&amp;","&amp;FormatMainDisplay!$H$10&amp;",Regular)","Bar",,"High",,AG29,"all",,,,"T")))</f>
        <v>1994.5</v>
      </c>
      <c r="AD29" s="103">
        <f>IF(FormatMainDisplay!$H$7="Y",RTD("cqg.rtd",,"StudyData",$D$6,"Bar",,"Low",FormatMainDisplay!$H$8,AG29,,,,,"T"),IF(RTD("cqg.rtd",,"StudyData","SUBMINUTE("&amp;$D$6&amp;","&amp;FormatMainDisplay!$H$10&amp;",Regular)","Bar",,"Low",,AG29,"all",,,,"T")="",NA(),RTD("cqg.rtd",,"StudyData","SUBMINUTE("&amp;$D$6&amp;","&amp;FormatMainDisplay!$H$10&amp;",Regular)","Bar",,"Low",,AG29,"all",,,,"T")))</f>
        <v>1993.25</v>
      </c>
      <c r="AE29" s="103">
        <f>IF(FormatMainDisplay!$H$7="Y",RTD("cqg.rtd",,"StudyData",$D$6,"Bar",,"Close",FormatMainDisplay!$H$8,AG29,,,,,"T"),IF(RTD("cqg.rtd",,"StudyData","SUBMINUTE("&amp;$D$6&amp;","&amp;FormatMainDisplay!$H$10&amp;",Regular)","Bar",,"Close",,AG29,"all",,,,"T")="",NA(),RTD("cqg.rtd",,"StudyData","SUBMINUTE("&amp;$D$6&amp;","&amp;FormatMainDisplay!$H$10&amp;",Regular)","Bar",,"Close",,AG29,"all",,,,"T")))</f>
        <v>1993.5</v>
      </c>
      <c r="AF29" s="74">
        <f>IF(FormatMainDisplay!$H$7="Y",RTD("cqg.rtd",,"StudyData",$D$6,"Bar",,"Time",FormatMainDisplay!$H$8,AG29,,,,,"T"),IF(RTD("cqg.rtd",,"StudyData","SUBMINUTE("&amp;$D$6&amp;","&amp;FormatMainDisplay!$H$10&amp;",Regular)","Bar",,"Time",,AG29,"all",,,,"T")="",NA(),RTD("cqg.rtd",,"StudyData","SUBMINUTE("&amp;$D$6&amp;","&amp;FormatMainDisplay!$H$10&amp;",Regular)","Bar",,"Time",,AG29,"all",,,,"T")))</f>
        <v>42033.50104166667</v>
      </c>
      <c r="AG29" s="30">
        <f t="shared" si="0"/>
        <v>-24</v>
      </c>
      <c r="AH29" s="30">
        <f t="shared" si="1"/>
        <v>-6</v>
      </c>
      <c r="AJ29" s="104">
        <f xml:space="preserve"> RTD("cqg.rtd",,"StudyData", $Q$6,  "Tick", "FlatTicks=0", "Tick","D",AQ29,"all")</f>
        <v>4418</v>
      </c>
      <c r="AK29" s="103">
        <f>IF(FormatMainDisplay!$O$7="Y",RTD("cqg.rtd",,"StudyData",$Q$6,"Bar",,"Open",FormatMainDisplay!$O$8,AP29,,,,,"T"),IF(RTD("cqg.rtd",,"StudyData","SUBMINUTE("&amp;$Q$6&amp;","&amp;FormatMainDisplay!$O$10&amp;",Regular)","Bar",,"Open",,AP29,"all",,,,"T")="",NA(),RTD("cqg.rtd",,"StudyData","SUBMINUTE("&amp;$Q$6&amp;","&amp;FormatMainDisplay!$O$10&amp;",Regular)","Bar",,"Open",,AP29,"all",,,,"T")))</f>
        <v>43.75</v>
      </c>
      <c r="AL29" s="103">
        <f>IF(FormatMainDisplay!$O$7="Y",RTD("cqg.rtd",,"StudyData",$Q$6,"Bar",,"High",FormatMainDisplay!$O$8,AP29,,,,,"T"),IF(RTD("cqg.rtd",,"StudyData","SUBMINUTE("&amp;$Q$6&amp;","&amp;FormatMainDisplay!$O$10&amp;",Regular)","Bar",,"High",,AP29,"all",,,,"T")="",NA(),RTD("cqg.rtd",,"StudyData","SUBMINUTE("&amp;$Q$6&amp;","&amp;FormatMainDisplay!$O$10&amp;",Regular)","Bar",,"High",,AP29,"all",,,,"T")))</f>
        <v>43.96</v>
      </c>
      <c r="AM29" s="103">
        <f>IF(FormatMainDisplay!$O$7="Y",RTD("cqg.rtd",,"StudyData",$Q$6,"Bar",,"Low",FormatMainDisplay!$O$8,AP29,,,,,"T"),IF(RTD("cqg.rtd",,"StudyData","SUBMINUTE("&amp;$Q$6&amp;","&amp;FormatMainDisplay!$O$10&amp;",Regular)","Bar",,"Low",,AP29,"all",,,,"T")="",NA(),RTD("cqg.rtd",,"StudyData","SUBMINUTE("&amp;$Q$6&amp;","&amp;FormatMainDisplay!$O$10&amp;",Regular)","Bar",,"Low",,AP29,"all",,,,"T")))</f>
        <v>43.66</v>
      </c>
      <c r="AN29" s="103">
        <f>IF(FormatMainDisplay!$O$7="Y",RTD("cqg.rtd",,"StudyData",$Q$6,"Bar",,"Close",FormatMainDisplay!$O$8,AP29,,,,,"T"),IF(RTD("cqg.rtd",,"StudyData","SUBMINUTE("&amp;$Q$6&amp;","&amp;FormatMainDisplay!$O$10&amp;",Regular)","Bar",,"Close",,AP29,"all",,,,"T")="",NA(),RTD("cqg.rtd",,"StudyData","SUBMINUTE("&amp;$Q$6&amp;","&amp;FormatMainDisplay!$O$10&amp;",Regular)","Bar",,"Close",,AP29,"all",,,,"T")))</f>
        <v>43.91</v>
      </c>
      <c r="AO29" s="74">
        <f>IF(FormatMainDisplay!$O$7="Y",RTD("cqg.rtd",,"StudyData",$Q$6,"Bar",,"Time",FormatMainDisplay!$O$8,AP29,,,,,"T"),IF(RTD("cqg.rtd",,"StudyData","SUBMINUTE("&amp;$Q$6&amp;","&amp;FormatMainDisplay!$O$10&amp;",Regular)","Bar",,"Time",,AP29,"all",,,,"T")="",NA(),RTD("cqg.rtd",,"StudyData","SUBMINUTE("&amp;$Q$6&amp;","&amp;FormatMainDisplay!$O$10&amp;",Regular)","Bar",,"Time",,AP29,"all",,,,"T")))</f>
        <v>42033.423611111109</v>
      </c>
      <c r="AP29" s="30">
        <f t="shared" si="2"/>
        <v>-24</v>
      </c>
      <c r="AQ29" s="30">
        <f t="shared" si="3"/>
        <v>-6</v>
      </c>
      <c r="AS29" s="104">
        <f xml:space="preserve"> RTD("cqg.rtd",,"StudyData", $D$31,  "Tick", "FlatTicks=0", "Tick","D",AZ29,"all")</f>
        <v>11309</v>
      </c>
      <c r="AT29" s="105">
        <f>IF(FormatMainDisplay!$H$22="Y",RTD("cqg.rtd",,"StudyData",$D$31,"Bar",,"Open",FormatMainDisplay!$H$23,AY29,,,,,"T"),IF(RTD("cqg.rtd",,"StudyData","SUBMINUTE("&amp;$D$31&amp;","&amp;FormatMainDisplay!$H$25&amp;",Regular)","Bar",,"Open",,AY29,"all",,,,"T")="",NA(),RTD("cqg.rtd",,"StudyData","SUBMINUTE("&amp;$D$31&amp;","&amp;FormatMainDisplay!$H$25&amp;",Regular)","Bar",,"Open",,AY29,"all",,,,"T")))</f>
        <v>1.1339999999999999</v>
      </c>
      <c r="AU29" s="105">
        <f>IF(FormatMainDisplay!$H$22="Y",RTD("cqg.rtd",,"StudyData",$D$31,"Bar",,"High",FormatMainDisplay!$H$23,AY29,,,,,"T"),IF(RTD("cqg.rtd",,"StudyData","SUBMINUTE("&amp;$D$31&amp;","&amp;FormatMainDisplay!$H$25&amp;",Regular)","Bar",,"High",,AY29,"all",,,,"T")="",NA(),RTD("cqg.rtd",,"StudyData","SUBMINUTE("&amp;$D$31&amp;","&amp;FormatMainDisplay!$H$25&amp;",Regular)","Bar",,"High",,AY29,"all",,,,"T")))</f>
        <v>1.1341000000000001</v>
      </c>
      <c r="AV29" s="105">
        <f>IF(FormatMainDisplay!$H$22="Y",RTD("cqg.rtd",,"StudyData",$D$31,"Bar",,"Low",FormatMainDisplay!$H$23,AY29,,,,,"T"),IF(RTD("cqg.rtd",,"StudyData","SUBMINUTE("&amp;$D$31&amp;","&amp;FormatMainDisplay!$H$25&amp;",Regular)","Bar",,"Low",,AY29,"all",,,,"T")="",NA(),RTD("cqg.rtd",,"StudyData","SUBMINUTE("&amp;$D$31&amp;","&amp;FormatMainDisplay!$H$25&amp;",Regular)","Bar",,"Low",,AY29,"all",,,,"T")))</f>
        <v>1.1331</v>
      </c>
      <c r="AW29" s="105">
        <f>IF(FormatMainDisplay!$H$22="Y",RTD("cqg.rtd",,"StudyData",$D$31,"Bar",,"Close",FormatMainDisplay!$H$23,AY29,,,,,"T"),IF(RTD("cqg.rtd",,"StudyData","SUBMINUTE("&amp;$D$31&amp;","&amp;FormatMainDisplay!$H$25&amp;",Regular)","Bar",,"Close",,AY29,"all",,,,"T")="",NA(),RTD("cqg.rtd",,"StudyData","SUBMINUTE("&amp;$D$31&amp;","&amp;FormatMainDisplay!$H$25&amp;",Regular)","Bar",,"Close",,AY29,"all",,,,"T")))</f>
        <v>1.1333</v>
      </c>
      <c r="AX29" s="74">
        <f>IF(FormatMainDisplay!$H$22="Y",RTD("cqg.rtd",,"StudyData",$D$31,"Bar",,"Time",FormatMainDisplay!$H$23,AY29,,,,,"T"),IF(RTD("cqg.rtd",,"StudyData","SUBMINUTE("&amp;$D$31&amp;","&amp;FormatMainDisplay!$H$25&amp;",Regular)","Bar",,"Time",,AY29,"all",,,,"T")="",NA(),RTD("cqg.rtd",,"StudyData","SUBMINUTE("&amp;$D$31&amp;","&amp;FormatMainDisplay!$H$25&amp;",Regular)","Bar",,"Time",,AY29,"all",,,,"T")))</f>
        <v>42033.423611111109</v>
      </c>
      <c r="AY29" s="30">
        <f t="shared" si="4"/>
        <v>-24</v>
      </c>
      <c r="AZ29" s="30">
        <f t="shared" si="5"/>
        <v>-6</v>
      </c>
    </row>
    <row r="30" spans="2:52" ht="1.05" customHeight="1" x14ac:dyDescent="0.25">
      <c r="B30" s="7"/>
      <c r="C30" s="7"/>
      <c r="D30" s="7"/>
      <c r="E30" s="7"/>
      <c r="F30" s="7"/>
      <c r="G30" s="7"/>
      <c r="H30" s="39"/>
      <c r="I30" s="7"/>
      <c r="J30" s="7"/>
      <c r="K30" s="7"/>
      <c r="L30" s="7"/>
      <c r="M30" s="40"/>
      <c r="N30" s="33"/>
      <c r="O30" s="40"/>
      <c r="P30" s="53"/>
      <c r="Q30" s="40"/>
      <c r="R30" s="7"/>
      <c r="S30" s="7"/>
      <c r="T30" s="7"/>
      <c r="U30" s="39"/>
      <c r="V30" s="7"/>
      <c r="W30" s="7"/>
      <c r="X30" s="7"/>
      <c r="Y30" s="7"/>
      <c r="Z30" s="40"/>
      <c r="AA30" s="104">
        <f xml:space="preserve"> RTD("cqg.rtd",,"StudyData", $D$6,  "Tick", "FlatTicks=0", "Tick","D",AH30,"all")</f>
        <v>199500</v>
      </c>
      <c r="AB30" s="103">
        <f>IF(FormatMainDisplay!$H$7="Y",RTD("cqg.rtd",,"StudyData",$D$6,"Bar",,"Open",FormatMainDisplay!$H$8,AG30,,,,,"T"),IF(RTD("cqg.rtd",,"StudyData","SUBMINUTE("&amp;$D$6&amp;","&amp;FormatMainDisplay!$H$10&amp;",Regular)","Bar",,"Open",,AG30,"all",,,,"T")="",NA(),RTD("cqg.rtd",,"StudyData","SUBMINUTE("&amp;$D$6&amp;","&amp;FormatMainDisplay!$H$10&amp;",Regular)","Bar",,"Open",,AG30,"all",,,,"T")))</f>
        <v>1994.25</v>
      </c>
      <c r="AC30" s="103">
        <f>IF(FormatMainDisplay!$H$7="Y",RTD("cqg.rtd",,"StudyData",$D$6,"Bar",,"High",FormatMainDisplay!$H$8,AG30,,,,,"T"),IF(RTD("cqg.rtd",,"StudyData","SUBMINUTE("&amp;$D$6&amp;","&amp;FormatMainDisplay!$H$10&amp;",Regular)","Bar",,"High",,AG30,"all",,,,"T")="",NA(),RTD("cqg.rtd",,"StudyData","SUBMINUTE("&amp;$D$6&amp;","&amp;FormatMainDisplay!$H$10&amp;",Regular)","Bar",,"High",,AG30,"all",,,,"T")))</f>
        <v>1994.5</v>
      </c>
      <c r="AD30" s="103">
        <f>IF(FormatMainDisplay!$H$7="Y",RTD("cqg.rtd",,"StudyData",$D$6,"Bar",,"Low",FormatMainDisplay!$H$8,AG30,,,,,"T"),IF(RTD("cqg.rtd",,"StudyData","SUBMINUTE("&amp;$D$6&amp;","&amp;FormatMainDisplay!$H$10&amp;",Regular)","Bar",,"Low",,AG30,"all",,,,"T")="",NA(),RTD("cqg.rtd",,"StudyData","SUBMINUTE("&amp;$D$6&amp;","&amp;FormatMainDisplay!$H$10&amp;",Regular)","Bar",,"Low",,AG30,"all",,,,"T")))</f>
        <v>1994.25</v>
      </c>
      <c r="AE30" s="103">
        <f>IF(FormatMainDisplay!$H$7="Y",RTD("cqg.rtd",,"StudyData",$D$6,"Bar",,"Close",FormatMainDisplay!$H$8,AG30,,,,,"T"),IF(RTD("cqg.rtd",,"StudyData","SUBMINUTE("&amp;$D$6&amp;","&amp;FormatMainDisplay!$H$10&amp;",Regular)","Bar",,"Close",,AG30,"all",,,,"T")="",NA(),RTD("cqg.rtd",,"StudyData","SUBMINUTE("&amp;$D$6&amp;","&amp;FormatMainDisplay!$H$10&amp;",Regular)","Bar",,"Close",,AG30,"all",,,,"T")))</f>
        <v>1994.5</v>
      </c>
      <c r="AF30" s="74">
        <f>IF(FormatMainDisplay!$H$7="Y",RTD("cqg.rtd",,"StudyData",$D$6,"Bar",,"Time",FormatMainDisplay!$H$8,AG30,,,,,"T"),IF(RTD("cqg.rtd",,"StudyData","SUBMINUTE("&amp;$D$6&amp;","&amp;FormatMainDisplay!$H$10&amp;",Regular)","Bar",,"Time",,AG30,"all",,,,"T")="",NA(),RTD("cqg.rtd",,"StudyData","SUBMINUTE("&amp;$D$6&amp;","&amp;FormatMainDisplay!$H$10&amp;",Regular)","Bar",,"Time",,AG30,"all",,,,"T")))</f>
        <v>42033.500694444447</v>
      </c>
      <c r="AG30" s="30">
        <f t="shared" si="0"/>
        <v>-25</v>
      </c>
      <c r="AH30" s="30">
        <f t="shared" si="1"/>
        <v>-5</v>
      </c>
      <c r="AJ30" s="104">
        <f xml:space="preserve"> RTD("cqg.rtd",,"StudyData", $Q$6,  "Tick", "FlatTicks=0", "Tick","D",AQ30,"all")</f>
        <v>4419</v>
      </c>
      <c r="AK30" s="103">
        <f>IF(FormatMainDisplay!$O$7="Y",RTD("cqg.rtd",,"StudyData",$Q$6,"Bar",,"Open",FormatMainDisplay!$O$8,AP30,,,,,"T"),IF(RTD("cqg.rtd",,"StudyData","SUBMINUTE("&amp;$Q$6&amp;","&amp;FormatMainDisplay!$O$10&amp;",Regular)","Bar",,"Open",,AP30,"all",,,,"T")="",NA(),RTD("cqg.rtd",,"StudyData","SUBMINUTE("&amp;$Q$6&amp;","&amp;FormatMainDisplay!$O$10&amp;",Regular)","Bar",,"Open",,AP30,"all",,,,"T")))</f>
        <v>43.75</v>
      </c>
      <c r="AL30" s="103">
        <f>IF(FormatMainDisplay!$O$7="Y",RTD("cqg.rtd",,"StudyData",$Q$6,"Bar",,"High",FormatMainDisplay!$O$8,AP30,,,,,"T"),IF(RTD("cqg.rtd",,"StudyData","SUBMINUTE("&amp;$Q$6&amp;","&amp;FormatMainDisplay!$O$10&amp;",Regular)","Bar",,"High",,AP30,"all",,,,"T")="",NA(),RTD("cqg.rtd",,"StudyData","SUBMINUTE("&amp;$Q$6&amp;","&amp;FormatMainDisplay!$O$10&amp;",Regular)","Bar",,"High",,AP30,"all",,,,"T")))</f>
        <v>43.76</v>
      </c>
      <c r="AM30" s="103">
        <f>IF(FormatMainDisplay!$O$7="Y",RTD("cqg.rtd",,"StudyData",$Q$6,"Bar",,"Low",FormatMainDisplay!$O$8,AP30,,,,,"T"),IF(RTD("cqg.rtd",,"StudyData","SUBMINUTE("&amp;$Q$6&amp;","&amp;FormatMainDisplay!$O$10&amp;",Regular)","Bar",,"Low",,AP30,"all",,,,"T")="",NA(),RTD("cqg.rtd",,"StudyData","SUBMINUTE("&amp;$Q$6&amp;","&amp;FormatMainDisplay!$O$10&amp;",Regular)","Bar",,"Low",,AP30,"all",,,,"T")))</f>
        <v>43.58</v>
      </c>
      <c r="AN30" s="103">
        <f>IF(FormatMainDisplay!$O$7="Y",RTD("cqg.rtd",,"StudyData",$Q$6,"Bar",,"Close",FormatMainDisplay!$O$8,AP30,,,,,"T"),IF(RTD("cqg.rtd",,"StudyData","SUBMINUTE("&amp;$Q$6&amp;","&amp;FormatMainDisplay!$O$10&amp;",Regular)","Bar",,"Close",,AP30,"all",,,,"T")="",NA(),RTD("cqg.rtd",,"StudyData","SUBMINUTE("&amp;$Q$6&amp;","&amp;FormatMainDisplay!$O$10&amp;",Regular)","Bar",,"Close",,AP30,"all",,,,"T")))</f>
        <v>43.76</v>
      </c>
      <c r="AO30" s="74">
        <f>IF(FormatMainDisplay!$O$7="Y",RTD("cqg.rtd",,"StudyData",$Q$6,"Bar",,"Time",FormatMainDisplay!$O$8,AP30,,,,,"T"),IF(RTD("cqg.rtd",,"StudyData","SUBMINUTE("&amp;$Q$6&amp;","&amp;FormatMainDisplay!$O$10&amp;",Regular)","Bar",,"Time",,AP30,"all",,,,"T")="",NA(),RTD("cqg.rtd",,"StudyData","SUBMINUTE("&amp;$Q$6&amp;","&amp;FormatMainDisplay!$O$10&amp;",Regular)","Bar",,"Time",,AP30,"all",,,,"T")))</f>
        <v>42033.420138888891</v>
      </c>
      <c r="AP30" s="30">
        <f t="shared" si="2"/>
        <v>-25</v>
      </c>
      <c r="AQ30" s="30">
        <f t="shared" si="3"/>
        <v>-5</v>
      </c>
      <c r="AS30" s="104">
        <f xml:space="preserve"> RTD("cqg.rtd",,"StudyData", $D$31,  "Tick", "FlatTicks=0", "Tick","D",AZ30,"all")</f>
        <v>11310</v>
      </c>
      <c r="AT30" s="105">
        <f>IF(FormatMainDisplay!$H$22="Y",RTD("cqg.rtd",,"StudyData",$D$31,"Bar",,"Open",FormatMainDisplay!$H$23,AY30,,,,,"T"),IF(RTD("cqg.rtd",,"StudyData","SUBMINUTE("&amp;$D$31&amp;","&amp;FormatMainDisplay!$H$25&amp;",Regular)","Bar",,"Open",,AY30,"all",,,,"T")="",NA(),RTD("cqg.rtd",,"StudyData","SUBMINUTE("&amp;$D$31&amp;","&amp;FormatMainDisplay!$H$25&amp;",Regular)","Bar",,"Open",,AY30,"all",,,,"T")))</f>
        <v>1.1338999999999999</v>
      </c>
      <c r="AU30" s="105">
        <f>IF(FormatMainDisplay!$H$22="Y",RTD("cqg.rtd",,"StudyData",$D$31,"Bar",,"High",FormatMainDisplay!$H$23,AY30,,,,,"T"),IF(RTD("cqg.rtd",,"StudyData","SUBMINUTE("&amp;$D$31&amp;","&amp;FormatMainDisplay!$H$25&amp;",Regular)","Bar",,"High",,AY30,"all",,,,"T")="",NA(),RTD("cqg.rtd",,"StudyData","SUBMINUTE("&amp;$D$31&amp;","&amp;FormatMainDisplay!$H$25&amp;",Regular)","Bar",,"High",,AY30,"all",,,,"T")))</f>
        <v>1.1341000000000001</v>
      </c>
      <c r="AV30" s="105">
        <f>IF(FormatMainDisplay!$H$22="Y",RTD("cqg.rtd",,"StudyData",$D$31,"Bar",,"Low",FormatMainDisplay!$H$23,AY30,,,,,"T"),IF(RTD("cqg.rtd",,"StudyData","SUBMINUTE("&amp;$D$31&amp;","&amp;FormatMainDisplay!$H$25&amp;",Regular)","Bar",,"Low",,AY30,"all",,,,"T")="",NA(),RTD("cqg.rtd",,"StudyData","SUBMINUTE("&amp;$D$31&amp;","&amp;FormatMainDisplay!$H$25&amp;",Regular)","Bar",,"Low",,AY30,"all",,,,"T")))</f>
        <v>1.1335</v>
      </c>
      <c r="AW30" s="105">
        <f>IF(FormatMainDisplay!$H$22="Y",RTD("cqg.rtd",,"StudyData",$D$31,"Bar",,"Close",FormatMainDisplay!$H$23,AY30,,,,,"T"),IF(RTD("cqg.rtd",,"StudyData","SUBMINUTE("&amp;$D$31&amp;","&amp;FormatMainDisplay!$H$25&amp;",Regular)","Bar",,"Close",,AY30,"all",,,,"T")="",NA(),RTD("cqg.rtd",,"StudyData","SUBMINUTE("&amp;$D$31&amp;","&amp;FormatMainDisplay!$H$25&amp;",Regular)","Bar",,"Close",,AY30,"all",,,,"T")))</f>
        <v>1.1339999999999999</v>
      </c>
      <c r="AX30" s="74">
        <f>IF(FormatMainDisplay!$H$22="Y",RTD("cqg.rtd",,"StudyData",$D$31,"Bar",,"Time",FormatMainDisplay!$H$23,AY30,,,,,"T"),IF(RTD("cqg.rtd",,"StudyData","SUBMINUTE("&amp;$D$31&amp;","&amp;FormatMainDisplay!$H$25&amp;",Regular)","Bar",,"Time",,AY30,"all",,,,"T")="",NA(),RTD("cqg.rtd",,"StudyData","SUBMINUTE("&amp;$D$31&amp;","&amp;FormatMainDisplay!$H$25&amp;",Regular)","Bar",,"Time",,AY30,"all",,,,"T")))</f>
        <v>42033.420138888891</v>
      </c>
      <c r="AY30" s="30">
        <f t="shared" si="4"/>
        <v>-25</v>
      </c>
      <c r="AZ30" s="30">
        <f t="shared" si="5"/>
        <v>-5</v>
      </c>
    </row>
    <row r="31" spans="2:52" ht="13.8" customHeight="1" x14ac:dyDescent="0.25">
      <c r="B31" s="125" t="s">
        <v>0</v>
      </c>
      <c r="C31" s="126"/>
      <c r="D31" s="47" t="str">
        <f>FormatMainDisplay!B19</f>
        <v>EU6</v>
      </c>
      <c r="E31" s="48" t="s">
        <v>1</v>
      </c>
      <c r="F31" s="149" t="s">
        <v>6</v>
      </c>
      <c r="G31" s="150"/>
      <c r="H31" s="150"/>
      <c r="I31" s="151"/>
      <c r="J31" s="48" t="s">
        <v>2</v>
      </c>
      <c r="K31" s="48" t="s">
        <v>3</v>
      </c>
      <c r="L31" s="48" t="s">
        <v>4</v>
      </c>
      <c r="M31" s="48" t="s">
        <v>5</v>
      </c>
      <c r="N31" s="222">
        <f>RTD("cqg.rtd",,"ContractData",D31,"NetChange",,"T")</f>
        <v>-5.0000000000000001E-4</v>
      </c>
      <c r="O31" s="125" t="s">
        <v>15</v>
      </c>
      <c r="P31" s="126"/>
      <c r="Q31" s="49">
        <v>5</v>
      </c>
      <c r="R31" s="149" t="s">
        <v>16</v>
      </c>
      <c r="S31" s="150"/>
      <c r="T31" s="50">
        <v>12</v>
      </c>
      <c r="U31" s="51"/>
      <c r="V31" s="51"/>
      <c r="W31" s="51" t="s">
        <v>24</v>
      </c>
      <c r="X31" s="50">
        <v>0</v>
      </c>
      <c r="Y31" s="51"/>
      <c r="Z31" s="52"/>
      <c r="AA31" s="104">
        <f xml:space="preserve"> RTD("cqg.rtd",,"StudyData", $D$6,  "Tick", "FlatTicks=0", "Tick","D",AH31,"all")</f>
        <v>199475</v>
      </c>
      <c r="AB31" s="103">
        <f>IF(FormatMainDisplay!$H$7="Y",RTD("cqg.rtd",,"StudyData",$D$6,"Bar",,"Open",FormatMainDisplay!$H$8,AG31,,,,,"T"),IF(RTD("cqg.rtd",,"StudyData","SUBMINUTE("&amp;$D$6&amp;","&amp;FormatMainDisplay!$H$10&amp;",Regular)","Bar",,"Open",,AG31,"all",,,,"T")="",NA(),RTD("cqg.rtd",,"StudyData","SUBMINUTE("&amp;$D$6&amp;","&amp;FormatMainDisplay!$H$10&amp;",Regular)","Bar",,"Open",,AG31,"all",,,,"T")))</f>
        <v>1994.75</v>
      </c>
      <c r="AC31" s="103">
        <f>IF(FormatMainDisplay!$H$7="Y",RTD("cqg.rtd",,"StudyData",$D$6,"Bar",,"High",FormatMainDisplay!$H$8,AG31,,,,,"T"),IF(RTD("cqg.rtd",,"StudyData","SUBMINUTE("&amp;$D$6&amp;","&amp;FormatMainDisplay!$H$10&amp;",Regular)","Bar",,"High",,AG31,"all",,,,"T")="",NA(),RTD("cqg.rtd",,"StudyData","SUBMINUTE("&amp;$D$6&amp;","&amp;FormatMainDisplay!$H$10&amp;",Regular)","Bar",,"High",,AG31,"all",,,,"T")))</f>
        <v>1994.75</v>
      </c>
      <c r="AD31" s="103">
        <f>IF(FormatMainDisplay!$H$7="Y",RTD("cqg.rtd",,"StudyData",$D$6,"Bar",,"Low",FormatMainDisplay!$H$8,AG31,,,,,"T"),IF(RTD("cqg.rtd",,"StudyData","SUBMINUTE("&amp;$D$6&amp;","&amp;FormatMainDisplay!$H$10&amp;",Regular)","Bar",,"Low",,AG31,"all",,,,"T")="",NA(),RTD("cqg.rtd",,"StudyData","SUBMINUTE("&amp;$D$6&amp;","&amp;FormatMainDisplay!$H$10&amp;",Regular)","Bar",,"Low",,AG31,"all",,,,"T")))</f>
        <v>1994</v>
      </c>
      <c r="AE31" s="103">
        <f>IF(FormatMainDisplay!$H$7="Y",RTD("cqg.rtd",,"StudyData",$D$6,"Bar",,"Close",FormatMainDisplay!$H$8,AG31,,,,,"T"),IF(RTD("cqg.rtd",,"StudyData","SUBMINUTE("&amp;$D$6&amp;","&amp;FormatMainDisplay!$H$10&amp;",Regular)","Bar",,"Close",,AG31,"all",,,,"T")="",NA(),RTD("cqg.rtd",,"StudyData","SUBMINUTE("&amp;$D$6&amp;","&amp;FormatMainDisplay!$H$10&amp;",Regular)","Bar",,"Close",,AG31,"all",,,,"T")))</f>
        <v>1994.25</v>
      </c>
      <c r="AF31" s="74">
        <f>IF(FormatMainDisplay!$H$7="Y",RTD("cqg.rtd",,"StudyData",$D$6,"Bar",,"Time",FormatMainDisplay!$H$8,AG31,,,,,"T"),IF(RTD("cqg.rtd",,"StudyData","SUBMINUTE("&amp;$D$6&amp;","&amp;FormatMainDisplay!$H$10&amp;",Regular)","Bar",,"Time",,AG31,"all",,,,"T")="",NA(),RTD("cqg.rtd",,"StudyData","SUBMINUTE("&amp;$D$6&amp;","&amp;FormatMainDisplay!$H$10&amp;",Regular)","Bar",,"Time",,AG31,"all",,,,"T")))</f>
        <v>42033.500347222223</v>
      </c>
      <c r="AG31" s="30">
        <f t="shared" si="0"/>
        <v>-26</v>
      </c>
      <c r="AH31" s="30">
        <f t="shared" si="1"/>
        <v>-4</v>
      </c>
      <c r="AJ31" s="104">
        <f xml:space="preserve"> RTD("cqg.rtd",,"StudyData", $Q$6,  "Tick", "FlatTicks=0", "Tick","D",AQ31,"all")</f>
        <v>4418</v>
      </c>
      <c r="AK31" s="103">
        <f>IF(FormatMainDisplay!$O$7="Y",RTD("cqg.rtd",,"StudyData",$Q$6,"Bar",,"Open",FormatMainDisplay!$O$8,AP31,,,,,"T"),IF(RTD("cqg.rtd",,"StudyData","SUBMINUTE("&amp;$Q$6&amp;","&amp;FormatMainDisplay!$O$10&amp;",Regular)","Bar",,"Open",,AP31,"all",,,,"T")="",NA(),RTD("cqg.rtd",,"StudyData","SUBMINUTE("&amp;$Q$6&amp;","&amp;FormatMainDisplay!$O$10&amp;",Regular)","Bar",,"Open",,AP31,"all",,,,"T")))</f>
        <v>43.85</v>
      </c>
      <c r="AL31" s="103">
        <f>IF(FormatMainDisplay!$O$7="Y",RTD("cqg.rtd",,"StudyData",$Q$6,"Bar",,"High",FormatMainDisplay!$O$8,AP31,,,,,"T"),IF(RTD("cqg.rtd",,"StudyData","SUBMINUTE("&amp;$Q$6&amp;","&amp;FormatMainDisplay!$O$10&amp;",Regular)","Bar",,"High",,AP31,"all",,,,"T")="",NA(),RTD("cqg.rtd",,"StudyData","SUBMINUTE("&amp;$Q$6&amp;","&amp;FormatMainDisplay!$O$10&amp;",Regular)","Bar",,"High",,AP31,"all",,,,"T")))</f>
        <v>43.88</v>
      </c>
      <c r="AM31" s="103">
        <f>IF(FormatMainDisplay!$O$7="Y",RTD("cqg.rtd",,"StudyData",$Q$6,"Bar",,"Low",FormatMainDisplay!$O$8,AP31,,,,,"T"),IF(RTD("cqg.rtd",,"StudyData","SUBMINUTE("&amp;$Q$6&amp;","&amp;FormatMainDisplay!$O$10&amp;",Regular)","Bar",,"Low",,AP31,"all",,,,"T")="",NA(),RTD("cqg.rtd",,"StudyData","SUBMINUTE("&amp;$Q$6&amp;","&amp;FormatMainDisplay!$O$10&amp;",Regular)","Bar",,"Low",,AP31,"all",,,,"T")))</f>
        <v>43.63</v>
      </c>
      <c r="AN31" s="103">
        <f>IF(FormatMainDisplay!$O$7="Y",RTD("cqg.rtd",,"StudyData",$Q$6,"Bar",,"Close",FormatMainDisplay!$O$8,AP31,,,,,"T"),IF(RTD("cqg.rtd",,"StudyData","SUBMINUTE("&amp;$Q$6&amp;","&amp;FormatMainDisplay!$O$10&amp;",Regular)","Bar",,"Close",,AP31,"all",,,,"T")="",NA(),RTD("cqg.rtd",,"StudyData","SUBMINUTE("&amp;$Q$6&amp;","&amp;FormatMainDisplay!$O$10&amp;",Regular)","Bar",,"Close",,AP31,"all",,,,"T")))</f>
        <v>43.75</v>
      </c>
      <c r="AO31" s="74">
        <f>IF(FormatMainDisplay!$O$7="Y",RTD("cqg.rtd",,"StudyData",$Q$6,"Bar",,"Time",FormatMainDisplay!$O$8,AP31,,,,,"T"),IF(RTD("cqg.rtd",,"StudyData","SUBMINUTE("&amp;$Q$6&amp;","&amp;FormatMainDisplay!$O$10&amp;",Regular)","Bar",,"Time",,AP31,"all",,,,"T")="",NA(),RTD("cqg.rtd",,"StudyData","SUBMINUTE("&amp;$Q$6&amp;","&amp;FormatMainDisplay!$O$10&amp;",Regular)","Bar",,"Time",,AP31,"all",,,,"T")))</f>
        <v>42033.416666666664</v>
      </c>
      <c r="AP31" s="30">
        <f t="shared" si="2"/>
        <v>-26</v>
      </c>
      <c r="AQ31" s="30">
        <f t="shared" si="3"/>
        <v>-4</v>
      </c>
      <c r="AS31" s="104">
        <f xml:space="preserve"> RTD("cqg.rtd",,"StudyData", $D$31,  "Tick", "FlatTicks=0", "Tick","D",AZ31,"all")</f>
        <v>11309</v>
      </c>
      <c r="AT31" s="105">
        <f>IF(FormatMainDisplay!$H$22="Y",RTD("cqg.rtd",,"StudyData",$D$31,"Bar",,"Open",FormatMainDisplay!$H$23,AY31,,,,,"T"),IF(RTD("cqg.rtd",,"StudyData","SUBMINUTE("&amp;$D$31&amp;","&amp;FormatMainDisplay!$H$25&amp;",Regular)","Bar",,"Open",,AY31,"all",,,,"T")="",NA(),RTD("cqg.rtd",,"StudyData","SUBMINUTE("&amp;$D$31&amp;","&amp;FormatMainDisplay!$H$25&amp;",Regular)","Bar",,"Open",,AY31,"all",,,,"T")))</f>
        <v>1.1341000000000001</v>
      </c>
      <c r="AU31" s="105">
        <f>IF(FormatMainDisplay!$H$22="Y",RTD("cqg.rtd",,"StudyData",$D$31,"Bar",,"High",FormatMainDisplay!$H$23,AY31,,,,,"T"),IF(RTD("cqg.rtd",,"StudyData","SUBMINUTE("&amp;$D$31&amp;","&amp;FormatMainDisplay!$H$25&amp;",Regular)","Bar",,"High",,AY31,"all",,,,"T")="",NA(),RTD("cqg.rtd",,"StudyData","SUBMINUTE("&amp;$D$31&amp;","&amp;FormatMainDisplay!$H$25&amp;",Regular)","Bar",,"High",,AY31,"all",,,,"T")))</f>
        <v>1.1345000000000001</v>
      </c>
      <c r="AV31" s="105">
        <f>IF(FormatMainDisplay!$H$22="Y",RTD("cqg.rtd",,"StudyData",$D$31,"Bar",,"Low",FormatMainDisplay!$H$23,AY31,,,,,"T"),IF(RTD("cqg.rtd",,"StudyData","SUBMINUTE("&amp;$D$31&amp;","&amp;FormatMainDisplay!$H$25&amp;",Regular)","Bar",,"Low",,AY31,"all",,,,"T")="",NA(),RTD("cqg.rtd",,"StudyData","SUBMINUTE("&amp;$D$31&amp;","&amp;FormatMainDisplay!$H$25&amp;",Regular)","Bar",,"Low",,AY31,"all",,,,"T")))</f>
        <v>1.1336999999999999</v>
      </c>
      <c r="AW31" s="105">
        <f>IF(FormatMainDisplay!$H$22="Y",RTD("cqg.rtd",,"StudyData",$D$31,"Bar",,"Close",FormatMainDisplay!$H$23,AY31,,,,,"T"),IF(RTD("cqg.rtd",,"StudyData","SUBMINUTE("&amp;$D$31&amp;","&amp;FormatMainDisplay!$H$25&amp;",Regular)","Bar",,"Close",,AY31,"all",,,,"T")="",NA(),RTD("cqg.rtd",,"StudyData","SUBMINUTE("&amp;$D$31&amp;","&amp;FormatMainDisplay!$H$25&amp;",Regular)","Bar",,"Close",,AY31,"all",,,,"T")))</f>
        <v>1.1338999999999999</v>
      </c>
      <c r="AX31" s="74">
        <f>IF(FormatMainDisplay!$H$22="Y",RTD("cqg.rtd",,"StudyData",$D$31,"Bar",,"Time",FormatMainDisplay!$H$23,AY31,,,,,"T"),IF(RTD("cqg.rtd",,"StudyData","SUBMINUTE("&amp;$D$31&amp;","&amp;FormatMainDisplay!$H$25&amp;",Regular)","Bar",,"Time",,AY31,"all",,,,"T")="",NA(),RTD("cqg.rtd",,"StudyData","SUBMINUTE("&amp;$D$31&amp;","&amp;FormatMainDisplay!$H$25&amp;",Regular)","Bar",,"Time",,AY31,"all",,,,"T")))</f>
        <v>42033.416666666664</v>
      </c>
      <c r="AY31" s="30">
        <f t="shared" si="4"/>
        <v>-26</v>
      </c>
      <c r="AZ31" s="30">
        <f t="shared" si="5"/>
        <v>-4</v>
      </c>
    </row>
    <row r="32" spans="2:52" ht="15" customHeight="1" x14ac:dyDescent="0.25">
      <c r="B32" s="127" t="str">
        <f>RTD("cqg.rtd", ,"ContractData",D31, "LongDescription",, "T")</f>
        <v>Euro FX (Globex), Mar 15</v>
      </c>
      <c r="C32" s="127"/>
      <c r="D32" s="128"/>
      <c r="E32" s="131" t="str">
        <f>TEXT(RTD("cqg.rtd", ,"ContractData",D31, "Last",,FormatMainDisplay!B17),FormatMainDisplay!G19)</f>
        <v>0,001</v>
      </c>
      <c r="F32" s="133"/>
      <c r="G32" s="134"/>
      <c r="H32" s="134"/>
      <c r="I32" s="135"/>
      <c r="J32" s="131" t="str">
        <f>TEXT(RTD("cqg.rtd", ,"ContractData",D31, "NetChange",,FormatMainDisplay!B17),FormatMainDisplay!G19)</f>
        <v>0,000</v>
      </c>
      <c r="K32" s="131" t="str">
        <f>TEXT(RTD("cqg.rtd", ,"ContractData",D31, "Open",,FormatMainDisplay!B17),FormatMainDisplay!G19)</f>
        <v>0,001</v>
      </c>
      <c r="L32" s="131" t="str">
        <f>TEXT(RTD("cqg.rtd", ,"ContractData",D31, "High",,FormatMainDisplay!B17),FormatMainDisplay!G19)</f>
        <v>0,001</v>
      </c>
      <c r="M32" s="131" t="str">
        <f>TEXT(RTD("cqg.rtd", ,"ContractData",D31, "Low",,FormatMainDisplay!B17),FormatMainDisplay!G19)</f>
        <v>0,001</v>
      </c>
      <c r="N32" s="22"/>
      <c r="O32" s="139" t="s">
        <v>14</v>
      </c>
      <c r="P32" s="139"/>
      <c r="Q32" s="139"/>
      <c r="R32" s="141" t="s">
        <v>19</v>
      </c>
      <c r="S32" s="147" t="s">
        <v>21</v>
      </c>
      <c r="T32" s="148"/>
      <c r="U32" s="143" t="s">
        <v>9</v>
      </c>
      <c r="V32" s="144"/>
      <c r="W32" s="37" t="s">
        <v>44</v>
      </c>
      <c r="X32" s="37" t="s">
        <v>18</v>
      </c>
      <c r="Y32" s="37" t="s">
        <v>17</v>
      </c>
      <c r="Z32" s="37" t="s">
        <v>10</v>
      </c>
      <c r="AA32" s="104">
        <f xml:space="preserve"> RTD("cqg.rtd",,"StudyData", $D$6,  "Tick", "FlatTicks=0", "Tick","D",AH32,"all")</f>
        <v>199500</v>
      </c>
      <c r="AB32" s="103">
        <f>IF(FormatMainDisplay!$H$7="Y",RTD("cqg.rtd",,"StudyData",$D$6,"Bar",,"Open",FormatMainDisplay!$H$8,AG32,,,,,"T"),IF(RTD("cqg.rtd",,"StudyData","SUBMINUTE("&amp;$D$6&amp;","&amp;FormatMainDisplay!$H$10&amp;",Regular)","Bar",,"Open",,AG32,"all",,,,"T")="",NA(),RTD("cqg.rtd",,"StudyData","SUBMINUTE("&amp;$D$6&amp;","&amp;FormatMainDisplay!$H$10&amp;",Regular)","Bar",,"Open",,AG32,"all",,,,"T")))</f>
        <v>1995</v>
      </c>
      <c r="AC32" s="103">
        <f>IF(FormatMainDisplay!$H$7="Y",RTD("cqg.rtd",,"StudyData",$D$6,"Bar",,"High",FormatMainDisplay!$H$8,AG32,,,,,"T"),IF(RTD("cqg.rtd",,"StudyData","SUBMINUTE("&amp;$D$6&amp;","&amp;FormatMainDisplay!$H$10&amp;",Regular)","Bar",,"High",,AG32,"all",,,,"T")="",NA(),RTD("cqg.rtd",,"StudyData","SUBMINUTE("&amp;$D$6&amp;","&amp;FormatMainDisplay!$H$10&amp;",Regular)","Bar",,"High",,AG32,"all",,,,"T")))</f>
        <v>1995.75</v>
      </c>
      <c r="AD32" s="103">
        <f>IF(FormatMainDisplay!$H$7="Y",RTD("cqg.rtd",,"StudyData",$D$6,"Bar",,"Low",FormatMainDisplay!$H$8,AG32,,,,,"T"),IF(RTD("cqg.rtd",,"StudyData","SUBMINUTE("&amp;$D$6&amp;","&amp;FormatMainDisplay!$H$10&amp;",Regular)","Bar",,"Low",,AG32,"all",,,,"T")="",NA(),RTD("cqg.rtd",,"StudyData","SUBMINUTE("&amp;$D$6&amp;","&amp;FormatMainDisplay!$H$10&amp;",Regular)","Bar",,"Low",,AG32,"all",,,,"T")))</f>
        <v>1994.5</v>
      </c>
      <c r="AE32" s="103">
        <f>IF(FormatMainDisplay!$H$7="Y",RTD("cqg.rtd",,"StudyData",$D$6,"Bar",,"Close",FormatMainDisplay!$H$8,AG32,,,,,"T"),IF(RTD("cqg.rtd",,"StudyData","SUBMINUTE("&amp;$D$6&amp;","&amp;FormatMainDisplay!$H$10&amp;",Regular)","Bar",,"Close",,AG32,"all",,,,"T")="",NA(),RTD("cqg.rtd",,"StudyData","SUBMINUTE("&amp;$D$6&amp;","&amp;FormatMainDisplay!$H$10&amp;",Regular)","Bar",,"Close",,AG32,"all",,,,"T")))</f>
        <v>1994.5</v>
      </c>
      <c r="AF32" s="74">
        <f>IF(FormatMainDisplay!$H$7="Y",RTD("cqg.rtd",,"StudyData",$D$6,"Bar",,"Time",FormatMainDisplay!$H$8,AG32,,,,,"T"),IF(RTD("cqg.rtd",,"StudyData","SUBMINUTE("&amp;$D$6&amp;","&amp;FormatMainDisplay!$H$10&amp;",Regular)","Bar",,"Time",,AG32,"all",,,,"T")="",NA(),RTD("cqg.rtd",,"StudyData","SUBMINUTE("&amp;$D$6&amp;","&amp;FormatMainDisplay!$H$10&amp;",Regular)","Bar",,"Time",,AG32,"all",,,,"T")))</f>
        <v>42033.5</v>
      </c>
      <c r="AG32" s="30">
        <f t="shared" si="0"/>
        <v>-27</v>
      </c>
      <c r="AH32" s="30">
        <f t="shared" si="1"/>
        <v>-3</v>
      </c>
      <c r="AJ32" s="104">
        <f xml:space="preserve"> RTD("cqg.rtd",,"StudyData", $Q$6,  "Tick", "FlatTicks=0", "Tick","D",AQ32,"all")</f>
        <v>4417</v>
      </c>
      <c r="AK32" s="103">
        <f>IF(FormatMainDisplay!$O$7="Y",RTD("cqg.rtd",,"StudyData",$Q$6,"Bar",,"Open",FormatMainDisplay!$O$8,AP32,,,,,"T"),IF(RTD("cqg.rtd",,"StudyData","SUBMINUTE("&amp;$Q$6&amp;","&amp;FormatMainDisplay!$O$10&amp;",Regular)","Bar",,"Open",,AP32,"all",,,,"T")="",NA(),RTD("cqg.rtd",,"StudyData","SUBMINUTE("&amp;$Q$6&amp;","&amp;FormatMainDisplay!$O$10&amp;",Regular)","Bar",,"Open",,AP32,"all",,,,"T")))</f>
        <v>43.84</v>
      </c>
      <c r="AL32" s="103">
        <f>IF(FormatMainDisplay!$O$7="Y",RTD("cqg.rtd",,"StudyData",$Q$6,"Bar",,"High",FormatMainDisplay!$O$8,AP32,,,,,"T"),IF(RTD("cqg.rtd",,"StudyData","SUBMINUTE("&amp;$Q$6&amp;","&amp;FormatMainDisplay!$O$10&amp;",Regular)","Bar",,"High",,AP32,"all",,,,"T")="",NA(),RTD("cqg.rtd",,"StudyData","SUBMINUTE("&amp;$Q$6&amp;","&amp;FormatMainDisplay!$O$10&amp;",Regular)","Bar",,"High",,AP32,"all",,,,"T")))</f>
        <v>43.99</v>
      </c>
      <c r="AM32" s="103">
        <f>IF(FormatMainDisplay!$O$7="Y",RTD("cqg.rtd",,"StudyData",$Q$6,"Bar",,"Low",FormatMainDisplay!$O$8,AP32,,,,,"T"),IF(RTD("cqg.rtd",,"StudyData","SUBMINUTE("&amp;$Q$6&amp;","&amp;FormatMainDisplay!$O$10&amp;",Regular)","Bar",,"Low",,AP32,"all",,,,"T")="",NA(),RTD("cqg.rtd",,"StudyData","SUBMINUTE("&amp;$Q$6&amp;","&amp;FormatMainDisplay!$O$10&amp;",Regular)","Bar",,"Low",,AP32,"all",,,,"T")))</f>
        <v>43.83</v>
      </c>
      <c r="AN32" s="103">
        <f>IF(FormatMainDisplay!$O$7="Y",RTD("cqg.rtd",,"StudyData",$Q$6,"Bar",,"Close",FormatMainDisplay!$O$8,AP32,,,,,"T"),IF(RTD("cqg.rtd",,"StudyData","SUBMINUTE("&amp;$Q$6&amp;","&amp;FormatMainDisplay!$O$10&amp;",Regular)","Bar",,"Close",,AP32,"all",,,,"T")="",NA(),RTD("cqg.rtd",,"StudyData","SUBMINUTE("&amp;$Q$6&amp;","&amp;FormatMainDisplay!$O$10&amp;",Regular)","Bar",,"Close",,AP32,"all",,,,"T")))</f>
        <v>43.85</v>
      </c>
      <c r="AO32" s="74">
        <f>IF(FormatMainDisplay!$O$7="Y",RTD("cqg.rtd",,"StudyData",$Q$6,"Bar",,"Time",FormatMainDisplay!$O$8,AP32,,,,,"T"),IF(RTD("cqg.rtd",,"StudyData","SUBMINUTE("&amp;$Q$6&amp;","&amp;FormatMainDisplay!$O$10&amp;",Regular)","Bar",,"Time",,AP32,"all",,,,"T")="",NA(),RTD("cqg.rtd",,"StudyData","SUBMINUTE("&amp;$Q$6&amp;","&amp;FormatMainDisplay!$O$10&amp;",Regular)","Bar",,"Time",,AP32,"all",,,,"T")))</f>
        <v>42033.413194444445</v>
      </c>
      <c r="AP32" s="30">
        <f t="shared" si="2"/>
        <v>-27</v>
      </c>
      <c r="AQ32" s="30">
        <f t="shared" si="3"/>
        <v>-3</v>
      </c>
      <c r="AS32" s="104">
        <f xml:space="preserve"> RTD("cqg.rtd",,"StudyData", $D$31,  "Tick", "FlatTicks=0", "Tick","D",AZ32,"all")</f>
        <v>11310</v>
      </c>
      <c r="AT32" s="105">
        <f>IF(FormatMainDisplay!$H$22="Y",RTD("cqg.rtd",,"StudyData",$D$31,"Bar",,"Open",FormatMainDisplay!$H$23,AY32,,,,,"T"),IF(RTD("cqg.rtd",,"StudyData","SUBMINUTE("&amp;$D$31&amp;","&amp;FormatMainDisplay!$H$25&amp;",Regular)","Bar",,"Open",,AY32,"all",,,,"T")="",NA(),RTD("cqg.rtd",,"StudyData","SUBMINUTE("&amp;$D$31&amp;","&amp;FormatMainDisplay!$H$25&amp;",Regular)","Bar",,"Open",,AY32,"all",,,,"T")))</f>
        <v>1.1351</v>
      </c>
      <c r="AU32" s="105">
        <f>IF(FormatMainDisplay!$H$22="Y",RTD("cqg.rtd",,"StudyData",$D$31,"Bar",,"High",FormatMainDisplay!$H$23,AY32,,,,,"T"),IF(RTD("cqg.rtd",,"StudyData","SUBMINUTE("&amp;$D$31&amp;","&amp;FormatMainDisplay!$H$25&amp;",Regular)","Bar",,"High",,AY32,"all",,,,"T")="",NA(),RTD("cqg.rtd",,"StudyData","SUBMINUTE("&amp;$D$31&amp;","&amp;FormatMainDisplay!$H$25&amp;",Regular)","Bar",,"High",,AY32,"all",,,,"T")))</f>
        <v>1.1353</v>
      </c>
      <c r="AV32" s="105">
        <f>IF(FormatMainDisplay!$H$22="Y",RTD("cqg.rtd",,"StudyData",$D$31,"Bar",,"Low",FormatMainDisplay!$H$23,AY32,,,,,"T"),IF(RTD("cqg.rtd",,"StudyData","SUBMINUTE("&amp;$D$31&amp;","&amp;FormatMainDisplay!$H$25&amp;",Regular)","Bar",,"Low",,AY32,"all",,,,"T")="",NA(),RTD("cqg.rtd",,"StudyData","SUBMINUTE("&amp;$D$31&amp;","&amp;FormatMainDisplay!$H$25&amp;",Regular)","Bar",,"Low",,AY32,"all",,,,"T")))</f>
        <v>1.1341000000000001</v>
      </c>
      <c r="AW32" s="105">
        <f>IF(FormatMainDisplay!$H$22="Y",RTD("cqg.rtd",,"StudyData",$D$31,"Bar",,"Close",FormatMainDisplay!$H$23,AY32,,,,,"T"),IF(RTD("cqg.rtd",,"StudyData","SUBMINUTE("&amp;$D$31&amp;","&amp;FormatMainDisplay!$H$25&amp;",Regular)","Bar",,"Close",,AY32,"all",,,,"T")="",NA(),RTD("cqg.rtd",,"StudyData","SUBMINUTE("&amp;$D$31&amp;","&amp;FormatMainDisplay!$H$25&amp;",Regular)","Bar",,"Close",,AY32,"all",,,,"T")))</f>
        <v>1.1342000000000001</v>
      </c>
      <c r="AX32" s="74">
        <f>IF(FormatMainDisplay!$H$22="Y",RTD("cqg.rtd",,"StudyData",$D$31,"Bar",,"Time",FormatMainDisplay!$H$23,AY32,,,,,"T"),IF(RTD("cqg.rtd",,"StudyData","SUBMINUTE("&amp;$D$31&amp;","&amp;FormatMainDisplay!$H$25&amp;",Regular)","Bar",,"Time",,AY32,"all",,,,"T")="",NA(),RTD("cqg.rtd",,"StudyData","SUBMINUTE("&amp;$D$31&amp;","&amp;FormatMainDisplay!$H$25&amp;",Regular)","Bar",,"Time",,AY32,"all",,,,"T")))</f>
        <v>42033.413194444445</v>
      </c>
      <c r="AY32" s="30">
        <f t="shared" si="4"/>
        <v>-27</v>
      </c>
      <c r="AZ32" s="30">
        <f t="shared" si="5"/>
        <v>-3</v>
      </c>
    </row>
    <row r="33" spans="2:73" ht="15" customHeight="1" x14ac:dyDescent="0.25">
      <c r="B33" s="129"/>
      <c r="C33" s="129"/>
      <c r="D33" s="130"/>
      <c r="E33" s="132"/>
      <c r="F33" s="136"/>
      <c r="G33" s="137"/>
      <c r="H33" s="137"/>
      <c r="I33" s="138"/>
      <c r="J33" s="132"/>
      <c r="K33" s="132"/>
      <c r="L33" s="132"/>
      <c r="M33" s="132"/>
      <c r="N33" s="22"/>
      <c r="O33" s="140"/>
      <c r="P33" s="140"/>
      <c r="Q33" s="140"/>
      <c r="R33" s="142"/>
      <c r="S33" s="178" t="s">
        <v>20</v>
      </c>
      <c r="T33" s="179"/>
      <c r="U33" s="145" t="s">
        <v>7</v>
      </c>
      <c r="V33" s="146"/>
      <c r="W33" s="38" t="s">
        <v>13</v>
      </c>
      <c r="X33" s="38" t="s">
        <v>12</v>
      </c>
      <c r="Y33" s="38" t="s">
        <v>11</v>
      </c>
      <c r="Z33" s="38" t="s">
        <v>8</v>
      </c>
      <c r="AA33" s="104">
        <f xml:space="preserve"> RTD("cqg.rtd",,"StudyData", $D$6,  "Tick", "FlatTicks=0", "Tick","D",AH33,"all")</f>
        <v>199525</v>
      </c>
      <c r="AB33" s="103">
        <f>IF(FormatMainDisplay!$H$7="Y",RTD("cqg.rtd",,"StudyData",$D$6,"Bar",,"Open",FormatMainDisplay!$H$8,AG33,,,,,"T"),IF(RTD("cqg.rtd",,"StudyData","SUBMINUTE("&amp;$D$6&amp;","&amp;FormatMainDisplay!$H$10&amp;",Regular)","Bar",,"Open",,AG33,"all",,,,"T")="",NA(),RTD("cqg.rtd",,"StudyData","SUBMINUTE("&amp;$D$6&amp;","&amp;FormatMainDisplay!$H$10&amp;",Regular)","Bar",,"Open",,AG33,"all",,,,"T")))</f>
        <v>1994.75</v>
      </c>
      <c r="AC33" s="103">
        <f>IF(FormatMainDisplay!$H$7="Y",RTD("cqg.rtd",,"StudyData",$D$6,"Bar",,"High",FormatMainDisplay!$H$8,AG33,,,,,"T"),IF(RTD("cqg.rtd",,"StudyData","SUBMINUTE("&amp;$D$6&amp;","&amp;FormatMainDisplay!$H$10&amp;",Regular)","Bar",,"High",,AG33,"all",,,,"T")="",NA(),RTD("cqg.rtd",,"StudyData","SUBMINUTE("&amp;$D$6&amp;","&amp;FormatMainDisplay!$H$10&amp;",Regular)","Bar",,"High",,AG33,"all",,,,"T")))</f>
        <v>1995</v>
      </c>
      <c r="AD33" s="103">
        <f>IF(FormatMainDisplay!$H$7="Y",RTD("cqg.rtd",,"StudyData",$D$6,"Bar",,"Low",FormatMainDisplay!$H$8,AG33,,,,,"T"),IF(RTD("cqg.rtd",,"StudyData","SUBMINUTE("&amp;$D$6&amp;","&amp;FormatMainDisplay!$H$10&amp;",Regular)","Bar",,"Low",,AG33,"all",,,,"T")="",NA(),RTD("cqg.rtd",,"StudyData","SUBMINUTE("&amp;$D$6&amp;","&amp;FormatMainDisplay!$H$10&amp;",Regular)","Bar",,"Low",,AG33,"all",,,,"T")))</f>
        <v>1994.5</v>
      </c>
      <c r="AE33" s="103">
        <f>IF(FormatMainDisplay!$H$7="Y",RTD("cqg.rtd",,"StudyData",$D$6,"Bar",,"Close",FormatMainDisplay!$H$8,AG33,,,,,"T"),IF(RTD("cqg.rtd",,"StudyData","SUBMINUTE("&amp;$D$6&amp;","&amp;FormatMainDisplay!$H$10&amp;",Regular)","Bar",,"Close",,AG33,"all",,,,"T")="",NA(),RTD("cqg.rtd",,"StudyData","SUBMINUTE("&amp;$D$6&amp;","&amp;FormatMainDisplay!$H$10&amp;",Regular)","Bar",,"Close",,AG33,"all",,,,"T")))</f>
        <v>1994.75</v>
      </c>
      <c r="AF33" s="74">
        <f>IF(FormatMainDisplay!$H$7="Y",RTD("cqg.rtd",,"StudyData",$D$6,"Bar",,"Time",FormatMainDisplay!$H$8,AG33,,,,,"T"),IF(RTD("cqg.rtd",,"StudyData","SUBMINUTE("&amp;$D$6&amp;","&amp;FormatMainDisplay!$H$10&amp;",Regular)","Bar",,"Time",,AG33,"all",,,,"T")="",NA(),RTD("cqg.rtd",,"StudyData","SUBMINUTE("&amp;$D$6&amp;","&amp;FormatMainDisplay!$H$10&amp;",Regular)","Bar",,"Time",,AG33,"all",,,,"T")))</f>
        <v>42033.499652777777</v>
      </c>
      <c r="AG33" s="30">
        <f t="shared" si="0"/>
        <v>-28</v>
      </c>
      <c r="AH33" s="30">
        <f t="shared" si="1"/>
        <v>-2</v>
      </c>
      <c r="AJ33" s="104">
        <f xml:space="preserve"> RTD("cqg.rtd",,"StudyData", $Q$6,  "Tick", "FlatTicks=0", "Tick","D",AQ33,"all")</f>
        <v>4418</v>
      </c>
      <c r="AK33" s="103">
        <f>IF(FormatMainDisplay!$O$7="Y",RTD("cqg.rtd",,"StudyData",$Q$6,"Bar",,"Open",FormatMainDisplay!$O$8,AP33,,,,,"T"),IF(RTD("cqg.rtd",,"StudyData","SUBMINUTE("&amp;$Q$6&amp;","&amp;FormatMainDisplay!$O$10&amp;",Regular)","Bar",,"Open",,AP33,"all",,,,"T")="",NA(),RTD("cqg.rtd",,"StudyData","SUBMINUTE("&amp;$Q$6&amp;","&amp;FormatMainDisplay!$O$10&amp;",Regular)","Bar",,"Open",,AP33,"all",,,,"T")))</f>
        <v>44.01</v>
      </c>
      <c r="AL33" s="103">
        <f>IF(FormatMainDisplay!$O$7="Y",RTD("cqg.rtd",,"StudyData",$Q$6,"Bar",,"High",FormatMainDisplay!$O$8,AP33,,,,,"T"),IF(RTD("cqg.rtd",,"StudyData","SUBMINUTE("&amp;$Q$6&amp;","&amp;FormatMainDisplay!$O$10&amp;",Regular)","Bar",,"High",,AP33,"all",,,,"T")="",NA(),RTD("cqg.rtd",,"StudyData","SUBMINUTE("&amp;$Q$6&amp;","&amp;FormatMainDisplay!$O$10&amp;",Regular)","Bar",,"High",,AP33,"all",,,,"T")))</f>
        <v>44.01</v>
      </c>
      <c r="AM33" s="103">
        <f>IF(FormatMainDisplay!$O$7="Y",RTD("cqg.rtd",,"StudyData",$Q$6,"Bar",,"Low",FormatMainDisplay!$O$8,AP33,,,,,"T"),IF(RTD("cqg.rtd",,"StudyData","SUBMINUTE("&amp;$Q$6&amp;","&amp;FormatMainDisplay!$O$10&amp;",Regular)","Bar",,"Low",,AP33,"all",,,,"T")="",NA(),RTD("cqg.rtd",,"StudyData","SUBMINUTE("&amp;$Q$6&amp;","&amp;FormatMainDisplay!$O$10&amp;",Regular)","Bar",,"Low",,AP33,"all",,,,"T")))</f>
        <v>43.69</v>
      </c>
      <c r="AN33" s="103">
        <f>IF(FormatMainDisplay!$O$7="Y",RTD("cqg.rtd",,"StudyData",$Q$6,"Bar",,"Close",FormatMainDisplay!$O$8,AP33,,,,,"T"),IF(RTD("cqg.rtd",,"StudyData","SUBMINUTE("&amp;$Q$6&amp;","&amp;FormatMainDisplay!$O$10&amp;",Regular)","Bar",,"Close",,AP33,"all",,,,"T")="",NA(),RTD("cqg.rtd",,"StudyData","SUBMINUTE("&amp;$Q$6&amp;","&amp;FormatMainDisplay!$O$10&amp;",Regular)","Bar",,"Close",,AP33,"all",,,,"T")))</f>
        <v>43.84</v>
      </c>
      <c r="AO33" s="74">
        <f>IF(FormatMainDisplay!$O$7="Y",RTD("cqg.rtd",,"StudyData",$Q$6,"Bar",,"Time",FormatMainDisplay!$O$8,AP33,,,,,"T"),IF(RTD("cqg.rtd",,"StudyData","SUBMINUTE("&amp;$Q$6&amp;","&amp;FormatMainDisplay!$O$10&amp;",Regular)","Bar",,"Time",,AP33,"all",,,,"T")="",NA(),RTD("cqg.rtd",,"StudyData","SUBMINUTE("&amp;$Q$6&amp;","&amp;FormatMainDisplay!$O$10&amp;",Regular)","Bar",,"Time",,AP33,"all",,,,"T")))</f>
        <v>42033.409722222219</v>
      </c>
      <c r="AP33" s="30">
        <f t="shared" si="2"/>
        <v>-28</v>
      </c>
      <c r="AQ33" s="30">
        <f t="shared" si="3"/>
        <v>-2</v>
      </c>
      <c r="AS33" s="104">
        <f xml:space="preserve"> RTD("cqg.rtd",,"StudyData", $D$31,  "Tick", "FlatTicks=0", "Tick","D",AZ33,"all")</f>
        <v>11309</v>
      </c>
      <c r="AT33" s="105">
        <f>IF(FormatMainDisplay!$H$22="Y",RTD("cqg.rtd",,"StudyData",$D$31,"Bar",,"Open",FormatMainDisplay!$H$23,AY33,,,,,"T"),IF(RTD("cqg.rtd",,"StudyData","SUBMINUTE("&amp;$D$31&amp;","&amp;FormatMainDisplay!$H$25&amp;",Regular)","Bar",,"Open",,AY33,"all",,,,"T")="",NA(),RTD("cqg.rtd",,"StudyData","SUBMINUTE("&amp;$D$31&amp;","&amp;FormatMainDisplay!$H$25&amp;",Regular)","Bar",,"Open",,AY33,"all",,,,"T")))</f>
        <v>1.1348</v>
      </c>
      <c r="AU33" s="105">
        <f>IF(FormatMainDisplay!$H$22="Y",RTD("cqg.rtd",,"StudyData",$D$31,"Bar",,"High",FormatMainDisplay!$H$23,AY33,,,,,"T"),IF(RTD("cqg.rtd",,"StudyData","SUBMINUTE("&amp;$D$31&amp;","&amp;FormatMainDisplay!$H$25&amp;",Regular)","Bar",,"High",,AY33,"all",,,,"T")="",NA(),RTD("cqg.rtd",,"StudyData","SUBMINUTE("&amp;$D$31&amp;","&amp;FormatMainDisplay!$H$25&amp;",Regular)","Bar",,"High",,AY33,"all",,,,"T")))</f>
        <v>1.1353</v>
      </c>
      <c r="AV33" s="105">
        <f>IF(FormatMainDisplay!$H$22="Y",RTD("cqg.rtd",,"StudyData",$D$31,"Bar",,"Low",FormatMainDisplay!$H$23,AY33,,,,,"T"),IF(RTD("cqg.rtd",,"StudyData","SUBMINUTE("&amp;$D$31&amp;","&amp;FormatMainDisplay!$H$25&amp;",Regular)","Bar",,"Low",,AY33,"all",,,,"T")="",NA(),RTD("cqg.rtd",,"StudyData","SUBMINUTE("&amp;$D$31&amp;","&amp;FormatMainDisplay!$H$25&amp;",Regular)","Bar",,"Low",,AY33,"all",,,,"T")))</f>
        <v>1.1344000000000001</v>
      </c>
      <c r="AW33" s="105">
        <f>IF(FormatMainDisplay!$H$22="Y",RTD("cqg.rtd",,"StudyData",$D$31,"Bar",,"Close",FormatMainDisplay!$H$23,AY33,,,,,"T"),IF(RTD("cqg.rtd",,"StudyData","SUBMINUTE("&amp;$D$31&amp;","&amp;FormatMainDisplay!$H$25&amp;",Regular)","Bar",,"Close",,AY33,"all",,,,"T")="",NA(),RTD("cqg.rtd",,"StudyData","SUBMINUTE("&amp;$D$31&amp;","&amp;FormatMainDisplay!$H$25&amp;",Regular)","Bar",,"Close",,AY33,"all",,,,"T")))</f>
        <v>1.135</v>
      </c>
      <c r="AX33" s="74">
        <f>IF(FormatMainDisplay!$H$22="Y",RTD("cqg.rtd",,"StudyData",$D$31,"Bar",,"Time",FormatMainDisplay!$H$23,AY33,,,,,"T"),IF(RTD("cqg.rtd",,"StudyData","SUBMINUTE("&amp;$D$31&amp;","&amp;FormatMainDisplay!$H$25&amp;",Regular)","Bar",,"Time",,AY33,"all",,,,"T")="",NA(),RTD("cqg.rtd",,"StudyData","SUBMINUTE("&amp;$D$31&amp;","&amp;FormatMainDisplay!$H$25&amp;",Regular)","Bar",,"Time",,AY33,"all",,,,"T")))</f>
        <v>42033.409722222219</v>
      </c>
      <c r="AY33" s="30">
        <f t="shared" si="4"/>
        <v>-28</v>
      </c>
      <c r="AZ33" s="30">
        <f t="shared" si="5"/>
        <v>-2</v>
      </c>
    </row>
    <row r="34" spans="2:73" ht="4.05" customHeight="1" x14ac:dyDescent="0.25">
      <c r="B34" s="158"/>
      <c r="C34" s="156"/>
      <c r="D34" s="156"/>
      <c r="E34" s="156"/>
      <c r="F34" s="159"/>
      <c r="G34" s="160"/>
      <c r="H34" s="161"/>
      <c r="I34" s="160"/>
      <c r="J34" s="162"/>
      <c r="K34" s="162"/>
      <c r="L34" s="162"/>
      <c r="M34" s="163"/>
      <c r="N34" s="22"/>
      <c r="O34" s="158"/>
      <c r="P34" s="156"/>
      <c r="Q34" s="156"/>
      <c r="R34" s="156"/>
      <c r="S34" s="158"/>
      <c r="T34" s="156"/>
      <c r="U34" s="156"/>
      <c r="V34" s="156"/>
      <c r="W34" s="158"/>
      <c r="X34" s="156"/>
      <c r="Y34" s="156"/>
      <c r="Z34" s="157"/>
      <c r="AA34" s="104">
        <f xml:space="preserve"> RTD("cqg.rtd",,"StudyData", $D$6,  "Tick", "FlatTicks=0", "Tick","D",AH34,"all")</f>
        <v>199500</v>
      </c>
      <c r="AB34" s="103">
        <f>IF(FormatMainDisplay!$H$7="Y",RTD("cqg.rtd",,"StudyData",$D$6,"Bar",,"Open",FormatMainDisplay!$H$8,AG34,,,,,"T"),IF(RTD("cqg.rtd",,"StudyData","SUBMINUTE("&amp;$D$6&amp;","&amp;FormatMainDisplay!$H$10&amp;",Regular)","Bar",,"Open",,AG34,"all",,,,"T")="",NA(),RTD("cqg.rtd",,"StudyData","SUBMINUTE("&amp;$D$6&amp;","&amp;FormatMainDisplay!$H$10&amp;",Regular)","Bar",,"Open",,AG34,"all",,,,"T")))</f>
        <v>1995</v>
      </c>
      <c r="AC34" s="103">
        <f>IF(FormatMainDisplay!$H$7="Y",RTD("cqg.rtd",,"StudyData",$D$6,"Bar",,"High",FormatMainDisplay!$H$8,AG34,,,,,"T"),IF(RTD("cqg.rtd",,"StudyData","SUBMINUTE("&amp;$D$6&amp;","&amp;FormatMainDisplay!$H$10&amp;",Regular)","Bar",,"High",,AG34,"all",,,,"T")="",NA(),RTD("cqg.rtd",,"StudyData","SUBMINUTE("&amp;$D$6&amp;","&amp;FormatMainDisplay!$H$10&amp;",Regular)","Bar",,"High",,AG34,"all",,,,"T")))</f>
        <v>1995</v>
      </c>
      <c r="AD34" s="103">
        <f>IF(FormatMainDisplay!$H$7="Y",RTD("cqg.rtd",,"StudyData",$D$6,"Bar",,"Low",FormatMainDisplay!$H$8,AG34,,,,,"T"),IF(RTD("cqg.rtd",,"StudyData","SUBMINUTE("&amp;$D$6&amp;","&amp;FormatMainDisplay!$H$10&amp;",Regular)","Bar",,"Low",,AG34,"all",,,,"T")="",NA(),RTD("cqg.rtd",,"StudyData","SUBMINUTE("&amp;$D$6&amp;","&amp;FormatMainDisplay!$H$10&amp;",Regular)","Bar",,"Low",,AG34,"all",,,,"T")))</f>
        <v>1994.5</v>
      </c>
      <c r="AE34" s="103">
        <f>IF(FormatMainDisplay!$H$7="Y",RTD("cqg.rtd",,"StudyData",$D$6,"Bar",,"Close",FormatMainDisplay!$H$8,AG34,,,,,"T"),IF(RTD("cqg.rtd",,"StudyData","SUBMINUTE("&amp;$D$6&amp;","&amp;FormatMainDisplay!$H$10&amp;",Regular)","Bar",,"Close",,AG34,"all",,,,"T")="",NA(),RTD("cqg.rtd",,"StudyData","SUBMINUTE("&amp;$D$6&amp;","&amp;FormatMainDisplay!$H$10&amp;",Regular)","Bar",,"Close",,AG34,"all",,,,"T")))</f>
        <v>1994.75</v>
      </c>
      <c r="AF34" s="74">
        <f>IF(FormatMainDisplay!$H$7="Y",RTD("cqg.rtd",,"StudyData",$D$6,"Bar",,"Time",FormatMainDisplay!$H$8,AG34,,,,,"T"),IF(RTD("cqg.rtd",,"StudyData","SUBMINUTE("&amp;$D$6&amp;","&amp;FormatMainDisplay!$H$10&amp;",Regular)","Bar",,"Time",,AG34,"all",,,,"T")="",NA(),RTD("cqg.rtd",,"StudyData","SUBMINUTE("&amp;$D$6&amp;","&amp;FormatMainDisplay!$H$10&amp;",Regular)","Bar",,"Time",,AG34,"all",,,,"T")))</f>
        <v>42033.499305555553</v>
      </c>
      <c r="AG34" s="30">
        <f t="shared" si="0"/>
        <v>-29</v>
      </c>
      <c r="AH34" s="30">
        <f t="shared" si="1"/>
        <v>-1</v>
      </c>
      <c r="AJ34" s="104">
        <f xml:space="preserve"> RTD("cqg.rtd",,"StudyData", $Q$6,  "Tick", "FlatTicks=0", "Tick","D",AQ34,"all")</f>
        <v>4416</v>
      </c>
      <c r="AK34" s="103">
        <f>IF(FormatMainDisplay!$O$7="Y",RTD("cqg.rtd",,"StudyData",$Q$6,"Bar",,"Open",FormatMainDisplay!$O$8,AP34,,,,,"T"),IF(RTD("cqg.rtd",,"StudyData","SUBMINUTE("&amp;$Q$6&amp;","&amp;FormatMainDisplay!$O$10&amp;",Regular)","Bar",,"Open",,AP34,"all",,,,"T")="",NA(),RTD("cqg.rtd",,"StudyData","SUBMINUTE("&amp;$Q$6&amp;","&amp;FormatMainDisplay!$O$10&amp;",Regular)","Bar",,"Open",,AP34,"all",,,,"T")))</f>
        <v>44.04</v>
      </c>
      <c r="AL34" s="103">
        <f>IF(FormatMainDisplay!$O$7="Y",RTD("cqg.rtd",,"StudyData",$Q$6,"Bar",,"High",FormatMainDisplay!$O$8,AP34,,,,,"T"),IF(RTD("cqg.rtd",,"StudyData","SUBMINUTE("&amp;$Q$6&amp;","&amp;FormatMainDisplay!$O$10&amp;",Regular)","Bar",,"High",,AP34,"all",,,,"T")="",NA(),RTD("cqg.rtd",,"StudyData","SUBMINUTE("&amp;$Q$6&amp;","&amp;FormatMainDisplay!$O$10&amp;",Regular)","Bar",,"High",,AP34,"all",,,,"T")))</f>
        <v>44.05</v>
      </c>
      <c r="AM34" s="103">
        <f>IF(FormatMainDisplay!$O$7="Y",RTD("cqg.rtd",,"StudyData",$Q$6,"Bar",,"Low",FormatMainDisplay!$O$8,AP34,,,,,"T"),IF(RTD("cqg.rtd",,"StudyData","SUBMINUTE("&amp;$Q$6&amp;","&amp;FormatMainDisplay!$O$10&amp;",Regular)","Bar",,"Low",,AP34,"all",,,,"T")="",NA(),RTD("cqg.rtd",,"StudyData","SUBMINUTE("&amp;$Q$6&amp;","&amp;FormatMainDisplay!$O$10&amp;",Regular)","Bar",,"Low",,AP34,"all",,,,"T")))</f>
        <v>43.95</v>
      </c>
      <c r="AN34" s="103">
        <f>IF(FormatMainDisplay!$O$7="Y",RTD("cqg.rtd",,"StudyData",$Q$6,"Bar",,"Close",FormatMainDisplay!$O$8,AP34,,,,,"T"),IF(RTD("cqg.rtd",,"StudyData","SUBMINUTE("&amp;$Q$6&amp;","&amp;FormatMainDisplay!$O$10&amp;",Regular)","Bar",,"Close",,AP34,"all",,,,"T")="",NA(),RTD("cqg.rtd",,"StudyData","SUBMINUTE("&amp;$Q$6&amp;","&amp;FormatMainDisplay!$O$10&amp;",Regular)","Bar",,"Close",,AP34,"all",,,,"T")))</f>
        <v>44.01</v>
      </c>
      <c r="AO34" s="74">
        <f>IF(FormatMainDisplay!$O$7="Y",RTD("cqg.rtd",,"StudyData",$Q$6,"Bar",,"Time",FormatMainDisplay!$O$8,AP34,,,,,"T"),IF(RTD("cqg.rtd",,"StudyData","SUBMINUTE("&amp;$Q$6&amp;","&amp;FormatMainDisplay!$O$10&amp;",Regular)","Bar",,"Time",,AP34,"all",,,,"T")="",NA(),RTD("cqg.rtd",,"StudyData","SUBMINUTE("&amp;$Q$6&amp;","&amp;FormatMainDisplay!$O$10&amp;",Regular)","Bar",,"Time",,AP34,"all",,,,"T")))</f>
        <v>42033.40625</v>
      </c>
      <c r="AP34" s="30">
        <f t="shared" si="2"/>
        <v>-29</v>
      </c>
      <c r="AQ34" s="30">
        <f t="shared" si="3"/>
        <v>-1</v>
      </c>
      <c r="AS34" s="104">
        <f xml:space="preserve"> RTD("cqg.rtd",,"StudyData", $D$31,  "Tick", "FlatTicks=0", "Tick","D",AZ34,"all")</f>
        <v>11310</v>
      </c>
      <c r="AT34" s="105">
        <f>IF(FormatMainDisplay!$H$22="Y",RTD("cqg.rtd",,"StudyData",$D$31,"Bar",,"Open",FormatMainDisplay!$H$23,AY34,,,,,"T"),IF(RTD("cqg.rtd",,"StudyData","SUBMINUTE("&amp;$D$31&amp;","&amp;FormatMainDisplay!$H$25&amp;",Regular)","Bar",,"Open",,AY34,"all",,,,"T")="",NA(),RTD("cqg.rtd",,"StudyData","SUBMINUTE("&amp;$D$31&amp;","&amp;FormatMainDisplay!$H$25&amp;",Regular)","Bar",,"Open",,AY34,"all",,,,"T")))</f>
        <v>1.1355999999999999</v>
      </c>
      <c r="AU34" s="105">
        <f>IF(FormatMainDisplay!$H$22="Y",RTD("cqg.rtd",,"StudyData",$D$31,"Bar",,"High",FormatMainDisplay!$H$23,AY34,,,,,"T"),IF(RTD("cqg.rtd",,"StudyData","SUBMINUTE("&amp;$D$31&amp;","&amp;FormatMainDisplay!$H$25&amp;",Regular)","Bar",,"High",,AY34,"all",,,,"T")="",NA(),RTD("cqg.rtd",,"StudyData","SUBMINUTE("&amp;$D$31&amp;","&amp;FormatMainDisplay!$H$25&amp;",Regular)","Bar",,"High",,AY34,"all",,,,"T")))</f>
        <v>1.1361000000000001</v>
      </c>
      <c r="AV34" s="105">
        <f>IF(FormatMainDisplay!$H$22="Y",RTD("cqg.rtd",,"StudyData",$D$31,"Bar",,"Low",FormatMainDisplay!$H$23,AY34,,,,,"T"),IF(RTD("cqg.rtd",,"StudyData","SUBMINUTE("&amp;$D$31&amp;","&amp;FormatMainDisplay!$H$25&amp;",Regular)","Bar",,"Low",,AY34,"all",,,,"T")="",NA(),RTD("cqg.rtd",,"StudyData","SUBMINUTE("&amp;$D$31&amp;","&amp;FormatMainDisplay!$H$25&amp;",Regular)","Bar",,"Low",,AY34,"all",,,,"T")))</f>
        <v>1.1347</v>
      </c>
      <c r="AW34" s="105">
        <f>IF(FormatMainDisplay!$H$22="Y",RTD("cqg.rtd",,"StudyData",$D$31,"Bar",,"Close",FormatMainDisplay!$H$23,AY34,,,,,"T"),IF(RTD("cqg.rtd",,"StudyData","SUBMINUTE("&amp;$D$31&amp;","&amp;FormatMainDisplay!$H$25&amp;",Regular)","Bar",,"Close",,AY34,"all",,,,"T")="",NA(),RTD("cqg.rtd",,"StudyData","SUBMINUTE("&amp;$D$31&amp;","&amp;FormatMainDisplay!$H$25&amp;",Regular)","Bar",,"Close",,AY34,"all",,,,"T")))</f>
        <v>1.1348</v>
      </c>
      <c r="AX34" s="74">
        <f>IF(FormatMainDisplay!$H$22="Y",RTD("cqg.rtd",,"StudyData",$D$31,"Bar",,"Time",FormatMainDisplay!$H$23,AY34,,,,,"T"),IF(RTD("cqg.rtd",,"StudyData","SUBMINUTE("&amp;$D$31&amp;","&amp;FormatMainDisplay!$H$25&amp;",Regular)","Bar",,"Time",,AY34,"all",,,,"T")="",NA(),RTD("cqg.rtd",,"StudyData","SUBMINUTE("&amp;$D$31&amp;","&amp;FormatMainDisplay!$H$25&amp;",Regular)","Bar",,"Time",,AY34,"all",,,,"T")))</f>
        <v>42033.40625</v>
      </c>
      <c r="AY34" s="30">
        <f t="shared" si="4"/>
        <v>-29</v>
      </c>
      <c r="AZ34" s="30">
        <f t="shared" si="5"/>
        <v>-1</v>
      </c>
    </row>
    <row r="35" spans="2:73" ht="15" customHeight="1" x14ac:dyDescent="0.25">
      <c r="B35" s="164" t="str">
        <f>TEXT(RTD("cqg.rtd",,"DOMData",D31,"Price",-5,FormatMainDisplay!B17),FormatMainDisplay!G19)</f>
        <v>0,001</v>
      </c>
      <c r="C35" s="166" t="str">
        <f>TEXT(RTD("cqg.rtd",,"DOMData",D31,"Price",-4,FormatMainDisplay!B17),FormatMainDisplay!G19)</f>
        <v>0,001</v>
      </c>
      <c r="D35" s="168" t="str">
        <f>TEXT(RTD("cqg.rtd",,"DOMData",D31,"Price",-3,FormatMainDisplay!B17),FormatMainDisplay!G19)</f>
        <v>0,001</v>
      </c>
      <c r="E35" s="170" t="str">
        <f>TEXT(RTD("cqg.rtd",,"DOMData",D31,"Price",-2,FormatMainDisplay!B17),FormatMainDisplay!G19)</f>
        <v>0,001</v>
      </c>
      <c r="F35" s="43" t="str">
        <f>FormatMainDisplay!D22</f>
        <v>0,0</v>
      </c>
      <c r="G35" s="8"/>
      <c r="H35" s="54" t="str">
        <f>FormatMainDisplay!F22</f>
        <v>0,0</v>
      </c>
      <c r="I35" s="11"/>
      <c r="J35" s="172" t="str">
        <f>TEXT(RTD("cqg.rtd",,"DOMData",D31,"Price",2,FormatMainDisplay!B17),FormatMainDisplay!G19)</f>
        <v>0,001</v>
      </c>
      <c r="K35" s="174" t="str">
        <f>TEXT(RTD("cqg.rtd",,"DOMData",D31,"Price",3,FormatMainDisplay!B17),FormatMainDisplay!G19)</f>
        <v>0,001</v>
      </c>
      <c r="L35" s="176" t="str">
        <f>TEXT(RTD("cqg.rtd",,"DOMData",D31,"Price",4,FormatMainDisplay!B17),FormatMainDisplay!G19)</f>
        <v>0,001</v>
      </c>
      <c r="M35" s="123" t="str">
        <f>TEXT(RTD("cqg.rtd",,"DOMData",D31,"Price",5,FormatMainDisplay!B17),FormatMainDisplay!G19)</f>
        <v>0,001</v>
      </c>
      <c r="N35" s="22"/>
      <c r="O35" s="35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36"/>
      <c r="AA35" s="104">
        <f xml:space="preserve"> RTD("cqg.rtd",,"StudyData", $D$6,  "Tick", "FlatTicks=0", "Tick","D",AH35,"all")</f>
        <v>199525</v>
      </c>
      <c r="AB35" s="103">
        <f>IF(FormatMainDisplay!$H$7="Y",RTD("cqg.rtd",,"StudyData",$D$6,"Bar",,"Open",FormatMainDisplay!$H$8,AG35,,,,,"T"),IF(RTD("cqg.rtd",,"StudyData","SUBMINUTE("&amp;$D$6&amp;","&amp;FormatMainDisplay!$H$10&amp;",Regular)","Bar",,"Open",,AG35,"all",,,,"T")="",NA(),RTD("cqg.rtd",,"StudyData","SUBMINUTE("&amp;$D$6&amp;","&amp;FormatMainDisplay!$H$10&amp;",Regular)","Bar",,"Open",,AG35,"all",,,,"T")))</f>
        <v>1995</v>
      </c>
      <c r="AC35" s="103">
        <f>IF(FormatMainDisplay!$H$7="Y",RTD("cqg.rtd",,"StudyData",$D$6,"Bar",,"High",FormatMainDisplay!$H$8,AG35,,,,,"T"),IF(RTD("cqg.rtd",,"StudyData","SUBMINUTE("&amp;$D$6&amp;","&amp;FormatMainDisplay!$H$10&amp;",Regular)","Bar",,"High",,AG35,"all",,,,"T")="",NA(),RTD("cqg.rtd",,"StudyData","SUBMINUTE("&amp;$D$6&amp;","&amp;FormatMainDisplay!$H$10&amp;",Regular)","Bar",,"High",,AG35,"all",,,,"T")))</f>
        <v>1995.75</v>
      </c>
      <c r="AD35" s="103">
        <f>IF(FormatMainDisplay!$H$7="Y",RTD("cqg.rtd",,"StudyData",$D$6,"Bar",,"Low",FormatMainDisplay!$H$8,AG35,,,,,"T"),IF(RTD("cqg.rtd",,"StudyData","SUBMINUTE("&amp;$D$6&amp;","&amp;FormatMainDisplay!$H$10&amp;",Regular)","Bar",,"Low",,AG35,"all",,,,"T")="",NA(),RTD("cqg.rtd",,"StudyData","SUBMINUTE("&amp;$D$6&amp;","&amp;FormatMainDisplay!$H$10&amp;",Regular)","Bar",,"Low",,AG35,"all",,,,"T")))</f>
        <v>1994.5</v>
      </c>
      <c r="AE35" s="103">
        <f>IF(FormatMainDisplay!$H$7="Y",RTD("cqg.rtd",,"StudyData",$D$6,"Bar",,"Close",FormatMainDisplay!$H$8,AG35,,,,,"T"),IF(RTD("cqg.rtd",,"StudyData","SUBMINUTE("&amp;$D$6&amp;","&amp;FormatMainDisplay!$H$10&amp;",Regular)","Bar",,"Close",,AG35,"all",,,,"T")="",NA(),RTD("cqg.rtd",,"StudyData","SUBMINUTE("&amp;$D$6&amp;","&amp;FormatMainDisplay!$H$10&amp;",Regular)","Bar",,"Close",,AG35,"all",,,,"T")))</f>
        <v>1994.75</v>
      </c>
      <c r="AF35" s="74">
        <f>IF(FormatMainDisplay!$H$7="Y",RTD("cqg.rtd",,"StudyData",$D$6,"Bar",,"Time",FormatMainDisplay!$H$8,AG35,,,,,"T"),IF(RTD("cqg.rtd",,"StudyData","SUBMINUTE("&amp;$D$6&amp;","&amp;FormatMainDisplay!$H$10&amp;",Regular)","Bar",,"Time",,AG35,"all",,,,"T")="",NA(),RTD("cqg.rtd",,"StudyData","SUBMINUTE("&amp;$D$6&amp;","&amp;FormatMainDisplay!$H$10&amp;",Regular)","Bar",,"Time",,AG35,"all",,,,"T")))</f>
        <v>42033.498958333337</v>
      </c>
      <c r="AG35" s="30">
        <f t="shared" si="0"/>
        <v>-30</v>
      </c>
      <c r="AH35" s="30">
        <f t="shared" si="1"/>
        <v>0</v>
      </c>
      <c r="AJ35" s="104">
        <f xml:space="preserve"> RTD("cqg.rtd",,"StudyData", $Q$6,  "Tick", "FlatTicks=0", "Tick","D",AQ35,"all")</f>
        <v>4417</v>
      </c>
      <c r="AK35" s="103">
        <f>IF(FormatMainDisplay!$O$7="Y",RTD("cqg.rtd",,"StudyData",$Q$6,"Bar",,"Open",FormatMainDisplay!$O$8,AP35,,,,,"T"),IF(RTD("cqg.rtd",,"StudyData","SUBMINUTE("&amp;$Q$6&amp;","&amp;FormatMainDisplay!$O$10&amp;",Regular)","Bar",,"Open",,AP35,"all",,,,"T")="",NA(),RTD("cqg.rtd",,"StudyData","SUBMINUTE("&amp;$Q$6&amp;","&amp;FormatMainDisplay!$O$10&amp;",Regular)","Bar",,"Open",,AP35,"all",,,,"T")))</f>
        <v>43.96</v>
      </c>
      <c r="AL35" s="103">
        <f>IF(FormatMainDisplay!$O$7="Y",RTD("cqg.rtd",,"StudyData",$Q$6,"Bar",,"High",FormatMainDisplay!$O$8,AP35,,,,,"T"),IF(RTD("cqg.rtd",,"StudyData","SUBMINUTE("&amp;$Q$6&amp;","&amp;FormatMainDisplay!$O$10&amp;",Regular)","Bar",,"High",,AP35,"all",,,,"T")="",NA(),RTD("cqg.rtd",,"StudyData","SUBMINUTE("&amp;$Q$6&amp;","&amp;FormatMainDisplay!$O$10&amp;",Regular)","Bar",,"High",,AP35,"all",,,,"T")))</f>
        <v>44.05</v>
      </c>
      <c r="AM35" s="103">
        <f>IF(FormatMainDisplay!$O$7="Y",RTD("cqg.rtd",,"StudyData",$Q$6,"Bar",,"Low",FormatMainDisplay!$O$8,AP35,,,,,"T"),IF(RTD("cqg.rtd",,"StudyData","SUBMINUTE("&amp;$Q$6&amp;","&amp;FormatMainDisplay!$O$10&amp;",Regular)","Bar",,"Low",,AP35,"all",,,,"T")="",NA(),RTD("cqg.rtd",,"StudyData","SUBMINUTE("&amp;$Q$6&amp;","&amp;FormatMainDisplay!$O$10&amp;",Regular)","Bar",,"Low",,AP35,"all",,,,"T")))</f>
        <v>43.9</v>
      </c>
      <c r="AN35" s="103">
        <f>IF(FormatMainDisplay!$O$7="Y",RTD("cqg.rtd",,"StudyData",$Q$6,"Bar",,"Close",FormatMainDisplay!$O$8,AP35,,,,,"T"),IF(RTD("cqg.rtd",,"StudyData","SUBMINUTE("&amp;$Q$6&amp;","&amp;FormatMainDisplay!$O$10&amp;",Regular)","Bar",,"Close",,AP35,"all",,,,"T")="",NA(),RTD("cqg.rtd",,"StudyData","SUBMINUTE("&amp;$Q$6&amp;","&amp;FormatMainDisplay!$O$10&amp;",Regular)","Bar",,"Close",,AP35,"all",,,,"T")))</f>
        <v>44.04</v>
      </c>
      <c r="AO35" s="74">
        <f>IF(FormatMainDisplay!$O$7="Y",RTD("cqg.rtd",,"StudyData",$Q$6,"Bar",,"Time",FormatMainDisplay!$O$8,AP35,,,,,"T"),IF(RTD("cqg.rtd",,"StudyData","SUBMINUTE("&amp;$Q$6&amp;","&amp;FormatMainDisplay!$O$10&amp;",Regular)","Bar",,"Time",,AP35,"all",,,,"T")="",NA(),RTD("cqg.rtd",,"StudyData","SUBMINUTE("&amp;$Q$6&amp;","&amp;FormatMainDisplay!$O$10&amp;",Regular)","Bar",,"Time",,AP35,"all",,,,"T")))</f>
        <v>42033.402777777781</v>
      </c>
      <c r="AP35" s="30">
        <f t="shared" si="2"/>
        <v>-30</v>
      </c>
      <c r="AQ35" s="30">
        <f t="shared" si="3"/>
        <v>0</v>
      </c>
      <c r="AS35" s="104">
        <f xml:space="preserve"> RTD("cqg.rtd",,"StudyData", $D$31,  "Tick", "FlatTicks=0", "Tick","D",AZ35,"all")</f>
        <v>11309</v>
      </c>
      <c r="AT35" s="105">
        <f>IF(FormatMainDisplay!$H$22="Y",RTD("cqg.rtd",,"StudyData",$D$31,"Bar",,"Open",FormatMainDisplay!$H$23,AY35,,,,,"T"),IF(RTD("cqg.rtd",,"StudyData","SUBMINUTE("&amp;$D$31&amp;","&amp;FormatMainDisplay!$H$25&amp;",Regular)","Bar",,"Open",,AY35,"all",,,,"T")="",NA(),RTD("cqg.rtd",,"StudyData","SUBMINUTE("&amp;$D$31&amp;","&amp;FormatMainDisplay!$H$25&amp;",Regular)","Bar",,"Open",,AY35,"all",,,,"T")))</f>
        <v>1.1358999999999999</v>
      </c>
      <c r="AU35" s="105">
        <f>IF(FormatMainDisplay!$H$22="Y",RTD("cqg.rtd",,"StudyData",$D$31,"Bar",,"High",FormatMainDisplay!$H$23,AY35,,,,,"T"),IF(RTD("cqg.rtd",,"StudyData","SUBMINUTE("&amp;$D$31&amp;","&amp;FormatMainDisplay!$H$25&amp;",Regular)","Bar",,"High",,AY35,"all",,,,"T")="",NA(),RTD("cqg.rtd",,"StudyData","SUBMINUTE("&amp;$D$31&amp;","&amp;FormatMainDisplay!$H$25&amp;",Regular)","Bar",,"High",,AY35,"all",,,,"T")))</f>
        <v>1.1359999999999999</v>
      </c>
      <c r="AV35" s="105">
        <f>IF(FormatMainDisplay!$H$22="Y",RTD("cqg.rtd",,"StudyData",$D$31,"Bar",,"Low",FormatMainDisplay!$H$23,AY35,,,,,"T"),IF(RTD("cqg.rtd",,"StudyData","SUBMINUTE("&amp;$D$31&amp;","&amp;FormatMainDisplay!$H$25&amp;",Regular)","Bar",,"Low",,AY35,"all",,,,"T")="",NA(),RTD("cqg.rtd",,"StudyData","SUBMINUTE("&amp;$D$31&amp;","&amp;FormatMainDisplay!$H$25&amp;",Regular)","Bar",,"Low",,AY35,"all",,,,"T")))</f>
        <v>1.1352</v>
      </c>
      <c r="AW35" s="105">
        <f>IF(FormatMainDisplay!$H$22="Y",RTD("cqg.rtd",,"StudyData",$D$31,"Bar",,"Close",FormatMainDisplay!$H$23,AY35,,,,,"T"),IF(RTD("cqg.rtd",,"StudyData","SUBMINUTE("&amp;$D$31&amp;","&amp;FormatMainDisplay!$H$25&amp;",Regular)","Bar",,"Close",,AY35,"all",,,,"T")="",NA(),RTD("cqg.rtd",,"StudyData","SUBMINUTE("&amp;$D$31&amp;","&amp;FormatMainDisplay!$H$25&amp;",Regular)","Bar",,"Close",,AY35,"all",,,,"T")))</f>
        <v>1.1356999999999999</v>
      </c>
      <c r="AX35" s="74">
        <f>IF(FormatMainDisplay!$H$22="Y",RTD("cqg.rtd",,"StudyData",$D$31,"Bar",,"Time",FormatMainDisplay!$H$23,AY35,,,,,"T"),IF(RTD("cqg.rtd",,"StudyData","SUBMINUTE("&amp;$D$31&amp;","&amp;FormatMainDisplay!$H$25&amp;",Regular)","Bar",,"Time",,AY35,"all",,,,"T")="",NA(),RTD("cqg.rtd",,"StudyData","SUBMINUTE("&amp;$D$31&amp;","&amp;FormatMainDisplay!$H$25&amp;",Regular)","Bar",,"Time",,AY35,"all",,,,"T")))</f>
        <v>42033.402777777781</v>
      </c>
      <c r="AY35" s="30">
        <f t="shared" si="4"/>
        <v>-30</v>
      </c>
      <c r="AZ35" s="30">
        <f t="shared" si="5"/>
        <v>0</v>
      </c>
    </row>
    <row r="36" spans="2:73" s="7" customFormat="1" ht="25.05" customHeight="1" x14ac:dyDescent="0.25">
      <c r="B36" s="165"/>
      <c r="C36" s="167"/>
      <c r="D36" s="169"/>
      <c r="E36" s="171"/>
      <c r="F36" s="55" t="str">
        <f>FormatMainDisplay!D25</f>
        <v>01</v>
      </c>
      <c r="G36" s="8" t="str">
        <f>FormatMainDisplay!D28</f>
        <v>1</v>
      </c>
      <c r="H36" s="56" t="str">
        <f>FormatMainDisplay!F25</f>
        <v>01</v>
      </c>
      <c r="I36" s="12" t="str">
        <f>FormatMainDisplay!F28</f>
        <v>1</v>
      </c>
      <c r="J36" s="173"/>
      <c r="K36" s="175"/>
      <c r="L36" s="177"/>
      <c r="M36" s="124"/>
      <c r="N36" s="22"/>
      <c r="O36" s="2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9"/>
      <c r="AA36" s="30"/>
      <c r="AB36" s="103">
        <f>IF(FormatMainDisplay!$H$7="Y",RTD("cqg.rtd",,"StudyData",$D$6,"Bar",,"Open",FormatMainDisplay!$H$8,AG36,,,,,"T"),IF(RTD("cqg.rtd",,"StudyData","SUBMINUTE("&amp;$D$6&amp;","&amp;FormatMainDisplay!$H$10&amp;",Regular)","Bar",,"Open",,AG36,"all",,,,"T")="",NA(),RTD("cqg.rtd",,"StudyData","SUBMINUTE("&amp;$D$6&amp;","&amp;FormatMainDisplay!$H$10&amp;",Regular)","Bar",,"Open",,AG36,"all",,,,"T")))</f>
        <v>1993.5</v>
      </c>
      <c r="AC36" s="103">
        <f>IF(FormatMainDisplay!$H$7="Y",RTD("cqg.rtd",,"StudyData",$D$6,"Bar",,"High",FormatMainDisplay!$H$8,AG36,,,,,"T"),IF(RTD("cqg.rtd",,"StudyData","SUBMINUTE("&amp;$D$6&amp;","&amp;FormatMainDisplay!$H$10&amp;",Regular)","Bar",,"High",,AG36,"all",,,,"T")="",NA(),RTD("cqg.rtd",,"StudyData","SUBMINUTE("&amp;$D$6&amp;","&amp;FormatMainDisplay!$H$10&amp;",Regular)","Bar",,"High",,AG36,"all",,,,"T")))</f>
        <v>1995.25</v>
      </c>
      <c r="AD36" s="103">
        <f>IF(FormatMainDisplay!$H$7="Y",RTD("cqg.rtd",,"StudyData",$D$6,"Bar",,"Low",FormatMainDisplay!$H$8,AG36,,,,,"T"),IF(RTD("cqg.rtd",,"StudyData","SUBMINUTE("&amp;$D$6&amp;","&amp;FormatMainDisplay!$H$10&amp;",Regular)","Bar",,"Low",,AG36,"all",,,,"T")="",NA(),RTD("cqg.rtd",,"StudyData","SUBMINUTE("&amp;$D$6&amp;","&amp;FormatMainDisplay!$H$10&amp;",Regular)","Bar",,"Low",,AG36,"all",,,,"T")))</f>
        <v>1993.5</v>
      </c>
      <c r="AE36" s="103">
        <f>IF(FormatMainDisplay!$H$7="Y",RTD("cqg.rtd",,"StudyData",$D$6,"Bar",,"Close",FormatMainDisplay!$H$8,AG36,,,,,"T"),IF(RTD("cqg.rtd",,"StudyData","SUBMINUTE("&amp;$D$6&amp;","&amp;FormatMainDisplay!$H$10&amp;",Regular)","Bar",,"Close",,AG36,"all",,,,"T")="",NA(),RTD("cqg.rtd",,"StudyData","SUBMINUTE("&amp;$D$6&amp;","&amp;FormatMainDisplay!$H$10&amp;",Regular)","Bar",,"Close",,AG36,"all",,,,"T")))</f>
        <v>1995</v>
      </c>
      <c r="AF36" s="74">
        <f>IF(FormatMainDisplay!$H$7="Y",RTD("cqg.rtd",,"StudyData",$D$6,"Bar",,"Time",FormatMainDisplay!$H$8,AG36,,,,,"T"),IF(RTD("cqg.rtd",,"StudyData","SUBMINUTE("&amp;$D$6&amp;","&amp;FormatMainDisplay!$H$10&amp;",Regular)","Bar",,"Time",,AG36,"all",,,,"T")="",NA(),RTD("cqg.rtd",,"StudyData","SUBMINUTE("&amp;$D$6&amp;","&amp;FormatMainDisplay!$H$10&amp;",Regular)","Bar",,"Time",,AG36,"all",,,,"T")))</f>
        <v>42033.498611111114</v>
      </c>
      <c r="AG36" s="30">
        <f t="shared" si="0"/>
        <v>-31</v>
      </c>
      <c r="AH36" s="30"/>
      <c r="AI36" s="30"/>
      <c r="AJ36" s="30"/>
      <c r="AK36" s="103">
        <f>IF(FormatMainDisplay!$O$7="Y",RTD("cqg.rtd",,"StudyData",$Q$6,"Bar",,"Open",FormatMainDisplay!$O$8,AP36,,,,,"T"),IF(RTD("cqg.rtd",,"StudyData","SUBMINUTE("&amp;$Q$6&amp;","&amp;FormatMainDisplay!$O$10&amp;",Regular)","Bar",,"Open",,AP36,"all",,,,"T")="",NA(),RTD("cqg.rtd",,"StudyData","SUBMINUTE("&amp;$Q$6&amp;","&amp;FormatMainDisplay!$O$10&amp;",Regular)","Bar",,"Open",,AP36,"all",,,,"T")))</f>
        <v>44.3</v>
      </c>
      <c r="AL36" s="103">
        <f>IF(FormatMainDisplay!$O$7="Y",RTD("cqg.rtd",,"StudyData",$Q$6,"Bar",,"High",FormatMainDisplay!$O$8,AP36,,,,,"T"),IF(RTD("cqg.rtd",,"StudyData","SUBMINUTE("&amp;$Q$6&amp;","&amp;FormatMainDisplay!$O$10&amp;",Regular)","Bar",,"High",,AP36,"all",,,,"T")="",NA(),RTD("cqg.rtd",,"StudyData","SUBMINUTE("&amp;$Q$6&amp;","&amp;FormatMainDisplay!$O$10&amp;",Regular)","Bar",,"High",,AP36,"all",,,,"T")))</f>
        <v>44.3</v>
      </c>
      <c r="AM36" s="103">
        <f>IF(FormatMainDisplay!$O$7="Y",RTD("cqg.rtd",,"StudyData",$Q$6,"Bar",,"Low",FormatMainDisplay!$O$8,AP36,,,,,"T"),IF(RTD("cqg.rtd",,"StudyData","SUBMINUTE("&amp;$Q$6&amp;","&amp;FormatMainDisplay!$O$10&amp;",Regular)","Bar",,"Low",,AP36,"all",,,,"T")="",NA(),RTD("cqg.rtd",,"StudyData","SUBMINUTE("&amp;$Q$6&amp;","&amp;FormatMainDisplay!$O$10&amp;",Regular)","Bar",,"Low",,AP36,"all",,,,"T")))</f>
        <v>43.84</v>
      </c>
      <c r="AN36" s="103">
        <f>IF(FormatMainDisplay!$O$7="Y",RTD("cqg.rtd",,"StudyData",$Q$6,"Bar",,"Close",FormatMainDisplay!$O$8,AP36,,,,,"T"),IF(RTD("cqg.rtd",,"StudyData","SUBMINUTE("&amp;$Q$6&amp;","&amp;FormatMainDisplay!$O$10&amp;",Regular)","Bar",,"Close",,AP36,"all",,,,"T")="",NA(),RTD("cqg.rtd",,"StudyData","SUBMINUTE("&amp;$Q$6&amp;","&amp;FormatMainDisplay!$O$10&amp;",Regular)","Bar",,"Close",,AP36,"all",,,,"T")))</f>
        <v>43.96</v>
      </c>
      <c r="AO36" s="74">
        <f>IF(FormatMainDisplay!$O$7="Y",RTD("cqg.rtd",,"StudyData",$Q$6,"Bar",,"Time",FormatMainDisplay!$O$8,AP36,,,,,"T"),IF(RTD("cqg.rtd",,"StudyData","SUBMINUTE("&amp;$Q$6&amp;","&amp;FormatMainDisplay!$O$10&amp;",Regular)","Bar",,"Time",,AP36,"all",,,,"T")="",NA(),RTD("cqg.rtd",,"StudyData","SUBMINUTE("&amp;$Q$6&amp;","&amp;FormatMainDisplay!$O$10&amp;",Regular)","Bar",,"Time",,AP36,"all",,,,"T")))</f>
        <v>42033.399305555555</v>
      </c>
      <c r="AP36" s="30">
        <f t="shared" si="2"/>
        <v>-31</v>
      </c>
      <c r="AQ36" s="30"/>
      <c r="AR36" s="30"/>
      <c r="AS36" s="30"/>
      <c r="AT36" s="105">
        <f>IF(FormatMainDisplay!$H$22="Y",RTD("cqg.rtd",,"StudyData",$D$31,"Bar",,"Open",FormatMainDisplay!$H$23,AY36,,,,,"T"),IF(RTD("cqg.rtd",,"StudyData","SUBMINUTE("&amp;$D$31&amp;","&amp;FormatMainDisplay!$H$25&amp;",Regular)","Bar",,"Open",,AY36,"all",,,,"T")="",NA(),RTD("cqg.rtd",,"StudyData","SUBMINUTE("&amp;$D$31&amp;","&amp;FormatMainDisplay!$H$25&amp;",Regular)","Bar",,"Open",,AY36,"all",,,,"T")))</f>
        <v>1.1363000000000001</v>
      </c>
      <c r="AU36" s="105">
        <f>IF(FormatMainDisplay!$H$22="Y",RTD("cqg.rtd",,"StudyData",$D$31,"Bar",,"High",FormatMainDisplay!$H$23,AY36,,,,,"T"),IF(RTD("cqg.rtd",,"StudyData","SUBMINUTE("&amp;$D$31&amp;","&amp;FormatMainDisplay!$H$25&amp;",Regular)","Bar",,"High",,AY36,"all",,,,"T")="",NA(),RTD("cqg.rtd",,"StudyData","SUBMINUTE("&amp;$D$31&amp;","&amp;FormatMainDisplay!$H$25&amp;",Regular)","Bar",,"High",,AY36,"all",,,,"T")))</f>
        <v>1.1368</v>
      </c>
      <c r="AV36" s="105">
        <f>IF(FormatMainDisplay!$H$22="Y",RTD("cqg.rtd",,"StudyData",$D$31,"Bar",,"Low",FormatMainDisplay!$H$23,AY36,,,,,"T"),IF(RTD("cqg.rtd",,"StudyData","SUBMINUTE("&amp;$D$31&amp;","&amp;FormatMainDisplay!$H$25&amp;",Regular)","Bar",,"Low",,AY36,"all",,,,"T")="",NA(),RTD("cqg.rtd",,"StudyData","SUBMINUTE("&amp;$D$31&amp;","&amp;FormatMainDisplay!$H$25&amp;",Regular)","Bar",,"Low",,AY36,"all",,,,"T")))</f>
        <v>1.1358999999999999</v>
      </c>
      <c r="AW36" s="105">
        <f>IF(FormatMainDisplay!$H$22="Y",RTD("cqg.rtd",,"StudyData",$D$31,"Bar",,"Close",FormatMainDisplay!$H$23,AY36,,,,,"T"),IF(RTD("cqg.rtd",,"StudyData","SUBMINUTE("&amp;$D$31&amp;","&amp;FormatMainDisplay!$H$25&amp;",Regular)","Bar",,"Close",,AY36,"all",,,,"T")="",NA(),RTD("cqg.rtd",,"StudyData","SUBMINUTE("&amp;$D$31&amp;","&amp;FormatMainDisplay!$H$25&amp;",Regular)","Bar",,"Close",,AY36,"all",,,,"T")))</f>
        <v>1.1358999999999999</v>
      </c>
      <c r="AX36" s="74">
        <f>IF(FormatMainDisplay!$H$22="Y",RTD("cqg.rtd",,"StudyData",$D$31,"Bar",,"Time",FormatMainDisplay!$H$23,AY36,,,,,"T"),IF(RTD("cqg.rtd",,"StudyData","SUBMINUTE("&amp;$D$31&amp;","&amp;FormatMainDisplay!$H$25&amp;",Regular)","Bar",,"Time",,AY36,"all",,,,"T")="",NA(),RTD("cqg.rtd",,"StudyData","SUBMINUTE("&amp;$D$31&amp;","&amp;FormatMainDisplay!$H$25&amp;",Regular)","Bar",,"Time",,AY36,"all",,,,"T")))</f>
        <v>42033.399305555555</v>
      </c>
      <c r="AY36" s="30">
        <f t="shared" si="4"/>
        <v>-31</v>
      </c>
      <c r="AZ36" s="30"/>
      <c r="BA36" s="30"/>
      <c r="BB36" s="30"/>
      <c r="BC36" s="30"/>
      <c r="BD36" s="30"/>
      <c r="BE36" s="30"/>
      <c r="BF36" s="74"/>
      <c r="BG36" s="30"/>
      <c r="BL36" s="30"/>
      <c r="BM36" s="74"/>
      <c r="BN36" s="30"/>
      <c r="BO36" s="30"/>
      <c r="BP36" s="30"/>
      <c r="BQ36" s="30"/>
      <c r="BR36" s="30"/>
      <c r="BS36" s="30"/>
      <c r="BT36" s="74"/>
      <c r="BU36" s="30"/>
    </row>
    <row r="37" spans="2:73" s="7" customFormat="1" ht="15" customHeight="1" x14ac:dyDescent="0.25">
      <c r="B37" s="6">
        <f>RTD("cqg.rtd",,"DOMData",D31,"Volume",-5,FormatMainDisplay!A2)</f>
        <v>73</v>
      </c>
      <c r="C37" s="6">
        <f>RTD("cqg.rtd",,"DOMData",D31,"Volume",-4,FormatMainDisplay!A2)</f>
        <v>80</v>
      </c>
      <c r="D37" s="2">
        <f>RTD("cqg.rtd",,"DOMData",D31,"Volume",-3,FormatMainDisplay!A2)</f>
        <v>70</v>
      </c>
      <c r="E37" s="2">
        <f>RTD("cqg.rtd",,"DOMData",D31,"Volume",-2,FormatMainDisplay!A2)</f>
        <v>69</v>
      </c>
      <c r="F37" s="152" t="str">
        <f>RTD("cqg.rtd",,"DOMData",D31,"Volume",-1,FormatMainDisplay!A2)</f>
        <v/>
      </c>
      <c r="G37" s="153"/>
      <c r="H37" s="154" t="str">
        <f>RTD("cqg.rtd",,"DOMData",D31,"Volume",1,FormatMainDisplay!A2)</f>
        <v>{29,65}</v>
      </c>
      <c r="I37" s="155"/>
      <c r="J37" s="2" t="str">
        <f>RTD("cqg.rtd",,"DOMData",D31,"Volume",2,FormatMainDisplay!A2)</f>
        <v>{29,65}</v>
      </c>
      <c r="K37" s="2" t="str">
        <f>RTD("cqg.rtd",,"DOMData",D31,"Volume",3,FormatMainDisplay!A2)</f>
        <v>{29,65}</v>
      </c>
      <c r="L37" s="6" t="str">
        <f>RTD("cqg.rtd",,"DOMData",D31,"Volume",4,FormatMainDisplay!A2)</f>
        <v>{29,65}</v>
      </c>
      <c r="M37" s="6" t="str">
        <f>RTD("cqg.rtd",,"DOMData",D31,"Volume",5,FormatMainDisplay!A2)</f>
        <v>{29,65}</v>
      </c>
      <c r="O37" s="28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9"/>
      <c r="AA37" s="30"/>
      <c r="AB37" s="103">
        <f>IF(FormatMainDisplay!$H$7="Y",RTD("cqg.rtd",,"StudyData",$D$6,"Bar",,"Open",FormatMainDisplay!$H$8,AG37,,,,,"T"),IF(RTD("cqg.rtd",,"StudyData","SUBMINUTE("&amp;$D$6&amp;","&amp;FormatMainDisplay!$H$10&amp;",Regular)","Bar",,"Open",,AG37,"all",,,,"T")="",NA(),RTD("cqg.rtd",,"StudyData","SUBMINUTE("&amp;$D$6&amp;","&amp;FormatMainDisplay!$H$10&amp;",Regular)","Bar",,"Open",,AG37,"all",,,,"T")))</f>
        <v>1992.75</v>
      </c>
      <c r="AC37" s="103">
        <f>IF(FormatMainDisplay!$H$7="Y",RTD("cqg.rtd",,"StudyData",$D$6,"Bar",,"High",FormatMainDisplay!$H$8,AG37,,,,,"T"),IF(RTD("cqg.rtd",,"StudyData","SUBMINUTE("&amp;$D$6&amp;","&amp;FormatMainDisplay!$H$10&amp;",Regular)","Bar",,"High",,AG37,"all",,,,"T")="",NA(),RTD("cqg.rtd",,"StudyData","SUBMINUTE("&amp;$D$6&amp;","&amp;FormatMainDisplay!$H$10&amp;",Regular)","Bar",,"High",,AG37,"all",,,,"T")))</f>
        <v>1993.75</v>
      </c>
      <c r="AD37" s="103">
        <f>IF(FormatMainDisplay!$H$7="Y",RTD("cqg.rtd",,"StudyData",$D$6,"Bar",,"Low",FormatMainDisplay!$H$8,AG37,,,,,"T"),IF(RTD("cqg.rtd",,"StudyData","SUBMINUTE("&amp;$D$6&amp;","&amp;FormatMainDisplay!$H$10&amp;",Regular)","Bar",,"Low",,AG37,"all",,,,"T")="",NA(),RTD("cqg.rtd",,"StudyData","SUBMINUTE("&amp;$D$6&amp;","&amp;FormatMainDisplay!$H$10&amp;",Regular)","Bar",,"Low",,AG37,"all",,,,"T")))</f>
        <v>1992.75</v>
      </c>
      <c r="AE37" s="103">
        <f>IF(FormatMainDisplay!$H$7="Y",RTD("cqg.rtd",,"StudyData",$D$6,"Bar",,"Close",FormatMainDisplay!$H$8,AG37,,,,,"T"),IF(RTD("cqg.rtd",,"StudyData","SUBMINUTE("&amp;$D$6&amp;","&amp;FormatMainDisplay!$H$10&amp;",Regular)","Bar",,"Close",,AG37,"all",,,,"T")="",NA(),RTD("cqg.rtd",,"StudyData","SUBMINUTE("&amp;$D$6&amp;","&amp;FormatMainDisplay!$H$10&amp;",Regular)","Bar",,"Close",,AG37,"all",,,,"T")))</f>
        <v>1993.75</v>
      </c>
      <c r="AF37" s="74">
        <f>IF(FormatMainDisplay!$H$7="Y",RTD("cqg.rtd",,"StudyData",$D$6,"Bar",,"Time",FormatMainDisplay!$H$8,AG37,,,,,"T"),IF(RTD("cqg.rtd",,"StudyData","SUBMINUTE("&amp;$D$6&amp;","&amp;FormatMainDisplay!$H$10&amp;",Regular)","Bar",,"Time",,AG37,"all",,,,"T")="",NA(),RTD("cqg.rtd",,"StudyData","SUBMINUTE("&amp;$D$6&amp;","&amp;FormatMainDisplay!$H$10&amp;",Regular)","Bar",,"Time",,AG37,"all",,,,"T")))</f>
        <v>42033.498263888891</v>
      </c>
      <c r="AG37" s="30">
        <f t="shared" si="0"/>
        <v>-32</v>
      </c>
      <c r="AH37" s="30"/>
      <c r="AI37" s="30"/>
      <c r="AJ37" s="30"/>
      <c r="AK37" s="103">
        <f>IF(FormatMainDisplay!$O$7="Y",RTD("cqg.rtd",,"StudyData",$Q$6,"Bar",,"Open",FormatMainDisplay!$O$8,AP37,,,,,"T"),IF(RTD("cqg.rtd",,"StudyData","SUBMINUTE("&amp;$Q$6&amp;","&amp;FormatMainDisplay!$O$10&amp;",Regular)","Bar",,"Open",,AP37,"all",,,,"T")="",NA(),RTD("cqg.rtd",,"StudyData","SUBMINUTE("&amp;$Q$6&amp;","&amp;FormatMainDisplay!$O$10&amp;",Regular)","Bar",,"Open",,AP37,"all",,,,"T")))</f>
        <v>44.37</v>
      </c>
      <c r="AL37" s="103">
        <f>IF(FormatMainDisplay!$O$7="Y",RTD("cqg.rtd",,"StudyData",$Q$6,"Bar",,"High",FormatMainDisplay!$O$8,AP37,,,,,"T"),IF(RTD("cqg.rtd",,"StudyData","SUBMINUTE("&amp;$Q$6&amp;","&amp;FormatMainDisplay!$O$10&amp;",Regular)","Bar",,"High",,AP37,"all",,,,"T")="",NA(),RTD("cqg.rtd",,"StudyData","SUBMINUTE("&amp;$Q$6&amp;","&amp;FormatMainDisplay!$O$10&amp;",Regular)","Bar",,"High",,AP37,"all",,,,"T")))</f>
        <v>44.39</v>
      </c>
      <c r="AM37" s="103">
        <f>IF(FormatMainDisplay!$O$7="Y",RTD("cqg.rtd",,"StudyData",$Q$6,"Bar",,"Low",FormatMainDisplay!$O$8,AP37,,,,,"T"),IF(RTD("cqg.rtd",,"StudyData","SUBMINUTE("&amp;$Q$6&amp;","&amp;FormatMainDisplay!$O$10&amp;",Regular)","Bar",,"Low",,AP37,"all",,,,"T")="",NA(),RTD("cqg.rtd",,"StudyData","SUBMINUTE("&amp;$Q$6&amp;","&amp;FormatMainDisplay!$O$10&amp;",Regular)","Bar",,"Low",,AP37,"all",,,,"T")))</f>
        <v>44.17</v>
      </c>
      <c r="AN37" s="103">
        <f>IF(FormatMainDisplay!$O$7="Y",RTD("cqg.rtd",,"StudyData",$Q$6,"Bar",,"Close",FormatMainDisplay!$O$8,AP37,,,,,"T"),IF(RTD("cqg.rtd",,"StudyData","SUBMINUTE("&amp;$Q$6&amp;","&amp;FormatMainDisplay!$O$10&amp;",Regular)","Bar",,"Close",,AP37,"all",,,,"T")="",NA(),RTD("cqg.rtd",,"StudyData","SUBMINUTE("&amp;$Q$6&amp;","&amp;FormatMainDisplay!$O$10&amp;",Regular)","Bar",,"Close",,AP37,"all",,,,"T")))</f>
        <v>44.3</v>
      </c>
      <c r="AO37" s="74">
        <f>IF(FormatMainDisplay!$O$7="Y",RTD("cqg.rtd",,"StudyData",$Q$6,"Bar",,"Time",FormatMainDisplay!$O$8,AP37,,,,,"T"),IF(RTD("cqg.rtd",,"StudyData","SUBMINUTE("&amp;$Q$6&amp;","&amp;FormatMainDisplay!$O$10&amp;",Regular)","Bar",,"Time",,AP37,"all",,,,"T")="",NA(),RTD("cqg.rtd",,"StudyData","SUBMINUTE("&amp;$Q$6&amp;","&amp;FormatMainDisplay!$O$10&amp;",Regular)","Bar",,"Time",,AP37,"all",,,,"T")))</f>
        <v>42033.395833333336</v>
      </c>
      <c r="AP37" s="30">
        <f t="shared" si="2"/>
        <v>-32</v>
      </c>
      <c r="AQ37" s="30"/>
      <c r="AR37" s="30"/>
      <c r="AS37" s="30"/>
      <c r="AT37" s="105">
        <f>IF(FormatMainDisplay!$H$22="Y",RTD("cqg.rtd",,"StudyData",$D$31,"Bar",,"Open",FormatMainDisplay!$H$23,AY37,,,,,"T"),IF(RTD("cqg.rtd",,"StudyData","SUBMINUTE("&amp;$D$31&amp;","&amp;FormatMainDisplay!$H$25&amp;",Regular)","Bar",,"Open",,AY37,"all",,,,"T")="",NA(),RTD("cqg.rtd",,"StudyData","SUBMINUTE("&amp;$D$31&amp;","&amp;FormatMainDisplay!$H$25&amp;",Regular)","Bar",,"Open",,AY37,"all",,,,"T")))</f>
        <v>1.1361000000000001</v>
      </c>
      <c r="AU37" s="105">
        <f>IF(FormatMainDisplay!$H$22="Y",RTD("cqg.rtd",,"StudyData",$D$31,"Bar",,"High",FormatMainDisplay!$H$23,AY37,,,,,"T"),IF(RTD("cqg.rtd",,"StudyData","SUBMINUTE("&amp;$D$31&amp;","&amp;FormatMainDisplay!$H$25&amp;",Regular)","Bar",,"High",,AY37,"all",,,,"T")="",NA(),RTD("cqg.rtd",,"StudyData","SUBMINUTE("&amp;$D$31&amp;","&amp;FormatMainDisplay!$H$25&amp;",Regular)","Bar",,"High",,AY37,"all",,,,"T")))</f>
        <v>1.1372</v>
      </c>
      <c r="AV37" s="105">
        <f>IF(FormatMainDisplay!$H$22="Y",RTD("cqg.rtd",,"StudyData",$D$31,"Bar",,"Low",FormatMainDisplay!$H$23,AY37,,,,,"T"),IF(RTD("cqg.rtd",,"StudyData","SUBMINUTE("&amp;$D$31&amp;","&amp;FormatMainDisplay!$H$25&amp;",Regular)","Bar",,"Low",,AY37,"all",,,,"T")="",NA(),RTD("cqg.rtd",,"StudyData","SUBMINUTE("&amp;$D$31&amp;","&amp;FormatMainDisplay!$H$25&amp;",Regular)","Bar",,"Low",,AY37,"all",,,,"T")))</f>
        <v>1.1359999999999999</v>
      </c>
      <c r="AW37" s="105">
        <f>IF(FormatMainDisplay!$H$22="Y",RTD("cqg.rtd",,"StudyData",$D$31,"Bar",,"Close",FormatMainDisplay!$H$23,AY37,,,,,"T"),IF(RTD("cqg.rtd",,"StudyData","SUBMINUTE("&amp;$D$31&amp;","&amp;FormatMainDisplay!$H$25&amp;",Regular)","Bar",,"Close",,AY37,"all",,,,"T")="",NA(),RTD("cqg.rtd",,"StudyData","SUBMINUTE("&amp;$D$31&amp;","&amp;FormatMainDisplay!$H$25&amp;",Regular)","Bar",,"Close",,AY37,"all",,,,"T")))</f>
        <v>1.1363000000000001</v>
      </c>
      <c r="AX37" s="74">
        <f>IF(FormatMainDisplay!$H$22="Y",RTD("cqg.rtd",,"StudyData",$D$31,"Bar",,"Time",FormatMainDisplay!$H$23,AY37,,,,,"T"),IF(RTD("cqg.rtd",,"StudyData","SUBMINUTE("&amp;$D$31&amp;","&amp;FormatMainDisplay!$H$25&amp;",Regular)","Bar",,"Time",,AY37,"all",,,,"T")="",NA(),RTD("cqg.rtd",,"StudyData","SUBMINUTE("&amp;$D$31&amp;","&amp;FormatMainDisplay!$H$25&amp;",Regular)","Bar",,"Time",,AY37,"all",,,,"T")))</f>
        <v>42033.395833333336</v>
      </c>
      <c r="AY37" s="30">
        <f t="shared" si="4"/>
        <v>-32</v>
      </c>
      <c r="AZ37" s="30"/>
      <c r="BA37" s="30"/>
      <c r="BB37" s="30"/>
      <c r="BC37" s="30"/>
      <c r="BD37" s="30"/>
      <c r="BE37" s="30"/>
      <c r="BF37" s="74"/>
      <c r="BG37" s="30"/>
      <c r="BL37" s="30"/>
      <c r="BM37" s="74"/>
      <c r="BN37" s="30"/>
      <c r="BO37" s="30"/>
      <c r="BP37" s="30"/>
      <c r="BQ37" s="30"/>
      <c r="BR37" s="30"/>
      <c r="BS37" s="30"/>
      <c r="BT37" s="74"/>
      <c r="BU37" s="30"/>
    </row>
    <row r="38" spans="2:73" s="7" customFormat="1" ht="4.05" customHeight="1" x14ac:dyDescent="0.25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7"/>
      <c r="O38" s="28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9"/>
      <c r="AA38" s="30"/>
      <c r="AB38" s="103">
        <f>IF(FormatMainDisplay!$H$7="Y",RTD("cqg.rtd",,"StudyData",$D$6,"Bar",,"Open",FormatMainDisplay!$H$8,AG38,,,,,"T"),IF(RTD("cqg.rtd",,"StudyData","SUBMINUTE("&amp;$D$6&amp;","&amp;FormatMainDisplay!$H$10&amp;",Regular)","Bar",,"Open",,AG38,"all",,,,"T")="",NA(),RTD("cqg.rtd",,"StudyData","SUBMINUTE("&amp;$D$6&amp;","&amp;FormatMainDisplay!$H$10&amp;",Regular)","Bar",,"Open",,AG38,"all",,,,"T")))</f>
        <v>1992.5</v>
      </c>
      <c r="AC38" s="103">
        <f>IF(FormatMainDisplay!$H$7="Y",RTD("cqg.rtd",,"StudyData",$D$6,"Bar",,"High",FormatMainDisplay!$H$8,AG38,,,,,"T"),IF(RTD("cqg.rtd",,"StudyData","SUBMINUTE("&amp;$D$6&amp;","&amp;FormatMainDisplay!$H$10&amp;",Regular)","Bar",,"High",,AG38,"all",,,,"T")="",NA(),RTD("cqg.rtd",,"StudyData","SUBMINUTE("&amp;$D$6&amp;","&amp;FormatMainDisplay!$H$10&amp;",Regular)","Bar",,"High",,AG38,"all",,,,"T")))</f>
        <v>1993.25</v>
      </c>
      <c r="AD38" s="103">
        <f>IF(FormatMainDisplay!$H$7="Y",RTD("cqg.rtd",,"StudyData",$D$6,"Bar",,"Low",FormatMainDisplay!$H$8,AG38,,,,,"T"),IF(RTD("cqg.rtd",,"StudyData","SUBMINUTE("&amp;$D$6&amp;","&amp;FormatMainDisplay!$H$10&amp;",Regular)","Bar",,"Low",,AG38,"all",,,,"T")="",NA(),RTD("cqg.rtd",,"StudyData","SUBMINUTE("&amp;$D$6&amp;","&amp;FormatMainDisplay!$H$10&amp;",Regular)","Bar",,"Low",,AG38,"all",,,,"T")))</f>
        <v>1992.5</v>
      </c>
      <c r="AE38" s="103">
        <f>IF(FormatMainDisplay!$H$7="Y",RTD("cqg.rtd",,"StudyData",$D$6,"Bar",,"Close",FormatMainDisplay!$H$8,AG38,,,,,"T"),IF(RTD("cqg.rtd",,"StudyData","SUBMINUTE("&amp;$D$6&amp;","&amp;FormatMainDisplay!$H$10&amp;",Regular)","Bar",,"Close",,AG38,"all",,,,"T")="",NA(),RTD("cqg.rtd",,"StudyData","SUBMINUTE("&amp;$D$6&amp;","&amp;FormatMainDisplay!$H$10&amp;",Regular)","Bar",,"Close",,AG38,"all",,,,"T")))</f>
        <v>1992.75</v>
      </c>
      <c r="AF38" s="74">
        <f>IF(FormatMainDisplay!$H$7="Y",RTD("cqg.rtd",,"StudyData",$D$6,"Bar",,"Time",FormatMainDisplay!$H$8,AG38,,,,,"T"),IF(RTD("cqg.rtd",,"StudyData","SUBMINUTE("&amp;$D$6&amp;","&amp;FormatMainDisplay!$H$10&amp;",Regular)","Bar",,"Time",,AG38,"all",,,,"T")="",NA(),RTD("cqg.rtd",,"StudyData","SUBMINUTE("&amp;$D$6&amp;","&amp;FormatMainDisplay!$H$10&amp;",Regular)","Bar",,"Time",,AG38,"all",,,,"T")))</f>
        <v>42033.497916666667</v>
      </c>
      <c r="AG38" s="30">
        <f t="shared" si="0"/>
        <v>-33</v>
      </c>
      <c r="AH38" s="30"/>
      <c r="AI38" s="30"/>
      <c r="AJ38" s="30"/>
      <c r="AK38" s="103">
        <f>IF(FormatMainDisplay!$O$7="Y",RTD("cqg.rtd",,"StudyData",$Q$6,"Bar",,"Open",FormatMainDisplay!$O$8,AP38,,,,,"T"),IF(RTD("cqg.rtd",,"StudyData","SUBMINUTE("&amp;$Q$6&amp;","&amp;FormatMainDisplay!$O$10&amp;",Regular)","Bar",,"Open",,AP38,"all",,,,"T")="",NA(),RTD("cqg.rtd",,"StudyData","SUBMINUTE("&amp;$Q$6&amp;","&amp;FormatMainDisplay!$O$10&amp;",Regular)","Bar",,"Open",,AP38,"all",,,,"T")))</f>
        <v>44.35</v>
      </c>
      <c r="AL38" s="103">
        <f>IF(FormatMainDisplay!$O$7="Y",RTD("cqg.rtd",,"StudyData",$Q$6,"Bar",,"High",FormatMainDisplay!$O$8,AP38,,,,,"T"),IF(RTD("cqg.rtd",,"StudyData","SUBMINUTE("&amp;$Q$6&amp;","&amp;FormatMainDisplay!$O$10&amp;",Regular)","Bar",,"High",,AP38,"all",,,,"T")="",NA(),RTD("cqg.rtd",,"StudyData","SUBMINUTE("&amp;$Q$6&amp;","&amp;FormatMainDisplay!$O$10&amp;",Regular)","Bar",,"High",,AP38,"all",,,,"T")))</f>
        <v>44.41</v>
      </c>
      <c r="AM38" s="103">
        <f>IF(FormatMainDisplay!$O$7="Y",RTD("cqg.rtd",,"StudyData",$Q$6,"Bar",,"Low",FormatMainDisplay!$O$8,AP38,,,,,"T"),IF(RTD("cqg.rtd",,"StudyData","SUBMINUTE("&amp;$Q$6&amp;","&amp;FormatMainDisplay!$O$10&amp;",Regular)","Bar",,"Low",,AP38,"all",,,,"T")="",NA(),RTD("cqg.rtd",,"StudyData","SUBMINUTE("&amp;$Q$6&amp;","&amp;FormatMainDisplay!$O$10&amp;",Regular)","Bar",,"Low",,AP38,"all",,,,"T")))</f>
        <v>44.33</v>
      </c>
      <c r="AN38" s="103">
        <f>IF(FormatMainDisplay!$O$7="Y",RTD("cqg.rtd",,"StudyData",$Q$6,"Bar",,"Close",FormatMainDisplay!$O$8,AP38,,,,,"T"),IF(RTD("cqg.rtd",,"StudyData","SUBMINUTE("&amp;$Q$6&amp;","&amp;FormatMainDisplay!$O$10&amp;",Regular)","Bar",,"Close",,AP38,"all",,,,"T")="",NA(),RTD("cqg.rtd",,"StudyData","SUBMINUTE("&amp;$Q$6&amp;","&amp;FormatMainDisplay!$O$10&amp;",Regular)","Bar",,"Close",,AP38,"all",,,,"T")))</f>
        <v>44.38</v>
      </c>
      <c r="AO38" s="74">
        <f>IF(FormatMainDisplay!$O$7="Y",RTD("cqg.rtd",,"StudyData",$Q$6,"Bar",,"Time",FormatMainDisplay!$O$8,AP38,,,,,"T"),IF(RTD("cqg.rtd",,"StudyData","SUBMINUTE("&amp;$Q$6&amp;","&amp;FormatMainDisplay!$O$10&amp;",Regular)","Bar",,"Time",,AP38,"all",,,,"T")="",NA(),RTD("cqg.rtd",,"StudyData","SUBMINUTE("&amp;$Q$6&amp;","&amp;FormatMainDisplay!$O$10&amp;",Regular)","Bar",,"Time",,AP38,"all",,,,"T")))</f>
        <v>42033.392361111109</v>
      </c>
      <c r="AP38" s="30">
        <f t="shared" si="2"/>
        <v>-33</v>
      </c>
      <c r="AQ38" s="30"/>
      <c r="AR38" s="30"/>
      <c r="AS38" s="30"/>
      <c r="AT38" s="105">
        <f>IF(FormatMainDisplay!$H$22="Y",RTD("cqg.rtd",,"StudyData",$D$31,"Bar",,"Open",FormatMainDisplay!$H$23,AY38,,,,,"T"),IF(RTD("cqg.rtd",,"StudyData","SUBMINUTE("&amp;$D$31&amp;","&amp;FormatMainDisplay!$H$25&amp;",Regular)","Bar",,"Open",,AY38,"all",,,,"T")="",NA(),RTD("cqg.rtd",,"StudyData","SUBMINUTE("&amp;$D$31&amp;","&amp;FormatMainDisplay!$H$25&amp;",Regular)","Bar",,"Open",,AY38,"all",,,,"T")))</f>
        <v>1.1351</v>
      </c>
      <c r="AU38" s="105">
        <f>IF(FormatMainDisplay!$H$22="Y",RTD("cqg.rtd",,"StudyData",$D$31,"Bar",,"High",FormatMainDisplay!$H$23,AY38,,,,,"T"),IF(RTD("cqg.rtd",,"StudyData","SUBMINUTE("&amp;$D$31&amp;","&amp;FormatMainDisplay!$H$25&amp;",Regular)","Bar",,"High",,AY38,"all",,,,"T")="",NA(),RTD("cqg.rtd",,"StudyData","SUBMINUTE("&amp;$D$31&amp;","&amp;FormatMainDisplay!$H$25&amp;",Regular)","Bar",,"High",,AY38,"all",,,,"T")))</f>
        <v>1.1364000000000001</v>
      </c>
      <c r="AV38" s="105">
        <f>IF(FormatMainDisplay!$H$22="Y",RTD("cqg.rtd",,"StudyData",$D$31,"Bar",,"Low",FormatMainDisplay!$H$23,AY38,,,,,"T"),IF(RTD("cqg.rtd",,"StudyData","SUBMINUTE("&amp;$D$31&amp;","&amp;FormatMainDisplay!$H$25&amp;",Regular)","Bar",,"Low",,AY38,"all",,,,"T")="",NA(),RTD("cqg.rtd",,"StudyData","SUBMINUTE("&amp;$D$31&amp;","&amp;FormatMainDisplay!$H$25&amp;",Regular)","Bar",,"Low",,AY38,"all",,,,"T")))</f>
        <v>1.135</v>
      </c>
      <c r="AW38" s="105">
        <f>IF(FormatMainDisplay!$H$22="Y",RTD("cqg.rtd",,"StudyData",$D$31,"Bar",,"Close",FormatMainDisplay!$H$23,AY38,,,,,"T"),IF(RTD("cqg.rtd",,"StudyData","SUBMINUTE("&amp;$D$31&amp;","&amp;FormatMainDisplay!$H$25&amp;",Regular)","Bar",,"Close",,AY38,"all",,,,"T")="",NA(),RTD("cqg.rtd",,"StudyData","SUBMINUTE("&amp;$D$31&amp;","&amp;FormatMainDisplay!$H$25&amp;",Regular)","Bar",,"Close",,AY38,"all",,,,"T")))</f>
        <v>1.1361000000000001</v>
      </c>
      <c r="AX38" s="74">
        <f>IF(FormatMainDisplay!$H$22="Y",RTD("cqg.rtd",,"StudyData",$D$31,"Bar",,"Time",FormatMainDisplay!$H$23,AY38,,,,,"T"),IF(RTD("cqg.rtd",,"StudyData","SUBMINUTE("&amp;$D$31&amp;","&amp;FormatMainDisplay!$H$25&amp;",Regular)","Bar",,"Time",,AY38,"all",,,,"T")="",NA(),RTD("cqg.rtd",,"StudyData","SUBMINUTE("&amp;$D$31&amp;","&amp;FormatMainDisplay!$H$25&amp;",Regular)","Bar",,"Time",,AY38,"all",,,,"T")))</f>
        <v>42033.392361111109</v>
      </c>
      <c r="AY38" s="30">
        <f t="shared" si="4"/>
        <v>-33</v>
      </c>
      <c r="AZ38" s="30"/>
      <c r="BA38" s="30"/>
      <c r="BB38" s="30"/>
      <c r="BC38" s="30"/>
      <c r="BD38" s="30"/>
      <c r="BE38" s="30"/>
      <c r="BF38" s="74"/>
      <c r="BG38" s="30"/>
      <c r="BL38" s="30"/>
      <c r="BM38" s="74"/>
      <c r="BN38" s="30"/>
      <c r="BO38" s="30"/>
      <c r="BP38" s="30"/>
      <c r="BQ38" s="30"/>
      <c r="BR38" s="30"/>
      <c r="BS38" s="30"/>
      <c r="BT38" s="74"/>
      <c r="BU38" s="30"/>
    </row>
    <row r="39" spans="2:73" s="7" customFormat="1" ht="15" customHeight="1" x14ac:dyDescent="0.25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O39" s="28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9"/>
      <c r="AA39" s="30"/>
      <c r="AB39" s="103">
        <f>IF(FormatMainDisplay!$H$7="Y",RTD("cqg.rtd",,"StudyData",$D$6,"Bar",,"Open",FormatMainDisplay!$H$8,AG39,,,,,"T"),IF(RTD("cqg.rtd",,"StudyData","SUBMINUTE("&amp;$D$6&amp;","&amp;FormatMainDisplay!$H$10&amp;",Regular)","Bar",,"Open",,AG39,"all",,,,"T")="",NA(),RTD("cqg.rtd",,"StudyData","SUBMINUTE("&amp;$D$6&amp;","&amp;FormatMainDisplay!$H$10&amp;",Regular)","Bar",,"Open",,AG39,"all",,,,"T")))</f>
        <v>1992.75</v>
      </c>
      <c r="AC39" s="103">
        <f>IF(FormatMainDisplay!$H$7="Y",RTD("cqg.rtd",,"StudyData",$D$6,"Bar",,"High",FormatMainDisplay!$H$8,AG39,,,,,"T"),IF(RTD("cqg.rtd",,"StudyData","SUBMINUTE("&amp;$D$6&amp;","&amp;FormatMainDisplay!$H$10&amp;",Regular)","Bar",,"High",,AG39,"all",,,,"T")="",NA(),RTD("cqg.rtd",,"StudyData","SUBMINUTE("&amp;$D$6&amp;","&amp;FormatMainDisplay!$H$10&amp;",Regular)","Bar",,"High",,AG39,"all",,,,"T")))</f>
        <v>1992.75</v>
      </c>
      <c r="AD39" s="103">
        <f>IF(FormatMainDisplay!$H$7="Y",RTD("cqg.rtd",,"StudyData",$D$6,"Bar",,"Low",FormatMainDisplay!$H$8,AG39,,,,,"T"),IF(RTD("cqg.rtd",,"StudyData","SUBMINUTE("&amp;$D$6&amp;","&amp;FormatMainDisplay!$H$10&amp;",Regular)","Bar",,"Low",,AG39,"all",,,,"T")="",NA(),RTD("cqg.rtd",,"StudyData","SUBMINUTE("&amp;$D$6&amp;","&amp;FormatMainDisplay!$H$10&amp;",Regular)","Bar",,"Low",,AG39,"all",,,,"T")))</f>
        <v>1992.25</v>
      </c>
      <c r="AE39" s="103">
        <f>IF(FormatMainDisplay!$H$7="Y",RTD("cqg.rtd",,"StudyData",$D$6,"Bar",,"Close",FormatMainDisplay!$H$8,AG39,,,,,"T"),IF(RTD("cqg.rtd",,"StudyData","SUBMINUTE("&amp;$D$6&amp;","&amp;FormatMainDisplay!$H$10&amp;",Regular)","Bar",,"Close",,AG39,"all",,,,"T")="",NA(),RTD("cqg.rtd",,"StudyData","SUBMINUTE("&amp;$D$6&amp;","&amp;FormatMainDisplay!$H$10&amp;",Regular)","Bar",,"Close",,AG39,"all",,,,"T")))</f>
        <v>1992.75</v>
      </c>
      <c r="AF39" s="74">
        <f>IF(FormatMainDisplay!$H$7="Y",RTD("cqg.rtd",,"StudyData",$D$6,"Bar",,"Time",FormatMainDisplay!$H$8,AG39,,,,,"T"),IF(RTD("cqg.rtd",,"StudyData","SUBMINUTE("&amp;$D$6&amp;","&amp;FormatMainDisplay!$H$10&amp;",Regular)","Bar",,"Time",,AG39,"all",,,,"T")="",NA(),RTD("cqg.rtd",,"StudyData","SUBMINUTE("&amp;$D$6&amp;","&amp;FormatMainDisplay!$H$10&amp;",Regular)","Bar",,"Time",,AG39,"all",,,,"T")))</f>
        <v>42033.497569444444</v>
      </c>
      <c r="AG39" s="30">
        <f t="shared" si="0"/>
        <v>-34</v>
      </c>
      <c r="AH39" s="30"/>
      <c r="AI39" s="30"/>
      <c r="AJ39" s="30"/>
      <c r="AK39" s="103">
        <f>IF(FormatMainDisplay!$O$7="Y",RTD("cqg.rtd",,"StudyData",$Q$6,"Bar",,"Open",FormatMainDisplay!$O$8,AP39,,,,,"T"),IF(RTD("cqg.rtd",,"StudyData","SUBMINUTE("&amp;$Q$6&amp;","&amp;FormatMainDisplay!$O$10&amp;",Regular)","Bar",,"Open",,AP39,"all",,,,"T")="",NA(),RTD("cqg.rtd",,"StudyData","SUBMINUTE("&amp;$Q$6&amp;","&amp;FormatMainDisplay!$O$10&amp;",Regular)","Bar",,"Open",,AP39,"all",,,,"T")))</f>
        <v>44.45</v>
      </c>
      <c r="AL39" s="103">
        <f>IF(FormatMainDisplay!$O$7="Y",RTD("cqg.rtd",,"StudyData",$Q$6,"Bar",,"High",FormatMainDisplay!$O$8,AP39,,,,,"T"),IF(RTD("cqg.rtd",,"StudyData","SUBMINUTE("&amp;$Q$6&amp;","&amp;FormatMainDisplay!$O$10&amp;",Regular)","Bar",,"High",,AP39,"all",,,,"T")="",NA(),RTD("cqg.rtd",,"StudyData","SUBMINUTE("&amp;$Q$6&amp;","&amp;FormatMainDisplay!$O$10&amp;",Regular)","Bar",,"High",,AP39,"all",,,,"T")))</f>
        <v>44.52</v>
      </c>
      <c r="AM39" s="103">
        <f>IF(FormatMainDisplay!$O$7="Y",RTD("cqg.rtd",,"StudyData",$Q$6,"Bar",,"Low",FormatMainDisplay!$O$8,AP39,,,,,"T"),IF(RTD("cqg.rtd",,"StudyData","SUBMINUTE("&amp;$Q$6&amp;","&amp;FormatMainDisplay!$O$10&amp;",Regular)","Bar",,"Low",,AP39,"all",,,,"T")="",NA(),RTD("cqg.rtd",,"StudyData","SUBMINUTE("&amp;$Q$6&amp;","&amp;FormatMainDisplay!$O$10&amp;",Regular)","Bar",,"Low",,AP39,"all",,,,"T")))</f>
        <v>44.33</v>
      </c>
      <c r="AN39" s="103">
        <f>IF(FormatMainDisplay!$O$7="Y",RTD("cqg.rtd",,"StudyData",$Q$6,"Bar",,"Close",FormatMainDisplay!$O$8,AP39,,,,,"T"),IF(RTD("cqg.rtd",,"StudyData","SUBMINUTE("&amp;$Q$6&amp;","&amp;FormatMainDisplay!$O$10&amp;",Regular)","Bar",,"Close",,AP39,"all",,,,"T")="",NA(),RTD("cqg.rtd",,"StudyData","SUBMINUTE("&amp;$Q$6&amp;","&amp;FormatMainDisplay!$O$10&amp;",Regular)","Bar",,"Close",,AP39,"all",,,,"T")))</f>
        <v>44.35</v>
      </c>
      <c r="AO39" s="74">
        <f>IF(FormatMainDisplay!$O$7="Y",RTD("cqg.rtd",,"StudyData",$Q$6,"Bar",,"Time",FormatMainDisplay!$O$8,AP39,,,,,"T"),IF(RTD("cqg.rtd",,"StudyData","SUBMINUTE("&amp;$Q$6&amp;","&amp;FormatMainDisplay!$O$10&amp;",Regular)","Bar",,"Time",,AP39,"all",,,,"T")="",NA(),RTD("cqg.rtd",,"StudyData","SUBMINUTE("&amp;$Q$6&amp;","&amp;FormatMainDisplay!$O$10&amp;",Regular)","Bar",,"Time",,AP39,"all",,,,"T")))</f>
        <v>42033.388888888891</v>
      </c>
      <c r="AP39" s="30">
        <f t="shared" si="2"/>
        <v>-34</v>
      </c>
      <c r="AQ39" s="30"/>
      <c r="AR39" s="30"/>
      <c r="AS39" s="30"/>
      <c r="AT39" s="105">
        <f>IF(FormatMainDisplay!$H$22="Y",RTD("cqg.rtd",,"StudyData",$D$31,"Bar",,"Open",FormatMainDisplay!$H$23,AY39,,,,,"T"),IF(RTD("cqg.rtd",,"StudyData","SUBMINUTE("&amp;$D$31&amp;","&amp;FormatMainDisplay!$H$25&amp;",Regular)","Bar",,"Open",,AY39,"all",,,,"T")="",NA(),RTD("cqg.rtd",,"StudyData","SUBMINUTE("&amp;$D$31&amp;","&amp;FormatMainDisplay!$H$25&amp;",Regular)","Bar",,"Open",,AY39,"all",,,,"T")))</f>
        <v>1.1341000000000001</v>
      </c>
      <c r="AU39" s="105">
        <f>IF(FormatMainDisplay!$H$22="Y",RTD("cqg.rtd",,"StudyData",$D$31,"Bar",,"High",FormatMainDisplay!$H$23,AY39,,,,,"T"),IF(RTD("cqg.rtd",,"StudyData","SUBMINUTE("&amp;$D$31&amp;","&amp;FormatMainDisplay!$H$25&amp;",Regular)","Bar",,"High",,AY39,"all",,,,"T")="",NA(),RTD("cqg.rtd",,"StudyData","SUBMINUTE("&amp;$D$31&amp;","&amp;FormatMainDisplay!$H$25&amp;",Regular)","Bar",,"High",,AY39,"all",,,,"T")))</f>
        <v>1.1355</v>
      </c>
      <c r="AV39" s="105">
        <f>IF(FormatMainDisplay!$H$22="Y",RTD("cqg.rtd",,"StudyData",$D$31,"Bar",,"Low",FormatMainDisplay!$H$23,AY39,,,,,"T"),IF(RTD("cqg.rtd",,"StudyData","SUBMINUTE("&amp;$D$31&amp;","&amp;FormatMainDisplay!$H$25&amp;",Regular)","Bar",,"Low",,AY39,"all",,,,"T")="",NA(),RTD("cqg.rtd",,"StudyData","SUBMINUTE("&amp;$D$31&amp;","&amp;FormatMainDisplay!$H$25&amp;",Regular)","Bar",,"Low",,AY39,"all",,,,"T")))</f>
        <v>1.1339999999999999</v>
      </c>
      <c r="AW39" s="105">
        <f>IF(FormatMainDisplay!$H$22="Y",RTD("cqg.rtd",,"StudyData",$D$31,"Bar",,"Close",FormatMainDisplay!$H$23,AY39,,,,,"T"),IF(RTD("cqg.rtd",,"StudyData","SUBMINUTE("&amp;$D$31&amp;","&amp;FormatMainDisplay!$H$25&amp;",Regular)","Bar",,"Close",,AY39,"all",,,,"T")="",NA(),RTD("cqg.rtd",,"StudyData","SUBMINUTE("&amp;$D$31&amp;","&amp;FormatMainDisplay!$H$25&amp;",Regular)","Bar",,"Close",,AY39,"all",,,,"T")))</f>
        <v>1.1351</v>
      </c>
      <c r="AX39" s="74">
        <f>IF(FormatMainDisplay!$H$22="Y",RTD("cqg.rtd",,"StudyData",$D$31,"Bar",,"Time",FormatMainDisplay!$H$23,AY39,,,,,"T"),IF(RTD("cqg.rtd",,"StudyData","SUBMINUTE("&amp;$D$31&amp;","&amp;FormatMainDisplay!$H$25&amp;",Regular)","Bar",,"Time",,AY39,"all",,,,"T")="",NA(),RTD("cqg.rtd",,"StudyData","SUBMINUTE("&amp;$D$31&amp;","&amp;FormatMainDisplay!$H$25&amp;",Regular)","Bar",,"Time",,AY39,"all",,,,"T")))</f>
        <v>42033.388888888891</v>
      </c>
      <c r="AY39" s="30">
        <f t="shared" si="4"/>
        <v>-34</v>
      </c>
      <c r="AZ39" s="30"/>
      <c r="BA39" s="30"/>
      <c r="BB39" s="30"/>
      <c r="BC39" s="30"/>
      <c r="BD39" s="30"/>
      <c r="BE39" s="30"/>
      <c r="BF39" s="74"/>
      <c r="BG39" s="30"/>
      <c r="BL39" s="30"/>
      <c r="BM39" s="74"/>
      <c r="BN39" s="30"/>
      <c r="BO39" s="30"/>
      <c r="BP39" s="30"/>
      <c r="BQ39" s="30"/>
      <c r="BR39" s="30"/>
      <c r="BS39" s="30"/>
      <c r="BT39" s="74"/>
      <c r="BU39" s="30"/>
    </row>
    <row r="40" spans="2:73" s="7" customFormat="1" ht="13.05" customHeight="1" x14ac:dyDescent="0.25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O40" s="28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9"/>
      <c r="AA40" s="30"/>
      <c r="AB40" s="103">
        <f>IF(FormatMainDisplay!$H$7="Y",RTD("cqg.rtd",,"StudyData",$D$6,"Bar",,"Open",FormatMainDisplay!$H$8,AG40,,,,,"T"),IF(RTD("cqg.rtd",,"StudyData","SUBMINUTE("&amp;$D$6&amp;","&amp;FormatMainDisplay!$H$10&amp;",Regular)","Bar",,"Open",,AG40,"all",,,,"T")="",NA(),RTD("cqg.rtd",,"StudyData","SUBMINUTE("&amp;$D$6&amp;","&amp;FormatMainDisplay!$H$10&amp;",Regular)","Bar",,"Open",,AG40,"all",,,,"T")))</f>
        <v>1993.25</v>
      </c>
      <c r="AC40" s="103">
        <f>IF(FormatMainDisplay!$H$7="Y",RTD("cqg.rtd",,"StudyData",$D$6,"Bar",,"High",FormatMainDisplay!$H$8,AG40,,,,,"T"),IF(RTD("cqg.rtd",,"StudyData","SUBMINUTE("&amp;$D$6&amp;","&amp;FormatMainDisplay!$H$10&amp;",Regular)","Bar",,"High",,AG40,"all",,,,"T")="",NA(),RTD("cqg.rtd",,"StudyData","SUBMINUTE("&amp;$D$6&amp;","&amp;FormatMainDisplay!$H$10&amp;",Regular)","Bar",,"High",,AG40,"all",,,,"T")))</f>
        <v>1993.25</v>
      </c>
      <c r="AD40" s="103">
        <f>IF(FormatMainDisplay!$H$7="Y",RTD("cqg.rtd",,"StudyData",$D$6,"Bar",,"Low",FormatMainDisplay!$H$8,AG40,,,,,"T"),IF(RTD("cqg.rtd",,"StudyData","SUBMINUTE("&amp;$D$6&amp;","&amp;FormatMainDisplay!$H$10&amp;",Regular)","Bar",,"Low",,AG40,"all",,,,"T")="",NA(),RTD("cqg.rtd",,"StudyData","SUBMINUTE("&amp;$D$6&amp;","&amp;FormatMainDisplay!$H$10&amp;",Regular)","Bar",,"Low",,AG40,"all",,,,"T")))</f>
        <v>1992.5</v>
      </c>
      <c r="AE40" s="103">
        <f>IF(FormatMainDisplay!$H$7="Y",RTD("cqg.rtd",,"StudyData",$D$6,"Bar",,"Close",FormatMainDisplay!$H$8,AG40,,,,,"T"),IF(RTD("cqg.rtd",,"StudyData","SUBMINUTE("&amp;$D$6&amp;","&amp;FormatMainDisplay!$H$10&amp;",Regular)","Bar",,"Close",,AG40,"all",,,,"T")="",NA(),RTD("cqg.rtd",,"StudyData","SUBMINUTE("&amp;$D$6&amp;","&amp;FormatMainDisplay!$H$10&amp;",Regular)","Bar",,"Close",,AG40,"all",,,,"T")))</f>
        <v>1992.5</v>
      </c>
      <c r="AF40" s="74">
        <f>IF(FormatMainDisplay!$H$7="Y",RTD("cqg.rtd",,"StudyData",$D$6,"Bar",,"Time",FormatMainDisplay!$H$8,AG40,,,,,"T"),IF(RTD("cqg.rtd",,"StudyData","SUBMINUTE("&amp;$D$6&amp;","&amp;FormatMainDisplay!$H$10&amp;",Regular)","Bar",,"Time",,AG40,"all",,,,"T")="",NA(),RTD("cqg.rtd",,"StudyData","SUBMINUTE("&amp;$D$6&amp;","&amp;FormatMainDisplay!$H$10&amp;",Regular)","Bar",,"Time",,AG40,"all",,,,"T")))</f>
        <v>42033.49722222222</v>
      </c>
      <c r="AG40" s="30">
        <f t="shared" si="0"/>
        <v>-35</v>
      </c>
      <c r="AH40" s="30"/>
      <c r="AI40" s="30"/>
      <c r="AJ40" s="30"/>
      <c r="AK40" s="103">
        <f>IF(FormatMainDisplay!$O$7="Y",RTD("cqg.rtd",,"StudyData",$Q$6,"Bar",,"Open",FormatMainDisplay!$O$8,AP40,,,,,"T"),IF(RTD("cqg.rtd",,"StudyData","SUBMINUTE("&amp;$Q$6&amp;","&amp;FormatMainDisplay!$O$10&amp;",Regular)","Bar",,"Open",,AP40,"all",,,,"T")="",NA(),RTD("cqg.rtd",,"StudyData","SUBMINUTE("&amp;$Q$6&amp;","&amp;FormatMainDisplay!$O$10&amp;",Regular)","Bar",,"Open",,AP40,"all",,,,"T")))</f>
        <v>44.56</v>
      </c>
      <c r="AL40" s="103">
        <f>IF(FormatMainDisplay!$O$7="Y",RTD("cqg.rtd",,"StudyData",$Q$6,"Bar",,"High",FormatMainDisplay!$O$8,AP40,,,,,"T"),IF(RTD("cqg.rtd",,"StudyData","SUBMINUTE("&amp;$Q$6&amp;","&amp;FormatMainDisplay!$O$10&amp;",Regular)","Bar",,"High",,AP40,"all",,,,"T")="",NA(),RTD("cqg.rtd",,"StudyData","SUBMINUTE("&amp;$Q$6&amp;","&amp;FormatMainDisplay!$O$10&amp;",Regular)","Bar",,"High",,AP40,"all",,,,"T")))</f>
        <v>44.57</v>
      </c>
      <c r="AM40" s="103">
        <f>IF(FormatMainDisplay!$O$7="Y",RTD("cqg.rtd",,"StudyData",$Q$6,"Bar",,"Low",FormatMainDisplay!$O$8,AP40,,,,,"T"),IF(RTD("cqg.rtd",,"StudyData","SUBMINUTE("&amp;$Q$6&amp;","&amp;FormatMainDisplay!$O$10&amp;",Regular)","Bar",,"Low",,AP40,"all",,,,"T")="",NA(),RTD("cqg.rtd",,"StudyData","SUBMINUTE("&amp;$Q$6&amp;","&amp;FormatMainDisplay!$O$10&amp;",Regular)","Bar",,"Low",,AP40,"all",,,,"T")))</f>
        <v>44.42</v>
      </c>
      <c r="AN40" s="103">
        <f>IF(FormatMainDisplay!$O$7="Y",RTD("cqg.rtd",,"StudyData",$Q$6,"Bar",,"Close",FormatMainDisplay!$O$8,AP40,,,,,"T"),IF(RTD("cqg.rtd",,"StudyData","SUBMINUTE("&amp;$Q$6&amp;","&amp;FormatMainDisplay!$O$10&amp;",Regular)","Bar",,"Close",,AP40,"all",,,,"T")="",NA(),RTD("cqg.rtd",,"StudyData","SUBMINUTE("&amp;$Q$6&amp;","&amp;FormatMainDisplay!$O$10&amp;",Regular)","Bar",,"Close",,AP40,"all",,,,"T")))</f>
        <v>44.45</v>
      </c>
      <c r="AO40" s="74">
        <f>IF(FormatMainDisplay!$O$7="Y",RTD("cqg.rtd",,"StudyData",$Q$6,"Bar",,"Time",FormatMainDisplay!$O$8,AP40,,,,,"T"),IF(RTD("cqg.rtd",,"StudyData","SUBMINUTE("&amp;$Q$6&amp;","&amp;FormatMainDisplay!$O$10&amp;",Regular)","Bar",,"Time",,AP40,"all",,,,"T")="",NA(),RTD("cqg.rtd",,"StudyData","SUBMINUTE("&amp;$Q$6&amp;","&amp;FormatMainDisplay!$O$10&amp;",Regular)","Bar",,"Time",,AP40,"all",,,,"T")))</f>
        <v>42033.385416666664</v>
      </c>
      <c r="AP40" s="30">
        <f t="shared" si="2"/>
        <v>-35</v>
      </c>
      <c r="AQ40" s="30"/>
      <c r="AR40" s="30"/>
      <c r="AS40" s="30"/>
      <c r="AT40" s="105">
        <f>IF(FormatMainDisplay!$H$22="Y",RTD("cqg.rtd",,"StudyData",$D$31,"Bar",,"Open",FormatMainDisplay!$H$23,AY40,,,,,"T"),IF(RTD("cqg.rtd",,"StudyData","SUBMINUTE("&amp;$D$31&amp;","&amp;FormatMainDisplay!$H$25&amp;",Regular)","Bar",,"Open",,AY40,"all",,,,"T")="",NA(),RTD("cqg.rtd",,"StudyData","SUBMINUTE("&amp;$D$31&amp;","&amp;FormatMainDisplay!$H$25&amp;",Regular)","Bar",,"Open",,AY40,"all",,,,"T")))</f>
        <v>1.1346000000000001</v>
      </c>
      <c r="AU40" s="105">
        <f>IF(FormatMainDisplay!$H$22="Y",RTD("cqg.rtd",,"StudyData",$D$31,"Bar",,"High",FormatMainDisplay!$H$23,AY40,,,,,"T"),IF(RTD("cqg.rtd",,"StudyData","SUBMINUTE("&amp;$D$31&amp;","&amp;FormatMainDisplay!$H$25&amp;",Regular)","Bar",,"High",,AY40,"all",,,,"T")="",NA(),RTD("cqg.rtd",,"StudyData","SUBMINUTE("&amp;$D$31&amp;","&amp;FormatMainDisplay!$H$25&amp;",Regular)","Bar",,"High",,AY40,"all",,,,"T")))</f>
        <v>1.1348</v>
      </c>
      <c r="AV40" s="105">
        <f>IF(FormatMainDisplay!$H$22="Y",RTD("cqg.rtd",,"StudyData",$D$31,"Bar",,"Low",FormatMainDisplay!$H$23,AY40,,,,,"T"),IF(RTD("cqg.rtd",,"StudyData","SUBMINUTE("&amp;$D$31&amp;","&amp;FormatMainDisplay!$H$25&amp;",Regular)","Bar",,"Low",,AY40,"all",,,,"T")="",NA(),RTD("cqg.rtd",,"StudyData","SUBMINUTE("&amp;$D$31&amp;","&amp;FormatMainDisplay!$H$25&amp;",Regular)","Bar",,"Low",,AY40,"all",,,,"T")))</f>
        <v>1.1339999999999999</v>
      </c>
      <c r="AW40" s="105">
        <f>IF(FormatMainDisplay!$H$22="Y",RTD("cqg.rtd",,"StudyData",$D$31,"Bar",,"Close",FormatMainDisplay!$H$23,AY40,,,,,"T"),IF(RTD("cqg.rtd",,"StudyData","SUBMINUTE("&amp;$D$31&amp;","&amp;FormatMainDisplay!$H$25&amp;",Regular)","Bar",,"Close",,AY40,"all",,,,"T")="",NA(),RTD("cqg.rtd",,"StudyData","SUBMINUTE("&amp;$D$31&amp;","&amp;FormatMainDisplay!$H$25&amp;",Regular)","Bar",,"Close",,AY40,"all",,,,"T")))</f>
        <v>1.1339999999999999</v>
      </c>
      <c r="AX40" s="74">
        <f>IF(FormatMainDisplay!$H$22="Y",RTD("cqg.rtd",,"StudyData",$D$31,"Bar",,"Time",FormatMainDisplay!$H$23,AY40,,,,,"T"),IF(RTD("cqg.rtd",,"StudyData","SUBMINUTE("&amp;$D$31&amp;","&amp;FormatMainDisplay!$H$25&amp;",Regular)","Bar",,"Time",,AY40,"all",,,,"T")="",NA(),RTD("cqg.rtd",,"StudyData","SUBMINUTE("&amp;$D$31&amp;","&amp;FormatMainDisplay!$H$25&amp;",Regular)","Bar",,"Time",,AY40,"all",,,,"T")))</f>
        <v>42033.385416666664</v>
      </c>
      <c r="AY40" s="30">
        <f t="shared" si="4"/>
        <v>-35</v>
      </c>
      <c r="AZ40" s="30"/>
      <c r="BA40" s="30"/>
      <c r="BB40" s="30"/>
      <c r="BC40" s="30"/>
      <c r="BD40" s="30"/>
      <c r="BE40" s="30"/>
      <c r="BF40" s="74"/>
      <c r="BG40" s="30"/>
      <c r="BL40" s="30"/>
      <c r="BM40" s="74"/>
      <c r="BN40" s="30"/>
      <c r="BO40" s="30"/>
      <c r="BP40" s="30"/>
      <c r="BQ40" s="30"/>
      <c r="BR40" s="30"/>
      <c r="BS40" s="30"/>
      <c r="BT40" s="74"/>
      <c r="BU40" s="30"/>
    </row>
    <row r="41" spans="2:73" s="7" customFormat="1" ht="13.05" customHeight="1" x14ac:dyDescent="0.25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O41" s="2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9"/>
      <c r="AA41" s="30"/>
      <c r="AB41" s="103">
        <f>IF(FormatMainDisplay!$H$7="Y",RTD("cqg.rtd",,"StudyData",$D$6,"Bar",,"Open",FormatMainDisplay!$H$8,AG41,,,,,"T"),IF(RTD("cqg.rtd",,"StudyData","SUBMINUTE("&amp;$D$6&amp;","&amp;FormatMainDisplay!$H$10&amp;",Regular)","Bar",,"Open",,AG41,"all",,,,"T")="",NA(),RTD("cqg.rtd",,"StudyData","SUBMINUTE("&amp;$D$6&amp;","&amp;FormatMainDisplay!$H$10&amp;",Regular)","Bar",,"Open",,AG41,"all",,,,"T")))</f>
        <v>1993.75</v>
      </c>
      <c r="AC41" s="103">
        <f>IF(FormatMainDisplay!$H$7="Y",RTD("cqg.rtd",,"StudyData",$D$6,"Bar",,"High",FormatMainDisplay!$H$8,AG41,,,,,"T"),IF(RTD("cqg.rtd",,"StudyData","SUBMINUTE("&amp;$D$6&amp;","&amp;FormatMainDisplay!$H$10&amp;",Regular)","Bar",,"High",,AG41,"all",,,,"T")="",NA(),RTD("cqg.rtd",,"StudyData","SUBMINUTE("&amp;$D$6&amp;","&amp;FormatMainDisplay!$H$10&amp;",Regular)","Bar",,"High",,AG41,"all",,,,"T")))</f>
        <v>1994</v>
      </c>
      <c r="AD41" s="103">
        <f>IF(FormatMainDisplay!$H$7="Y",RTD("cqg.rtd",,"StudyData",$D$6,"Bar",,"Low",FormatMainDisplay!$H$8,AG41,,,,,"T"),IF(RTD("cqg.rtd",,"StudyData","SUBMINUTE("&amp;$D$6&amp;","&amp;FormatMainDisplay!$H$10&amp;",Regular)","Bar",,"Low",,AG41,"all",,,,"T")="",NA(),RTD("cqg.rtd",,"StudyData","SUBMINUTE("&amp;$D$6&amp;","&amp;FormatMainDisplay!$H$10&amp;",Regular)","Bar",,"Low",,AG41,"all",,,,"T")))</f>
        <v>1993</v>
      </c>
      <c r="AE41" s="103">
        <f>IF(FormatMainDisplay!$H$7="Y",RTD("cqg.rtd",,"StudyData",$D$6,"Bar",,"Close",FormatMainDisplay!$H$8,AG41,,,,,"T"),IF(RTD("cqg.rtd",,"StudyData","SUBMINUTE("&amp;$D$6&amp;","&amp;FormatMainDisplay!$H$10&amp;",Regular)","Bar",,"Close",,AG41,"all",,,,"T")="",NA(),RTD("cqg.rtd",,"StudyData","SUBMINUTE("&amp;$D$6&amp;","&amp;FormatMainDisplay!$H$10&amp;",Regular)","Bar",,"Close",,AG41,"all",,,,"T")))</f>
        <v>1993.5</v>
      </c>
      <c r="AF41" s="74">
        <f>IF(FormatMainDisplay!$H$7="Y",RTD("cqg.rtd",,"StudyData",$D$6,"Bar",,"Time",FormatMainDisplay!$H$8,AG41,,,,,"T"),IF(RTD("cqg.rtd",,"StudyData","SUBMINUTE("&amp;$D$6&amp;","&amp;FormatMainDisplay!$H$10&amp;",Regular)","Bar",,"Time",,AG41,"all",,,,"T")="",NA(),RTD("cqg.rtd",,"StudyData","SUBMINUTE("&amp;$D$6&amp;","&amp;FormatMainDisplay!$H$10&amp;",Regular)","Bar",,"Time",,AG41,"all",,,,"T")))</f>
        <v>42033.496875000004</v>
      </c>
      <c r="AG41" s="30">
        <f t="shared" si="0"/>
        <v>-36</v>
      </c>
      <c r="AH41" s="30"/>
      <c r="AI41" s="30"/>
      <c r="AJ41" s="30"/>
      <c r="AK41" s="103">
        <f>IF(FormatMainDisplay!$O$7="Y",RTD("cqg.rtd",,"StudyData",$Q$6,"Bar",,"Open",FormatMainDisplay!$O$8,AP41,,,,,"T"),IF(RTD("cqg.rtd",,"StudyData","SUBMINUTE("&amp;$Q$6&amp;","&amp;FormatMainDisplay!$O$10&amp;",Regular)","Bar",,"Open",,AP41,"all",,,,"T")="",NA(),RTD("cqg.rtd",,"StudyData","SUBMINUTE("&amp;$Q$6&amp;","&amp;FormatMainDisplay!$O$10&amp;",Regular)","Bar",,"Open",,AP41,"all",,,,"T")))</f>
        <v>44.64</v>
      </c>
      <c r="AL41" s="103">
        <f>IF(FormatMainDisplay!$O$7="Y",RTD("cqg.rtd",,"StudyData",$Q$6,"Bar",,"High",FormatMainDisplay!$O$8,AP41,,,,,"T"),IF(RTD("cqg.rtd",,"StudyData","SUBMINUTE("&amp;$Q$6&amp;","&amp;FormatMainDisplay!$O$10&amp;",Regular)","Bar",,"High",,AP41,"all",,,,"T")="",NA(),RTD("cqg.rtd",,"StudyData","SUBMINUTE("&amp;$Q$6&amp;","&amp;FormatMainDisplay!$O$10&amp;",Regular)","Bar",,"High",,AP41,"all",,,,"T")))</f>
        <v>44.65</v>
      </c>
      <c r="AM41" s="103">
        <f>IF(FormatMainDisplay!$O$7="Y",RTD("cqg.rtd",,"StudyData",$Q$6,"Bar",,"Low",FormatMainDisplay!$O$8,AP41,,,,,"T"),IF(RTD("cqg.rtd",,"StudyData","SUBMINUTE("&amp;$Q$6&amp;","&amp;FormatMainDisplay!$O$10&amp;",Regular)","Bar",,"Low",,AP41,"all",,,,"T")="",NA(),RTD("cqg.rtd",,"StudyData","SUBMINUTE("&amp;$Q$6&amp;","&amp;FormatMainDisplay!$O$10&amp;",Regular)","Bar",,"Low",,AP41,"all",,,,"T")))</f>
        <v>44.53</v>
      </c>
      <c r="AN41" s="103">
        <f>IF(FormatMainDisplay!$O$7="Y",RTD("cqg.rtd",,"StudyData",$Q$6,"Bar",,"Close",FormatMainDisplay!$O$8,AP41,,,,,"T"),IF(RTD("cqg.rtd",,"StudyData","SUBMINUTE("&amp;$Q$6&amp;","&amp;FormatMainDisplay!$O$10&amp;",Regular)","Bar",,"Close",,AP41,"all",,,,"T")="",NA(),RTD("cqg.rtd",,"StudyData","SUBMINUTE("&amp;$Q$6&amp;","&amp;FormatMainDisplay!$O$10&amp;",Regular)","Bar",,"Close",,AP41,"all",,,,"T")))</f>
        <v>44.55</v>
      </c>
      <c r="AO41" s="74">
        <f>IF(FormatMainDisplay!$O$7="Y",RTD("cqg.rtd",,"StudyData",$Q$6,"Bar",,"Time",FormatMainDisplay!$O$8,AP41,,,,,"T"),IF(RTD("cqg.rtd",,"StudyData","SUBMINUTE("&amp;$Q$6&amp;","&amp;FormatMainDisplay!$O$10&amp;",Regular)","Bar",,"Time",,AP41,"all",,,,"T")="",NA(),RTD("cqg.rtd",,"StudyData","SUBMINUTE("&amp;$Q$6&amp;","&amp;FormatMainDisplay!$O$10&amp;",Regular)","Bar",,"Time",,AP41,"all",,,,"T")))</f>
        <v>42033.381944444445</v>
      </c>
      <c r="AP41" s="30">
        <f t="shared" si="2"/>
        <v>-36</v>
      </c>
      <c r="AQ41" s="30"/>
      <c r="AR41" s="30"/>
      <c r="AS41" s="30"/>
      <c r="AT41" s="105">
        <f>IF(FormatMainDisplay!$H$22="Y",RTD("cqg.rtd",,"StudyData",$D$31,"Bar",,"Open",FormatMainDisplay!$H$23,AY41,,,,,"T"),IF(RTD("cqg.rtd",,"StudyData","SUBMINUTE("&amp;$D$31&amp;","&amp;FormatMainDisplay!$H$25&amp;",Regular)","Bar",,"Open",,AY41,"all",,,,"T")="",NA(),RTD("cqg.rtd",,"StudyData","SUBMINUTE("&amp;$D$31&amp;","&amp;FormatMainDisplay!$H$25&amp;",Regular)","Bar",,"Open",,AY41,"all",,,,"T")))</f>
        <v>1.1341000000000001</v>
      </c>
      <c r="AU41" s="105">
        <f>IF(FormatMainDisplay!$H$22="Y",RTD("cqg.rtd",,"StudyData",$D$31,"Bar",,"High",FormatMainDisplay!$H$23,AY41,,,,,"T"),IF(RTD("cqg.rtd",,"StudyData","SUBMINUTE("&amp;$D$31&amp;","&amp;FormatMainDisplay!$H$25&amp;",Regular)","Bar",,"High",,AY41,"all",,,,"T")="",NA(),RTD("cqg.rtd",,"StudyData","SUBMINUTE("&amp;$D$31&amp;","&amp;FormatMainDisplay!$H$25&amp;",Regular)","Bar",,"High",,AY41,"all",,,,"T")))</f>
        <v>1.1346000000000001</v>
      </c>
      <c r="AV41" s="105">
        <f>IF(FormatMainDisplay!$H$22="Y",RTD("cqg.rtd",,"StudyData",$D$31,"Bar",,"Low",FormatMainDisplay!$H$23,AY41,,,,,"T"),IF(RTD("cqg.rtd",,"StudyData","SUBMINUTE("&amp;$D$31&amp;","&amp;FormatMainDisplay!$H$25&amp;",Regular)","Bar",,"Low",,AY41,"all",,,,"T")="",NA(),RTD("cqg.rtd",,"StudyData","SUBMINUTE("&amp;$D$31&amp;","&amp;FormatMainDisplay!$H$25&amp;",Regular)","Bar",,"Low",,AY41,"all",,,,"T")))</f>
        <v>1.1337999999999999</v>
      </c>
      <c r="AW41" s="105">
        <f>IF(FormatMainDisplay!$H$22="Y",RTD("cqg.rtd",,"StudyData",$D$31,"Bar",,"Close",FormatMainDisplay!$H$23,AY41,,,,,"T"),IF(RTD("cqg.rtd",,"StudyData","SUBMINUTE("&amp;$D$31&amp;","&amp;FormatMainDisplay!$H$25&amp;",Regular)","Bar",,"Close",,AY41,"all",,,,"T")="",NA(),RTD("cqg.rtd",,"StudyData","SUBMINUTE("&amp;$D$31&amp;","&amp;FormatMainDisplay!$H$25&amp;",Regular)","Bar",,"Close",,AY41,"all",,,,"T")))</f>
        <v>1.1346000000000001</v>
      </c>
      <c r="AX41" s="74">
        <f>IF(FormatMainDisplay!$H$22="Y",RTD("cqg.rtd",,"StudyData",$D$31,"Bar",,"Time",FormatMainDisplay!$H$23,AY41,,,,,"T"),IF(RTD("cqg.rtd",,"StudyData","SUBMINUTE("&amp;$D$31&amp;","&amp;FormatMainDisplay!$H$25&amp;",Regular)","Bar",,"Time",,AY41,"all",,,,"T")="",NA(),RTD("cqg.rtd",,"StudyData","SUBMINUTE("&amp;$D$31&amp;","&amp;FormatMainDisplay!$H$25&amp;",Regular)","Bar",,"Time",,AY41,"all",,,,"T")))</f>
        <v>42033.381944444445</v>
      </c>
      <c r="AY41" s="30">
        <f t="shared" si="4"/>
        <v>-36</v>
      </c>
      <c r="AZ41" s="30"/>
      <c r="BA41" s="30"/>
      <c r="BB41" s="30"/>
      <c r="BC41" s="30"/>
      <c r="BD41" s="30"/>
      <c r="BE41" s="30"/>
      <c r="BF41" s="74"/>
      <c r="BG41" s="30"/>
      <c r="BL41" s="30"/>
      <c r="BM41" s="74"/>
      <c r="BN41" s="30"/>
      <c r="BO41" s="30"/>
      <c r="BP41" s="30"/>
      <c r="BQ41" s="30"/>
      <c r="BR41" s="30"/>
      <c r="BS41" s="30"/>
      <c r="BT41" s="74"/>
      <c r="BU41" s="30"/>
    </row>
    <row r="42" spans="2:73" s="7" customFormat="1" ht="13.05" customHeight="1" x14ac:dyDescent="0.25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O42" s="28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9"/>
      <c r="AA42" s="30"/>
      <c r="AB42" s="103">
        <f>IF(FormatMainDisplay!$H$7="Y",RTD("cqg.rtd",,"StudyData",$D$6,"Bar",,"Open",FormatMainDisplay!$H$8,AG42,,,,,"T"),IF(RTD("cqg.rtd",,"StudyData","SUBMINUTE("&amp;$D$6&amp;","&amp;FormatMainDisplay!$H$10&amp;",Regular)","Bar",,"Open",,AG42,"all",,,,"T")="",NA(),RTD("cqg.rtd",,"StudyData","SUBMINUTE("&amp;$D$6&amp;","&amp;FormatMainDisplay!$H$10&amp;",Regular)","Bar",,"Open",,AG42,"all",,,,"T")))</f>
        <v>1993.5</v>
      </c>
      <c r="AC42" s="103">
        <f>IF(FormatMainDisplay!$H$7="Y",RTD("cqg.rtd",,"StudyData",$D$6,"Bar",,"High",FormatMainDisplay!$H$8,AG42,,,,,"T"),IF(RTD("cqg.rtd",,"StudyData","SUBMINUTE("&amp;$D$6&amp;","&amp;FormatMainDisplay!$H$10&amp;",Regular)","Bar",,"High",,AG42,"all",,,,"T")="",NA(),RTD("cqg.rtd",,"StudyData","SUBMINUTE("&amp;$D$6&amp;","&amp;FormatMainDisplay!$H$10&amp;",Regular)","Bar",,"High",,AG42,"all",,,,"T")))</f>
        <v>1993.75</v>
      </c>
      <c r="AD42" s="103">
        <f>IF(FormatMainDisplay!$H$7="Y",RTD("cqg.rtd",,"StudyData",$D$6,"Bar",,"Low",FormatMainDisplay!$H$8,AG42,,,,,"T"),IF(RTD("cqg.rtd",,"StudyData","SUBMINUTE("&amp;$D$6&amp;","&amp;FormatMainDisplay!$H$10&amp;",Regular)","Bar",,"Low",,AG42,"all",,,,"T")="",NA(),RTD("cqg.rtd",,"StudyData","SUBMINUTE("&amp;$D$6&amp;","&amp;FormatMainDisplay!$H$10&amp;",Regular)","Bar",,"Low",,AG42,"all",,,,"T")))</f>
        <v>1993.25</v>
      </c>
      <c r="AE42" s="103">
        <f>IF(FormatMainDisplay!$H$7="Y",RTD("cqg.rtd",,"StudyData",$D$6,"Bar",,"Close",FormatMainDisplay!$H$8,AG42,,,,,"T"),IF(RTD("cqg.rtd",,"StudyData","SUBMINUTE("&amp;$D$6&amp;","&amp;FormatMainDisplay!$H$10&amp;",Regular)","Bar",,"Close",,AG42,"all",,,,"T")="",NA(),RTD("cqg.rtd",,"StudyData","SUBMINUTE("&amp;$D$6&amp;","&amp;FormatMainDisplay!$H$10&amp;",Regular)","Bar",,"Close",,AG42,"all",,,,"T")))</f>
        <v>1993.75</v>
      </c>
      <c r="AF42" s="74">
        <f>IF(FormatMainDisplay!$H$7="Y",RTD("cqg.rtd",,"StudyData",$D$6,"Bar",,"Time",FormatMainDisplay!$H$8,AG42,,,,,"T"),IF(RTD("cqg.rtd",,"StudyData","SUBMINUTE("&amp;$D$6&amp;","&amp;FormatMainDisplay!$H$10&amp;",Regular)","Bar",,"Time",,AG42,"all",,,,"T")="",NA(),RTD("cqg.rtd",,"StudyData","SUBMINUTE("&amp;$D$6&amp;","&amp;FormatMainDisplay!$H$10&amp;",Regular)","Bar",,"Time",,AG42,"all",,,,"T")))</f>
        <v>42033.496527777781</v>
      </c>
      <c r="AG42" s="30">
        <f t="shared" si="0"/>
        <v>-37</v>
      </c>
      <c r="AH42" s="30"/>
      <c r="AI42" s="30"/>
      <c r="AJ42" s="30"/>
      <c r="AK42" s="103">
        <f>IF(FormatMainDisplay!$O$7="Y",RTD("cqg.rtd",,"StudyData",$Q$6,"Bar",,"Open",FormatMainDisplay!$O$8,AP42,,,,,"T"),IF(RTD("cqg.rtd",,"StudyData","SUBMINUTE("&amp;$Q$6&amp;","&amp;FormatMainDisplay!$O$10&amp;",Regular)","Bar",,"Open",,AP42,"all",,,,"T")="",NA(),RTD("cqg.rtd",,"StudyData","SUBMINUTE("&amp;$Q$6&amp;","&amp;FormatMainDisplay!$O$10&amp;",Regular)","Bar",,"Open",,AP42,"all",,,,"T")))</f>
        <v>44.62</v>
      </c>
      <c r="AL42" s="103">
        <f>IF(FormatMainDisplay!$O$7="Y",RTD("cqg.rtd",,"StudyData",$Q$6,"Bar",,"High",FormatMainDisplay!$O$8,AP42,,,,,"T"),IF(RTD("cqg.rtd",,"StudyData","SUBMINUTE("&amp;$Q$6&amp;","&amp;FormatMainDisplay!$O$10&amp;",Regular)","Bar",,"High",,AP42,"all",,,,"T")="",NA(),RTD("cqg.rtd",,"StudyData","SUBMINUTE("&amp;$Q$6&amp;","&amp;FormatMainDisplay!$O$10&amp;",Regular)","Bar",,"High",,AP42,"all",,,,"T")))</f>
        <v>44.78</v>
      </c>
      <c r="AM42" s="103">
        <f>IF(FormatMainDisplay!$O$7="Y",RTD("cqg.rtd",,"StudyData",$Q$6,"Bar",,"Low",FormatMainDisplay!$O$8,AP42,,,,,"T"),IF(RTD("cqg.rtd",,"StudyData","SUBMINUTE("&amp;$Q$6&amp;","&amp;FormatMainDisplay!$O$10&amp;",Regular)","Bar",,"Low",,AP42,"all",,,,"T")="",NA(),RTD("cqg.rtd",,"StudyData","SUBMINUTE("&amp;$Q$6&amp;","&amp;FormatMainDisplay!$O$10&amp;",Regular)","Bar",,"Low",,AP42,"all",,,,"T")))</f>
        <v>44.58</v>
      </c>
      <c r="AN42" s="103">
        <f>IF(FormatMainDisplay!$O$7="Y",RTD("cqg.rtd",,"StudyData",$Q$6,"Bar",,"Close",FormatMainDisplay!$O$8,AP42,,,,,"T"),IF(RTD("cqg.rtd",,"StudyData","SUBMINUTE("&amp;$Q$6&amp;","&amp;FormatMainDisplay!$O$10&amp;",Regular)","Bar",,"Close",,AP42,"all",,,,"T")="",NA(),RTD("cqg.rtd",,"StudyData","SUBMINUTE("&amp;$Q$6&amp;","&amp;FormatMainDisplay!$O$10&amp;",Regular)","Bar",,"Close",,AP42,"all",,,,"T")))</f>
        <v>44.63</v>
      </c>
      <c r="AO42" s="74">
        <f>IF(FormatMainDisplay!$O$7="Y",RTD("cqg.rtd",,"StudyData",$Q$6,"Bar",,"Time",FormatMainDisplay!$O$8,AP42,,,,,"T"),IF(RTD("cqg.rtd",,"StudyData","SUBMINUTE("&amp;$Q$6&amp;","&amp;FormatMainDisplay!$O$10&amp;",Regular)","Bar",,"Time",,AP42,"all",,,,"T")="",NA(),RTD("cqg.rtd",,"StudyData","SUBMINUTE("&amp;$Q$6&amp;","&amp;FormatMainDisplay!$O$10&amp;",Regular)","Bar",,"Time",,AP42,"all",,,,"T")))</f>
        <v>42033.378472222219</v>
      </c>
      <c r="AP42" s="30">
        <f t="shared" si="2"/>
        <v>-37</v>
      </c>
      <c r="AQ42" s="30"/>
      <c r="AR42" s="30"/>
      <c r="AS42" s="30"/>
      <c r="AT42" s="105">
        <f>IF(FormatMainDisplay!$H$22="Y",RTD("cqg.rtd",,"StudyData",$D$31,"Bar",,"Open",FormatMainDisplay!$H$23,AY42,,,,,"T"),IF(RTD("cqg.rtd",,"StudyData","SUBMINUTE("&amp;$D$31&amp;","&amp;FormatMainDisplay!$H$25&amp;",Regular)","Bar",,"Open",,AY42,"all",,,,"T")="",NA(),RTD("cqg.rtd",,"StudyData","SUBMINUTE("&amp;$D$31&amp;","&amp;FormatMainDisplay!$H$25&amp;",Regular)","Bar",,"Open",,AY42,"all",,,,"T")))</f>
        <v>1.1335</v>
      </c>
      <c r="AU42" s="105">
        <f>IF(FormatMainDisplay!$H$22="Y",RTD("cqg.rtd",,"StudyData",$D$31,"Bar",,"High",FormatMainDisplay!$H$23,AY42,,,,,"T"),IF(RTD("cqg.rtd",,"StudyData","SUBMINUTE("&amp;$D$31&amp;","&amp;FormatMainDisplay!$H$25&amp;",Regular)","Bar",,"High",,AY42,"all",,,,"T")="",NA(),RTD("cqg.rtd",,"StudyData","SUBMINUTE("&amp;$D$31&amp;","&amp;FormatMainDisplay!$H$25&amp;",Regular)","Bar",,"High",,AY42,"all",,,,"T")))</f>
        <v>1.1343000000000001</v>
      </c>
      <c r="AV42" s="105">
        <f>IF(FormatMainDisplay!$H$22="Y",RTD("cqg.rtd",,"StudyData",$D$31,"Bar",,"Low",FormatMainDisplay!$H$23,AY42,,,,,"T"),IF(RTD("cqg.rtd",,"StudyData","SUBMINUTE("&amp;$D$31&amp;","&amp;FormatMainDisplay!$H$25&amp;",Regular)","Bar",,"Low",,AY42,"all",,,,"T")="",NA(),RTD("cqg.rtd",,"StudyData","SUBMINUTE("&amp;$D$31&amp;","&amp;FormatMainDisplay!$H$25&amp;",Regular)","Bar",,"Low",,AY42,"all",,,,"T")))</f>
        <v>1.133</v>
      </c>
      <c r="AW42" s="105">
        <f>IF(FormatMainDisplay!$H$22="Y",RTD("cqg.rtd",,"StudyData",$D$31,"Bar",,"Close",FormatMainDisplay!$H$23,AY42,,,,,"T"),IF(RTD("cqg.rtd",,"StudyData","SUBMINUTE("&amp;$D$31&amp;","&amp;FormatMainDisplay!$H$25&amp;",Regular)","Bar",,"Close",,AY42,"all",,,,"T")="",NA(),RTD("cqg.rtd",,"StudyData","SUBMINUTE("&amp;$D$31&amp;","&amp;FormatMainDisplay!$H$25&amp;",Regular)","Bar",,"Close",,AY42,"all",,,,"T")))</f>
        <v>1.1341000000000001</v>
      </c>
      <c r="AX42" s="74">
        <f>IF(FormatMainDisplay!$H$22="Y",RTD("cqg.rtd",,"StudyData",$D$31,"Bar",,"Time",FormatMainDisplay!$H$23,AY42,,,,,"T"),IF(RTD("cqg.rtd",,"StudyData","SUBMINUTE("&amp;$D$31&amp;","&amp;FormatMainDisplay!$H$25&amp;",Regular)","Bar",,"Time",,AY42,"all",,,,"T")="",NA(),RTD("cqg.rtd",,"StudyData","SUBMINUTE("&amp;$D$31&amp;","&amp;FormatMainDisplay!$H$25&amp;",Regular)","Bar",,"Time",,AY42,"all",,,,"T")))</f>
        <v>42033.378472222219</v>
      </c>
      <c r="AY42" s="30">
        <f t="shared" si="4"/>
        <v>-37</v>
      </c>
      <c r="AZ42" s="30"/>
      <c r="BA42" s="30"/>
      <c r="BB42" s="30"/>
      <c r="BC42" s="30"/>
      <c r="BD42" s="30"/>
      <c r="BE42" s="30"/>
      <c r="BF42" s="74"/>
      <c r="BG42" s="30"/>
      <c r="BL42" s="30"/>
      <c r="BM42" s="74"/>
      <c r="BN42" s="30"/>
      <c r="BO42" s="30"/>
      <c r="BP42" s="30"/>
      <c r="BQ42" s="30"/>
      <c r="BR42" s="30"/>
      <c r="BS42" s="30"/>
      <c r="BT42" s="74"/>
      <c r="BU42" s="30"/>
    </row>
    <row r="43" spans="2:73" s="7" customFormat="1" ht="13.05" customHeight="1" x14ac:dyDescent="0.25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O43" s="28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9"/>
      <c r="AA43" s="30"/>
      <c r="AB43" s="103">
        <f>IF(FormatMainDisplay!$H$7="Y",RTD("cqg.rtd",,"StudyData",$D$6,"Bar",,"Open",FormatMainDisplay!$H$8,AG43,,,,,"T"),IF(RTD("cqg.rtd",,"StudyData","SUBMINUTE("&amp;$D$6&amp;","&amp;FormatMainDisplay!$H$10&amp;",Regular)","Bar",,"Open",,AG43,"all",,,,"T")="",NA(),RTD("cqg.rtd",,"StudyData","SUBMINUTE("&amp;$D$6&amp;","&amp;FormatMainDisplay!$H$10&amp;",Regular)","Bar",,"Open",,AG43,"all",,,,"T")))</f>
        <v>1993</v>
      </c>
      <c r="AC43" s="103">
        <f>IF(FormatMainDisplay!$H$7="Y",RTD("cqg.rtd",,"StudyData",$D$6,"Bar",,"High",FormatMainDisplay!$H$8,AG43,,,,,"T"),IF(RTD("cqg.rtd",,"StudyData","SUBMINUTE("&amp;$D$6&amp;","&amp;FormatMainDisplay!$H$10&amp;",Regular)","Bar",,"High",,AG43,"all",,,,"T")="",NA(),RTD("cqg.rtd",,"StudyData","SUBMINUTE("&amp;$D$6&amp;","&amp;FormatMainDisplay!$H$10&amp;",Regular)","Bar",,"High",,AG43,"all",,,,"T")))</f>
        <v>1993.75</v>
      </c>
      <c r="AD43" s="103">
        <f>IF(FormatMainDisplay!$H$7="Y",RTD("cqg.rtd",,"StudyData",$D$6,"Bar",,"Low",FormatMainDisplay!$H$8,AG43,,,,,"T"),IF(RTD("cqg.rtd",,"StudyData","SUBMINUTE("&amp;$D$6&amp;","&amp;FormatMainDisplay!$H$10&amp;",Regular)","Bar",,"Low",,AG43,"all",,,,"T")="",NA(),RTD("cqg.rtd",,"StudyData","SUBMINUTE("&amp;$D$6&amp;","&amp;FormatMainDisplay!$H$10&amp;",Regular)","Bar",,"Low",,AG43,"all",,,,"T")))</f>
        <v>1993</v>
      </c>
      <c r="AE43" s="103">
        <f>IF(FormatMainDisplay!$H$7="Y",RTD("cqg.rtd",,"StudyData",$D$6,"Bar",,"Close",FormatMainDisplay!$H$8,AG43,,,,,"T"),IF(RTD("cqg.rtd",,"StudyData","SUBMINUTE("&amp;$D$6&amp;","&amp;FormatMainDisplay!$H$10&amp;",Regular)","Bar",,"Close",,AG43,"all",,,,"T")="",NA(),RTD("cqg.rtd",,"StudyData","SUBMINUTE("&amp;$D$6&amp;","&amp;FormatMainDisplay!$H$10&amp;",Regular)","Bar",,"Close",,AG43,"all",,,,"T")))</f>
        <v>1993.25</v>
      </c>
      <c r="AF43" s="74">
        <f>IF(FormatMainDisplay!$H$7="Y",RTD("cqg.rtd",,"StudyData",$D$6,"Bar",,"Time",FormatMainDisplay!$H$8,AG43,,,,,"T"),IF(RTD("cqg.rtd",,"StudyData","SUBMINUTE("&amp;$D$6&amp;","&amp;FormatMainDisplay!$H$10&amp;",Regular)","Bar",,"Time",,AG43,"all",,,,"T")="",NA(),RTD("cqg.rtd",,"StudyData","SUBMINUTE("&amp;$D$6&amp;","&amp;FormatMainDisplay!$H$10&amp;",Regular)","Bar",,"Time",,AG43,"all",,,,"T")))</f>
        <v>42033.496180555558</v>
      </c>
      <c r="AG43" s="30">
        <f t="shared" si="0"/>
        <v>-38</v>
      </c>
      <c r="AH43" s="30"/>
      <c r="AI43" s="30"/>
      <c r="AJ43" s="30"/>
      <c r="AK43" s="103">
        <f>IF(FormatMainDisplay!$O$7="Y",RTD("cqg.rtd",,"StudyData",$Q$6,"Bar",,"Open",FormatMainDisplay!$O$8,AP43,,,,,"T"),IF(RTD("cqg.rtd",,"StudyData","SUBMINUTE("&amp;$Q$6&amp;","&amp;FormatMainDisplay!$O$10&amp;",Regular)","Bar",,"Open",,AP43,"all",,,,"T")="",NA(),RTD("cqg.rtd",,"StudyData","SUBMINUTE("&amp;$Q$6&amp;","&amp;FormatMainDisplay!$O$10&amp;",Regular)","Bar",,"Open",,AP43,"all",,,,"T")))</f>
        <v>44.88</v>
      </c>
      <c r="AL43" s="103">
        <f>IF(FormatMainDisplay!$O$7="Y",RTD("cqg.rtd",,"StudyData",$Q$6,"Bar",,"High",FormatMainDisplay!$O$8,AP43,,,,,"T"),IF(RTD("cqg.rtd",,"StudyData","SUBMINUTE("&amp;$Q$6&amp;","&amp;FormatMainDisplay!$O$10&amp;",Regular)","Bar",,"High",,AP43,"all",,,,"T")="",NA(),RTD("cqg.rtd",,"StudyData","SUBMINUTE("&amp;$Q$6&amp;","&amp;FormatMainDisplay!$O$10&amp;",Regular)","Bar",,"High",,AP43,"all",,,,"T")))</f>
        <v>44.88</v>
      </c>
      <c r="AM43" s="103">
        <f>IF(FormatMainDisplay!$O$7="Y",RTD("cqg.rtd",,"StudyData",$Q$6,"Bar",,"Low",FormatMainDisplay!$O$8,AP43,,,,,"T"),IF(RTD("cqg.rtd",,"StudyData","SUBMINUTE("&amp;$Q$6&amp;","&amp;FormatMainDisplay!$O$10&amp;",Regular)","Bar",,"Low",,AP43,"all",,,,"T")="",NA(),RTD("cqg.rtd",,"StudyData","SUBMINUTE("&amp;$Q$6&amp;","&amp;FormatMainDisplay!$O$10&amp;",Regular)","Bar",,"Low",,AP43,"all",,,,"T")))</f>
        <v>44.61</v>
      </c>
      <c r="AN43" s="103">
        <f>IF(FormatMainDisplay!$O$7="Y",RTD("cqg.rtd",,"StudyData",$Q$6,"Bar",,"Close",FormatMainDisplay!$O$8,AP43,,,,,"T"),IF(RTD("cqg.rtd",,"StudyData","SUBMINUTE("&amp;$Q$6&amp;","&amp;FormatMainDisplay!$O$10&amp;",Regular)","Bar",,"Close",,AP43,"all",,,,"T")="",NA(),RTD("cqg.rtd",,"StudyData","SUBMINUTE("&amp;$Q$6&amp;","&amp;FormatMainDisplay!$O$10&amp;",Regular)","Bar",,"Close",,AP43,"all",,,,"T")))</f>
        <v>44.63</v>
      </c>
      <c r="AO43" s="74">
        <f>IF(FormatMainDisplay!$O$7="Y",RTD("cqg.rtd",,"StudyData",$Q$6,"Bar",,"Time",FormatMainDisplay!$O$8,AP43,,,,,"T"),IF(RTD("cqg.rtd",,"StudyData","SUBMINUTE("&amp;$Q$6&amp;","&amp;FormatMainDisplay!$O$10&amp;",Regular)","Bar",,"Time",,AP43,"all",,,,"T")="",NA(),RTD("cqg.rtd",,"StudyData","SUBMINUTE("&amp;$Q$6&amp;","&amp;FormatMainDisplay!$O$10&amp;",Regular)","Bar",,"Time",,AP43,"all",,,,"T")))</f>
        <v>42033.375</v>
      </c>
      <c r="AP43" s="30">
        <f t="shared" si="2"/>
        <v>-38</v>
      </c>
      <c r="AQ43" s="30"/>
      <c r="AR43" s="30"/>
      <c r="AS43" s="30"/>
      <c r="AT43" s="105">
        <f>IF(FormatMainDisplay!$H$22="Y",RTD("cqg.rtd",,"StudyData",$D$31,"Bar",,"Open",FormatMainDisplay!$H$23,AY43,,,,,"T"),IF(RTD("cqg.rtd",,"StudyData","SUBMINUTE("&amp;$D$31&amp;","&amp;FormatMainDisplay!$H$25&amp;",Regular)","Bar",,"Open",,AY43,"all",,,,"T")="",NA(),RTD("cqg.rtd",,"StudyData","SUBMINUTE("&amp;$D$31&amp;","&amp;FormatMainDisplay!$H$25&amp;",Regular)","Bar",,"Open",,AY43,"all",,,,"T")))</f>
        <v>1.1339999999999999</v>
      </c>
      <c r="AU43" s="105">
        <f>IF(FormatMainDisplay!$H$22="Y",RTD("cqg.rtd",,"StudyData",$D$31,"Bar",,"High",FormatMainDisplay!$H$23,AY43,,,,,"T"),IF(RTD("cqg.rtd",,"StudyData","SUBMINUTE("&amp;$D$31&amp;","&amp;FormatMainDisplay!$H$25&amp;",Regular)","Bar",,"High",,AY43,"all",,,,"T")="",NA(),RTD("cqg.rtd",,"StudyData","SUBMINUTE("&amp;$D$31&amp;","&amp;FormatMainDisplay!$H$25&amp;",Regular)","Bar",,"High",,AY43,"all",,,,"T")))</f>
        <v>1.1344000000000001</v>
      </c>
      <c r="AV43" s="105">
        <f>IF(FormatMainDisplay!$H$22="Y",RTD("cqg.rtd",,"StudyData",$D$31,"Bar",,"Low",FormatMainDisplay!$H$23,AY43,,,,,"T"),IF(RTD("cqg.rtd",,"StudyData","SUBMINUTE("&amp;$D$31&amp;","&amp;FormatMainDisplay!$H$25&amp;",Regular)","Bar",,"Low",,AY43,"all",,,,"T")="",NA(),RTD("cqg.rtd",,"StudyData","SUBMINUTE("&amp;$D$31&amp;","&amp;FormatMainDisplay!$H$25&amp;",Regular)","Bar",,"Low",,AY43,"all",,,,"T")))</f>
        <v>1.133</v>
      </c>
      <c r="AW43" s="105">
        <f>IF(FormatMainDisplay!$H$22="Y",RTD("cqg.rtd",,"StudyData",$D$31,"Bar",,"Close",FormatMainDisplay!$H$23,AY43,,,,,"T"),IF(RTD("cqg.rtd",,"StudyData","SUBMINUTE("&amp;$D$31&amp;","&amp;FormatMainDisplay!$H$25&amp;",Regular)","Bar",,"Close",,AY43,"all",,,,"T")="",NA(),RTD("cqg.rtd",,"StudyData","SUBMINUTE("&amp;$D$31&amp;","&amp;FormatMainDisplay!$H$25&amp;",Regular)","Bar",,"Close",,AY43,"all",,,,"T")))</f>
        <v>1.1335</v>
      </c>
      <c r="AX43" s="74">
        <f>IF(FormatMainDisplay!$H$22="Y",RTD("cqg.rtd",,"StudyData",$D$31,"Bar",,"Time",FormatMainDisplay!$H$23,AY43,,,,,"T"),IF(RTD("cqg.rtd",,"StudyData","SUBMINUTE("&amp;$D$31&amp;","&amp;FormatMainDisplay!$H$25&amp;",Regular)","Bar",,"Time",,AY43,"all",,,,"T")="",NA(),RTD("cqg.rtd",,"StudyData","SUBMINUTE("&amp;$D$31&amp;","&amp;FormatMainDisplay!$H$25&amp;",Regular)","Bar",,"Time",,AY43,"all",,,,"T")))</f>
        <v>42033.375</v>
      </c>
      <c r="AY43" s="30">
        <f t="shared" si="4"/>
        <v>-38</v>
      </c>
      <c r="AZ43" s="30"/>
      <c r="BA43" s="30"/>
      <c r="BB43" s="30"/>
      <c r="BC43" s="30"/>
      <c r="BD43" s="30"/>
      <c r="BE43" s="30"/>
      <c r="BF43" s="74"/>
      <c r="BG43" s="30"/>
      <c r="BL43" s="30"/>
      <c r="BM43" s="74"/>
      <c r="BN43" s="30"/>
      <c r="BO43" s="30"/>
      <c r="BP43" s="30"/>
      <c r="BQ43" s="30"/>
      <c r="BR43" s="30"/>
      <c r="BS43" s="30"/>
      <c r="BT43" s="74"/>
      <c r="BU43" s="30"/>
    </row>
    <row r="44" spans="2:73" s="7" customFormat="1" ht="13.05" customHeight="1" x14ac:dyDescent="0.25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O44" s="28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30"/>
      <c r="AB44" s="103">
        <f>IF(FormatMainDisplay!$H$7="Y",RTD("cqg.rtd",,"StudyData",$D$6,"Bar",,"Open",FormatMainDisplay!$H$8,AG44,,,,,"T"),IF(RTD("cqg.rtd",,"StudyData","SUBMINUTE("&amp;$D$6&amp;","&amp;FormatMainDisplay!$H$10&amp;",Regular)","Bar",,"Open",,AG44,"all",,,,"T")="",NA(),RTD("cqg.rtd",,"StudyData","SUBMINUTE("&amp;$D$6&amp;","&amp;FormatMainDisplay!$H$10&amp;",Regular)","Bar",,"Open",,AG44,"all",,,,"T")))</f>
        <v>1991.75</v>
      </c>
      <c r="AC44" s="103">
        <f>IF(FormatMainDisplay!$H$7="Y",RTD("cqg.rtd",,"StudyData",$D$6,"Bar",,"High",FormatMainDisplay!$H$8,AG44,,,,,"T"),IF(RTD("cqg.rtd",,"StudyData","SUBMINUTE("&amp;$D$6&amp;","&amp;FormatMainDisplay!$H$10&amp;",Regular)","Bar",,"High",,AG44,"all",,,,"T")="",NA(),RTD("cqg.rtd",,"StudyData","SUBMINUTE("&amp;$D$6&amp;","&amp;FormatMainDisplay!$H$10&amp;",Regular)","Bar",,"High",,AG44,"all",,,,"T")))</f>
        <v>1993</v>
      </c>
      <c r="AD44" s="103">
        <f>IF(FormatMainDisplay!$H$7="Y",RTD("cqg.rtd",,"StudyData",$D$6,"Bar",,"Low",FormatMainDisplay!$H$8,AG44,,,,,"T"),IF(RTD("cqg.rtd",,"StudyData","SUBMINUTE("&amp;$D$6&amp;","&amp;FormatMainDisplay!$H$10&amp;",Regular)","Bar",,"Low",,AG44,"all",,,,"T")="",NA(),RTD("cqg.rtd",,"StudyData","SUBMINUTE("&amp;$D$6&amp;","&amp;FormatMainDisplay!$H$10&amp;",Regular)","Bar",,"Low",,AG44,"all",,,,"T")))</f>
        <v>1991.25</v>
      </c>
      <c r="AE44" s="103">
        <f>IF(FormatMainDisplay!$H$7="Y",RTD("cqg.rtd",,"StudyData",$D$6,"Bar",,"Close",FormatMainDisplay!$H$8,AG44,,,,,"T"),IF(RTD("cqg.rtd",,"StudyData","SUBMINUTE("&amp;$D$6&amp;","&amp;FormatMainDisplay!$H$10&amp;",Regular)","Bar",,"Close",,AG44,"all",,,,"T")="",NA(),RTD("cqg.rtd",,"StudyData","SUBMINUTE("&amp;$D$6&amp;","&amp;FormatMainDisplay!$H$10&amp;",Regular)","Bar",,"Close",,AG44,"all",,,,"T")))</f>
        <v>1993</v>
      </c>
      <c r="AF44" s="74">
        <f>IF(FormatMainDisplay!$H$7="Y",RTD("cqg.rtd",,"StudyData",$D$6,"Bar",,"Time",FormatMainDisplay!$H$8,AG44,,,,,"T"),IF(RTD("cqg.rtd",,"StudyData","SUBMINUTE("&amp;$D$6&amp;","&amp;FormatMainDisplay!$H$10&amp;",Regular)","Bar",,"Time",,AG44,"all",,,,"T")="",NA(),RTD("cqg.rtd",,"StudyData","SUBMINUTE("&amp;$D$6&amp;","&amp;FormatMainDisplay!$H$10&amp;",Regular)","Bar",,"Time",,AG44,"all",,,,"T")))</f>
        <v>42033.495833333334</v>
      </c>
      <c r="AG44" s="30">
        <f t="shared" si="0"/>
        <v>-39</v>
      </c>
      <c r="AH44" s="30"/>
      <c r="AI44" s="30"/>
      <c r="AJ44" s="30"/>
      <c r="AK44" s="103">
        <f>IF(FormatMainDisplay!$O$7="Y",RTD("cqg.rtd",,"StudyData",$Q$6,"Bar",,"Open",FormatMainDisplay!$O$8,AP44,,,,,"T"),IF(RTD("cqg.rtd",,"StudyData","SUBMINUTE("&amp;$Q$6&amp;","&amp;FormatMainDisplay!$O$10&amp;",Regular)","Bar",,"Open",,AP44,"all",,,,"T")="",NA(),RTD("cqg.rtd",,"StudyData","SUBMINUTE("&amp;$Q$6&amp;","&amp;FormatMainDisplay!$O$10&amp;",Regular)","Bar",,"Open",,AP44,"all",,,,"T")))</f>
        <v>44.81</v>
      </c>
      <c r="AL44" s="103">
        <f>IF(FormatMainDisplay!$O$7="Y",RTD("cqg.rtd",,"StudyData",$Q$6,"Bar",,"High",FormatMainDisplay!$O$8,AP44,,,,,"T"),IF(RTD("cqg.rtd",,"StudyData","SUBMINUTE("&amp;$Q$6&amp;","&amp;FormatMainDisplay!$O$10&amp;",Regular)","Bar",,"High",,AP44,"all",,,,"T")="",NA(),RTD("cqg.rtd",,"StudyData","SUBMINUTE("&amp;$Q$6&amp;","&amp;FormatMainDisplay!$O$10&amp;",Regular)","Bar",,"High",,AP44,"all",,,,"T")))</f>
        <v>44.92</v>
      </c>
      <c r="AM44" s="103">
        <f>IF(FormatMainDisplay!$O$7="Y",RTD("cqg.rtd",,"StudyData",$Q$6,"Bar",,"Low",FormatMainDisplay!$O$8,AP44,,,,,"T"),IF(RTD("cqg.rtd",,"StudyData","SUBMINUTE("&amp;$Q$6&amp;","&amp;FormatMainDisplay!$O$10&amp;",Regular)","Bar",,"Low",,AP44,"all",,,,"T")="",NA(),RTD("cqg.rtd",,"StudyData","SUBMINUTE("&amp;$Q$6&amp;","&amp;FormatMainDisplay!$O$10&amp;",Regular)","Bar",,"Low",,AP44,"all",,,,"T")))</f>
        <v>44.76</v>
      </c>
      <c r="AN44" s="103">
        <f>IF(FormatMainDisplay!$O$7="Y",RTD("cqg.rtd",,"StudyData",$Q$6,"Bar",,"Close",FormatMainDisplay!$O$8,AP44,,,,,"T"),IF(RTD("cqg.rtd",,"StudyData","SUBMINUTE("&amp;$Q$6&amp;","&amp;FormatMainDisplay!$O$10&amp;",Regular)","Bar",,"Close",,AP44,"all",,,,"T")="",NA(),RTD("cqg.rtd",,"StudyData","SUBMINUTE("&amp;$Q$6&amp;","&amp;FormatMainDisplay!$O$10&amp;",Regular)","Bar",,"Close",,AP44,"all",,,,"T")))</f>
        <v>44.89</v>
      </c>
      <c r="AO44" s="74">
        <f>IF(FormatMainDisplay!$O$7="Y",RTD("cqg.rtd",,"StudyData",$Q$6,"Bar",,"Time",FormatMainDisplay!$O$8,AP44,,,,,"T"),IF(RTD("cqg.rtd",,"StudyData","SUBMINUTE("&amp;$Q$6&amp;","&amp;FormatMainDisplay!$O$10&amp;",Regular)","Bar",,"Time",,AP44,"all",,,,"T")="",NA(),RTD("cqg.rtd",,"StudyData","SUBMINUTE("&amp;$Q$6&amp;","&amp;FormatMainDisplay!$O$10&amp;",Regular)","Bar",,"Time",,AP44,"all",,,,"T")))</f>
        <v>42033.371527777781</v>
      </c>
      <c r="AP44" s="30">
        <f t="shared" si="2"/>
        <v>-39</v>
      </c>
      <c r="AQ44" s="30"/>
      <c r="AR44" s="30"/>
      <c r="AS44" s="30"/>
      <c r="AT44" s="105">
        <f>IF(FormatMainDisplay!$H$22="Y",RTD("cqg.rtd",,"StudyData",$D$31,"Bar",,"Open",FormatMainDisplay!$H$23,AY44,,,,,"T"),IF(RTD("cqg.rtd",,"StudyData","SUBMINUTE("&amp;$D$31&amp;","&amp;FormatMainDisplay!$H$25&amp;",Regular)","Bar",,"Open",,AY44,"all",,,,"T")="",NA(),RTD("cqg.rtd",,"StudyData","SUBMINUTE("&amp;$D$31&amp;","&amp;FormatMainDisplay!$H$25&amp;",Regular)","Bar",,"Open",,AY44,"all",,,,"T")))</f>
        <v>1.1338999999999999</v>
      </c>
      <c r="AU44" s="105">
        <f>IF(FormatMainDisplay!$H$22="Y",RTD("cqg.rtd",,"StudyData",$D$31,"Bar",,"High",FormatMainDisplay!$H$23,AY44,,,,,"T"),IF(RTD("cqg.rtd",,"StudyData","SUBMINUTE("&amp;$D$31&amp;","&amp;FormatMainDisplay!$H$25&amp;",Regular)","Bar",,"High",,AY44,"all",,,,"T")="",NA(),RTD("cqg.rtd",,"StudyData","SUBMINUTE("&amp;$D$31&amp;","&amp;FormatMainDisplay!$H$25&amp;",Regular)","Bar",,"High",,AY44,"all",,,,"T")))</f>
        <v>1.1345000000000001</v>
      </c>
      <c r="AV44" s="105">
        <f>IF(FormatMainDisplay!$H$22="Y",RTD("cqg.rtd",,"StudyData",$D$31,"Bar",,"Low",FormatMainDisplay!$H$23,AY44,,,,,"T"),IF(RTD("cqg.rtd",,"StudyData","SUBMINUTE("&amp;$D$31&amp;","&amp;FormatMainDisplay!$H$25&amp;",Regular)","Bar",,"Low",,AY44,"all",,,,"T")="",NA(),RTD("cqg.rtd",,"StudyData","SUBMINUTE("&amp;$D$31&amp;","&amp;FormatMainDisplay!$H$25&amp;",Regular)","Bar",,"Low",,AY44,"all",,,,"T")))</f>
        <v>1.1336999999999999</v>
      </c>
      <c r="AW44" s="105">
        <f>IF(FormatMainDisplay!$H$22="Y",RTD("cqg.rtd",,"StudyData",$D$31,"Bar",,"Close",FormatMainDisplay!$H$23,AY44,,,,,"T"),IF(RTD("cqg.rtd",,"StudyData","SUBMINUTE("&amp;$D$31&amp;","&amp;FormatMainDisplay!$H$25&amp;",Regular)","Bar",,"Close",,AY44,"all",,,,"T")="",NA(),RTD("cqg.rtd",,"StudyData","SUBMINUTE("&amp;$D$31&amp;","&amp;FormatMainDisplay!$H$25&amp;",Regular)","Bar",,"Close",,AY44,"all",,,,"T")))</f>
        <v>1.1338999999999999</v>
      </c>
      <c r="AX44" s="74">
        <f>IF(FormatMainDisplay!$H$22="Y",RTD("cqg.rtd",,"StudyData",$D$31,"Bar",,"Time",FormatMainDisplay!$H$23,AY44,,,,,"T"),IF(RTD("cqg.rtd",,"StudyData","SUBMINUTE("&amp;$D$31&amp;","&amp;FormatMainDisplay!$H$25&amp;",Regular)","Bar",,"Time",,AY44,"all",,,,"T")="",NA(),RTD("cqg.rtd",,"StudyData","SUBMINUTE("&amp;$D$31&amp;","&amp;FormatMainDisplay!$H$25&amp;",Regular)","Bar",,"Time",,AY44,"all",,,,"T")))</f>
        <v>42033.371527777781</v>
      </c>
      <c r="AY44" s="30">
        <f t="shared" si="4"/>
        <v>-39</v>
      </c>
      <c r="AZ44" s="30"/>
      <c r="BA44" s="30"/>
      <c r="BB44" s="30"/>
      <c r="BC44" s="30"/>
      <c r="BD44" s="30"/>
      <c r="BE44" s="30"/>
      <c r="BF44" s="74"/>
      <c r="BG44" s="30"/>
      <c r="BL44" s="30"/>
      <c r="BM44" s="74"/>
      <c r="BN44" s="30"/>
      <c r="BO44" s="30"/>
      <c r="BP44" s="30"/>
      <c r="BQ44" s="30"/>
      <c r="BR44" s="30"/>
      <c r="BS44" s="30"/>
      <c r="BT44" s="74"/>
      <c r="BU44" s="30"/>
    </row>
    <row r="45" spans="2:73" s="7" customFormat="1" ht="13.05" customHeight="1" x14ac:dyDescent="0.25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O45" s="28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9"/>
      <c r="AA45" s="30"/>
      <c r="AB45" s="103">
        <f>IF(FormatMainDisplay!$H$7="Y",RTD("cqg.rtd",,"StudyData",$D$6,"Bar",,"Open",FormatMainDisplay!$H$8,AG45,,,,,"T"),IF(RTD("cqg.rtd",,"StudyData","SUBMINUTE("&amp;$D$6&amp;","&amp;FormatMainDisplay!$H$10&amp;",Regular)","Bar",,"Open",,AG45,"all",,,,"T")="",NA(),RTD("cqg.rtd",,"StudyData","SUBMINUTE("&amp;$D$6&amp;","&amp;FormatMainDisplay!$H$10&amp;",Regular)","Bar",,"Open",,AG45,"all",,,,"T")))</f>
        <v>1992.5</v>
      </c>
      <c r="AC45" s="103">
        <f>IF(FormatMainDisplay!$H$7="Y",RTD("cqg.rtd",,"StudyData",$D$6,"Bar",,"High",FormatMainDisplay!$H$8,AG45,,,,,"T"),IF(RTD("cqg.rtd",,"StudyData","SUBMINUTE("&amp;$D$6&amp;","&amp;FormatMainDisplay!$H$10&amp;",Regular)","Bar",,"High",,AG45,"all",,,,"T")="",NA(),RTD("cqg.rtd",,"StudyData","SUBMINUTE("&amp;$D$6&amp;","&amp;FormatMainDisplay!$H$10&amp;",Regular)","Bar",,"High",,AG45,"all",,,,"T")))</f>
        <v>1992.5</v>
      </c>
      <c r="AD45" s="103">
        <f>IF(FormatMainDisplay!$H$7="Y",RTD("cqg.rtd",,"StudyData",$D$6,"Bar",,"Low",FormatMainDisplay!$H$8,AG45,,,,,"T"),IF(RTD("cqg.rtd",,"StudyData","SUBMINUTE("&amp;$D$6&amp;","&amp;FormatMainDisplay!$H$10&amp;",Regular)","Bar",,"Low",,AG45,"all",,,,"T")="",NA(),RTD("cqg.rtd",,"StudyData","SUBMINUTE("&amp;$D$6&amp;","&amp;FormatMainDisplay!$H$10&amp;",Regular)","Bar",,"Low",,AG45,"all",,,,"T")))</f>
        <v>1990.75</v>
      </c>
      <c r="AE45" s="103">
        <f>IF(FormatMainDisplay!$H$7="Y",RTD("cqg.rtd",,"StudyData",$D$6,"Bar",,"Close",FormatMainDisplay!$H$8,AG45,,,,,"T"),IF(RTD("cqg.rtd",,"StudyData","SUBMINUTE("&amp;$D$6&amp;","&amp;FormatMainDisplay!$H$10&amp;",Regular)","Bar",,"Close",,AG45,"all",,,,"T")="",NA(),RTD("cqg.rtd",,"StudyData","SUBMINUTE("&amp;$D$6&amp;","&amp;FormatMainDisplay!$H$10&amp;",Regular)","Bar",,"Close",,AG45,"all",,,,"T")))</f>
        <v>1991.5</v>
      </c>
      <c r="AF45" s="74">
        <f>IF(FormatMainDisplay!$H$7="Y",RTD("cqg.rtd",,"StudyData",$D$6,"Bar",,"Time",FormatMainDisplay!$H$8,AG45,,,,,"T"),IF(RTD("cqg.rtd",,"StudyData","SUBMINUTE("&amp;$D$6&amp;","&amp;FormatMainDisplay!$H$10&amp;",Regular)","Bar",,"Time",,AG45,"all",,,,"T")="",NA(),RTD("cqg.rtd",,"StudyData","SUBMINUTE("&amp;$D$6&amp;","&amp;FormatMainDisplay!$H$10&amp;",Regular)","Bar",,"Time",,AG45,"all",,,,"T")))</f>
        <v>42033.495486111111</v>
      </c>
      <c r="AG45" s="30">
        <f t="shared" si="0"/>
        <v>-40</v>
      </c>
      <c r="AH45" s="30"/>
      <c r="AI45" s="30"/>
      <c r="AJ45" s="30"/>
      <c r="AK45" s="103">
        <f>IF(FormatMainDisplay!$O$7="Y",RTD("cqg.rtd",,"StudyData",$Q$6,"Bar",,"Open",FormatMainDisplay!$O$8,AP45,,,,,"T"),IF(RTD("cqg.rtd",,"StudyData","SUBMINUTE("&amp;$Q$6&amp;","&amp;FormatMainDisplay!$O$10&amp;",Regular)","Bar",,"Open",,AP45,"all",,,,"T")="",NA(),RTD("cqg.rtd",,"StudyData","SUBMINUTE("&amp;$Q$6&amp;","&amp;FormatMainDisplay!$O$10&amp;",Regular)","Bar",,"Open",,AP45,"all",,,,"T")))</f>
        <v>44.64</v>
      </c>
      <c r="AL45" s="103">
        <f>IF(FormatMainDisplay!$O$7="Y",RTD("cqg.rtd",,"StudyData",$Q$6,"Bar",,"High",FormatMainDisplay!$O$8,AP45,,,,,"T"),IF(RTD("cqg.rtd",,"StudyData","SUBMINUTE("&amp;$Q$6&amp;","&amp;FormatMainDisplay!$O$10&amp;",Regular)","Bar",,"High",,AP45,"all",,,,"T")="",NA(),RTD("cqg.rtd",,"StudyData","SUBMINUTE("&amp;$Q$6&amp;","&amp;FormatMainDisplay!$O$10&amp;",Regular)","Bar",,"High",,AP45,"all",,,,"T")))</f>
        <v>44.82</v>
      </c>
      <c r="AM45" s="103">
        <f>IF(FormatMainDisplay!$O$7="Y",RTD("cqg.rtd",,"StudyData",$Q$6,"Bar",,"Low",FormatMainDisplay!$O$8,AP45,,,,,"T"),IF(RTD("cqg.rtd",,"StudyData","SUBMINUTE("&amp;$Q$6&amp;","&amp;FormatMainDisplay!$O$10&amp;",Regular)","Bar",,"Low",,AP45,"all",,,,"T")="",NA(),RTD("cqg.rtd",,"StudyData","SUBMINUTE("&amp;$Q$6&amp;","&amp;FormatMainDisplay!$O$10&amp;",Regular)","Bar",,"Low",,AP45,"all",,,,"T")))</f>
        <v>44.62</v>
      </c>
      <c r="AN45" s="103">
        <f>IF(FormatMainDisplay!$O$7="Y",RTD("cqg.rtd",,"StudyData",$Q$6,"Bar",,"Close",FormatMainDisplay!$O$8,AP45,,,,,"T"),IF(RTD("cqg.rtd",,"StudyData","SUBMINUTE("&amp;$Q$6&amp;","&amp;FormatMainDisplay!$O$10&amp;",Regular)","Bar",,"Close",,AP45,"all",,,,"T")="",NA(),RTD("cqg.rtd",,"StudyData","SUBMINUTE("&amp;$Q$6&amp;","&amp;FormatMainDisplay!$O$10&amp;",Regular)","Bar",,"Close",,AP45,"all",,,,"T")))</f>
        <v>44.82</v>
      </c>
      <c r="AO45" s="74">
        <f>IF(FormatMainDisplay!$O$7="Y",RTD("cqg.rtd",,"StudyData",$Q$6,"Bar",,"Time",FormatMainDisplay!$O$8,AP45,,,,,"T"),IF(RTD("cqg.rtd",,"StudyData","SUBMINUTE("&amp;$Q$6&amp;","&amp;FormatMainDisplay!$O$10&amp;",Regular)","Bar",,"Time",,AP45,"all",,,,"T")="",NA(),RTD("cqg.rtd",,"StudyData","SUBMINUTE("&amp;$Q$6&amp;","&amp;FormatMainDisplay!$O$10&amp;",Regular)","Bar",,"Time",,AP45,"all",,,,"T")))</f>
        <v>42033.368055555555</v>
      </c>
      <c r="AP45" s="30">
        <f t="shared" si="2"/>
        <v>-40</v>
      </c>
      <c r="AQ45" s="30"/>
      <c r="AR45" s="30"/>
      <c r="AS45" s="30"/>
      <c r="AT45" s="105">
        <f>IF(FormatMainDisplay!$H$22="Y",RTD("cqg.rtd",,"StudyData",$D$31,"Bar",,"Open",FormatMainDisplay!$H$23,AY45,,,,,"T"),IF(RTD("cqg.rtd",,"StudyData","SUBMINUTE("&amp;$D$31&amp;","&amp;FormatMainDisplay!$H$25&amp;",Regular)","Bar",,"Open",,AY45,"all",,,,"T")="",NA(),RTD("cqg.rtd",,"StudyData","SUBMINUTE("&amp;$D$31&amp;","&amp;FormatMainDisplay!$H$25&amp;",Regular)","Bar",,"Open",,AY45,"all",,,,"T")))</f>
        <v>1.1349</v>
      </c>
      <c r="AU45" s="105">
        <f>IF(FormatMainDisplay!$H$22="Y",RTD("cqg.rtd",,"StudyData",$D$31,"Bar",,"High",FormatMainDisplay!$H$23,AY45,,,,,"T"),IF(RTD("cqg.rtd",,"StudyData","SUBMINUTE("&amp;$D$31&amp;","&amp;FormatMainDisplay!$H$25&amp;",Regular)","Bar",,"High",,AY45,"all",,,,"T")="",NA(),RTD("cqg.rtd",,"StudyData","SUBMINUTE("&amp;$D$31&amp;","&amp;FormatMainDisplay!$H$25&amp;",Regular)","Bar",,"High",,AY45,"all",,,,"T")))</f>
        <v>1.1351</v>
      </c>
      <c r="AV45" s="105">
        <f>IF(FormatMainDisplay!$H$22="Y",RTD("cqg.rtd",,"StudyData",$D$31,"Bar",,"Low",FormatMainDisplay!$H$23,AY45,,,,,"T"),IF(RTD("cqg.rtd",,"StudyData","SUBMINUTE("&amp;$D$31&amp;","&amp;FormatMainDisplay!$H$25&amp;",Regular)","Bar",,"Low",,AY45,"all",,,,"T")="",NA(),RTD("cqg.rtd",,"StudyData","SUBMINUTE("&amp;$D$31&amp;","&amp;FormatMainDisplay!$H$25&amp;",Regular)","Bar",,"Low",,AY45,"all",,,,"T")))</f>
        <v>1.1337999999999999</v>
      </c>
      <c r="AW45" s="105">
        <f>IF(FormatMainDisplay!$H$22="Y",RTD("cqg.rtd",,"StudyData",$D$31,"Bar",,"Close",FormatMainDisplay!$H$23,AY45,,,,,"T"),IF(RTD("cqg.rtd",,"StudyData","SUBMINUTE("&amp;$D$31&amp;","&amp;FormatMainDisplay!$H$25&amp;",Regular)","Bar",,"Close",,AY45,"all",,,,"T")="",NA(),RTD("cqg.rtd",,"StudyData","SUBMINUTE("&amp;$D$31&amp;","&amp;FormatMainDisplay!$H$25&amp;",Regular)","Bar",,"Close",,AY45,"all",,,,"T")))</f>
        <v>1.1337999999999999</v>
      </c>
      <c r="AX45" s="74">
        <f>IF(FormatMainDisplay!$H$22="Y",RTD("cqg.rtd",,"StudyData",$D$31,"Bar",,"Time",FormatMainDisplay!$H$23,AY45,,,,,"T"),IF(RTD("cqg.rtd",,"StudyData","SUBMINUTE("&amp;$D$31&amp;","&amp;FormatMainDisplay!$H$25&amp;",Regular)","Bar",,"Time",,AY45,"all",,,,"T")="",NA(),RTD("cqg.rtd",,"StudyData","SUBMINUTE("&amp;$D$31&amp;","&amp;FormatMainDisplay!$H$25&amp;",Regular)","Bar",,"Time",,AY45,"all",,,,"T")))</f>
        <v>42033.368055555555</v>
      </c>
      <c r="AY45" s="30">
        <f t="shared" si="4"/>
        <v>-40</v>
      </c>
      <c r="AZ45" s="30"/>
      <c r="BA45" s="30"/>
      <c r="BB45" s="30"/>
      <c r="BC45" s="30"/>
      <c r="BD45" s="30"/>
      <c r="BE45" s="30"/>
      <c r="BF45" s="74"/>
      <c r="BG45" s="30"/>
      <c r="BL45" s="30"/>
      <c r="BM45" s="74"/>
      <c r="BN45" s="30"/>
      <c r="BO45" s="30"/>
      <c r="BP45" s="30"/>
      <c r="BQ45" s="30"/>
      <c r="BR45" s="30"/>
      <c r="BS45" s="30"/>
      <c r="BT45" s="74"/>
      <c r="BU45" s="30"/>
    </row>
    <row r="46" spans="2:73" s="7" customFormat="1" ht="13.05" customHeight="1" x14ac:dyDescent="0.25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O46" s="28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9"/>
      <c r="AA46" s="30"/>
      <c r="AB46" s="103">
        <f>IF(FormatMainDisplay!$H$7="Y",RTD("cqg.rtd",,"StudyData",$D$6,"Bar",,"Open",FormatMainDisplay!$H$8,AG46,,,,,"T"),IF(RTD("cqg.rtd",,"StudyData","SUBMINUTE("&amp;$D$6&amp;","&amp;FormatMainDisplay!$H$10&amp;",Regular)","Bar",,"Open",,AG46,"all",,,,"T")="",NA(),RTD("cqg.rtd",,"StudyData","SUBMINUTE("&amp;$D$6&amp;","&amp;FormatMainDisplay!$H$10&amp;",Regular)","Bar",,"Open",,AG46,"all",,,,"T")))</f>
        <v>1993</v>
      </c>
      <c r="AC46" s="103">
        <f>IF(FormatMainDisplay!$H$7="Y",RTD("cqg.rtd",,"StudyData",$D$6,"Bar",,"High",FormatMainDisplay!$H$8,AG46,,,,,"T"),IF(RTD("cqg.rtd",,"StudyData","SUBMINUTE("&amp;$D$6&amp;","&amp;FormatMainDisplay!$H$10&amp;",Regular)","Bar",,"High",,AG46,"all",,,,"T")="",NA(),RTD("cqg.rtd",,"StudyData","SUBMINUTE("&amp;$D$6&amp;","&amp;FormatMainDisplay!$H$10&amp;",Regular)","Bar",,"High",,AG46,"all",,,,"T")))</f>
        <v>1993</v>
      </c>
      <c r="AD46" s="103">
        <f>IF(FormatMainDisplay!$H$7="Y",RTD("cqg.rtd",,"StudyData",$D$6,"Bar",,"Low",FormatMainDisplay!$H$8,AG46,,,,,"T"),IF(RTD("cqg.rtd",,"StudyData","SUBMINUTE("&amp;$D$6&amp;","&amp;FormatMainDisplay!$H$10&amp;",Regular)","Bar",,"Low",,AG46,"all",,,,"T")="",NA(),RTD("cqg.rtd",,"StudyData","SUBMINUTE("&amp;$D$6&amp;","&amp;FormatMainDisplay!$H$10&amp;",Regular)","Bar",,"Low",,AG46,"all",,,,"T")))</f>
        <v>1992.25</v>
      </c>
      <c r="AE46" s="103">
        <f>IF(FormatMainDisplay!$H$7="Y",RTD("cqg.rtd",,"StudyData",$D$6,"Bar",,"Close",FormatMainDisplay!$H$8,AG46,,,,,"T"),IF(RTD("cqg.rtd",,"StudyData","SUBMINUTE("&amp;$D$6&amp;","&amp;FormatMainDisplay!$H$10&amp;",Regular)","Bar",,"Close",,AG46,"all",,,,"T")="",NA(),RTD("cqg.rtd",,"StudyData","SUBMINUTE("&amp;$D$6&amp;","&amp;FormatMainDisplay!$H$10&amp;",Regular)","Bar",,"Close",,AG46,"all",,,,"T")))</f>
        <v>1992.25</v>
      </c>
      <c r="AF46" s="74">
        <f>IF(FormatMainDisplay!$H$7="Y",RTD("cqg.rtd",,"StudyData",$D$6,"Bar",,"Time",FormatMainDisplay!$H$8,AG46,,,,,"T"),IF(RTD("cqg.rtd",,"StudyData","SUBMINUTE("&amp;$D$6&amp;","&amp;FormatMainDisplay!$H$10&amp;",Regular)","Bar",,"Time",,AG46,"all",,,,"T")="",NA(),RTD("cqg.rtd",,"StudyData","SUBMINUTE("&amp;$D$6&amp;","&amp;FormatMainDisplay!$H$10&amp;",Regular)","Bar",,"Time",,AG46,"all",,,,"T")))</f>
        <v>42033.495138888888</v>
      </c>
      <c r="AG46" s="30">
        <f t="shared" si="0"/>
        <v>-41</v>
      </c>
      <c r="AH46" s="30"/>
      <c r="AI46" s="30"/>
      <c r="AJ46" s="30"/>
      <c r="AK46" s="103">
        <f>IF(FormatMainDisplay!$O$7="Y",RTD("cqg.rtd",,"StudyData",$Q$6,"Bar",,"Open",FormatMainDisplay!$O$8,AP46,,,,,"T"),IF(RTD("cqg.rtd",,"StudyData","SUBMINUTE("&amp;$Q$6&amp;","&amp;FormatMainDisplay!$O$10&amp;",Regular)","Bar",,"Open",,AP46,"all",,,,"T")="",NA(),RTD("cqg.rtd",,"StudyData","SUBMINUTE("&amp;$Q$6&amp;","&amp;FormatMainDisplay!$O$10&amp;",Regular)","Bar",,"Open",,AP46,"all",,,,"T")))</f>
        <v>44.72</v>
      </c>
      <c r="AL46" s="103">
        <f>IF(FormatMainDisplay!$O$7="Y",RTD("cqg.rtd",,"StudyData",$Q$6,"Bar",,"High",FormatMainDisplay!$O$8,AP46,,,,,"T"),IF(RTD("cqg.rtd",,"StudyData","SUBMINUTE("&amp;$Q$6&amp;","&amp;FormatMainDisplay!$O$10&amp;",Regular)","Bar",,"High",,AP46,"all",,,,"T")="",NA(),RTD("cqg.rtd",,"StudyData","SUBMINUTE("&amp;$Q$6&amp;","&amp;FormatMainDisplay!$O$10&amp;",Regular)","Bar",,"High",,AP46,"all",,,,"T")))</f>
        <v>44.76</v>
      </c>
      <c r="AM46" s="103">
        <f>IF(FormatMainDisplay!$O$7="Y",RTD("cqg.rtd",,"StudyData",$Q$6,"Bar",,"Low",FormatMainDisplay!$O$8,AP46,,,,,"T"),IF(RTD("cqg.rtd",,"StudyData","SUBMINUTE("&amp;$Q$6&amp;","&amp;FormatMainDisplay!$O$10&amp;",Regular)","Bar",,"Low",,AP46,"all",,,,"T")="",NA(),RTD("cqg.rtd",,"StudyData","SUBMINUTE("&amp;$Q$6&amp;","&amp;FormatMainDisplay!$O$10&amp;",Regular)","Bar",,"Low",,AP46,"all",,,,"T")))</f>
        <v>44.55</v>
      </c>
      <c r="AN46" s="103">
        <f>IF(FormatMainDisplay!$O$7="Y",RTD("cqg.rtd",,"StudyData",$Q$6,"Bar",,"Close",FormatMainDisplay!$O$8,AP46,,,,,"T"),IF(RTD("cqg.rtd",,"StudyData","SUBMINUTE("&amp;$Q$6&amp;","&amp;FormatMainDisplay!$O$10&amp;",Regular)","Bar",,"Close",,AP46,"all",,,,"T")="",NA(),RTD("cqg.rtd",,"StudyData","SUBMINUTE("&amp;$Q$6&amp;","&amp;FormatMainDisplay!$O$10&amp;",Regular)","Bar",,"Close",,AP46,"all",,,,"T")))</f>
        <v>44.64</v>
      </c>
      <c r="AO46" s="74">
        <f>IF(FormatMainDisplay!$O$7="Y",RTD("cqg.rtd",,"StudyData",$Q$6,"Bar",,"Time",FormatMainDisplay!$O$8,AP46,,,,,"T"),IF(RTD("cqg.rtd",,"StudyData","SUBMINUTE("&amp;$Q$6&amp;","&amp;FormatMainDisplay!$O$10&amp;",Regular)","Bar",,"Time",,AP46,"all",,,,"T")="",NA(),RTD("cqg.rtd",,"StudyData","SUBMINUTE("&amp;$Q$6&amp;","&amp;FormatMainDisplay!$O$10&amp;",Regular)","Bar",,"Time",,AP46,"all",,,,"T")))</f>
        <v>42033.364583333336</v>
      </c>
      <c r="AP46" s="30">
        <f t="shared" si="2"/>
        <v>-41</v>
      </c>
      <c r="AQ46" s="30"/>
      <c r="AR46" s="30"/>
      <c r="AS46" s="30"/>
      <c r="AT46" s="105">
        <f>IF(FormatMainDisplay!$H$22="Y",RTD("cqg.rtd",,"StudyData",$D$31,"Bar",,"Open",FormatMainDisplay!$H$23,AY46,,,,,"T"),IF(RTD("cqg.rtd",,"StudyData","SUBMINUTE("&amp;$D$31&amp;","&amp;FormatMainDisplay!$H$25&amp;",Regular)","Bar",,"Open",,AY46,"all",,,,"T")="",NA(),RTD("cqg.rtd",,"StudyData","SUBMINUTE("&amp;$D$31&amp;","&amp;FormatMainDisplay!$H$25&amp;",Regular)","Bar",,"Open",,AY46,"all",,,,"T")))</f>
        <v>1.1343000000000001</v>
      </c>
      <c r="AU46" s="105">
        <f>IF(FormatMainDisplay!$H$22="Y",RTD("cqg.rtd",,"StudyData",$D$31,"Bar",,"High",FormatMainDisplay!$H$23,AY46,,,,,"T"),IF(RTD("cqg.rtd",,"StudyData","SUBMINUTE("&amp;$D$31&amp;","&amp;FormatMainDisplay!$H$25&amp;",Regular)","Bar",,"High",,AY46,"all",,,,"T")="",NA(),RTD("cqg.rtd",,"StudyData","SUBMINUTE("&amp;$D$31&amp;","&amp;FormatMainDisplay!$H$25&amp;",Regular)","Bar",,"High",,AY46,"all",,,,"T")))</f>
        <v>1.1354</v>
      </c>
      <c r="AV46" s="105">
        <f>IF(FormatMainDisplay!$H$22="Y",RTD("cqg.rtd",,"StudyData",$D$31,"Bar",,"Low",FormatMainDisplay!$H$23,AY46,,,,,"T"),IF(RTD("cqg.rtd",,"StudyData","SUBMINUTE("&amp;$D$31&amp;","&amp;FormatMainDisplay!$H$25&amp;",Regular)","Bar",,"Low",,AY46,"all",,,,"T")="",NA(),RTD("cqg.rtd",,"StudyData","SUBMINUTE("&amp;$D$31&amp;","&amp;FormatMainDisplay!$H$25&amp;",Regular)","Bar",,"Low",,AY46,"all",,,,"T")))</f>
        <v>1.1341000000000001</v>
      </c>
      <c r="AW46" s="105">
        <f>IF(FormatMainDisplay!$H$22="Y",RTD("cqg.rtd",,"StudyData",$D$31,"Bar",,"Close",FormatMainDisplay!$H$23,AY46,,,,,"T"),IF(RTD("cqg.rtd",,"StudyData","SUBMINUTE("&amp;$D$31&amp;","&amp;FormatMainDisplay!$H$25&amp;",Regular)","Bar",,"Close",,AY46,"all",,,,"T")="",NA(),RTD("cqg.rtd",,"StudyData","SUBMINUTE("&amp;$D$31&amp;","&amp;FormatMainDisplay!$H$25&amp;",Regular)","Bar",,"Close",,AY46,"all",,,,"T")))</f>
        <v>1.1349</v>
      </c>
      <c r="AX46" s="74">
        <f>IF(FormatMainDisplay!$H$22="Y",RTD("cqg.rtd",,"StudyData",$D$31,"Bar",,"Time",FormatMainDisplay!$H$23,AY46,,,,,"T"),IF(RTD("cqg.rtd",,"StudyData","SUBMINUTE("&amp;$D$31&amp;","&amp;FormatMainDisplay!$H$25&amp;",Regular)","Bar",,"Time",,AY46,"all",,,,"T")="",NA(),RTD("cqg.rtd",,"StudyData","SUBMINUTE("&amp;$D$31&amp;","&amp;FormatMainDisplay!$H$25&amp;",Regular)","Bar",,"Time",,AY46,"all",,,,"T")))</f>
        <v>42033.364583333336</v>
      </c>
      <c r="AY46" s="30">
        <f t="shared" si="4"/>
        <v>-41</v>
      </c>
      <c r="AZ46" s="30"/>
      <c r="BA46" s="30"/>
      <c r="BB46" s="30"/>
      <c r="BC46" s="30"/>
      <c r="BD46" s="30"/>
      <c r="BE46" s="30"/>
      <c r="BF46" s="74"/>
      <c r="BG46" s="30"/>
      <c r="BL46" s="30"/>
      <c r="BM46" s="74"/>
      <c r="BN46" s="30"/>
      <c r="BO46" s="30"/>
      <c r="BP46" s="30"/>
      <c r="BQ46" s="30"/>
      <c r="BR46" s="30"/>
      <c r="BS46" s="30"/>
      <c r="BT46" s="74"/>
      <c r="BU46" s="30"/>
    </row>
    <row r="47" spans="2:73" s="7" customFormat="1" ht="13.05" customHeight="1" x14ac:dyDescent="0.25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O47" s="28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9"/>
      <c r="AA47" s="30"/>
      <c r="AB47" s="103">
        <f>IF(FormatMainDisplay!$H$7="Y",RTD("cqg.rtd",,"StudyData",$D$6,"Bar",,"Open",FormatMainDisplay!$H$8,AG47,,,,,"T"),IF(RTD("cqg.rtd",,"StudyData","SUBMINUTE("&amp;$D$6&amp;","&amp;FormatMainDisplay!$H$10&amp;",Regular)","Bar",,"Open",,AG47,"all",,,,"T")="",NA(),RTD("cqg.rtd",,"StudyData","SUBMINUTE("&amp;$D$6&amp;","&amp;FormatMainDisplay!$H$10&amp;",Regular)","Bar",,"Open",,AG47,"all",,,,"T")))</f>
        <v>1992.5</v>
      </c>
      <c r="AC47" s="103">
        <f>IF(FormatMainDisplay!$H$7="Y",RTD("cqg.rtd",,"StudyData",$D$6,"Bar",,"High",FormatMainDisplay!$H$8,AG47,,,,,"T"),IF(RTD("cqg.rtd",,"StudyData","SUBMINUTE("&amp;$D$6&amp;","&amp;FormatMainDisplay!$H$10&amp;",Regular)","Bar",,"High",,AG47,"all",,,,"T")="",NA(),RTD("cqg.rtd",,"StudyData","SUBMINUTE("&amp;$D$6&amp;","&amp;FormatMainDisplay!$H$10&amp;",Regular)","Bar",,"High",,AG47,"all",,,,"T")))</f>
        <v>1993</v>
      </c>
      <c r="AD47" s="103">
        <f>IF(FormatMainDisplay!$H$7="Y",RTD("cqg.rtd",,"StudyData",$D$6,"Bar",,"Low",FormatMainDisplay!$H$8,AG47,,,,,"T"),IF(RTD("cqg.rtd",,"StudyData","SUBMINUTE("&amp;$D$6&amp;","&amp;FormatMainDisplay!$H$10&amp;",Regular)","Bar",,"Low",,AG47,"all",,,,"T")="",NA(),RTD("cqg.rtd",,"StudyData","SUBMINUTE("&amp;$D$6&amp;","&amp;FormatMainDisplay!$H$10&amp;",Regular)","Bar",,"Low",,AG47,"all",,,,"T")))</f>
        <v>1992.25</v>
      </c>
      <c r="AE47" s="103">
        <f>IF(FormatMainDisplay!$H$7="Y",RTD("cqg.rtd",,"StudyData",$D$6,"Bar",,"Close",FormatMainDisplay!$H$8,AG47,,,,,"T"),IF(RTD("cqg.rtd",,"StudyData","SUBMINUTE("&amp;$D$6&amp;","&amp;FormatMainDisplay!$H$10&amp;",Regular)","Bar",,"Close",,AG47,"all",,,,"T")="",NA(),RTD("cqg.rtd",,"StudyData","SUBMINUTE("&amp;$D$6&amp;","&amp;FormatMainDisplay!$H$10&amp;",Regular)","Bar",,"Close",,AG47,"all",,,,"T")))</f>
        <v>1993</v>
      </c>
      <c r="AF47" s="74">
        <f>IF(FormatMainDisplay!$H$7="Y",RTD("cqg.rtd",,"StudyData",$D$6,"Bar",,"Time",FormatMainDisplay!$H$8,AG47,,,,,"T"),IF(RTD("cqg.rtd",,"StudyData","SUBMINUTE("&amp;$D$6&amp;","&amp;FormatMainDisplay!$H$10&amp;",Regular)","Bar",,"Time",,AG47,"all",,,,"T")="",NA(),RTD("cqg.rtd",,"StudyData","SUBMINUTE("&amp;$D$6&amp;","&amp;FormatMainDisplay!$H$10&amp;",Regular)","Bar",,"Time",,AG47,"all",,,,"T")))</f>
        <v>42033.494791666664</v>
      </c>
      <c r="AG47" s="30">
        <f t="shared" si="0"/>
        <v>-42</v>
      </c>
      <c r="AH47" s="30"/>
      <c r="AI47" s="30"/>
      <c r="AJ47" s="30"/>
      <c r="AK47" s="103">
        <f>IF(FormatMainDisplay!$O$7="Y",RTD("cqg.rtd",,"StudyData",$Q$6,"Bar",,"Open",FormatMainDisplay!$O$8,AP47,,,,,"T"),IF(RTD("cqg.rtd",,"StudyData","SUBMINUTE("&amp;$Q$6&amp;","&amp;FormatMainDisplay!$O$10&amp;",Regular)","Bar",,"Open",,AP47,"all",,,,"T")="",NA(),RTD("cqg.rtd",,"StudyData","SUBMINUTE("&amp;$Q$6&amp;","&amp;FormatMainDisplay!$O$10&amp;",Regular)","Bar",,"Open",,AP47,"all",,,,"T")))</f>
        <v>44.74</v>
      </c>
      <c r="AL47" s="103">
        <f>IF(FormatMainDisplay!$O$7="Y",RTD("cqg.rtd",,"StudyData",$Q$6,"Bar",,"High",FormatMainDisplay!$O$8,AP47,,,,,"T"),IF(RTD("cqg.rtd",,"StudyData","SUBMINUTE("&amp;$Q$6&amp;","&amp;FormatMainDisplay!$O$10&amp;",Regular)","Bar",,"High",,AP47,"all",,,,"T")="",NA(),RTD("cqg.rtd",,"StudyData","SUBMINUTE("&amp;$Q$6&amp;","&amp;FormatMainDisplay!$O$10&amp;",Regular)","Bar",,"High",,AP47,"all",,,,"T")))</f>
        <v>44.82</v>
      </c>
      <c r="AM47" s="103">
        <f>IF(FormatMainDisplay!$O$7="Y",RTD("cqg.rtd",,"StudyData",$Q$6,"Bar",,"Low",FormatMainDisplay!$O$8,AP47,,,,,"T"),IF(RTD("cqg.rtd",,"StudyData","SUBMINUTE("&amp;$Q$6&amp;","&amp;FormatMainDisplay!$O$10&amp;",Regular)","Bar",,"Low",,AP47,"all",,,,"T")="",NA(),RTD("cqg.rtd",,"StudyData","SUBMINUTE("&amp;$Q$6&amp;","&amp;FormatMainDisplay!$O$10&amp;",Regular)","Bar",,"Low",,AP47,"all",,,,"T")))</f>
        <v>44.66</v>
      </c>
      <c r="AN47" s="103">
        <f>IF(FormatMainDisplay!$O$7="Y",RTD("cqg.rtd",,"StudyData",$Q$6,"Bar",,"Close",FormatMainDisplay!$O$8,AP47,,,,,"T"),IF(RTD("cqg.rtd",,"StudyData","SUBMINUTE("&amp;$Q$6&amp;","&amp;FormatMainDisplay!$O$10&amp;",Regular)","Bar",,"Close",,AP47,"all",,,,"T")="",NA(),RTD("cqg.rtd",,"StudyData","SUBMINUTE("&amp;$Q$6&amp;","&amp;FormatMainDisplay!$O$10&amp;",Regular)","Bar",,"Close",,AP47,"all",,,,"T")))</f>
        <v>44.71</v>
      </c>
      <c r="AO47" s="74">
        <f>IF(FormatMainDisplay!$O$7="Y",RTD("cqg.rtd",,"StudyData",$Q$6,"Bar",,"Time",FormatMainDisplay!$O$8,AP47,,,,,"T"),IF(RTD("cqg.rtd",,"StudyData","SUBMINUTE("&amp;$Q$6&amp;","&amp;FormatMainDisplay!$O$10&amp;",Regular)","Bar",,"Time",,AP47,"all",,,,"T")="",NA(),RTD("cqg.rtd",,"StudyData","SUBMINUTE("&amp;$Q$6&amp;","&amp;FormatMainDisplay!$O$10&amp;",Regular)","Bar",,"Time",,AP47,"all",,,,"T")))</f>
        <v>42033.361111111109</v>
      </c>
      <c r="AP47" s="30">
        <f t="shared" si="2"/>
        <v>-42</v>
      </c>
      <c r="AQ47" s="30"/>
      <c r="AR47" s="30"/>
      <c r="AS47" s="30"/>
      <c r="AT47" s="105">
        <f>IF(FormatMainDisplay!$H$22="Y",RTD("cqg.rtd",,"StudyData",$D$31,"Bar",,"Open",FormatMainDisplay!$H$23,AY47,,,,,"T"),IF(RTD("cqg.rtd",,"StudyData","SUBMINUTE("&amp;$D$31&amp;","&amp;FormatMainDisplay!$H$25&amp;",Regular)","Bar",,"Open",,AY47,"all",,,,"T")="",NA(),RTD("cqg.rtd",,"StudyData","SUBMINUTE("&amp;$D$31&amp;","&amp;FormatMainDisplay!$H$25&amp;",Regular)","Bar",,"Open",,AY47,"all",,,,"T")))</f>
        <v>1.1333</v>
      </c>
      <c r="AU47" s="105">
        <f>IF(FormatMainDisplay!$H$22="Y",RTD("cqg.rtd",,"StudyData",$D$31,"Bar",,"High",FormatMainDisplay!$H$23,AY47,,,,,"T"),IF(RTD("cqg.rtd",,"StudyData","SUBMINUTE("&amp;$D$31&amp;","&amp;FormatMainDisplay!$H$25&amp;",Regular)","Bar",,"High",,AY47,"all",,,,"T")="",NA(),RTD("cqg.rtd",,"StudyData","SUBMINUTE("&amp;$D$31&amp;","&amp;FormatMainDisplay!$H$25&amp;",Regular)","Bar",,"High",,AY47,"all",,,,"T")))</f>
        <v>1.1344000000000001</v>
      </c>
      <c r="AV47" s="105">
        <f>IF(FormatMainDisplay!$H$22="Y",RTD("cqg.rtd",,"StudyData",$D$31,"Bar",,"Low",FormatMainDisplay!$H$23,AY47,,,,,"T"),IF(RTD("cqg.rtd",,"StudyData","SUBMINUTE("&amp;$D$31&amp;","&amp;FormatMainDisplay!$H$25&amp;",Regular)","Bar",,"Low",,AY47,"all",,,,"T")="",NA(),RTD("cqg.rtd",,"StudyData","SUBMINUTE("&amp;$D$31&amp;","&amp;FormatMainDisplay!$H$25&amp;",Regular)","Bar",,"Low",,AY47,"all",,,,"T")))</f>
        <v>1.1333</v>
      </c>
      <c r="AW47" s="105">
        <f>IF(FormatMainDisplay!$H$22="Y",RTD("cqg.rtd",,"StudyData",$D$31,"Bar",,"Close",FormatMainDisplay!$H$23,AY47,,,,,"T"),IF(RTD("cqg.rtd",,"StudyData","SUBMINUTE("&amp;$D$31&amp;","&amp;FormatMainDisplay!$H$25&amp;",Regular)","Bar",,"Close",,AY47,"all",,,,"T")="",NA(),RTD("cqg.rtd",,"StudyData","SUBMINUTE("&amp;$D$31&amp;","&amp;FormatMainDisplay!$H$25&amp;",Regular)","Bar",,"Close",,AY47,"all",,,,"T")))</f>
        <v>1.1343000000000001</v>
      </c>
      <c r="AX47" s="74">
        <f>IF(FormatMainDisplay!$H$22="Y",RTD("cqg.rtd",,"StudyData",$D$31,"Bar",,"Time",FormatMainDisplay!$H$23,AY47,,,,,"T"),IF(RTD("cqg.rtd",,"StudyData","SUBMINUTE("&amp;$D$31&amp;","&amp;FormatMainDisplay!$H$25&amp;",Regular)","Bar",,"Time",,AY47,"all",,,,"T")="",NA(),RTD("cqg.rtd",,"StudyData","SUBMINUTE("&amp;$D$31&amp;","&amp;FormatMainDisplay!$H$25&amp;",Regular)","Bar",,"Time",,AY47,"all",,,,"T")))</f>
        <v>42033.361111111109</v>
      </c>
      <c r="AY47" s="30">
        <f t="shared" si="4"/>
        <v>-42</v>
      </c>
      <c r="AZ47" s="30"/>
      <c r="BA47" s="30"/>
      <c r="BB47" s="30"/>
      <c r="BC47" s="30"/>
      <c r="BD47" s="30"/>
      <c r="BE47" s="30"/>
      <c r="BF47" s="74"/>
      <c r="BG47" s="30"/>
      <c r="BL47" s="30"/>
      <c r="BM47" s="74"/>
      <c r="BN47" s="30"/>
      <c r="BO47" s="30"/>
      <c r="BP47" s="30"/>
      <c r="BQ47" s="30"/>
      <c r="BR47" s="30"/>
      <c r="BS47" s="30"/>
      <c r="BT47" s="74"/>
      <c r="BU47" s="30"/>
    </row>
    <row r="48" spans="2:73" s="7" customFormat="1" ht="13.05" customHeight="1" x14ac:dyDescent="0.25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O48" s="28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9"/>
      <c r="AA48" s="30"/>
      <c r="AB48" s="103">
        <f>IF(FormatMainDisplay!$H$7="Y",RTD("cqg.rtd",,"StudyData",$D$6,"Bar",,"Open",FormatMainDisplay!$H$8,AG48,,,,,"T"),IF(RTD("cqg.rtd",,"StudyData","SUBMINUTE("&amp;$D$6&amp;","&amp;FormatMainDisplay!$H$10&amp;",Regular)","Bar",,"Open",,AG48,"all",,,,"T")="",NA(),RTD("cqg.rtd",,"StudyData","SUBMINUTE("&amp;$D$6&amp;","&amp;FormatMainDisplay!$H$10&amp;",Regular)","Bar",,"Open",,AG48,"all",,,,"T")))</f>
        <v>1993.5</v>
      </c>
      <c r="AC48" s="103">
        <f>IF(FormatMainDisplay!$H$7="Y",RTD("cqg.rtd",,"StudyData",$D$6,"Bar",,"High",FormatMainDisplay!$H$8,AG48,,,,,"T"),IF(RTD("cqg.rtd",,"StudyData","SUBMINUTE("&amp;$D$6&amp;","&amp;FormatMainDisplay!$H$10&amp;",Regular)","Bar",,"High",,AG48,"all",,,,"T")="",NA(),RTD("cqg.rtd",,"StudyData","SUBMINUTE("&amp;$D$6&amp;","&amp;FormatMainDisplay!$H$10&amp;",Regular)","Bar",,"High",,AG48,"all",,,,"T")))</f>
        <v>1993.5</v>
      </c>
      <c r="AD48" s="103">
        <f>IF(FormatMainDisplay!$H$7="Y",RTD("cqg.rtd",,"StudyData",$D$6,"Bar",,"Low",FormatMainDisplay!$H$8,AG48,,,,,"T"),IF(RTD("cqg.rtd",,"StudyData","SUBMINUTE("&amp;$D$6&amp;","&amp;FormatMainDisplay!$H$10&amp;",Regular)","Bar",,"Low",,AG48,"all",,,,"T")="",NA(),RTD("cqg.rtd",,"StudyData","SUBMINUTE("&amp;$D$6&amp;","&amp;FormatMainDisplay!$H$10&amp;",Regular)","Bar",,"Low",,AG48,"all",,,,"T")))</f>
        <v>1992.25</v>
      </c>
      <c r="AE48" s="103">
        <f>IF(FormatMainDisplay!$H$7="Y",RTD("cqg.rtd",,"StudyData",$D$6,"Bar",,"Close",FormatMainDisplay!$H$8,AG48,,,,,"T"),IF(RTD("cqg.rtd",,"StudyData","SUBMINUTE("&amp;$D$6&amp;","&amp;FormatMainDisplay!$H$10&amp;",Regular)","Bar",,"Close",,AG48,"all",,,,"T")="",NA(),RTD("cqg.rtd",,"StudyData","SUBMINUTE("&amp;$D$6&amp;","&amp;FormatMainDisplay!$H$10&amp;",Regular)","Bar",,"Close",,AG48,"all",,,,"T")))</f>
        <v>1992.5</v>
      </c>
      <c r="AF48" s="74">
        <f>IF(FormatMainDisplay!$H$7="Y",RTD("cqg.rtd",,"StudyData",$D$6,"Bar",,"Time",FormatMainDisplay!$H$8,AG48,,,,,"T"),IF(RTD("cqg.rtd",,"StudyData","SUBMINUTE("&amp;$D$6&amp;","&amp;FormatMainDisplay!$H$10&amp;",Regular)","Bar",,"Time",,AG48,"all",,,,"T")="",NA(),RTD("cqg.rtd",,"StudyData","SUBMINUTE("&amp;$D$6&amp;","&amp;FormatMainDisplay!$H$10&amp;",Regular)","Bar",,"Time",,AG48,"all",,,,"T")))</f>
        <v>42033.494444444441</v>
      </c>
      <c r="AG48" s="30">
        <f t="shared" si="0"/>
        <v>-43</v>
      </c>
      <c r="AH48" s="30"/>
      <c r="AI48" s="30"/>
      <c r="AJ48" s="30"/>
      <c r="AK48" s="103">
        <f>IF(FormatMainDisplay!$O$7="Y",RTD("cqg.rtd",,"StudyData",$Q$6,"Bar",,"Open",FormatMainDisplay!$O$8,AP48,,,,,"T"),IF(RTD("cqg.rtd",,"StudyData","SUBMINUTE("&amp;$Q$6&amp;","&amp;FormatMainDisplay!$O$10&amp;",Regular)","Bar",,"Open",,AP48,"all",,,,"T")="",NA(),RTD("cqg.rtd",,"StudyData","SUBMINUTE("&amp;$Q$6&amp;","&amp;FormatMainDisplay!$O$10&amp;",Regular)","Bar",,"Open",,AP48,"all",,,,"T")))</f>
        <v>44.8</v>
      </c>
      <c r="AL48" s="103">
        <f>IF(FormatMainDisplay!$O$7="Y",RTD("cqg.rtd",,"StudyData",$Q$6,"Bar",,"High",FormatMainDisplay!$O$8,AP48,,,,,"T"),IF(RTD("cqg.rtd",,"StudyData","SUBMINUTE("&amp;$Q$6&amp;","&amp;FormatMainDisplay!$O$10&amp;",Regular)","Bar",,"High",,AP48,"all",,,,"T")="",NA(),RTD("cqg.rtd",,"StudyData","SUBMINUTE("&amp;$Q$6&amp;","&amp;FormatMainDisplay!$O$10&amp;",Regular)","Bar",,"High",,AP48,"all",,,,"T")))</f>
        <v>44.87</v>
      </c>
      <c r="AM48" s="103">
        <f>IF(FormatMainDisplay!$O$7="Y",RTD("cqg.rtd",,"StudyData",$Q$6,"Bar",,"Low",FormatMainDisplay!$O$8,AP48,,,,,"T"),IF(RTD("cqg.rtd",,"StudyData","SUBMINUTE("&amp;$Q$6&amp;","&amp;FormatMainDisplay!$O$10&amp;",Regular)","Bar",,"Low",,AP48,"all",,,,"T")="",NA(),RTD("cqg.rtd",,"StudyData","SUBMINUTE("&amp;$Q$6&amp;","&amp;FormatMainDisplay!$O$10&amp;",Regular)","Bar",,"Low",,AP48,"all",,,,"T")))</f>
        <v>44.7</v>
      </c>
      <c r="AN48" s="103">
        <f>IF(FormatMainDisplay!$O$7="Y",RTD("cqg.rtd",,"StudyData",$Q$6,"Bar",,"Close",FormatMainDisplay!$O$8,AP48,,,,,"T"),IF(RTD("cqg.rtd",,"StudyData","SUBMINUTE("&amp;$Q$6&amp;","&amp;FormatMainDisplay!$O$10&amp;",Regular)","Bar",,"Close",,AP48,"all",,,,"T")="",NA(),RTD("cqg.rtd",,"StudyData","SUBMINUTE("&amp;$Q$6&amp;","&amp;FormatMainDisplay!$O$10&amp;",Regular)","Bar",,"Close",,AP48,"all",,,,"T")))</f>
        <v>44.74</v>
      </c>
      <c r="AO48" s="74">
        <f>IF(FormatMainDisplay!$O$7="Y",RTD("cqg.rtd",,"StudyData",$Q$6,"Bar",,"Time",FormatMainDisplay!$O$8,AP48,,,,,"T"),IF(RTD("cqg.rtd",,"StudyData","SUBMINUTE("&amp;$Q$6&amp;","&amp;FormatMainDisplay!$O$10&amp;",Regular)","Bar",,"Time",,AP48,"all",,,,"T")="",NA(),RTD("cqg.rtd",,"StudyData","SUBMINUTE("&amp;$Q$6&amp;","&amp;FormatMainDisplay!$O$10&amp;",Regular)","Bar",,"Time",,AP48,"all",,,,"T")))</f>
        <v>42033.357638888891</v>
      </c>
      <c r="AP48" s="30">
        <f t="shared" si="2"/>
        <v>-43</v>
      </c>
      <c r="AQ48" s="30"/>
      <c r="AR48" s="30"/>
      <c r="AS48" s="30"/>
      <c r="AT48" s="105">
        <f>IF(FormatMainDisplay!$H$22="Y",RTD("cqg.rtd",,"StudyData",$D$31,"Bar",,"Open",FormatMainDisplay!$H$23,AY48,,,,,"T"),IF(RTD("cqg.rtd",,"StudyData","SUBMINUTE("&amp;$D$31&amp;","&amp;FormatMainDisplay!$H$25&amp;",Regular)","Bar",,"Open",,AY48,"all",,,,"T")="",NA(),RTD("cqg.rtd",,"StudyData","SUBMINUTE("&amp;$D$31&amp;","&amp;FormatMainDisplay!$H$25&amp;",Regular)","Bar",,"Open",,AY48,"all",,,,"T")))</f>
        <v>1.1332</v>
      </c>
      <c r="AU48" s="105">
        <f>IF(FormatMainDisplay!$H$22="Y",RTD("cqg.rtd",,"StudyData",$D$31,"Bar",,"High",FormatMainDisplay!$H$23,AY48,,,,,"T"),IF(RTD("cqg.rtd",,"StudyData","SUBMINUTE("&amp;$D$31&amp;","&amp;FormatMainDisplay!$H$25&amp;",Regular)","Bar",,"High",,AY48,"all",,,,"T")="",NA(),RTD("cqg.rtd",,"StudyData","SUBMINUTE("&amp;$D$31&amp;","&amp;FormatMainDisplay!$H$25&amp;",Regular)","Bar",,"High",,AY48,"all",,,,"T")))</f>
        <v>1.1335999999999999</v>
      </c>
      <c r="AV48" s="105">
        <f>IF(FormatMainDisplay!$H$22="Y",RTD("cqg.rtd",,"StudyData",$D$31,"Bar",,"Low",FormatMainDisplay!$H$23,AY48,,,,,"T"),IF(RTD("cqg.rtd",,"StudyData","SUBMINUTE("&amp;$D$31&amp;","&amp;FormatMainDisplay!$H$25&amp;",Regular)","Bar",,"Low",,AY48,"all",,,,"T")="",NA(),RTD("cqg.rtd",,"StudyData","SUBMINUTE("&amp;$D$31&amp;","&amp;FormatMainDisplay!$H$25&amp;",Regular)","Bar",,"Low",,AY48,"all",,,,"T")))</f>
        <v>1.1325000000000001</v>
      </c>
      <c r="AW48" s="105">
        <f>IF(FormatMainDisplay!$H$22="Y",RTD("cqg.rtd",,"StudyData",$D$31,"Bar",,"Close",FormatMainDisplay!$H$23,AY48,,,,,"T"),IF(RTD("cqg.rtd",,"StudyData","SUBMINUTE("&amp;$D$31&amp;","&amp;FormatMainDisplay!$H$25&amp;",Regular)","Bar",,"Close",,AY48,"all",,,,"T")="",NA(),RTD("cqg.rtd",,"StudyData","SUBMINUTE("&amp;$D$31&amp;","&amp;FormatMainDisplay!$H$25&amp;",Regular)","Bar",,"Close",,AY48,"all",,,,"T")))</f>
        <v>1.1333</v>
      </c>
      <c r="AX48" s="74">
        <f>IF(FormatMainDisplay!$H$22="Y",RTD("cqg.rtd",,"StudyData",$D$31,"Bar",,"Time",FormatMainDisplay!$H$23,AY48,,,,,"T"),IF(RTD("cqg.rtd",,"StudyData","SUBMINUTE("&amp;$D$31&amp;","&amp;FormatMainDisplay!$H$25&amp;",Regular)","Bar",,"Time",,AY48,"all",,,,"T")="",NA(),RTD("cqg.rtd",,"StudyData","SUBMINUTE("&amp;$D$31&amp;","&amp;FormatMainDisplay!$H$25&amp;",Regular)","Bar",,"Time",,AY48,"all",,,,"T")))</f>
        <v>42033.357638888891</v>
      </c>
      <c r="AY48" s="30">
        <f t="shared" si="4"/>
        <v>-43</v>
      </c>
      <c r="AZ48" s="30"/>
      <c r="BA48" s="30"/>
      <c r="BB48" s="30"/>
      <c r="BC48" s="30"/>
      <c r="BD48" s="30"/>
      <c r="BE48" s="30"/>
      <c r="BF48" s="74"/>
      <c r="BG48" s="30"/>
      <c r="BL48" s="30"/>
      <c r="BM48" s="74"/>
      <c r="BN48" s="30"/>
      <c r="BO48" s="30"/>
      <c r="BP48" s="30"/>
      <c r="BQ48" s="30"/>
      <c r="BR48" s="30"/>
      <c r="BS48" s="30"/>
      <c r="BT48" s="74"/>
      <c r="BU48" s="30"/>
    </row>
    <row r="49" spans="2:73" s="7" customFormat="1" ht="13.05" customHeight="1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O49" s="28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9"/>
      <c r="AA49" s="30"/>
      <c r="AB49" s="103">
        <f>IF(FormatMainDisplay!$H$7="Y",RTD("cqg.rtd",,"StudyData",$D$6,"Bar",,"Open",FormatMainDisplay!$H$8,AG49,,,,,"T"),IF(RTD("cqg.rtd",,"StudyData","SUBMINUTE("&amp;$D$6&amp;","&amp;FormatMainDisplay!$H$10&amp;",Regular)","Bar",,"Open",,AG49,"all",,,,"T")="",NA(),RTD("cqg.rtd",,"StudyData","SUBMINUTE("&amp;$D$6&amp;","&amp;FormatMainDisplay!$H$10&amp;",Regular)","Bar",,"Open",,AG49,"all",,,,"T")))</f>
        <v>1993.75</v>
      </c>
      <c r="AC49" s="103">
        <f>IF(FormatMainDisplay!$H$7="Y",RTD("cqg.rtd",,"StudyData",$D$6,"Bar",,"High",FormatMainDisplay!$H$8,AG49,,,,,"T"),IF(RTD("cqg.rtd",,"StudyData","SUBMINUTE("&amp;$D$6&amp;","&amp;FormatMainDisplay!$H$10&amp;",Regular)","Bar",,"High",,AG49,"all",,,,"T")="",NA(),RTD("cqg.rtd",,"StudyData","SUBMINUTE("&amp;$D$6&amp;","&amp;FormatMainDisplay!$H$10&amp;",Regular)","Bar",,"High",,AG49,"all",,,,"T")))</f>
        <v>1993.75</v>
      </c>
      <c r="AD49" s="103">
        <f>IF(FormatMainDisplay!$H$7="Y",RTD("cqg.rtd",,"StudyData",$D$6,"Bar",,"Low",FormatMainDisplay!$H$8,AG49,,,,,"T"),IF(RTD("cqg.rtd",,"StudyData","SUBMINUTE("&amp;$D$6&amp;","&amp;FormatMainDisplay!$H$10&amp;",Regular)","Bar",,"Low",,AG49,"all",,,,"T")="",NA(),RTD("cqg.rtd",,"StudyData","SUBMINUTE("&amp;$D$6&amp;","&amp;FormatMainDisplay!$H$10&amp;",Regular)","Bar",,"Low",,AG49,"all",,,,"T")))</f>
        <v>1993.25</v>
      </c>
      <c r="AE49" s="103">
        <f>IF(FormatMainDisplay!$H$7="Y",RTD("cqg.rtd",,"StudyData",$D$6,"Bar",,"Close",FormatMainDisplay!$H$8,AG49,,,,,"T"),IF(RTD("cqg.rtd",,"StudyData","SUBMINUTE("&amp;$D$6&amp;","&amp;FormatMainDisplay!$H$10&amp;",Regular)","Bar",,"Close",,AG49,"all",,,,"T")="",NA(),RTD("cqg.rtd",,"StudyData","SUBMINUTE("&amp;$D$6&amp;","&amp;FormatMainDisplay!$H$10&amp;",Regular)","Bar",,"Close",,AG49,"all",,,,"T")))</f>
        <v>1993.25</v>
      </c>
      <c r="AF49" s="74">
        <f>IF(FormatMainDisplay!$H$7="Y",RTD("cqg.rtd",,"StudyData",$D$6,"Bar",,"Time",FormatMainDisplay!$H$8,AG49,,,,,"T"),IF(RTD("cqg.rtd",,"StudyData","SUBMINUTE("&amp;$D$6&amp;","&amp;FormatMainDisplay!$H$10&amp;",Regular)","Bar",,"Time",,AG49,"all",,,,"T")="",NA(),RTD("cqg.rtd",,"StudyData","SUBMINUTE("&amp;$D$6&amp;","&amp;FormatMainDisplay!$H$10&amp;",Regular)","Bar",,"Time",,AG49,"all",,,,"T")))</f>
        <v>42033.494097222225</v>
      </c>
      <c r="AG49" s="30">
        <f t="shared" si="0"/>
        <v>-44</v>
      </c>
      <c r="AH49" s="30"/>
      <c r="AI49" s="30"/>
      <c r="AJ49" s="30"/>
      <c r="AK49" s="103">
        <f>IF(FormatMainDisplay!$O$7="Y",RTD("cqg.rtd",,"StudyData",$Q$6,"Bar",,"Open",FormatMainDisplay!$O$8,AP49,,,,,"T"),IF(RTD("cqg.rtd",,"StudyData","SUBMINUTE("&amp;$Q$6&amp;","&amp;FormatMainDisplay!$O$10&amp;",Regular)","Bar",,"Open",,AP49,"all",,,,"T")="",NA(),RTD("cqg.rtd",,"StudyData","SUBMINUTE("&amp;$Q$6&amp;","&amp;FormatMainDisplay!$O$10&amp;",Regular)","Bar",,"Open",,AP49,"all",,,,"T")))</f>
        <v>44.93</v>
      </c>
      <c r="AL49" s="103">
        <f>IF(FormatMainDisplay!$O$7="Y",RTD("cqg.rtd",,"StudyData",$Q$6,"Bar",,"High",FormatMainDisplay!$O$8,AP49,,,,,"T"),IF(RTD("cqg.rtd",,"StudyData","SUBMINUTE("&amp;$Q$6&amp;","&amp;FormatMainDisplay!$O$10&amp;",Regular)","Bar",,"High",,AP49,"all",,,,"T")="",NA(),RTD("cqg.rtd",,"StudyData","SUBMINUTE("&amp;$Q$6&amp;","&amp;FormatMainDisplay!$O$10&amp;",Regular)","Bar",,"High",,AP49,"all",,,,"T")))</f>
        <v>44.93</v>
      </c>
      <c r="AM49" s="103">
        <f>IF(FormatMainDisplay!$O$7="Y",RTD("cqg.rtd",,"StudyData",$Q$6,"Bar",,"Low",FormatMainDisplay!$O$8,AP49,,,,,"T"),IF(RTD("cqg.rtd",,"StudyData","SUBMINUTE("&amp;$Q$6&amp;","&amp;FormatMainDisplay!$O$10&amp;",Regular)","Bar",,"Low",,AP49,"all",,,,"T")="",NA(),RTD("cqg.rtd",,"StudyData","SUBMINUTE("&amp;$Q$6&amp;","&amp;FormatMainDisplay!$O$10&amp;",Regular)","Bar",,"Low",,AP49,"all",,,,"T")))</f>
        <v>44.76</v>
      </c>
      <c r="AN49" s="103">
        <f>IF(FormatMainDisplay!$O$7="Y",RTD("cqg.rtd",,"StudyData",$Q$6,"Bar",,"Close",FormatMainDisplay!$O$8,AP49,,,,,"T"),IF(RTD("cqg.rtd",,"StudyData","SUBMINUTE("&amp;$Q$6&amp;","&amp;FormatMainDisplay!$O$10&amp;",Regular)","Bar",,"Close",,AP49,"all",,,,"T")="",NA(),RTD("cqg.rtd",,"StudyData","SUBMINUTE("&amp;$Q$6&amp;","&amp;FormatMainDisplay!$O$10&amp;",Regular)","Bar",,"Close",,AP49,"all",,,,"T")))</f>
        <v>44.81</v>
      </c>
      <c r="AO49" s="74">
        <f>IF(FormatMainDisplay!$O$7="Y",RTD("cqg.rtd",,"StudyData",$Q$6,"Bar",,"Time",FormatMainDisplay!$O$8,AP49,,,,,"T"),IF(RTD("cqg.rtd",,"StudyData","SUBMINUTE("&amp;$Q$6&amp;","&amp;FormatMainDisplay!$O$10&amp;",Regular)","Bar",,"Time",,AP49,"all",,,,"T")="",NA(),RTD("cqg.rtd",,"StudyData","SUBMINUTE("&amp;$Q$6&amp;","&amp;FormatMainDisplay!$O$10&amp;",Regular)","Bar",,"Time",,AP49,"all",,,,"T")))</f>
        <v>42033.354166666664</v>
      </c>
      <c r="AP49" s="30">
        <f t="shared" si="2"/>
        <v>-44</v>
      </c>
      <c r="AQ49" s="30"/>
      <c r="AR49" s="30"/>
      <c r="AS49" s="30"/>
      <c r="AT49" s="105">
        <f>IF(FormatMainDisplay!$H$22="Y",RTD("cqg.rtd",,"StudyData",$D$31,"Bar",,"Open",FormatMainDisplay!$H$23,AY49,,,,,"T"),IF(RTD("cqg.rtd",,"StudyData","SUBMINUTE("&amp;$D$31&amp;","&amp;FormatMainDisplay!$H$25&amp;",Regular)","Bar",,"Open",,AY49,"all",,,,"T")="",NA(),RTD("cqg.rtd",,"StudyData","SUBMINUTE("&amp;$D$31&amp;","&amp;FormatMainDisplay!$H$25&amp;",Regular)","Bar",,"Open",,AY49,"all",,,,"T")))</f>
        <v>1.1338999999999999</v>
      </c>
      <c r="AU49" s="105">
        <f>IF(FormatMainDisplay!$H$22="Y",RTD("cqg.rtd",,"StudyData",$D$31,"Bar",,"High",FormatMainDisplay!$H$23,AY49,,,,,"T"),IF(RTD("cqg.rtd",,"StudyData","SUBMINUTE("&amp;$D$31&amp;","&amp;FormatMainDisplay!$H$25&amp;",Regular)","Bar",,"High",,AY49,"all",,,,"T")="",NA(),RTD("cqg.rtd",,"StudyData","SUBMINUTE("&amp;$D$31&amp;","&amp;FormatMainDisplay!$H$25&amp;",Regular)","Bar",,"High",,AY49,"all",,,,"T")))</f>
        <v>1.1338999999999999</v>
      </c>
      <c r="AV49" s="105">
        <f>IF(FormatMainDisplay!$H$22="Y",RTD("cqg.rtd",,"StudyData",$D$31,"Bar",,"Low",FormatMainDisplay!$H$23,AY49,,,,,"T"),IF(RTD("cqg.rtd",,"StudyData","SUBMINUTE("&amp;$D$31&amp;","&amp;FormatMainDisplay!$H$25&amp;",Regular)","Bar",,"Low",,AY49,"all",,,,"T")="",NA(),RTD("cqg.rtd",,"StudyData","SUBMINUTE("&amp;$D$31&amp;","&amp;FormatMainDisplay!$H$25&amp;",Regular)","Bar",,"Low",,AY49,"all",,,,"T")))</f>
        <v>1.1325000000000001</v>
      </c>
      <c r="AW49" s="105">
        <f>IF(FormatMainDisplay!$H$22="Y",RTD("cqg.rtd",,"StudyData",$D$31,"Bar",,"Close",FormatMainDisplay!$H$23,AY49,,,,,"T"),IF(RTD("cqg.rtd",,"StudyData","SUBMINUTE("&amp;$D$31&amp;","&amp;FormatMainDisplay!$H$25&amp;",Regular)","Bar",,"Close",,AY49,"all",,,,"T")="",NA(),RTD("cqg.rtd",,"StudyData","SUBMINUTE("&amp;$D$31&amp;","&amp;FormatMainDisplay!$H$25&amp;",Regular)","Bar",,"Close",,AY49,"all",,,,"T")))</f>
        <v>1.1332</v>
      </c>
      <c r="AX49" s="74">
        <f>IF(FormatMainDisplay!$H$22="Y",RTD("cqg.rtd",,"StudyData",$D$31,"Bar",,"Time",FormatMainDisplay!$H$23,AY49,,,,,"T"),IF(RTD("cqg.rtd",,"StudyData","SUBMINUTE("&amp;$D$31&amp;","&amp;FormatMainDisplay!$H$25&amp;",Regular)","Bar",,"Time",,AY49,"all",,,,"T")="",NA(),RTD("cqg.rtd",,"StudyData","SUBMINUTE("&amp;$D$31&amp;","&amp;FormatMainDisplay!$H$25&amp;",Regular)","Bar",,"Time",,AY49,"all",,,,"T")))</f>
        <v>42033.354166666664</v>
      </c>
      <c r="AY49" s="30">
        <f t="shared" si="4"/>
        <v>-44</v>
      </c>
      <c r="AZ49" s="30"/>
      <c r="BA49" s="30"/>
      <c r="BB49" s="30"/>
      <c r="BC49" s="30"/>
      <c r="BD49" s="30"/>
      <c r="BE49" s="30"/>
      <c r="BF49" s="74"/>
      <c r="BG49" s="30"/>
      <c r="BL49" s="30"/>
      <c r="BM49" s="74"/>
      <c r="BN49" s="30"/>
      <c r="BO49" s="30"/>
      <c r="BP49" s="30"/>
      <c r="BQ49" s="30"/>
      <c r="BR49" s="30"/>
      <c r="BS49" s="30"/>
      <c r="BT49" s="74"/>
      <c r="BU49" s="30"/>
    </row>
    <row r="50" spans="2:73" s="7" customFormat="1" ht="13.05" customHeight="1" x14ac:dyDescent="0.25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O50" s="28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30"/>
      <c r="AB50" s="103">
        <f>IF(FormatMainDisplay!$H$7="Y",RTD("cqg.rtd",,"StudyData",$D$6,"Bar",,"Open",FormatMainDisplay!$H$8,AG50,,,,,"T"),IF(RTD("cqg.rtd",,"StudyData","SUBMINUTE("&amp;$D$6&amp;","&amp;FormatMainDisplay!$H$10&amp;",Regular)","Bar",,"Open",,AG50,"all",,,,"T")="",NA(),RTD("cqg.rtd",,"StudyData","SUBMINUTE("&amp;$D$6&amp;","&amp;FormatMainDisplay!$H$10&amp;",Regular)","Bar",,"Open",,AG50,"all",,,,"T")))</f>
        <v>1993.25</v>
      </c>
      <c r="AC50" s="103">
        <f>IF(FormatMainDisplay!$H$7="Y",RTD("cqg.rtd",,"StudyData",$D$6,"Bar",,"High",FormatMainDisplay!$H$8,AG50,,,,,"T"),IF(RTD("cqg.rtd",,"StudyData","SUBMINUTE("&amp;$D$6&amp;","&amp;FormatMainDisplay!$H$10&amp;",Regular)","Bar",,"High",,AG50,"all",,,,"T")="",NA(),RTD("cqg.rtd",,"StudyData","SUBMINUTE("&amp;$D$6&amp;","&amp;FormatMainDisplay!$H$10&amp;",Regular)","Bar",,"High",,AG50,"all",,,,"T")))</f>
        <v>1993.5</v>
      </c>
      <c r="AD50" s="103">
        <f>IF(FormatMainDisplay!$H$7="Y",RTD("cqg.rtd",,"StudyData",$D$6,"Bar",,"Low",FormatMainDisplay!$H$8,AG50,,,,,"T"),IF(RTD("cqg.rtd",,"StudyData","SUBMINUTE("&amp;$D$6&amp;","&amp;FormatMainDisplay!$H$10&amp;",Regular)","Bar",,"Low",,AG50,"all",,,,"T")="",NA(),RTD("cqg.rtd",,"StudyData","SUBMINUTE("&amp;$D$6&amp;","&amp;FormatMainDisplay!$H$10&amp;",Regular)","Bar",,"Low",,AG50,"all",,,,"T")))</f>
        <v>1993</v>
      </c>
      <c r="AE50" s="103">
        <f>IF(FormatMainDisplay!$H$7="Y",RTD("cqg.rtd",,"StudyData",$D$6,"Bar",,"Close",FormatMainDisplay!$H$8,AG50,,,,,"T"),IF(RTD("cqg.rtd",,"StudyData","SUBMINUTE("&amp;$D$6&amp;","&amp;FormatMainDisplay!$H$10&amp;",Regular)","Bar",,"Close",,AG50,"all",,,,"T")="",NA(),RTD("cqg.rtd",,"StudyData","SUBMINUTE("&amp;$D$6&amp;","&amp;FormatMainDisplay!$H$10&amp;",Regular)","Bar",,"Close",,AG50,"all",,,,"T")))</f>
        <v>1993.5</v>
      </c>
      <c r="AF50" s="74">
        <f>IF(FormatMainDisplay!$H$7="Y",RTD("cqg.rtd",,"StudyData",$D$6,"Bar",,"Time",FormatMainDisplay!$H$8,AG50,,,,,"T"),IF(RTD("cqg.rtd",,"StudyData","SUBMINUTE("&amp;$D$6&amp;","&amp;FormatMainDisplay!$H$10&amp;",Regular)","Bar",,"Time",,AG50,"all",,,,"T")="",NA(),RTD("cqg.rtd",,"StudyData","SUBMINUTE("&amp;$D$6&amp;","&amp;FormatMainDisplay!$H$10&amp;",Regular)","Bar",,"Time",,AG50,"all",,,,"T")))</f>
        <v>42033.493750000001</v>
      </c>
      <c r="AG50" s="30">
        <f t="shared" si="0"/>
        <v>-45</v>
      </c>
      <c r="AH50" s="30"/>
      <c r="AI50" s="30"/>
      <c r="AJ50" s="30"/>
      <c r="AK50" s="103">
        <f>IF(FormatMainDisplay!$O$7="Y",RTD("cqg.rtd",,"StudyData",$Q$6,"Bar",,"Open",FormatMainDisplay!$O$8,AP50,,,,,"T"),IF(RTD("cqg.rtd",,"StudyData","SUBMINUTE("&amp;$Q$6&amp;","&amp;FormatMainDisplay!$O$10&amp;",Regular)","Bar",,"Open",,AP50,"all",,,,"T")="",NA(),RTD("cqg.rtd",,"StudyData","SUBMINUTE("&amp;$Q$6&amp;","&amp;FormatMainDisplay!$O$10&amp;",Regular)","Bar",,"Open",,AP50,"all",,,,"T")))</f>
        <v>44.82</v>
      </c>
      <c r="AL50" s="103">
        <f>IF(FormatMainDisplay!$O$7="Y",RTD("cqg.rtd",,"StudyData",$Q$6,"Bar",,"High",FormatMainDisplay!$O$8,AP50,,,,,"T"),IF(RTD("cqg.rtd",,"StudyData","SUBMINUTE("&amp;$Q$6&amp;","&amp;FormatMainDisplay!$O$10&amp;",Regular)","Bar",,"High",,AP50,"all",,,,"T")="",NA(),RTD("cqg.rtd",,"StudyData","SUBMINUTE("&amp;$Q$6&amp;","&amp;FormatMainDisplay!$O$10&amp;",Regular)","Bar",,"High",,AP50,"all",,,,"T")))</f>
        <v>44.96</v>
      </c>
      <c r="AM50" s="103">
        <f>IF(FormatMainDisplay!$O$7="Y",RTD("cqg.rtd",,"StudyData",$Q$6,"Bar",,"Low",FormatMainDisplay!$O$8,AP50,,,,,"T"),IF(RTD("cqg.rtd",,"StudyData","SUBMINUTE("&amp;$Q$6&amp;","&amp;FormatMainDisplay!$O$10&amp;",Regular)","Bar",,"Low",,AP50,"all",,,,"T")="",NA(),RTD("cqg.rtd",,"StudyData","SUBMINUTE("&amp;$Q$6&amp;","&amp;FormatMainDisplay!$O$10&amp;",Regular)","Bar",,"Low",,AP50,"all",,,,"T")))</f>
        <v>44.74</v>
      </c>
      <c r="AN50" s="103">
        <f>IF(FormatMainDisplay!$O$7="Y",RTD("cqg.rtd",,"StudyData",$Q$6,"Bar",,"Close",FormatMainDisplay!$O$8,AP50,,,,,"T"),IF(RTD("cqg.rtd",,"StudyData","SUBMINUTE("&amp;$Q$6&amp;","&amp;FormatMainDisplay!$O$10&amp;",Regular)","Bar",,"Close",,AP50,"all",,,,"T")="",NA(),RTD("cqg.rtd",,"StudyData","SUBMINUTE("&amp;$Q$6&amp;","&amp;FormatMainDisplay!$O$10&amp;",Regular)","Bar",,"Close",,AP50,"all",,,,"T")))</f>
        <v>44.93</v>
      </c>
      <c r="AO50" s="74">
        <f>IF(FormatMainDisplay!$O$7="Y",RTD("cqg.rtd",,"StudyData",$Q$6,"Bar",,"Time",FormatMainDisplay!$O$8,AP50,,,,,"T"),IF(RTD("cqg.rtd",,"StudyData","SUBMINUTE("&amp;$Q$6&amp;","&amp;FormatMainDisplay!$O$10&amp;",Regular)","Bar",,"Time",,AP50,"all",,,,"T")="",NA(),RTD("cqg.rtd",,"StudyData","SUBMINUTE("&amp;$Q$6&amp;","&amp;FormatMainDisplay!$O$10&amp;",Regular)","Bar",,"Time",,AP50,"all",,,,"T")))</f>
        <v>42033.350694444445</v>
      </c>
      <c r="AP50" s="30">
        <f t="shared" si="2"/>
        <v>-45</v>
      </c>
      <c r="AQ50" s="30"/>
      <c r="AR50" s="30"/>
      <c r="AS50" s="30"/>
      <c r="AT50" s="105">
        <f>IF(FormatMainDisplay!$H$22="Y",RTD("cqg.rtd",,"StudyData",$D$31,"Bar",,"Open",FormatMainDisplay!$H$23,AY50,,,,,"T"),IF(RTD("cqg.rtd",,"StudyData","SUBMINUTE("&amp;$D$31&amp;","&amp;FormatMainDisplay!$H$25&amp;",Regular)","Bar",,"Open",,AY50,"all",,,,"T")="",NA(),RTD("cqg.rtd",,"StudyData","SUBMINUTE("&amp;$D$31&amp;","&amp;FormatMainDisplay!$H$25&amp;",Regular)","Bar",,"Open",,AY50,"all",,,,"T")))</f>
        <v>1.1338999999999999</v>
      </c>
      <c r="AU50" s="105">
        <f>IF(FormatMainDisplay!$H$22="Y",RTD("cqg.rtd",,"StudyData",$D$31,"Bar",,"High",FormatMainDisplay!$H$23,AY50,,,,,"T"),IF(RTD("cqg.rtd",,"StudyData","SUBMINUTE("&amp;$D$31&amp;","&amp;FormatMainDisplay!$H$25&amp;",Regular)","Bar",,"High",,AY50,"all",,,,"T")="",NA(),RTD("cqg.rtd",,"StudyData","SUBMINUTE("&amp;$D$31&amp;","&amp;FormatMainDisplay!$H$25&amp;",Regular)","Bar",,"High",,AY50,"all",,,,"T")))</f>
        <v>1.1344000000000001</v>
      </c>
      <c r="AV50" s="105">
        <f>IF(FormatMainDisplay!$H$22="Y",RTD("cqg.rtd",,"StudyData",$D$31,"Bar",,"Low",FormatMainDisplay!$H$23,AY50,,,,,"T"),IF(RTD("cqg.rtd",,"StudyData","SUBMINUTE("&amp;$D$31&amp;","&amp;FormatMainDisplay!$H$25&amp;",Regular)","Bar",,"Low",,AY50,"all",,,,"T")="",NA(),RTD("cqg.rtd",,"StudyData","SUBMINUTE("&amp;$D$31&amp;","&amp;FormatMainDisplay!$H$25&amp;",Regular)","Bar",,"Low",,AY50,"all",,,,"T")))</f>
        <v>1.1337999999999999</v>
      </c>
      <c r="AW50" s="105">
        <f>IF(FormatMainDisplay!$H$22="Y",RTD("cqg.rtd",,"StudyData",$D$31,"Bar",,"Close",FormatMainDisplay!$H$23,AY50,,,,,"T"),IF(RTD("cqg.rtd",,"StudyData","SUBMINUTE("&amp;$D$31&amp;","&amp;FormatMainDisplay!$H$25&amp;",Regular)","Bar",,"Close",,AY50,"all",,,,"T")="",NA(),RTD("cqg.rtd",,"StudyData","SUBMINUTE("&amp;$D$31&amp;","&amp;FormatMainDisplay!$H$25&amp;",Regular)","Bar",,"Close",,AY50,"all",,,,"T")))</f>
        <v>1.1338999999999999</v>
      </c>
      <c r="AX50" s="74">
        <f>IF(FormatMainDisplay!$H$22="Y",RTD("cqg.rtd",,"StudyData",$D$31,"Bar",,"Time",FormatMainDisplay!$H$23,AY50,,,,,"T"),IF(RTD("cqg.rtd",,"StudyData","SUBMINUTE("&amp;$D$31&amp;","&amp;FormatMainDisplay!$H$25&amp;",Regular)","Bar",,"Time",,AY50,"all",,,,"T")="",NA(),RTD("cqg.rtd",,"StudyData","SUBMINUTE("&amp;$D$31&amp;","&amp;FormatMainDisplay!$H$25&amp;",Regular)","Bar",,"Time",,AY50,"all",,,,"T")))</f>
        <v>42033.350694444445</v>
      </c>
      <c r="AY50" s="30">
        <f t="shared" si="4"/>
        <v>-45</v>
      </c>
      <c r="AZ50" s="30"/>
      <c r="BA50" s="30"/>
      <c r="BB50" s="30"/>
      <c r="BC50" s="30"/>
      <c r="BD50" s="30"/>
      <c r="BE50" s="30"/>
      <c r="BF50" s="74"/>
      <c r="BG50" s="30"/>
      <c r="BL50" s="30"/>
      <c r="BM50" s="74"/>
      <c r="BN50" s="30"/>
      <c r="BO50" s="30"/>
      <c r="BP50" s="30"/>
      <c r="BQ50" s="30"/>
      <c r="BR50" s="30"/>
      <c r="BS50" s="30"/>
      <c r="BT50" s="74"/>
      <c r="BU50" s="30"/>
    </row>
    <row r="51" spans="2:73" s="7" customFormat="1" ht="13.05" customHeight="1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O51" s="28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9"/>
      <c r="AA51" s="30"/>
      <c r="AB51" s="103">
        <f>IF(FormatMainDisplay!$H$7="Y",RTD("cqg.rtd",,"StudyData",$D$6,"Bar",,"Open",FormatMainDisplay!$H$8,AG51,,,,,"T"),IF(RTD("cqg.rtd",,"StudyData","SUBMINUTE("&amp;$D$6&amp;","&amp;FormatMainDisplay!$H$10&amp;",Regular)","Bar",,"Open",,AG51,"all",,,,"T")="",NA(),RTD("cqg.rtd",,"StudyData","SUBMINUTE("&amp;$D$6&amp;","&amp;FormatMainDisplay!$H$10&amp;",Regular)","Bar",,"Open",,AG51,"all",,,,"T")))</f>
        <v>1992.75</v>
      </c>
      <c r="AC51" s="103">
        <f>IF(FormatMainDisplay!$H$7="Y",RTD("cqg.rtd",,"StudyData",$D$6,"Bar",,"High",FormatMainDisplay!$H$8,AG51,,,,,"T"),IF(RTD("cqg.rtd",,"StudyData","SUBMINUTE("&amp;$D$6&amp;","&amp;FormatMainDisplay!$H$10&amp;",Regular)","Bar",,"High",,AG51,"all",,,,"T")="",NA(),RTD("cqg.rtd",,"StudyData","SUBMINUTE("&amp;$D$6&amp;","&amp;FormatMainDisplay!$H$10&amp;",Regular)","Bar",,"High",,AG51,"all",,,,"T")))</f>
        <v>1993.25</v>
      </c>
      <c r="AD51" s="103">
        <f>IF(FormatMainDisplay!$H$7="Y",RTD("cqg.rtd",,"StudyData",$D$6,"Bar",,"Low",FormatMainDisplay!$H$8,AG51,,,,,"T"),IF(RTD("cqg.rtd",,"StudyData","SUBMINUTE("&amp;$D$6&amp;","&amp;FormatMainDisplay!$H$10&amp;",Regular)","Bar",,"Low",,AG51,"all",,,,"T")="",NA(),RTD("cqg.rtd",,"StudyData","SUBMINUTE("&amp;$D$6&amp;","&amp;FormatMainDisplay!$H$10&amp;",Regular)","Bar",,"Low",,AG51,"all",,,,"T")))</f>
        <v>1992.75</v>
      </c>
      <c r="AE51" s="103">
        <f>IF(FormatMainDisplay!$H$7="Y",RTD("cqg.rtd",,"StudyData",$D$6,"Bar",,"Close",FormatMainDisplay!$H$8,AG51,,,,,"T"),IF(RTD("cqg.rtd",,"StudyData","SUBMINUTE("&amp;$D$6&amp;","&amp;FormatMainDisplay!$H$10&amp;",Regular)","Bar",,"Close",,AG51,"all",,,,"T")="",NA(),RTD("cqg.rtd",,"StudyData","SUBMINUTE("&amp;$D$6&amp;","&amp;FormatMainDisplay!$H$10&amp;",Regular)","Bar",,"Close",,AG51,"all",,,,"T")))</f>
        <v>1993</v>
      </c>
      <c r="AF51" s="74">
        <f>IF(FormatMainDisplay!$H$7="Y",RTD("cqg.rtd",,"StudyData",$D$6,"Bar",,"Time",FormatMainDisplay!$H$8,AG51,,,,,"T"),IF(RTD("cqg.rtd",,"StudyData","SUBMINUTE("&amp;$D$6&amp;","&amp;FormatMainDisplay!$H$10&amp;",Regular)","Bar",,"Time",,AG51,"all",,,,"T")="",NA(),RTD("cqg.rtd",,"StudyData","SUBMINUTE("&amp;$D$6&amp;","&amp;FormatMainDisplay!$H$10&amp;",Regular)","Bar",,"Time",,AG51,"all",,,,"T")))</f>
        <v>42033.493402777778</v>
      </c>
      <c r="AG51" s="30">
        <f t="shared" si="0"/>
        <v>-46</v>
      </c>
      <c r="AH51" s="30"/>
      <c r="AI51" s="30"/>
      <c r="AJ51" s="30"/>
      <c r="AK51" s="103">
        <f>IF(FormatMainDisplay!$O$7="Y",RTD("cqg.rtd",,"StudyData",$Q$6,"Bar",,"Open",FormatMainDisplay!$O$8,AP51,,,,,"T"),IF(RTD("cqg.rtd",,"StudyData","SUBMINUTE("&amp;$Q$6&amp;","&amp;FormatMainDisplay!$O$10&amp;",Regular)","Bar",,"Open",,AP51,"all",,,,"T")="",NA(),RTD("cqg.rtd",,"StudyData","SUBMINUTE("&amp;$Q$6&amp;","&amp;FormatMainDisplay!$O$10&amp;",Regular)","Bar",,"Open",,AP51,"all",,,,"T")))</f>
        <v>44.68</v>
      </c>
      <c r="AL51" s="103">
        <f>IF(FormatMainDisplay!$O$7="Y",RTD("cqg.rtd",,"StudyData",$Q$6,"Bar",,"High",FormatMainDisplay!$O$8,AP51,,,,,"T"),IF(RTD("cqg.rtd",,"StudyData","SUBMINUTE("&amp;$Q$6&amp;","&amp;FormatMainDisplay!$O$10&amp;",Regular)","Bar",,"High",,AP51,"all",,,,"T")="",NA(),RTD("cqg.rtd",,"StudyData","SUBMINUTE("&amp;$Q$6&amp;","&amp;FormatMainDisplay!$O$10&amp;",Regular)","Bar",,"High",,AP51,"all",,,,"T")))</f>
        <v>44.82</v>
      </c>
      <c r="AM51" s="103">
        <f>IF(FormatMainDisplay!$O$7="Y",RTD("cqg.rtd",,"StudyData",$Q$6,"Bar",,"Low",FormatMainDisplay!$O$8,AP51,,,,,"T"),IF(RTD("cqg.rtd",,"StudyData","SUBMINUTE("&amp;$Q$6&amp;","&amp;FormatMainDisplay!$O$10&amp;",Regular)","Bar",,"Low",,AP51,"all",,,,"T")="",NA(),RTD("cqg.rtd",,"StudyData","SUBMINUTE("&amp;$Q$6&amp;","&amp;FormatMainDisplay!$O$10&amp;",Regular)","Bar",,"Low",,AP51,"all",,,,"T")))</f>
        <v>44.67</v>
      </c>
      <c r="AN51" s="103">
        <f>IF(FormatMainDisplay!$O$7="Y",RTD("cqg.rtd",,"StudyData",$Q$6,"Bar",,"Close",FormatMainDisplay!$O$8,AP51,,,,,"T"),IF(RTD("cqg.rtd",,"StudyData","SUBMINUTE("&amp;$Q$6&amp;","&amp;FormatMainDisplay!$O$10&amp;",Regular)","Bar",,"Close",,AP51,"all",,,,"T")="",NA(),RTD("cqg.rtd",,"StudyData","SUBMINUTE("&amp;$Q$6&amp;","&amp;FormatMainDisplay!$O$10&amp;",Regular)","Bar",,"Close",,AP51,"all",,,,"T")))</f>
        <v>44.82</v>
      </c>
      <c r="AO51" s="74">
        <f>IF(FormatMainDisplay!$O$7="Y",RTD("cqg.rtd",,"StudyData",$Q$6,"Bar",,"Time",FormatMainDisplay!$O$8,AP51,,,,,"T"),IF(RTD("cqg.rtd",,"StudyData","SUBMINUTE("&amp;$Q$6&amp;","&amp;FormatMainDisplay!$O$10&amp;",Regular)","Bar",,"Time",,AP51,"all",,,,"T")="",NA(),RTD("cqg.rtd",,"StudyData","SUBMINUTE("&amp;$Q$6&amp;","&amp;FormatMainDisplay!$O$10&amp;",Regular)","Bar",,"Time",,AP51,"all",,,,"T")))</f>
        <v>42033.347222222219</v>
      </c>
      <c r="AP51" s="30">
        <f t="shared" si="2"/>
        <v>-46</v>
      </c>
      <c r="AQ51" s="30"/>
      <c r="AR51" s="30"/>
      <c r="AS51" s="30"/>
      <c r="AT51" s="105">
        <f>IF(FormatMainDisplay!$H$22="Y",RTD("cqg.rtd",,"StudyData",$D$31,"Bar",,"Open",FormatMainDisplay!$H$23,AY51,,,,,"T"),IF(RTD("cqg.rtd",,"StudyData","SUBMINUTE("&amp;$D$31&amp;","&amp;FormatMainDisplay!$H$25&amp;",Regular)","Bar",,"Open",,AY51,"all",,,,"T")="",NA(),RTD("cqg.rtd",,"StudyData","SUBMINUTE("&amp;$D$31&amp;","&amp;FormatMainDisplay!$H$25&amp;",Regular)","Bar",,"Open",,AY51,"all",,,,"T")))</f>
        <v>1.1337999999999999</v>
      </c>
      <c r="AU51" s="105">
        <f>IF(FormatMainDisplay!$H$22="Y",RTD("cqg.rtd",,"StudyData",$D$31,"Bar",,"High",FormatMainDisplay!$H$23,AY51,,,,,"T"),IF(RTD("cqg.rtd",,"StudyData","SUBMINUTE("&amp;$D$31&amp;","&amp;FormatMainDisplay!$H$25&amp;",Regular)","Bar",,"High",,AY51,"all",,,,"T")="",NA(),RTD("cqg.rtd",,"StudyData","SUBMINUTE("&amp;$D$31&amp;","&amp;FormatMainDisplay!$H$25&amp;",Regular)","Bar",,"High",,AY51,"all",,,,"T")))</f>
        <v>1.1345000000000001</v>
      </c>
      <c r="AV51" s="105">
        <f>IF(FormatMainDisplay!$H$22="Y",RTD("cqg.rtd",,"StudyData",$D$31,"Bar",,"Low",FormatMainDisplay!$H$23,AY51,,,,,"T"),IF(RTD("cqg.rtd",,"StudyData","SUBMINUTE("&amp;$D$31&amp;","&amp;FormatMainDisplay!$H$25&amp;",Regular)","Bar",,"Low",,AY51,"all",,,,"T")="",NA(),RTD("cqg.rtd",,"StudyData","SUBMINUTE("&amp;$D$31&amp;","&amp;FormatMainDisplay!$H$25&amp;",Regular)","Bar",,"Low",,AY51,"all",,,,"T")))</f>
        <v>1.1335</v>
      </c>
      <c r="AW51" s="105">
        <f>IF(FormatMainDisplay!$H$22="Y",RTD("cqg.rtd",,"StudyData",$D$31,"Bar",,"Close",FormatMainDisplay!$H$23,AY51,,,,,"T"),IF(RTD("cqg.rtd",,"StudyData","SUBMINUTE("&amp;$D$31&amp;","&amp;FormatMainDisplay!$H$25&amp;",Regular)","Bar",,"Close",,AY51,"all",,,,"T")="",NA(),RTD("cqg.rtd",,"StudyData","SUBMINUTE("&amp;$D$31&amp;","&amp;FormatMainDisplay!$H$25&amp;",Regular)","Bar",,"Close",,AY51,"all",,,,"T")))</f>
        <v>1.1338999999999999</v>
      </c>
      <c r="AX51" s="74">
        <f>IF(FormatMainDisplay!$H$22="Y",RTD("cqg.rtd",,"StudyData",$D$31,"Bar",,"Time",FormatMainDisplay!$H$23,AY51,,,,,"T"),IF(RTD("cqg.rtd",,"StudyData","SUBMINUTE("&amp;$D$31&amp;","&amp;FormatMainDisplay!$H$25&amp;",Regular)","Bar",,"Time",,AY51,"all",,,,"T")="",NA(),RTD("cqg.rtd",,"StudyData","SUBMINUTE("&amp;$D$31&amp;","&amp;FormatMainDisplay!$H$25&amp;",Regular)","Bar",,"Time",,AY51,"all",,,,"T")))</f>
        <v>42033.347222222219</v>
      </c>
      <c r="AY51" s="30">
        <f t="shared" si="4"/>
        <v>-46</v>
      </c>
      <c r="AZ51" s="30"/>
      <c r="BA51" s="30"/>
      <c r="BB51" s="30"/>
      <c r="BC51" s="30"/>
      <c r="BD51" s="30"/>
      <c r="BE51" s="30"/>
      <c r="BF51" s="74"/>
      <c r="BG51" s="30"/>
      <c r="BL51" s="30"/>
      <c r="BM51" s="74"/>
      <c r="BN51" s="30"/>
      <c r="BO51" s="30"/>
      <c r="BP51" s="30"/>
      <c r="BQ51" s="30"/>
      <c r="BR51" s="30"/>
      <c r="BS51" s="30"/>
      <c r="BT51" s="74"/>
      <c r="BU51" s="30"/>
    </row>
    <row r="52" spans="2:73" ht="13.0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7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20"/>
      <c r="AB52" s="103">
        <f>IF(FormatMainDisplay!$H$7="Y",RTD("cqg.rtd",,"StudyData",$D$6,"Bar",,"Open",FormatMainDisplay!$H$8,AG52,,,,,"T"),IF(RTD("cqg.rtd",,"StudyData","SUBMINUTE("&amp;$D$6&amp;","&amp;FormatMainDisplay!$H$10&amp;",Regular)","Bar",,"Open",,AG52,"all",,,,"T")="",NA(),RTD("cqg.rtd",,"StudyData","SUBMINUTE("&amp;$D$6&amp;","&amp;FormatMainDisplay!$H$10&amp;",Regular)","Bar",,"Open",,AG52,"all",,,,"T")))</f>
        <v>1993.25</v>
      </c>
      <c r="AC52" s="103">
        <f>IF(FormatMainDisplay!$H$7="Y",RTD("cqg.rtd",,"StudyData",$D$6,"Bar",,"High",FormatMainDisplay!$H$8,AG52,,,,,"T"),IF(RTD("cqg.rtd",,"StudyData","SUBMINUTE("&amp;$D$6&amp;","&amp;FormatMainDisplay!$H$10&amp;",Regular)","Bar",,"High",,AG52,"all",,,,"T")="",NA(),RTD("cqg.rtd",,"StudyData","SUBMINUTE("&amp;$D$6&amp;","&amp;FormatMainDisplay!$H$10&amp;",Regular)","Bar",,"High",,AG52,"all",,,,"T")))</f>
        <v>1993.25</v>
      </c>
      <c r="AD52" s="103">
        <f>IF(FormatMainDisplay!$H$7="Y",RTD("cqg.rtd",,"StudyData",$D$6,"Bar",,"Low",FormatMainDisplay!$H$8,AG52,,,,,"T"),IF(RTD("cqg.rtd",,"StudyData","SUBMINUTE("&amp;$D$6&amp;","&amp;FormatMainDisplay!$H$10&amp;",Regular)","Bar",,"Low",,AG52,"all",,,,"T")="",NA(),RTD("cqg.rtd",,"StudyData","SUBMINUTE("&amp;$D$6&amp;","&amp;FormatMainDisplay!$H$10&amp;",Regular)","Bar",,"Low",,AG52,"all",,,,"T")))</f>
        <v>1992.25</v>
      </c>
      <c r="AE52" s="103">
        <f>IF(FormatMainDisplay!$H$7="Y",RTD("cqg.rtd",,"StudyData",$D$6,"Bar",,"Close",FormatMainDisplay!$H$8,AG52,,,,,"T"),IF(RTD("cqg.rtd",,"StudyData","SUBMINUTE("&amp;$D$6&amp;","&amp;FormatMainDisplay!$H$10&amp;",Regular)","Bar",,"Close",,AG52,"all",,,,"T")="",NA(),RTD("cqg.rtd",,"StudyData","SUBMINUTE("&amp;$D$6&amp;","&amp;FormatMainDisplay!$H$10&amp;",Regular)","Bar",,"Close",,AG52,"all",,,,"T")))</f>
        <v>1992.75</v>
      </c>
      <c r="AF52" s="74">
        <f>IF(FormatMainDisplay!$H$7="Y",RTD("cqg.rtd",,"StudyData",$D$6,"Bar",,"Time",FormatMainDisplay!$H$8,AG52,,,,,"T"),IF(RTD("cqg.rtd",,"StudyData","SUBMINUTE("&amp;$D$6&amp;","&amp;FormatMainDisplay!$H$10&amp;",Regular)","Bar",,"Time",,AG52,"all",,,,"T")="",NA(),RTD("cqg.rtd",,"StudyData","SUBMINUTE("&amp;$D$6&amp;","&amp;FormatMainDisplay!$H$10&amp;",Regular)","Bar",,"Time",,AG52,"all",,,,"T")))</f>
        <v>42033.493055555555</v>
      </c>
      <c r="AG52" s="30">
        <f t="shared" si="0"/>
        <v>-47</v>
      </c>
      <c r="AK52" s="103">
        <f>IF(FormatMainDisplay!$O$7="Y",RTD("cqg.rtd",,"StudyData",$Q$6,"Bar",,"Open",FormatMainDisplay!$O$8,AP52,,,,,"T"),IF(RTD("cqg.rtd",,"StudyData","SUBMINUTE("&amp;$Q$6&amp;","&amp;FormatMainDisplay!$O$10&amp;",Regular)","Bar",,"Open",,AP52,"all",,,,"T")="",NA(),RTD("cqg.rtd",,"StudyData","SUBMINUTE("&amp;$Q$6&amp;","&amp;FormatMainDisplay!$O$10&amp;",Regular)","Bar",,"Open",,AP52,"all",,,,"T")))</f>
        <v>44.74</v>
      </c>
      <c r="AL52" s="103">
        <f>IF(FormatMainDisplay!$O$7="Y",RTD("cqg.rtd",,"StudyData",$Q$6,"Bar",,"High",FormatMainDisplay!$O$8,AP52,,,,,"T"),IF(RTD("cqg.rtd",,"StudyData","SUBMINUTE("&amp;$Q$6&amp;","&amp;FormatMainDisplay!$O$10&amp;",Regular)","Bar",,"High",,AP52,"all",,,,"T")="",NA(),RTD("cqg.rtd",,"StudyData","SUBMINUTE("&amp;$Q$6&amp;","&amp;FormatMainDisplay!$O$10&amp;",Regular)","Bar",,"High",,AP52,"all",,,,"T")))</f>
        <v>44.83</v>
      </c>
      <c r="AM52" s="103">
        <f>IF(FormatMainDisplay!$O$7="Y",RTD("cqg.rtd",,"StudyData",$Q$6,"Bar",,"Low",FormatMainDisplay!$O$8,AP52,,,,,"T"),IF(RTD("cqg.rtd",,"StudyData","SUBMINUTE("&amp;$Q$6&amp;","&amp;FormatMainDisplay!$O$10&amp;",Regular)","Bar",,"Low",,AP52,"all",,,,"T")="",NA(),RTD("cqg.rtd",,"StudyData","SUBMINUTE("&amp;$Q$6&amp;","&amp;FormatMainDisplay!$O$10&amp;",Regular)","Bar",,"Low",,AP52,"all",,,,"T")))</f>
        <v>44.66</v>
      </c>
      <c r="AN52" s="103">
        <f>IF(FormatMainDisplay!$O$7="Y",RTD("cqg.rtd",,"StudyData",$Q$6,"Bar",,"Close",FormatMainDisplay!$O$8,AP52,,,,,"T"),IF(RTD("cqg.rtd",,"StudyData","SUBMINUTE("&amp;$Q$6&amp;","&amp;FormatMainDisplay!$O$10&amp;",Regular)","Bar",,"Close",,AP52,"all",,,,"T")="",NA(),RTD("cqg.rtd",,"StudyData","SUBMINUTE("&amp;$Q$6&amp;","&amp;FormatMainDisplay!$O$10&amp;",Regular)","Bar",,"Close",,AP52,"all",,,,"T")))</f>
        <v>44.68</v>
      </c>
      <c r="AO52" s="74">
        <f>IF(FormatMainDisplay!$O$7="Y",RTD("cqg.rtd",,"StudyData",$Q$6,"Bar",,"Time",FormatMainDisplay!$O$8,AP52,,,,,"T"),IF(RTD("cqg.rtd",,"StudyData","SUBMINUTE("&amp;$Q$6&amp;","&amp;FormatMainDisplay!$O$10&amp;",Regular)","Bar",,"Time",,AP52,"all",,,,"T")="",NA(),RTD("cqg.rtd",,"StudyData","SUBMINUTE("&amp;$Q$6&amp;","&amp;FormatMainDisplay!$O$10&amp;",Regular)","Bar",,"Time",,AP52,"all",,,,"T")))</f>
        <v>42033.34375</v>
      </c>
      <c r="AP52" s="30">
        <f t="shared" si="2"/>
        <v>-47</v>
      </c>
      <c r="AT52" s="105">
        <f>IF(FormatMainDisplay!$H$22="Y",RTD("cqg.rtd",,"StudyData",$D$31,"Bar",,"Open",FormatMainDisplay!$H$23,AY52,,,,,"T"),IF(RTD("cqg.rtd",,"StudyData","SUBMINUTE("&amp;$D$31&amp;","&amp;FormatMainDisplay!$H$25&amp;",Regular)","Bar",,"Open",,AY52,"all",,,,"T")="",NA(),RTD("cqg.rtd",,"StudyData","SUBMINUTE("&amp;$D$31&amp;","&amp;FormatMainDisplay!$H$25&amp;",Regular)","Bar",,"Open",,AY52,"all",,,,"T")))</f>
        <v>1.1337999999999999</v>
      </c>
      <c r="AU52" s="105">
        <f>IF(FormatMainDisplay!$H$22="Y",RTD("cqg.rtd",,"StudyData",$D$31,"Bar",,"High",FormatMainDisplay!$H$23,AY52,,,,,"T"),IF(RTD("cqg.rtd",,"StudyData","SUBMINUTE("&amp;$D$31&amp;","&amp;FormatMainDisplay!$H$25&amp;",Regular)","Bar",,"High",,AY52,"all",,,,"T")="",NA(),RTD("cqg.rtd",,"StudyData","SUBMINUTE("&amp;$D$31&amp;","&amp;FormatMainDisplay!$H$25&amp;",Regular)","Bar",,"High",,AY52,"all",,,,"T")))</f>
        <v>1.1339999999999999</v>
      </c>
      <c r="AV52" s="105">
        <f>IF(FormatMainDisplay!$H$22="Y",RTD("cqg.rtd",,"StudyData",$D$31,"Bar",,"Low",FormatMainDisplay!$H$23,AY52,,,,,"T"),IF(RTD("cqg.rtd",,"StudyData","SUBMINUTE("&amp;$D$31&amp;","&amp;FormatMainDisplay!$H$25&amp;",Regular)","Bar",,"Low",,AY52,"all",,,,"T")="",NA(),RTD("cqg.rtd",,"StudyData","SUBMINUTE("&amp;$D$31&amp;","&amp;FormatMainDisplay!$H$25&amp;",Regular)","Bar",,"Low",,AY52,"all",,,,"T")))</f>
        <v>1.1335</v>
      </c>
      <c r="AW52" s="105">
        <f>IF(FormatMainDisplay!$H$22="Y",RTD("cqg.rtd",,"StudyData",$D$31,"Bar",,"Close",FormatMainDisplay!$H$23,AY52,,,,,"T"),IF(RTD("cqg.rtd",,"StudyData","SUBMINUTE("&amp;$D$31&amp;","&amp;FormatMainDisplay!$H$25&amp;",Regular)","Bar",,"Close",,AY52,"all",,,,"T")="",NA(),RTD("cqg.rtd",,"StudyData","SUBMINUTE("&amp;$D$31&amp;","&amp;FormatMainDisplay!$H$25&amp;",Regular)","Bar",,"Close",,AY52,"all",,,,"T")))</f>
        <v>1.1337999999999999</v>
      </c>
      <c r="AX52" s="74">
        <f>IF(FormatMainDisplay!$H$22="Y",RTD("cqg.rtd",,"StudyData",$D$31,"Bar",,"Time",FormatMainDisplay!$H$23,AY52,,,,,"T"),IF(RTD("cqg.rtd",,"StudyData","SUBMINUTE("&amp;$D$31&amp;","&amp;FormatMainDisplay!$H$25&amp;",Regular)","Bar",,"Time",,AY52,"all",,,,"T")="",NA(),RTD("cqg.rtd",,"StudyData","SUBMINUTE("&amp;$D$31&amp;","&amp;FormatMainDisplay!$H$25&amp;",Regular)","Bar",,"Time",,AY52,"all",,,,"T")))</f>
        <v>42033.34375</v>
      </c>
      <c r="AY52" s="30">
        <f t="shared" si="4"/>
        <v>-47</v>
      </c>
    </row>
    <row r="53" spans="2:73" x14ac:dyDescent="0.25">
      <c r="B53" s="196" t="s">
        <v>49</v>
      </c>
      <c r="C53" s="121"/>
      <c r="D53" s="121"/>
      <c r="E53" s="121"/>
      <c r="F53" s="121"/>
      <c r="G53" s="121"/>
      <c r="H53" s="121"/>
      <c r="I53" s="121"/>
      <c r="J53" s="121" t="s">
        <v>48</v>
      </c>
      <c r="K53" s="121"/>
      <c r="L53" s="121"/>
      <c r="M53" s="121"/>
      <c r="N53" s="121"/>
      <c r="O53" s="121"/>
      <c r="P53" s="121"/>
      <c r="Q53" s="122"/>
      <c r="R53" s="7"/>
      <c r="S53" s="7"/>
      <c r="T53" s="7"/>
      <c r="U53" s="7"/>
      <c r="V53" s="7"/>
      <c r="W53" s="7"/>
      <c r="X53" s="7"/>
      <c r="Y53" s="7"/>
      <c r="Z53" s="7"/>
      <c r="AB53" s="103">
        <f>IF(FormatMainDisplay!$H$7="Y",RTD("cqg.rtd",,"StudyData",$D$6,"Bar",,"Open",FormatMainDisplay!$H$8,AG53,,,,,"T"),IF(RTD("cqg.rtd",,"StudyData","SUBMINUTE("&amp;$D$6&amp;","&amp;FormatMainDisplay!$H$10&amp;",Regular)","Bar",,"Open",,AG53,"all",,,,"T")="",NA(),RTD("cqg.rtd",,"StudyData","SUBMINUTE("&amp;$D$6&amp;","&amp;FormatMainDisplay!$H$10&amp;",Regular)","Bar",,"Open",,AG53,"all",,,,"T")))</f>
        <v>1994</v>
      </c>
      <c r="AC53" s="103">
        <f>IF(FormatMainDisplay!$H$7="Y",RTD("cqg.rtd",,"StudyData",$D$6,"Bar",,"High",FormatMainDisplay!$H$8,AG53,,,,,"T"),IF(RTD("cqg.rtd",,"StudyData","SUBMINUTE("&amp;$D$6&amp;","&amp;FormatMainDisplay!$H$10&amp;",Regular)","Bar",,"High",,AG53,"all",,,,"T")="",NA(),RTD("cqg.rtd",,"StudyData","SUBMINUTE("&amp;$D$6&amp;","&amp;FormatMainDisplay!$H$10&amp;",Regular)","Bar",,"High",,AG53,"all",,,,"T")))</f>
        <v>1994</v>
      </c>
      <c r="AD53" s="103">
        <f>IF(FormatMainDisplay!$H$7="Y",RTD("cqg.rtd",,"StudyData",$D$6,"Bar",,"Low",FormatMainDisplay!$H$8,AG53,,,,,"T"),IF(RTD("cqg.rtd",,"StudyData","SUBMINUTE("&amp;$D$6&amp;","&amp;FormatMainDisplay!$H$10&amp;",Regular)","Bar",,"Low",,AG53,"all",,,,"T")="",NA(),RTD("cqg.rtd",,"StudyData","SUBMINUTE("&amp;$D$6&amp;","&amp;FormatMainDisplay!$H$10&amp;",Regular)","Bar",,"Low",,AG53,"all",,,,"T")))</f>
        <v>1993</v>
      </c>
      <c r="AE53" s="103">
        <f>IF(FormatMainDisplay!$H$7="Y",RTD("cqg.rtd",,"StudyData",$D$6,"Bar",,"Close",FormatMainDisplay!$H$8,AG53,,,,,"T"),IF(RTD("cqg.rtd",,"StudyData","SUBMINUTE("&amp;$D$6&amp;","&amp;FormatMainDisplay!$H$10&amp;",Regular)","Bar",,"Close",,AG53,"all",,,,"T")="",NA(),RTD("cqg.rtd",,"StudyData","SUBMINUTE("&amp;$D$6&amp;","&amp;FormatMainDisplay!$H$10&amp;",Regular)","Bar",,"Close",,AG53,"all",,,,"T")))</f>
        <v>1993</v>
      </c>
      <c r="AF53" s="74">
        <f>IF(FormatMainDisplay!$H$7="Y",RTD("cqg.rtd",,"StudyData",$D$6,"Bar",,"Time",FormatMainDisplay!$H$8,AG53,,,,,"T"),IF(RTD("cqg.rtd",,"StudyData","SUBMINUTE("&amp;$D$6&amp;","&amp;FormatMainDisplay!$H$10&amp;",Regular)","Bar",,"Time",,AG53,"all",,,,"T")="",NA(),RTD("cqg.rtd",,"StudyData","SUBMINUTE("&amp;$D$6&amp;","&amp;FormatMainDisplay!$H$10&amp;",Regular)","Bar",,"Time",,AG53,"all",,,,"T")))</f>
        <v>42033.492708333331</v>
      </c>
      <c r="AG53" s="30">
        <f t="shared" si="0"/>
        <v>-48</v>
      </c>
      <c r="AK53" s="103">
        <f>IF(FormatMainDisplay!$O$7="Y",RTD("cqg.rtd",,"StudyData",$Q$6,"Bar",,"Open",FormatMainDisplay!$O$8,AP53,,,,,"T"),IF(RTD("cqg.rtd",,"StudyData","SUBMINUTE("&amp;$Q$6&amp;","&amp;FormatMainDisplay!$O$10&amp;",Regular)","Bar",,"Open",,AP53,"all",,,,"T")="",NA(),RTD("cqg.rtd",,"StudyData","SUBMINUTE("&amp;$Q$6&amp;","&amp;FormatMainDisplay!$O$10&amp;",Regular)","Bar",,"Open",,AP53,"all",,,,"T")))</f>
        <v>44.66</v>
      </c>
      <c r="AL53" s="103">
        <f>IF(FormatMainDisplay!$O$7="Y",RTD("cqg.rtd",,"StudyData",$Q$6,"Bar",,"High",FormatMainDisplay!$O$8,AP53,,,,,"T"),IF(RTD("cqg.rtd",,"StudyData","SUBMINUTE("&amp;$Q$6&amp;","&amp;FormatMainDisplay!$O$10&amp;",Regular)","Bar",,"High",,AP53,"all",,,,"T")="",NA(),RTD("cqg.rtd",,"StudyData","SUBMINUTE("&amp;$Q$6&amp;","&amp;FormatMainDisplay!$O$10&amp;",Regular)","Bar",,"High",,AP53,"all",,,,"T")))</f>
        <v>44.76</v>
      </c>
      <c r="AM53" s="103">
        <f>IF(FormatMainDisplay!$O$7="Y",RTD("cqg.rtd",,"StudyData",$Q$6,"Bar",,"Low",FormatMainDisplay!$O$8,AP53,,,,,"T"),IF(RTD("cqg.rtd",,"StudyData","SUBMINUTE("&amp;$Q$6&amp;","&amp;FormatMainDisplay!$O$10&amp;",Regular)","Bar",,"Low",,AP53,"all",,,,"T")="",NA(),RTD("cqg.rtd",,"StudyData","SUBMINUTE("&amp;$Q$6&amp;","&amp;FormatMainDisplay!$O$10&amp;",Regular)","Bar",,"Low",,AP53,"all",,,,"T")))</f>
        <v>44.64</v>
      </c>
      <c r="AN53" s="103">
        <f>IF(FormatMainDisplay!$O$7="Y",RTD("cqg.rtd",,"StudyData",$Q$6,"Bar",,"Close",FormatMainDisplay!$O$8,AP53,,,,,"T"),IF(RTD("cqg.rtd",,"StudyData","SUBMINUTE("&amp;$Q$6&amp;","&amp;FormatMainDisplay!$O$10&amp;",Regular)","Bar",,"Close",,AP53,"all",,,,"T")="",NA(),RTD("cqg.rtd",,"StudyData","SUBMINUTE("&amp;$Q$6&amp;","&amp;FormatMainDisplay!$O$10&amp;",Regular)","Bar",,"Close",,AP53,"all",,,,"T")))</f>
        <v>44.74</v>
      </c>
      <c r="AO53" s="74">
        <f>IF(FormatMainDisplay!$O$7="Y",RTD("cqg.rtd",,"StudyData",$Q$6,"Bar",,"Time",FormatMainDisplay!$O$8,AP53,,,,,"T"),IF(RTD("cqg.rtd",,"StudyData","SUBMINUTE("&amp;$Q$6&amp;","&amp;FormatMainDisplay!$O$10&amp;",Regular)","Bar",,"Time",,AP53,"all",,,,"T")="",NA(),RTD("cqg.rtd",,"StudyData","SUBMINUTE("&amp;$Q$6&amp;","&amp;FormatMainDisplay!$O$10&amp;",Regular)","Bar",,"Time",,AP53,"all",,,,"T")))</f>
        <v>42033.340277777781</v>
      </c>
      <c r="AP53" s="30">
        <f t="shared" si="2"/>
        <v>-48</v>
      </c>
      <c r="AT53" s="105">
        <f>IF(FormatMainDisplay!$H$22="Y",RTD("cqg.rtd",,"StudyData",$D$31,"Bar",,"Open",FormatMainDisplay!$H$23,AY53,,,,,"T"),IF(RTD("cqg.rtd",,"StudyData","SUBMINUTE("&amp;$D$31&amp;","&amp;FormatMainDisplay!$H$25&amp;",Regular)","Bar",,"Open",,AY53,"all",,,,"T")="",NA(),RTD("cqg.rtd",,"StudyData","SUBMINUTE("&amp;$D$31&amp;","&amp;FormatMainDisplay!$H$25&amp;",Regular)","Bar",,"Open",,AY53,"all",,,,"T")))</f>
        <v>1.1343000000000001</v>
      </c>
      <c r="AU53" s="105">
        <f>IF(FormatMainDisplay!$H$22="Y",RTD("cqg.rtd",,"StudyData",$D$31,"Bar",,"High",FormatMainDisplay!$H$23,AY53,,,,,"T"),IF(RTD("cqg.rtd",,"StudyData","SUBMINUTE("&amp;$D$31&amp;","&amp;FormatMainDisplay!$H$25&amp;",Regular)","Bar",,"High",,AY53,"all",,,,"T")="",NA(),RTD("cqg.rtd",,"StudyData","SUBMINUTE("&amp;$D$31&amp;","&amp;FormatMainDisplay!$H$25&amp;",Regular)","Bar",,"High",,AY53,"all",,,,"T")))</f>
        <v>1.1347</v>
      </c>
      <c r="AV53" s="105">
        <f>IF(FormatMainDisplay!$H$22="Y",RTD("cqg.rtd",,"StudyData",$D$31,"Bar",,"Low",FormatMainDisplay!$H$23,AY53,,,,,"T"),IF(RTD("cqg.rtd",,"StudyData","SUBMINUTE("&amp;$D$31&amp;","&amp;FormatMainDisplay!$H$25&amp;",Regular)","Bar",,"Low",,AY53,"all",,,,"T")="",NA(),RTD("cqg.rtd",,"StudyData","SUBMINUTE("&amp;$D$31&amp;","&amp;FormatMainDisplay!$H$25&amp;",Regular)","Bar",,"Low",,AY53,"all",,,,"T")))</f>
        <v>1.1336999999999999</v>
      </c>
      <c r="AW53" s="105">
        <f>IF(FormatMainDisplay!$H$22="Y",RTD("cqg.rtd",,"StudyData",$D$31,"Bar",,"Close",FormatMainDisplay!$H$23,AY53,,,,,"T"),IF(RTD("cqg.rtd",,"StudyData","SUBMINUTE("&amp;$D$31&amp;","&amp;FormatMainDisplay!$H$25&amp;",Regular)","Bar",,"Close",,AY53,"all",,,,"T")="",NA(),RTD("cqg.rtd",,"StudyData","SUBMINUTE("&amp;$D$31&amp;","&amp;FormatMainDisplay!$H$25&amp;",Regular)","Bar",,"Close",,AY53,"all",,,,"T")))</f>
        <v>1.1337999999999999</v>
      </c>
      <c r="AX53" s="74">
        <f>IF(FormatMainDisplay!$H$22="Y",RTD("cqg.rtd",,"StudyData",$D$31,"Bar",,"Time",FormatMainDisplay!$H$23,AY53,,,,,"T"),IF(RTD("cqg.rtd",,"StudyData","SUBMINUTE("&amp;$D$31&amp;","&amp;FormatMainDisplay!$H$25&amp;",Regular)","Bar",,"Time",,AY53,"all",,,,"T")="",NA(),RTD("cqg.rtd",,"StudyData","SUBMINUTE("&amp;$D$31&amp;","&amp;FormatMainDisplay!$H$25&amp;",Regular)","Bar",,"Time",,AY53,"all",,,,"T")))</f>
        <v>42033.340277777781</v>
      </c>
      <c r="AY53" s="30">
        <f t="shared" si="4"/>
        <v>-48</v>
      </c>
    </row>
    <row r="54" spans="2:73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B54" s="103">
        <f>IF(FormatMainDisplay!$H$7="Y",RTD("cqg.rtd",,"StudyData",$D$6,"Bar",,"Open",FormatMainDisplay!$H$8,AG54,,,,,"T"),IF(RTD("cqg.rtd",,"StudyData","SUBMINUTE("&amp;$D$6&amp;","&amp;FormatMainDisplay!$H$10&amp;",Regular)","Bar",,"Open",,AG54,"all",,,,"T")="",NA(),RTD("cqg.rtd",,"StudyData","SUBMINUTE("&amp;$D$6&amp;","&amp;FormatMainDisplay!$H$10&amp;",Regular)","Bar",,"Open",,AG54,"all",,,,"T")))</f>
        <v>1994</v>
      </c>
      <c r="AC54" s="103">
        <f>IF(FormatMainDisplay!$H$7="Y",RTD("cqg.rtd",,"StudyData",$D$6,"Bar",,"High",FormatMainDisplay!$H$8,AG54,,,,,"T"),IF(RTD("cqg.rtd",,"StudyData","SUBMINUTE("&amp;$D$6&amp;","&amp;FormatMainDisplay!$H$10&amp;",Regular)","Bar",,"High",,AG54,"all",,,,"T")="",NA(),RTD("cqg.rtd",,"StudyData","SUBMINUTE("&amp;$D$6&amp;","&amp;FormatMainDisplay!$H$10&amp;",Regular)","Bar",,"High",,AG54,"all",,,,"T")))</f>
        <v>1994</v>
      </c>
      <c r="AD54" s="103">
        <f>IF(FormatMainDisplay!$H$7="Y",RTD("cqg.rtd",,"StudyData",$D$6,"Bar",,"Low",FormatMainDisplay!$H$8,AG54,,,,,"T"),IF(RTD("cqg.rtd",,"StudyData","SUBMINUTE("&amp;$D$6&amp;","&amp;FormatMainDisplay!$H$10&amp;",Regular)","Bar",,"Low",,AG54,"all",,,,"T")="",NA(),RTD("cqg.rtd",,"StudyData","SUBMINUTE("&amp;$D$6&amp;","&amp;FormatMainDisplay!$H$10&amp;",Regular)","Bar",,"Low",,AG54,"all",,,,"T")))</f>
        <v>1993.5</v>
      </c>
      <c r="AE54" s="103">
        <f>IF(FormatMainDisplay!$H$7="Y",RTD("cqg.rtd",,"StudyData",$D$6,"Bar",,"Close",FormatMainDisplay!$H$8,AG54,,,,,"T"),IF(RTD("cqg.rtd",,"StudyData","SUBMINUTE("&amp;$D$6&amp;","&amp;FormatMainDisplay!$H$10&amp;",Regular)","Bar",,"Close",,AG54,"all",,,,"T")="",NA(),RTD("cqg.rtd",,"StudyData","SUBMINUTE("&amp;$D$6&amp;","&amp;FormatMainDisplay!$H$10&amp;",Regular)","Bar",,"Close",,AG54,"all",,,,"T")))</f>
        <v>1994</v>
      </c>
      <c r="AF54" s="74">
        <f>IF(FormatMainDisplay!$H$7="Y",RTD("cqg.rtd",,"StudyData",$D$6,"Bar",,"Time",FormatMainDisplay!$H$8,AG54,,,,,"T"),IF(RTD("cqg.rtd",,"StudyData","SUBMINUTE("&amp;$D$6&amp;","&amp;FormatMainDisplay!$H$10&amp;",Regular)","Bar",,"Time",,AG54,"all",,,,"T")="",NA(),RTD("cqg.rtd",,"StudyData","SUBMINUTE("&amp;$D$6&amp;","&amp;FormatMainDisplay!$H$10&amp;",Regular)","Bar",,"Time",,AG54,"all",,,,"T")))</f>
        <v>42033.492361111108</v>
      </c>
      <c r="AG54" s="30">
        <f t="shared" si="0"/>
        <v>-49</v>
      </c>
      <c r="AK54" s="103">
        <f>IF(FormatMainDisplay!$O$7="Y",RTD("cqg.rtd",,"StudyData",$Q$6,"Bar",,"Open",FormatMainDisplay!$O$8,AP54,,,,,"T"),IF(RTD("cqg.rtd",,"StudyData","SUBMINUTE("&amp;$Q$6&amp;","&amp;FormatMainDisplay!$O$10&amp;",Regular)","Bar",,"Open",,AP54,"all",,,,"T")="",NA(),RTD("cqg.rtd",,"StudyData","SUBMINUTE("&amp;$Q$6&amp;","&amp;FormatMainDisplay!$O$10&amp;",Regular)","Bar",,"Open",,AP54,"all",,,,"T")))</f>
        <v>44.83</v>
      </c>
      <c r="AL54" s="103">
        <f>IF(FormatMainDisplay!$O$7="Y",RTD("cqg.rtd",,"StudyData",$Q$6,"Bar",,"High",FormatMainDisplay!$O$8,AP54,,,,,"T"),IF(RTD("cqg.rtd",,"StudyData","SUBMINUTE("&amp;$Q$6&amp;","&amp;FormatMainDisplay!$O$10&amp;",Regular)","Bar",,"High",,AP54,"all",,,,"T")="",NA(),RTD("cqg.rtd",,"StudyData","SUBMINUTE("&amp;$Q$6&amp;","&amp;FormatMainDisplay!$O$10&amp;",Regular)","Bar",,"High",,AP54,"all",,,,"T")))</f>
        <v>44.88</v>
      </c>
      <c r="AM54" s="103">
        <f>IF(FormatMainDisplay!$O$7="Y",RTD("cqg.rtd",,"StudyData",$Q$6,"Bar",,"Low",FormatMainDisplay!$O$8,AP54,,,,,"T"),IF(RTD("cqg.rtd",,"StudyData","SUBMINUTE("&amp;$Q$6&amp;","&amp;FormatMainDisplay!$O$10&amp;",Regular)","Bar",,"Low",,AP54,"all",,,,"T")="",NA(),RTD("cqg.rtd",,"StudyData","SUBMINUTE("&amp;$Q$6&amp;","&amp;FormatMainDisplay!$O$10&amp;",Regular)","Bar",,"Low",,AP54,"all",,,,"T")))</f>
        <v>44.64</v>
      </c>
      <c r="AN54" s="103">
        <f>IF(FormatMainDisplay!$O$7="Y",RTD("cqg.rtd",,"StudyData",$Q$6,"Bar",,"Close",FormatMainDisplay!$O$8,AP54,,,,,"T"),IF(RTD("cqg.rtd",,"StudyData","SUBMINUTE("&amp;$Q$6&amp;","&amp;FormatMainDisplay!$O$10&amp;",Regular)","Bar",,"Close",,AP54,"all",,,,"T")="",NA(),RTD("cqg.rtd",,"StudyData","SUBMINUTE("&amp;$Q$6&amp;","&amp;FormatMainDisplay!$O$10&amp;",Regular)","Bar",,"Close",,AP54,"all",,,,"T")))</f>
        <v>44.67</v>
      </c>
      <c r="AO54" s="74">
        <f>IF(FormatMainDisplay!$O$7="Y",RTD("cqg.rtd",,"StudyData",$Q$6,"Bar",,"Time",FormatMainDisplay!$O$8,AP54,,,,,"T"),IF(RTD("cqg.rtd",,"StudyData","SUBMINUTE("&amp;$Q$6&amp;","&amp;FormatMainDisplay!$O$10&amp;",Regular)","Bar",,"Time",,AP54,"all",,,,"T")="",NA(),RTD("cqg.rtd",,"StudyData","SUBMINUTE("&amp;$Q$6&amp;","&amp;FormatMainDisplay!$O$10&amp;",Regular)","Bar",,"Time",,AP54,"all",,,,"T")))</f>
        <v>42033.336805555555</v>
      </c>
      <c r="AP54" s="30">
        <f t="shared" si="2"/>
        <v>-49</v>
      </c>
      <c r="AT54" s="105">
        <f>IF(FormatMainDisplay!$H$22="Y",RTD("cqg.rtd",,"StudyData",$D$31,"Bar",,"Open",FormatMainDisplay!$H$23,AY54,,,,,"T"),IF(RTD("cqg.rtd",,"StudyData","SUBMINUTE("&amp;$D$31&amp;","&amp;FormatMainDisplay!$H$25&amp;",Regular)","Bar",,"Open",,AY54,"all",,,,"T")="",NA(),RTD("cqg.rtd",,"StudyData","SUBMINUTE("&amp;$D$31&amp;","&amp;FormatMainDisplay!$H$25&amp;",Regular)","Bar",,"Open",,AY54,"all",,,,"T")))</f>
        <v>1.1346000000000001</v>
      </c>
      <c r="AU54" s="105">
        <f>IF(FormatMainDisplay!$H$22="Y",RTD("cqg.rtd",,"StudyData",$D$31,"Bar",,"High",FormatMainDisplay!$H$23,AY54,,,,,"T"),IF(RTD("cqg.rtd",,"StudyData","SUBMINUTE("&amp;$D$31&amp;","&amp;FormatMainDisplay!$H$25&amp;",Regular)","Bar",,"High",,AY54,"all",,,,"T")="",NA(),RTD("cqg.rtd",,"StudyData","SUBMINUTE("&amp;$D$31&amp;","&amp;FormatMainDisplay!$H$25&amp;",Regular)","Bar",,"High",,AY54,"all",,,,"T")))</f>
        <v>1.1348</v>
      </c>
      <c r="AV54" s="105">
        <f>IF(FormatMainDisplay!$H$22="Y",RTD("cqg.rtd",,"StudyData",$D$31,"Bar",,"Low",FormatMainDisplay!$H$23,AY54,,,,,"T"),IF(RTD("cqg.rtd",,"StudyData","SUBMINUTE("&amp;$D$31&amp;","&amp;FormatMainDisplay!$H$25&amp;",Regular)","Bar",,"Low",,AY54,"all",,,,"T")="",NA(),RTD("cqg.rtd",,"StudyData","SUBMINUTE("&amp;$D$31&amp;","&amp;FormatMainDisplay!$H$25&amp;",Regular)","Bar",,"Low",,AY54,"all",,,,"T")))</f>
        <v>1.1338999999999999</v>
      </c>
      <c r="AW54" s="105">
        <f>IF(FormatMainDisplay!$H$22="Y",RTD("cqg.rtd",,"StudyData",$D$31,"Bar",,"Close",FormatMainDisplay!$H$23,AY54,,,,,"T"),IF(RTD("cqg.rtd",,"StudyData","SUBMINUTE("&amp;$D$31&amp;","&amp;FormatMainDisplay!$H$25&amp;",Regular)","Bar",,"Close",,AY54,"all",,,,"T")="",NA(),RTD("cqg.rtd",,"StudyData","SUBMINUTE("&amp;$D$31&amp;","&amp;FormatMainDisplay!$H$25&amp;",Regular)","Bar",,"Close",,AY54,"all",,,,"T")))</f>
        <v>1.1343000000000001</v>
      </c>
      <c r="AX54" s="74">
        <f>IF(FormatMainDisplay!$H$22="Y",RTD("cqg.rtd",,"StudyData",$D$31,"Bar",,"Time",FormatMainDisplay!$H$23,AY54,,,,,"T"),IF(RTD("cqg.rtd",,"StudyData","SUBMINUTE("&amp;$D$31&amp;","&amp;FormatMainDisplay!$H$25&amp;",Regular)","Bar",,"Time",,AY54,"all",,,,"T")="",NA(),RTD("cqg.rtd",,"StudyData","SUBMINUTE("&amp;$D$31&amp;","&amp;FormatMainDisplay!$H$25&amp;",Regular)","Bar",,"Time",,AY54,"all",,,,"T")))</f>
        <v>42033.336805555555</v>
      </c>
      <c r="AY54" s="30">
        <f t="shared" si="4"/>
        <v>-49</v>
      </c>
    </row>
    <row r="55" spans="2:73" x14ac:dyDescent="0.25">
      <c r="B55" s="195">
        <f>RTD("cqg.rtd", ,"SystemInfo", "Linetime")</f>
        <v>42033.509606481479</v>
      </c>
      <c r="C55" s="19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B55" s="103">
        <f>IF(FormatMainDisplay!$H$7="Y",RTD("cqg.rtd",,"StudyData",$D$6,"Bar",,"Open",FormatMainDisplay!$H$8,AG55,,,,,"T"),IF(RTD("cqg.rtd",,"StudyData","SUBMINUTE("&amp;$D$6&amp;","&amp;FormatMainDisplay!$H$10&amp;",Regular)","Bar",,"Open",,AG55,"all",,,,"T")="",NA(),RTD("cqg.rtd",,"StudyData","SUBMINUTE("&amp;$D$6&amp;","&amp;FormatMainDisplay!$H$10&amp;",Regular)","Bar",,"Open",,AG55,"all",,,,"T")))</f>
        <v>1993.5</v>
      </c>
      <c r="AC55" s="103">
        <f>IF(FormatMainDisplay!$H$7="Y",RTD("cqg.rtd",,"StudyData",$D$6,"Bar",,"High",FormatMainDisplay!$H$8,AG55,,,,,"T"),IF(RTD("cqg.rtd",,"StudyData","SUBMINUTE("&amp;$D$6&amp;","&amp;FormatMainDisplay!$H$10&amp;",Regular)","Bar",,"High",,AG55,"all",,,,"T")="",NA(),RTD("cqg.rtd",,"StudyData","SUBMINUTE("&amp;$D$6&amp;","&amp;FormatMainDisplay!$H$10&amp;",Regular)","Bar",,"High",,AG55,"all",,,,"T")))</f>
        <v>1994</v>
      </c>
      <c r="AD55" s="103">
        <f>IF(FormatMainDisplay!$H$7="Y",RTD("cqg.rtd",,"StudyData",$D$6,"Bar",,"Low",FormatMainDisplay!$H$8,AG55,,,,,"T"),IF(RTD("cqg.rtd",,"StudyData","SUBMINUTE("&amp;$D$6&amp;","&amp;FormatMainDisplay!$H$10&amp;",Regular)","Bar",,"Low",,AG55,"all",,,,"T")="",NA(),RTD("cqg.rtd",,"StudyData","SUBMINUTE("&amp;$D$6&amp;","&amp;FormatMainDisplay!$H$10&amp;",Regular)","Bar",,"Low",,AG55,"all",,,,"T")))</f>
        <v>1993.25</v>
      </c>
      <c r="AE55" s="103">
        <f>IF(FormatMainDisplay!$H$7="Y",RTD("cqg.rtd",,"StudyData",$D$6,"Bar",,"Close",FormatMainDisplay!$H$8,AG55,,,,,"T"),IF(RTD("cqg.rtd",,"StudyData","SUBMINUTE("&amp;$D$6&amp;","&amp;FormatMainDisplay!$H$10&amp;",Regular)","Bar",,"Close",,AG55,"all",,,,"T")="",NA(),RTD("cqg.rtd",,"StudyData","SUBMINUTE("&amp;$D$6&amp;","&amp;FormatMainDisplay!$H$10&amp;",Regular)","Bar",,"Close",,AG55,"all",,,,"T")))</f>
        <v>1993.75</v>
      </c>
      <c r="AF55" s="74">
        <f>IF(FormatMainDisplay!$H$7="Y",RTD("cqg.rtd",,"StudyData",$D$6,"Bar",,"Time",FormatMainDisplay!$H$8,AG55,,,,,"T"),IF(RTD("cqg.rtd",,"StudyData","SUBMINUTE("&amp;$D$6&amp;","&amp;FormatMainDisplay!$H$10&amp;",Regular)","Bar",,"Time",,AG55,"all",,,,"T")="",NA(),RTD("cqg.rtd",,"StudyData","SUBMINUTE("&amp;$D$6&amp;","&amp;FormatMainDisplay!$H$10&amp;",Regular)","Bar",,"Time",,AG55,"all",,,,"T")))</f>
        <v>42033.492013888892</v>
      </c>
      <c r="AG55" s="30">
        <f t="shared" si="0"/>
        <v>-50</v>
      </c>
      <c r="AK55" s="103">
        <f>IF(FormatMainDisplay!$O$7="Y",RTD("cqg.rtd",,"StudyData",$Q$6,"Bar",,"Open",FormatMainDisplay!$O$8,AP55,,,,,"T"),IF(RTD("cqg.rtd",,"StudyData","SUBMINUTE("&amp;$Q$6&amp;","&amp;FormatMainDisplay!$O$10&amp;",Regular)","Bar",,"Open",,AP55,"all",,,,"T")="",NA(),RTD("cqg.rtd",,"StudyData","SUBMINUTE("&amp;$Q$6&amp;","&amp;FormatMainDisplay!$O$10&amp;",Regular)","Bar",,"Open",,AP55,"all",,,,"T")))</f>
        <v>44.71</v>
      </c>
      <c r="AL55" s="103">
        <f>IF(FormatMainDisplay!$O$7="Y",RTD("cqg.rtd",,"StudyData",$Q$6,"Bar",,"High",FormatMainDisplay!$O$8,AP55,,,,,"T"),IF(RTD("cqg.rtd",,"StudyData","SUBMINUTE("&amp;$Q$6&amp;","&amp;FormatMainDisplay!$O$10&amp;",Regular)","Bar",,"High",,AP55,"all",,,,"T")="",NA(),RTD("cqg.rtd",,"StudyData","SUBMINUTE("&amp;$Q$6&amp;","&amp;FormatMainDisplay!$O$10&amp;",Regular)","Bar",,"High",,AP55,"all",,,,"T")))</f>
        <v>44.88</v>
      </c>
      <c r="AM55" s="103">
        <f>IF(FormatMainDisplay!$O$7="Y",RTD("cqg.rtd",,"StudyData",$Q$6,"Bar",,"Low",FormatMainDisplay!$O$8,AP55,,,,,"T"),IF(RTD("cqg.rtd",,"StudyData","SUBMINUTE("&amp;$Q$6&amp;","&amp;FormatMainDisplay!$O$10&amp;",Regular)","Bar",,"Low",,AP55,"all",,,,"T")="",NA(),RTD("cqg.rtd",,"StudyData","SUBMINUTE("&amp;$Q$6&amp;","&amp;FormatMainDisplay!$O$10&amp;",Regular)","Bar",,"Low",,AP55,"all",,,,"T")))</f>
        <v>44.67</v>
      </c>
      <c r="AN55" s="103">
        <f>IF(FormatMainDisplay!$O$7="Y",RTD("cqg.rtd",,"StudyData",$Q$6,"Bar",,"Close",FormatMainDisplay!$O$8,AP55,,,,,"T"),IF(RTD("cqg.rtd",,"StudyData","SUBMINUTE("&amp;$Q$6&amp;","&amp;FormatMainDisplay!$O$10&amp;",Regular)","Bar",,"Close",,AP55,"all",,,,"T")="",NA(),RTD("cqg.rtd",,"StudyData","SUBMINUTE("&amp;$Q$6&amp;","&amp;FormatMainDisplay!$O$10&amp;",Regular)","Bar",,"Close",,AP55,"all",,,,"T")))</f>
        <v>44.84</v>
      </c>
      <c r="AO55" s="74">
        <f>IF(FormatMainDisplay!$O$7="Y",RTD("cqg.rtd",,"StudyData",$Q$6,"Bar",,"Time",FormatMainDisplay!$O$8,AP55,,,,,"T"),IF(RTD("cqg.rtd",,"StudyData","SUBMINUTE("&amp;$Q$6&amp;","&amp;FormatMainDisplay!$O$10&amp;",Regular)","Bar",,"Time",,AP55,"all",,,,"T")="",NA(),RTD("cqg.rtd",,"StudyData","SUBMINUTE("&amp;$Q$6&amp;","&amp;FormatMainDisplay!$O$10&amp;",Regular)","Bar",,"Time",,AP55,"all",,,,"T")))</f>
        <v>42033.333333333336</v>
      </c>
      <c r="AP55" s="30">
        <f t="shared" si="2"/>
        <v>-50</v>
      </c>
      <c r="AT55" s="105">
        <f>IF(FormatMainDisplay!$H$22="Y",RTD("cqg.rtd",,"StudyData",$D$31,"Bar",,"Open",FormatMainDisplay!$H$23,AY55,,,,,"T"),IF(RTD("cqg.rtd",,"StudyData","SUBMINUTE("&amp;$D$31&amp;","&amp;FormatMainDisplay!$H$25&amp;",Regular)","Bar",,"Open",,AY55,"all",,,,"T")="",NA(),RTD("cqg.rtd",,"StudyData","SUBMINUTE("&amp;$D$31&amp;","&amp;FormatMainDisplay!$H$25&amp;",Regular)","Bar",,"Open",,AY55,"all",,,,"T")))</f>
        <v>1.1328</v>
      </c>
      <c r="AU55" s="105">
        <f>IF(FormatMainDisplay!$H$22="Y",RTD("cqg.rtd",,"StudyData",$D$31,"Bar",,"High",FormatMainDisplay!$H$23,AY55,,,,,"T"),IF(RTD("cqg.rtd",,"StudyData","SUBMINUTE("&amp;$D$31&amp;","&amp;FormatMainDisplay!$H$25&amp;",Regular)","Bar",,"High",,AY55,"all",,,,"T")="",NA(),RTD("cqg.rtd",,"StudyData","SUBMINUTE("&amp;$D$31&amp;","&amp;FormatMainDisplay!$H$25&amp;",Regular)","Bar",,"High",,AY55,"all",,,,"T")))</f>
        <v>1.1349</v>
      </c>
      <c r="AV55" s="105">
        <f>IF(FormatMainDisplay!$H$22="Y",RTD("cqg.rtd",,"StudyData",$D$31,"Bar",,"Low",FormatMainDisplay!$H$23,AY55,,,,,"T"),IF(RTD("cqg.rtd",,"StudyData","SUBMINUTE("&amp;$D$31&amp;","&amp;FormatMainDisplay!$H$25&amp;",Regular)","Bar",,"Low",,AY55,"all",,,,"T")="",NA(),RTD("cqg.rtd",,"StudyData","SUBMINUTE("&amp;$D$31&amp;","&amp;FormatMainDisplay!$H$25&amp;",Regular)","Bar",,"Low",,AY55,"all",,,,"T")))</f>
        <v>1.1327</v>
      </c>
      <c r="AW55" s="105">
        <f>IF(FormatMainDisplay!$H$22="Y",RTD("cqg.rtd",,"StudyData",$D$31,"Bar",,"Close",FormatMainDisplay!$H$23,AY55,,,,,"T"),IF(RTD("cqg.rtd",,"StudyData","SUBMINUTE("&amp;$D$31&amp;","&amp;FormatMainDisplay!$H$25&amp;",Regular)","Bar",,"Close",,AY55,"all",,,,"T")="",NA(),RTD("cqg.rtd",,"StudyData","SUBMINUTE("&amp;$D$31&amp;","&amp;FormatMainDisplay!$H$25&amp;",Regular)","Bar",,"Close",,AY55,"all",,,,"T")))</f>
        <v>1.1347</v>
      </c>
      <c r="AX55" s="74">
        <f>IF(FormatMainDisplay!$H$22="Y",RTD("cqg.rtd",,"StudyData",$D$31,"Bar",,"Time",FormatMainDisplay!$H$23,AY55,,,,,"T"),IF(RTD("cqg.rtd",,"StudyData","SUBMINUTE("&amp;$D$31&amp;","&amp;FormatMainDisplay!$H$25&amp;",Regular)","Bar",,"Time",,AY55,"all",,,,"T")="",NA(),RTD("cqg.rtd",,"StudyData","SUBMINUTE("&amp;$D$31&amp;","&amp;FormatMainDisplay!$H$25&amp;",Regular)","Bar",,"Time",,AY55,"all",,,,"T")))</f>
        <v>42033.333333333336</v>
      </c>
      <c r="AY55" s="30">
        <f t="shared" si="4"/>
        <v>-50</v>
      </c>
    </row>
    <row r="56" spans="2:73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B56" s="103">
        <f>IF(FormatMainDisplay!$H$7="Y",RTD("cqg.rtd",,"StudyData",$D$6,"Bar",,"Open",FormatMainDisplay!$H$8,AG56,,,,,"T"),IF(RTD("cqg.rtd",,"StudyData","SUBMINUTE("&amp;$D$6&amp;","&amp;FormatMainDisplay!$H$10&amp;",Regular)","Bar",,"Open",,AG56,"all",,,,"T")="",NA(),RTD("cqg.rtd",,"StudyData","SUBMINUTE("&amp;$D$6&amp;","&amp;FormatMainDisplay!$H$10&amp;",Regular)","Bar",,"Open",,AG56,"all",,,,"T")))</f>
        <v>1993.5</v>
      </c>
      <c r="AC56" s="103">
        <f>IF(FormatMainDisplay!$H$7="Y",RTD("cqg.rtd",,"StudyData",$D$6,"Bar",,"High",FormatMainDisplay!$H$8,AG56,,,,,"T"),IF(RTD("cqg.rtd",,"StudyData","SUBMINUTE("&amp;$D$6&amp;","&amp;FormatMainDisplay!$H$10&amp;",Regular)","Bar",,"High",,AG56,"all",,,,"T")="",NA(),RTD("cqg.rtd",,"StudyData","SUBMINUTE("&amp;$D$6&amp;","&amp;FormatMainDisplay!$H$10&amp;",Regular)","Bar",,"High",,AG56,"all",,,,"T")))</f>
        <v>1994</v>
      </c>
      <c r="AD56" s="103">
        <f>IF(FormatMainDisplay!$H$7="Y",RTD("cqg.rtd",,"StudyData",$D$6,"Bar",,"Low",FormatMainDisplay!$H$8,AG56,,,,,"T"),IF(RTD("cqg.rtd",,"StudyData","SUBMINUTE("&amp;$D$6&amp;","&amp;FormatMainDisplay!$H$10&amp;",Regular)","Bar",,"Low",,AG56,"all",,,,"T")="",NA(),RTD("cqg.rtd",,"StudyData","SUBMINUTE("&amp;$D$6&amp;","&amp;FormatMainDisplay!$H$10&amp;",Regular)","Bar",,"Low",,AG56,"all",,,,"T")))</f>
        <v>1993.25</v>
      </c>
      <c r="AE56" s="103">
        <f>IF(FormatMainDisplay!$H$7="Y",RTD("cqg.rtd",,"StudyData",$D$6,"Bar",,"Close",FormatMainDisplay!$H$8,AG56,,,,,"T"),IF(RTD("cqg.rtd",,"StudyData","SUBMINUTE("&amp;$D$6&amp;","&amp;FormatMainDisplay!$H$10&amp;",Regular)","Bar",,"Close",,AG56,"all",,,,"T")="",NA(),RTD("cqg.rtd",,"StudyData","SUBMINUTE("&amp;$D$6&amp;","&amp;FormatMainDisplay!$H$10&amp;",Regular)","Bar",,"Close",,AG56,"all",,,,"T")))</f>
        <v>1993.5</v>
      </c>
      <c r="AF56" s="74">
        <f>IF(FormatMainDisplay!$H$7="Y",RTD("cqg.rtd",,"StudyData",$D$6,"Bar",,"Time",FormatMainDisplay!$H$8,AG56,,,,,"T"),IF(RTD("cqg.rtd",,"StudyData","SUBMINUTE("&amp;$D$6&amp;","&amp;FormatMainDisplay!$H$10&amp;",Regular)","Bar",,"Time",,AG56,"all",,,,"T")="",NA(),RTD("cqg.rtd",,"StudyData","SUBMINUTE("&amp;$D$6&amp;","&amp;FormatMainDisplay!$H$10&amp;",Regular)","Bar",,"Time",,AG56,"all",,,,"T")))</f>
        <v>42033.491666666669</v>
      </c>
      <c r="AG56" s="30">
        <f t="shared" si="0"/>
        <v>-51</v>
      </c>
      <c r="AK56" s="103">
        <f>IF(FormatMainDisplay!$O$7="Y",RTD("cqg.rtd",,"StudyData",$Q$6,"Bar",,"Open",FormatMainDisplay!$O$8,AP56,,,,,"T"),IF(RTD("cqg.rtd",,"StudyData","SUBMINUTE("&amp;$Q$6&amp;","&amp;FormatMainDisplay!$O$10&amp;",Regular)","Bar",,"Open",,AP56,"all",,,,"T")="",NA(),RTD("cqg.rtd",,"StudyData","SUBMINUTE("&amp;$Q$6&amp;","&amp;FormatMainDisplay!$O$10&amp;",Regular)","Bar",,"Open",,AP56,"all",,,,"T")))</f>
        <v>44.58</v>
      </c>
      <c r="AL56" s="103">
        <f>IF(FormatMainDisplay!$O$7="Y",RTD("cqg.rtd",,"StudyData",$Q$6,"Bar",,"High",FormatMainDisplay!$O$8,AP56,,,,,"T"),IF(RTD("cqg.rtd",,"StudyData","SUBMINUTE("&amp;$Q$6&amp;","&amp;FormatMainDisplay!$O$10&amp;",Regular)","Bar",,"High",,AP56,"all",,,,"T")="",NA(),RTD("cqg.rtd",,"StudyData","SUBMINUTE("&amp;$Q$6&amp;","&amp;FormatMainDisplay!$O$10&amp;",Regular)","Bar",,"High",,AP56,"all",,,,"T")))</f>
        <v>44.72</v>
      </c>
      <c r="AM56" s="103">
        <f>IF(FormatMainDisplay!$O$7="Y",RTD("cqg.rtd",,"StudyData",$Q$6,"Bar",,"Low",FormatMainDisplay!$O$8,AP56,,,,,"T"),IF(RTD("cqg.rtd",,"StudyData","SUBMINUTE("&amp;$Q$6&amp;","&amp;FormatMainDisplay!$O$10&amp;",Regular)","Bar",,"Low",,AP56,"all",,,,"T")="",NA(),RTD("cqg.rtd",,"StudyData","SUBMINUTE("&amp;$Q$6&amp;","&amp;FormatMainDisplay!$O$10&amp;",Regular)","Bar",,"Low",,AP56,"all",,,,"T")))</f>
        <v>44.56</v>
      </c>
      <c r="AN56" s="103">
        <f>IF(FormatMainDisplay!$O$7="Y",RTD("cqg.rtd",,"StudyData",$Q$6,"Bar",,"Close",FormatMainDisplay!$O$8,AP56,,,,,"T"),IF(RTD("cqg.rtd",,"StudyData","SUBMINUTE("&amp;$Q$6&amp;","&amp;FormatMainDisplay!$O$10&amp;",Regular)","Bar",,"Close",,AP56,"all",,,,"T")="",NA(),RTD("cqg.rtd",,"StudyData","SUBMINUTE("&amp;$Q$6&amp;","&amp;FormatMainDisplay!$O$10&amp;",Regular)","Bar",,"Close",,AP56,"all",,,,"T")))</f>
        <v>44.71</v>
      </c>
      <c r="AO56" s="74">
        <f>IF(FormatMainDisplay!$O$7="Y",RTD("cqg.rtd",,"StudyData",$Q$6,"Bar",,"Time",FormatMainDisplay!$O$8,AP56,,,,,"T"),IF(RTD("cqg.rtd",,"StudyData","SUBMINUTE("&amp;$Q$6&amp;","&amp;FormatMainDisplay!$O$10&amp;",Regular)","Bar",,"Time",,AP56,"all",,,,"T")="",NA(),RTD("cqg.rtd",,"StudyData","SUBMINUTE("&amp;$Q$6&amp;","&amp;FormatMainDisplay!$O$10&amp;",Regular)","Bar",,"Time",,AP56,"all",,,,"T")))</f>
        <v>42033.329861111109</v>
      </c>
      <c r="AP56" s="30">
        <f t="shared" si="2"/>
        <v>-51</v>
      </c>
      <c r="AT56" s="105">
        <f>IF(FormatMainDisplay!$H$22="Y",RTD("cqg.rtd",,"StudyData",$D$31,"Bar",,"Open",FormatMainDisplay!$H$23,AY56,,,,,"T"),IF(RTD("cqg.rtd",,"StudyData","SUBMINUTE("&amp;$D$31&amp;","&amp;FormatMainDisplay!$H$25&amp;",Regular)","Bar",,"Open",,AY56,"all",,,,"T")="",NA(),RTD("cqg.rtd",,"StudyData","SUBMINUTE("&amp;$D$31&amp;","&amp;FormatMainDisplay!$H$25&amp;",Regular)","Bar",,"Open",,AY56,"all",,,,"T")))</f>
        <v>1.1328</v>
      </c>
      <c r="AU56" s="105">
        <f>IF(FormatMainDisplay!$H$22="Y",RTD("cqg.rtd",,"StudyData",$D$31,"Bar",,"High",FormatMainDisplay!$H$23,AY56,,,,,"T"),IF(RTD("cqg.rtd",,"StudyData","SUBMINUTE("&amp;$D$31&amp;","&amp;FormatMainDisplay!$H$25&amp;",Regular)","Bar",,"High",,AY56,"all",,,,"T")="",NA(),RTD("cqg.rtd",,"StudyData","SUBMINUTE("&amp;$D$31&amp;","&amp;FormatMainDisplay!$H$25&amp;",Regular)","Bar",,"High",,AY56,"all",,,,"T")))</f>
        <v>1.133</v>
      </c>
      <c r="AV56" s="105">
        <f>IF(FormatMainDisplay!$H$22="Y",RTD("cqg.rtd",,"StudyData",$D$31,"Bar",,"Low",FormatMainDisplay!$H$23,AY56,,,,,"T"),IF(RTD("cqg.rtd",,"StudyData","SUBMINUTE("&amp;$D$31&amp;","&amp;FormatMainDisplay!$H$25&amp;",Regular)","Bar",,"Low",,AY56,"all",,,,"T")="",NA(),RTD("cqg.rtd",,"StudyData","SUBMINUTE("&amp;$D$31&amp;","&amp;FormatMainDisplay!$H$25&amp;",Regular)","Bar",,"Low",,AY56,"all",,,,"T")))</f>
        <v>1.1323000000000001</v>
      </c>
      <c r="AW56" s="105">
        <f>IF(FormatMainDisplay!$H$22="Y",RTD("cqg.rtd",,"StudyData",$D$31,"Bar",,"Close",FormatMainDisplay!$H$23,AY56,,,,,"T"),IF(RTD("cqg.rtd",,"StudyData","SUBMINUTE("&amp;$D$31&amp;","&amp;FormatMainDisplay!$H$25&amp;",Regular)","Bar",,"Close",,AY56,"all",,,,"T")="",NA(),RTD("cqg.rtd",,"StudyData","SUBMINUTE("&amp;$D$31&amp;","&amp;FormatMainDisplay!$H$25&amp;",Regular)","Bar",,"Close",,AY56,"all",,,,"T")))</f>
        <v>1.1328</v>
      </c>
      <c r="AX56" s="74">
        <f>IF(FormatMainDisplay!$H$22="Y",RTD("cqg.rtd",,"StudyData",$D$31,"Bar",,"Time",FormatMainDisplay!$H$23,AY56,,,,,"T"),IF(RTD("cqg.rtd",,"StudyData","SUBMINUTE("&amp;$D$31&amp;","&amp;FormatMainDisplay!$H$25&amp;",Regular)","Bar",,"Time",,AY56,"all",,,,"T")="",NA(),RTD("cqg.rtd",,"StudyData","SUBMINUTE("&amp;$D$31&amp;","&amp;FormatMainDisplay!$H$25&amp;",Regular)","Bar",,"Time",,AY56,"all",,,,"T")))</f>
        <v>42033.329861111109</v>
      </c>
      <c r="AY56" s="30">
        <f t="shared" si="4"/>
        <v>-51</v>
      </c>
    </row>
    <row r="57" spans="2:73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B57" s="103">
        <f>IF(FormatMainDisplay!$H$7="Y",RTD("cqg.rtd",,"StudyData",$D$6,"Bar",,"Open",FormatMainDisplay!$H$8,AG57,,,,,"T"),IF(RTD("cqg.rtd",,"StudyData","SUBMINUTE("&amp;$D$6&amp;","&amp;FormatMainDisplay!$H$10&amp;",Regular)","Bar",,"Open",,AG57,"all",,,,"T")="",NA(),RTD("cqg.rtd",,"StudyData","SUBMINUTE("&amp;$D$6&amp;","&amp;FormatMainDisplay!$H$10&amp;",Regular)","Bar",,"Open",,AG57,"all",,,,"T")))</f>
        <v>1993</v>
      </c>
      <c r="AC57" s="103">
        <f>IF(FormatMainDisplay!$H$7="Y",RTD("cqg.rtd",,"StudyData",$D$6,"Bar",,"High",FormatMainDisplay!$H$8,AG57,,,,,"T"),IF(RTD("cqg.rtd",,"StudyData","SUBMINUTE("&amp;$D$6&amp;","&amp;FormatMainDisplay!$H$10&amp;",Regular)","Bar",,"High",,AG57,"all",,,,"T")="",NA(),RTD("cqg.rtd",,"StudyData","SUBMINUTE("&amp;$D$6&amp;","&amp;FormatMainDisplay!$H$10&amp;",Regular)","Bar",,"High",,AG57,"all",,,,"T")))</f>
        <v>1993.75</v>
      </c>
      <c r="AD57" s="103">
        <f>IF(FormatMainDisplay!$H$7="Y",RTD("cqg.rtd",,"StudyData",$D$6,"Bar",,"Low",FormatMainDisplay!$H$8,AG57,,,,,"T"),IF(RTD("cqg.rtd",,"StudyData","SUBMINUTE("&amp;$D$6&amp;","&amp;FormatMainDisplay!$H$10&amp;",Regular)","Bar",,"Low",,AG57,"all",,,,"T")="",NA(),RTD("cqg.rtd",,"StudyData","SUBMINUTE("&amp;$D$6&amp;","&amp;FormatMainDisplay!$H$10&amp;",Regular)","Bar",,"Low",,AG57,"all",,,,"T")))</f>
        <v>1992.75</v>
      </c>
      <c r="AE57" s="103">
        <f>IF(FormatMainDisplay!$H$7="Y",RTD("cqg.rtd",,"StudyData",$D$6,"Bar",,"Close",FormatMainDisplay!$H$8,AG57,,,,,"T"),IF(RTD("cqg.rtd",,"StudyData","SUBMINUTE("&amp;$D$6&amp;","&amp;FormatMainDisplay!$H$10&amp;",Regular)","Bar",,"Close",,AG57,"all",,,,"T")="",NA(),RTD("cqg.rtd",,"StudyData","SUBMINUTE("&amp;$D$6&amp;","&amp;FormatMainDisplay!$H$10&amp;",Regular)","Bar",,"Close",,AG57,"all",,,,"T")))</f>
        <v>1993.5</v>
      </c>
      <c r="AF57" s="74">
        <f>IF(FormatMainDisplay!$H$7="Y",RTD("cqg.rtd",,"StudyData",$D$6,"Bar",,"Time",FormatMainDisplay!$H$8,AG57,,,,,"T"),IF(RTD("cqg.rtd",,"StudyData","SUBMINUTE("&amp;$D$6&amp;","&amp;FormatMainDisplay!$H$10&amp;",Regular)","Bar",,"Time",,AG57,"all",,,,"T")="",NA(),RTD("cqg.rtd",,"StudyData","SUBMINUTE("&amp;$D$6&amp;","&amp;FormatMainDisplay!$H$10&amp;",Regular)","Bar",,"Time",,AG57,"all",,,,"T")))</f>
        <v>42033.491319444445</v>
      </c>
      <c r="AG57" s="30">
        <f t="shared" si="0"/>
        <v>-52</v>
      </c>
      <c r="AK57" s="103">
        <f>IF(FormatMainDisplay!$O$7="Y",RTD("cqg.rtd",,"StudyData",$Q$6,"Bar",,"Open",FormatMainDisplay!$O$8,AP57,,,,,"T"),IF(RTD("cqg.rtd",,"StudyData","SUBMINUTE("&amp;$Q$6&amp;","&amp;FormatMainDisplay!$O$10&amp;",Regular)","Bar",,"Open",,AP57,"all",,,,"T")="",NA(),RTD("cqg.rtd",,"StudyData","SUBMINUTE("&amp;$Q$6&amp;","&amp;FormatMainDisplay!$O$10&amp;",Regular)","Bar",,"Open",,AP57,"all",,,,"T")))</f>
        <v>44.55</v>
      </c>
      <c r="AL57" s="103">
        <f>IF(FormatMainDisplay!$O$7="Y",RTD("cqg.rtd",,"StudyData",$Q$6,"Bar",,"High",FormatMainDisplay!$O$8,AP57,,,,,"T"),IF(RTD("cqg.rtd",,"StudyData","SUBMINUTE("&amp;$Q$6&amp;","&amp;FormatMainDisplay!$O$10&amp;",Regular)","Bar",,"High",,AP57,"all",,,,"T")="",NA(),RTD("cqg.rtd",,"StudyData","SUBMINUTE("&amp;$Q$6&amp;","&amp;FormatMainDisplay!$O$10&amp;",Regular)","Bar",,"High",,AP57,"all",,,,"T")))</f>
        <v>44.63</v>
      </c>
      <c r="AM57" s="103">
        <f>IF(FormatMainDisplay!$O$7="Y",RTD("cqg.rtd",,"StudyData",$Q$6,"Bar",,"Low",FormatMainDisplay!$O$8,AP57,,,,,"T"),IF(RTD("cqg.rtd",,"StudyData","SUBMINUTE("&amp;$Q$6&amp;","&amp;FormatMainDisplay!$O$10&amp;",Regular)","Bar",,"Low",,AP57,"all",,,,"T")="",NA(),RTD("cqg.rtd",,"StudyData","SUBMINUTE("&amp;$Q$6&amp;","&amp;FormatMainDisplay!$O$10&amp;",Regular)","Bar",,"Low",,AP57,"all",,,,"T")))</f>
        <v>44.52</v>
      </c>
      <c r="AN57" s="103">
        <f>IF(FormatMainDisplay!$O$7="Y",RTD("cqg.rtd",,"StudyData",$Q$6,"Bar",,"Close",FormatMainDisplay!$O$8,AP57,,,,,"T"),IF(RTD("cqg.rtd",,"StudyData","SUBMINUTE("&amp;$Q$6&amp;","&amp;FormatMainDisplay!$O$10&amp;",Regular)","Bar",,"Close",,AP57,"all",,,,"T")="",NA(),RTD("cqg.rtd",,"StudyData","SUBMINUTE("&amp;$Q$6&amp;","&amp;FormatMainDisplay!$O$10&amp;",Regular)","Bar",,"Close",,AP57,"all",,,,"T")))</f>
        <v>44.59</v>
      </c>
      <c r="AO57" s="74">
        <f>IF(FormatMainDisplay!$O$7="Y",RTD("cqg.rtd",,"StudyData",$Q$6,"Bar",,"Time",FormatMainDisplay!$O$8,AP57,,,,,"T"),IF(RTD("cqg.rtd",,"StudyData","SUBMINUTE("&amp;$Q$6&amp;","&amp;FormatMainDisplay!$O$10&amp;",Regular)","Bar",,"Time",,AP57,"all",,,,"T")="",NA(),RTD("cqg.rtd",,"StudyData","SUBMINUTE("&amp;$Q$6&amp;","&amp;FormatMainDisplay!$O$10&amp;",Regular)","Bar",,"Time",,AP57,"all",,,,"T")))</f>
        <v>42033.326388888891</v>
      </c>
      <c r="AP57" s="30">
        <f t="shared" si="2"/>
        <v>-52</v>
      </c>
      <c r="AT57" s="105">
        <f>IF(FormatMainDisplay!$H$22="Y",RTD("cqg.rtd",,"StudyData",$D$31,"Bar",,"Open",FormatMainDisplay!$H$23,AY57,,,,,"T"),IF(RTD("cqg.rtd",,"StudyData","SUBMINUTE("&amp;$D$31&amp;","&amp;FormatMainDisplay!$H$25&amp;",Regular)","Bar",,"Open",,AY57,"all",,,,"T")="",NA(),RTD("cqg.rtd",,"StudyData","SUBMINUTE("&amp;$D$31&amp;","&amp;FormatMainDisplay!$H$25&amp;",Regular)","Bar",,"Open",,AY57,"all",,,,"T")))</f>
        <v>1.1328</v>
      </c>
      <c r="AU57" s="105">
        <f>IF(FormatMainDisplay!$H$22="Y",RTD("cqg.rtd",,"StudyData",$D$31,"Bar",,"High",FormatMainDisplay!$H$23,AY57,,,,,"T"),IF(RTD("cqg.rtd",,"StudyData","SUBMINUTE("&amp;$D$31&amp;","&amp;FormatMainDisplay!$H$25&amp;",Regular)","Bar",,"High",,AY57,"all",,,,"T")="",NA(),RTD("cqg.rtd",,"StudyData","SUBMINUTE("&amp;$D$31&amp;","&amp;FormatMainDisplay!$H$25&amp;",Regular)","Bar",,"High",,AY57,"all",,,,"T")))</f>
        <v>1.1331</v>
      </c>
      <c r="AV57" s="105">
        <f>IF(FormatMainDisplay!$H$22="Y",RTD("cqg.rtd",,"StudyData",$D$31,"Bar",,"Low",FormatMainDisplay!$H$23,AY57,,,,,"T"),IF(RTD("cqg.rtd",,"StudyData","SUBMINUTE("&amp;$D$31&amp;","&amp;FormatMainDisplay!$H$25&amp;",Regular)","Bar",,"Low",,AY57,"all",,,,"T")="",NA(),RTD("cqg.rtd",,"StudyData","SUBMINUTE("&amp;$D$31&amp;","&amp;FormatMainDisplay!$H$25&amp;",Regular)","Bar",,"Low",,AY57,"all",,,,"T")))</f>
        <v>1.1323000000000001</v>
      </c>
      <c r="AW57" s="105">
        <f>IF(FormatMainDisplay!$H$22="Y",RTD("cqg.rtd",,"StudyData",$D$31,"Bar",,"Close",FormatMainDisplay!$H$23,AY57,,,,,"T"),IF(RTD("cqg.rtd",,"StudyData","SUBMINUTE("&amp;$D$31&amp;","&amp;FormatMainDisplay!$H$25&amp;",Regular)","Bar",,"Close",,AY57,"all",,,,"T")="",NA(),RTD("cqg.rtd",,"StudyData","SUBMINUTE("&amp;$D$31&amp;","&amp;FormatMainDisplay!$H$25&amp;",Regular)","Bar",,"Close",,AY57,"all",,,,"T")))</f>
        <v>1.1328</v>
      </c>
      <c r="AX57" s="74">
        <f>IF(FormatMainDisplay!$H$22="Y",RTD("cqg.rtd",,"StudyData",$D$31,"Bar",,"Time",FormatMainDisplay!$H$23,AY57,,,,,"T"),IF(RTD("cqg.rtd",,"StudyData","SUBMINUTE("&amp;$D$31&amp;","&amp;FormatMainDisplay!$H$25&amp;",Regular)","Bar",,"Time",,AY57,"all",,,,"T")="",NA(),RTD("cqg.rtd",,"StudyData","SUBMINUTE("&amp;$D$31&amp;","&amp;FormatMainDisplay!$H$25&amp;",Regular)","Bar",,"Time",,AY57,"all",,,,"T")))</f>
        <v>42033.326388888891</v>
      </c>
      <c r="AY57" s="30">
        <f t="shared" si="4"/>
        <v>-52</v>
      </c>
    </row>
    <row r="58" spans="2:73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B58" s="103">
        <f>IF(FormatMainDisplay!$H$7="Y",RTD("cqg.rtd",,"StudyData",$D$6,"Bar",,"Open",FormatMainDisplay!$H$8,AG58,,,,,"T"),IF(RTD("cqg.rtd",,"StudyData","SUBMINUTE("&amp;$D$6&amp;","&amp;FormatMainDisplay!$H$10&amp;",Regular)","Bar",,"Open",,AG58,"all",,,,"T")="",NA(),RTD("cqg.rtd",,"StudyData","SUBMINUTE("&amp;$D$6&amp;","&amp;FormatMainDisplay!$H$10&amp;",Regular)","Bar",,"Open",,AG58,"all",,,,"T")))</f>
        <v>1993</v>
      </c>
      <c r="AC58" s="103">
        <f>IF(FormatMainDisplay!$H$7="Y",RTD("cqg.rtd",,"StudyData",$D$6,"Bar",,"High",FormatMainDisplay!$H$8,AG58,,,,,"T"),IF(RTD("cqg.rtd",,"StudyData","SUBMINUTE("&amp;$D$6&amp;","&amp;FormatMainDisplay!$H$10&amp;",Regular)","Bar",,"High",,AG58,"all",,,,"T")="",NA(),RTD("cqg.rtd",,"StudyData","SUBMINUTE("&amp;$D$6&amp;","&amp;FormatMainDisplay!$H$10&amp;",Regular)","Bar",,"High",,AG58,"all",,,,"T")))</f>
        <v>1993.5</v>
      </c>
      <c r="AD58" s="103">
        <f>IF(FormatMainDisplay!$H$7="Y",RTD("cqg.rtd",,"StudyData",$D$6,"Bar",,"Low",FormatMainDisplay!$H$8,AG58,,,,,"T"),IF(RTD("cqg.rtd",,"StudyData","SUBMINUTE("&amp;$D$6&amp;","&amp;FormatMainDisplay!$H$10&amp;",Regular)","Bar",,"Low",,AG58,"all",,,,"T")="",NA(),RTD("cqg.rtd",,"StudyData","SUBMINUTE("&amp;$D$6&amp;","&amp;FormatMainDisplay!$H$10&amp;",Regular)","Bar",,"Low",,AG58,"all",,,,"T")))</f>
        <v>1992.75</v>
      </c>
      <c r="AE58" s="103">
        <f>IF(FormatMainDisplay!$H$7="Y",RTD("cqg.rtd",,"StudyData",$D$6,"Bar",,"Close",FormatMainDisplay!$H$8,AG58,,,,,"T"),IF(RTD("cqg.rtd",,"StudyData","SUBMINUTE("&amp;$D$6&amp;","&amp;FormatMainDisplay!$H$10&amp;",Regular)","Bar",,"Close",,AG58,"all",,,,"T")="",NA(),RTD("cqg.rtd",,"StudyData","SUBMINUTE("&amp;$D$6&amp;","&amp;FormatMainDisplay!$H$10&amp;",Regular)","Bar",,"Close",,AG58,"all",,,,"T")))</f>
        <v>1993</v>
      </c>
      <c r="AF58" s="74">
        <f>IF(FormatMainDisplay!$H$7="Y",RTD("cqg.rtd",,"StudyData",$D$6,"Bar",,"Time",FormatMainDisplay!$H$8,AG58,,,,,"T"),IF(RTD("cqg.rtd",,"StudyData","SUBMINUTE("&amp;$D$6&amp;","&amp;FormatMainDisplay!$H$10&amp;",Regular)","Bar",,"Time",,AG58,"all",,,,"T")="",NA(),RTD("cqg.rtd",,"StudyData","SUBMINUTE("&amp;$D$6&amp;","&amp;FormatMainDisplay!$H$10&amp;",Regular)","Bar",,"Time",,AG58,"all",,,,"T")))</f>
        <v>42033.490972222222</v>
      </c>
      <c r="AG58" s="30">
        <f t="shared" si="0"/>
        <v>-53</v>
      </c>
      <c r="AK58" s="103">
        <f>IF(FormatMainDisplay!$O$7="Y",RTD("cqg.rtd",,"StudyData",$Q$6,"Bar",,"Open",FormatMainDisplay!$O$8,AP58,,,,,"T"),IF(RTD("cqg.rtd",,"StudyData","SUBMINUTE("&amp;$Q$6&amp;","&amp;FormatMainDisplay!$O$10&amp;",Regular)","Bar",,"Open",,AP58,"all",,,,"T")="",NA(),RTD("cqg.rtd",,"StudyData","SUBMINUTE("&amp;$Q$6&amp;","&amp;FormatMainDisplay!$O$10&amp;",Regular)","Bar",,"Open",,AP58,"all",,,,"T")))</f>
        <v>44.63</v>
      </c>
      <c r="AL58" s="103">
        <f>IF(FormatMainDisplay!$O$7="Y",RTD("cqg.rtd",,"StudyData",$Q$6,"Bar",,"High",FormatMainDisplay!$O$8,AP58,,,,,"T"),IF(RTD("cqg.rtd",,"StudyData","SUBMINUTE("&amp;$Q$6&amp;","&amp;FormatMainDisplay!$O$10&amp;",Regular)","Bar",,"High",,AP58,"all",,,,"T")="",NA(),RTD("cqg.rtd",,"StudyData","SUBMINUTE("&amp;$Q$6&amp;","&amp;FormatMainDisplay!$O$10&amp;",Regular)","Bar",,"High",,AP58,"all",,,,"T")))</f>
        <v>44.65</v>
      </c>
      <c r="AM58" s="103">
        <f>IF(FormatMainDisplay!$O$7="Y",RTD("cqg.rtd",,"StudyData",$Q$6,"Bar",,"Low",FormatMainDisplay!$O$8,AP58,,,,,"T"),IF(RTD("cqg.rtd",,"StudyData","SUBMINUTE("&amp;$Q$6&amp;","&amp;FormatMainDisplay!$O$10&amp;",Regular)","Bar",,"Low",,AP58,"all",,,,"T")="",NA(),RTD("cqg.rtd",,"StudyData","SUBMINUTE("&amp;$Q$6&amp;","&amp;FormatMainDisplay!$O$10&amp;",Regular)","Bar",,"Low",,AP58,"all",,,,"T")))</f>
        <v>44.5</v>
      </c>
      <c r="AN58" s="103">
        <f>IF(FormatMainDisplay!$O$7="Y",RTD("cqg.rtd",,"StudyData",$Q$6,"Bar",,"Close",FormatMainDisplay!$O$8,AP58,,,,,"T"),IF(RTD("cqg.rtd",,"StudyData","SUBMINUTE("&amp;$Q$6&amp;","&amp;FormatMainDisplay!$O$10&amp;",Regular)","Bar",,"Close",,AP58,"all",,,,"T")="",NA(),RTD("cqg.rtd",,"StudyData","SUBMINUTE("&amp;$Q$6&amp;","&amp;FormatMainDisplay!$O$10&amp;",Regular)","Bar",,"Close",,AP58,"all",,,,"T")))</f>
        <v>44.55</v>
      </c>
      <c r="AO58" s="74">
        <f>IF(FormatMainDisplay!$O$7="Y",RTD("cqg.rtd",,"StudyData",$Q$6,"Bar",,"Time",FormatMainDisplay!$O$8,AP58,,,,,"T"),IF(RTD("cqg.rtd",,"StudyData","SUBMINUTE("&amp;$Q$6&amp;","&amp;FormatMainDisplay!$O$10&amp;",Regular)","Bar",,"Time",,AP58,"all",,,,"T")="",NA(),RTD("cqg.rtd",,"StudyData","SUBMINUTE("&amp;$Q$6&amp;","&amp;FormatMainDisplay!$O$10&amp;",Regular)","Bar",,"Time",,AP58,"all",,,,"T")))</f>
        <v>42033.322916666664</v>
      </c>
      <c r="AP58" s="30">
        <f t="shared" si="2"/>
        <v>-53</v>
      </c>
      <c r="AT58" s="105">
        <f>IF(FormatMainDisplay!$H$22="Y",RTD("cqg.rtd",,"StudyData",$D$31,"Bar",,"Open",FormatMainDisplay!$H$23,AY58,,,,,"T"),IF(RTD("cqg.rtd",,"StudyData","SUBMINUTE("&amp;$D$31&amp;","&amp;FormatMainDisplay!$H$25&amp;",Regular)","Bar",,"Open",,AY58,"all",,,,"T")="",NA(),RTD("cqg.rtd",,"StudyData","SUBMINUTE("&amp;$D$31&amp;","&amp;FormatMainDisplay!$H$25&amp;",Regular)","Bar",,"Open",,AY58,"all",,,,"T")))</f>
        <v>1.1313</v>
      </c>
      <c r="AU58" s="105">
        <f>IF(FormatMainDisplay!$H$22="Y",RTD("cqg.rtd",,"StudyData",$D$31,"Bar",,"High",FormatMainDisplay!$H$23,AY58,,,,,"T"),IF(RTD("cqg.rtd",,"StudyData","SUBMINUTE("&amp;$D$31&amp;","&amp;FormatMainDisplay!$H$25&amp;",Regular)","Bar",,"High",,AY58,"all",,,,"T")="",NA(),RTD("cqg.rtd",,"StudyData","SUBMINUTE("&amp;$D$31&amp;","&amp;FormatMainDisplay!$H$25&amp;",Regular)","Bar",,"High",,AY58,"all",,,,"T")))</f>
        <v>1.1327</v>
      </c>
      <c r="AV58" s="105">
        <f>IF(FormatMainDisplay!$H$22="Y",RTD("cqg.rtd",,"StudyData",$D$31,"Bar",,"Low",FormatMainDisplay!$H$23,AY58,,,,,"T"),IF(RTD("cqg.rtd",,"StudyData","SUBMINUTE("&amp;$D$31&amp;","&amp;FormatMainDisplay!$H$25&amp;",Regular)","Bar",,"Low",,AY58,"all",,,,"T")="",NA(),RTD("cqg.rtd",,"StudyData","SUBMINUTE("&amp;$D$31&amp;","&amp;FormatMainDisplay!$H$25&amp;",Regular)","Bar",,"Low",,AY58,"all",,,,"T")))</f>
        <v>1.1311</v>
      </c>
      <c r="AW58" s="105">
        <f>IF(FormatMainDisplay!$H$22="Y",RTD("cqg.rtd",,"StudyData",$D$31,"Bar",,"Close",FormatMainDisplay!$H$23,AY58,,,,,"T"),IF(RTD("cqg.rtd",,"StudyData","SUBMINUTE("&amp;$D$31&amp;","&amp;FormatMainDisplay!$H$25&amp;",Regular)","Bar",,"Close",,AY58,"all",,,,"T")="",NA(),RTD("cqg.rtd",,"StudyData","SUBMINUTE("&amp;$D$31&amp;","&amp;FormatMainDisplay!$H$25&amp;",Regular)","Bar",,"Close",,AY58,"all",,,,"T")))</f>
        <v>1.1327</v>
      </c>
      <c r="AX58" s="74">
        <f>IF(FormatMainDisplay!$H$22="Y",RTD("cqg.rtd",,"StudyData",$D$31,"Bar",,"Time",FormatMainDisplay!$H$23,AY58,,,,,"T"),IF(RTD("cqg.rtd",,"StudyData","SUBMINUTE("&amp;$D$31&amp;","&amp;FormatMainDisplay!$H$25&amp;",Regular)","Bar",,"Time",,AY58,"all",,,,"T")="",NA(),RTD("cqg.rtd",,"StudyData","SUBMINUTE("&amp;$D$31&amp;","&amp;FormatMainDisplay!$H$25&amp;",Regular)","Bar",,"Time",,AY58,"all",,,,"T")))</f>
        <v>42033.322916666664</v>
      </c>
      <c r="AY58" s="30">
        <f t="shared" si="4"/>
        <v>-53</v>
      </c>
    </row>
    <row r="59" spans="2:73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B59" s="103">
        <f>IF(FormatMainDisplay!$H$7="Y",RTD("cqg.rtd",,"StudyData",$D$6,"Bar",,"Open",FormatMainDisplay!$H$8,AG59,,,,,"T"),IF(RTD("cqg.rtd",,"StudyData","SUBMINUTE("&amp;$D$6&amp;","&amp;FormatMainDisplay!$H$10&amp;",Regular)","Bar",,"Open",,AG59,"all",,,,"T")="",NA(),RTD("cqg.rtd",,"StudyData","SUBMINUTE("&amp;$D$6&amp;","&amp;FormatMainDisplay!$H$10&amp;",Regular)","Bar",,"Open",,AG59,"all",,,,"T")))</f>
        <v>1993</v>
      </c>
      <c r="AC59" s="103">
        <f>IF(FormatMainDisplay!$H$7="Y",RTD("cqg.rtd",,"StudyData",$D$6,"Bar",,"High",FormatMainDisplay!$H$8,AG59,,,,,"T"),IF(RTD("cqg.rtd",,"StudyData","SUBMINUTE("&amp;$D$6&amp;","&amp;FormatMainDisplay!$H$10&amp;",Regular)","Bar",,"High",,AG59,"all",,,,"T")="",NA(),RTD("cqg.rtd",,"StudyData","SUBMINUTE("&amp;$D$6&amp;","&amp;FormatMainDisplay!$H$10&amp;",Regular)","Bar",,"High",,AG59,"all",,,,"T")))</f>
        <v>1993</v>
      </c>
      <c r="AD59" s="103">
        <f>IF(FormatMainDisplay!$H$7="Y",RTD("cqg.rtd",,"StudyData",$D$6,"Bar",,"Low",FormatMainDisplay!$H$8,AG59,,,,,"T"),IF(RTD("cqg.rtd",,"StudyData","SUBMINUTE("&amp;$D$6&amp;","&amp;FormatMainDisplay!$H$10&amp;",Regular)","Bar",,"Low",,AG59,"all",,,,"T")="",NA(),RTD("cqg.rtd",,"StudyData","SUBMINUTE("&amp;$D$6&amp;","&amp;FormatMainDisplay!$H$10&amp;",Regular)","Bar",,"Low",,AG59,"all",,,,"T")))</f>
        <v>1992.5</v>
      </c>
      <c r="AE59" s="103">
        <f>IF(FormatMainDisplay!$H$7="Y",RTD("cqg.rtd",,"StudyData",$D$6,"Bar",,"Close",FormatMainDisplay!$H$8,AG59,,,,,"T"),IF(RTD("cqg.rtd",,"StudyData","SUBMINUTE("&amp;$D$6&amp;","&amp;FormatMainDisplay!$H$10&amp;",Regular)","Bar",,"Close",,AG59,"all",,,,"T")="",NA(),RTD("cqg.rtd",,"StudyData","SUBMINUTE("&amp;$D$6&amp;","&amp;FormatMainDisplay!$H$10&amp;",Regular)","Bar",,"Close",,AG59,"all",,,,"T")))</f>
        <v>1993</v>
      </c>
      <c r="AF59" s="74">
        <f>IF(FormatMainDisplay!$H$7="Y",RTD("cqg.rtd",,"StudyData",$D$6,"Bar",,"Time",FormatMainDisplay!$H$8,AG59,,,,,"T"),IF(RTD("cqg.rtd",,"StudyData","SUBMINUTE("&amp;$D$6&amp;","&amp;FormatMainDisplay!$H$10&amp;",Regular)","Bar",,"Time",,AG59,"all",,,,"T")="",NA(),RTD("cqg.rtd",,"StudyData","SUBMINUTE("&amp;$D$6&amp;","&amp;FormatMainDisplay!$H$10&amp;",Regular)","Bar",,"Time",,AG59,"all",,,,"T")))</f>
        <v>42033.490624999999</v>
      </c>
      <c r="AG59" s="30">
        <f t="shared" si="0"/>
        <v>-54</v>
      </c>
      <c r="AK59" s="103">
        <f>IF(FormatMainDisplay!$O$7="Y",RTD("cqg.rtd",,"StudyData",$Q$6,"Bar",,"Open",FormatMainDisplay!$O$8,AP59,,,,,"T"),IF(RTD("cqg.rtd",,"StudyData","SUBMINUTE("&amp;$Q$6&amp;","&amp;FormatMainDisplay!$O$10&amp;",Regular)","Bar",,"Open",,AP59,"all",,,,"T")="",NA(),RTD("cqg.rtd",,"StudyData","SUBMINUTE("&amp;$Q$6&amp;","&amp;FormatMainDisplay!$O$10&amp;",Regular)","Bar",,"Open",,AP59,"all",,,,"T")))</f>
        <v>44.71</v>
      </c>
      <c r="AL59" s="103">
        <f>IF(FormatMainDisplay!$O$7="Y",RTD("cqg.rtd",,"StudyData",$Q$6,"Bar",,"High",FormatMainDisplay!$O$8,AP59,,,,,"T"),IF(RTD("cqg.rtd",,"StudyData","SUBMINUTE("&amp;$Q$6&amp;","&amp;FormatMainDisplay!$O$10&amp;",Regular)","Bar",,"High",,AP59,"all",,,,"T")="",NA(),RTD("cqg.rtd",,"StudyData","SUBMINUTE("&amp;$Q$6&amp;","&amp;FormatMainDisplay!$O$10&amp;",Regular)","Bar",,"High",,AP59,"all",,,,"T")))</f>
        <v>44.76</v>
      </c>
      <c r="AM59" s="103">
        <f>IF(FormatMainDisplay!$O$7="Y",RTD("cqg.rtd",,"StudyData",$Q$6,"Bar",,"Low",FormatMainDisplay!$O$8,AP59,,,,,"T"),IF(RTD("cqg.rtd",,"StudyData","SUBMINUTE("&amp;$Q$6&amp;","&amp;FormatMainDisplay!$O$10&amp;",Regular)","Bar",,"Low",,AP59,"all",,,,"T")="",NA(),RTD("cqg.rtd",,"StudyData","SUBMINUTE("&amp;$Q$6&amp;","&amp;FormatMainDisplay!$O$10&amp;",Regular)","Bar",,"Low",,AP59,"all",,,,"T")))</f>
        <v>44.61</v>
      </c>
      <c r="AN59" s="103">
        <f>IF(FormatMainDisplay!$O$7="Y",RTD("cqg.rtd",,"StudyData",$Q$6,"Bar",,"Close",FormatMainDisplay!$O$8,AP59,,,,,"T"),IF(RTD("cqg.rtd",,"StudyData","SUBMINUTE("&amp;$Q$6&amp;","&amp;FormatMainDisplay!$O$10&amp;",Regular)","Bar",,"Close",,AP59,"all",,,,"T")="",NA(),RTD("cqg.rtd",,"StudyData","SUBMINUTE("&amp;$Q$6&amp;","&amp;FormatMainDisplay!$O$10&amp;",Regular)","Bar",,"Close",,AP59,"all",,,,"T")))</f>
        <v>44.64</v>
      </c>
      <c r="AO59" s="74">
        <f>IF(FormatMainDisplay!$O$7="Y",RTD("cqg.rtd",,"StudyData",$Q$6,"Bar",,"Time",FormatMainDisplay!$O$8,AP59,,,,,"T"),IF(RTD("cqg.rtd",,"StudyData","SUBMINUTE("&amp;$Q$6&amp;","&amp;FormatMainDisplay!$O$10&amp;",Regular)","Bar",,"Time",,AP59,"all",,,,"T")="",NA(),RTD("cqg.rtd",,"StudyData","SUBMINUTE("&amp;$Q$6&amp;","&amp;FormatMainDisplay!$O$10&amp;",Regular)","Bar",,"Time",,AP59,"all",,,,"T")))</f>
        <v>42033.319444444445</v>
      </c>
      <c r="AP59" s="30">
        <f t="shared" si="2"/>
        <v>-54</v>
      </c>
      <c r="AT59" s="105">
        <f>IF(FormatMainDisplay!$H$22="Y",RTD("cqg.rtd",,"StudyData",$D$31,"Bar",,"Open",FormatMainDisplay!$H$23,AY59,,,,,"T"),IF(RTD("cqg.rtd",,"StudyData","SUBMINUTE("&amp;$D$31&amp;","&amp;FormatMainDisplay!$H$25&amp;",Regular)","Bar",,"Open",,AY59,"all",,,,"T")="",NA(),RTD("cqg.rtd",,"StudyData","SUBMINUTE("&amp;$D$31&amp;","&amp;FormatMainDisplay!$H$25&amp;",Regular)","Bar",,"Open",,AY59,"all",,,,"T")))</f>
        <v>1.1315</v>
      </c>
      <c r="AU59" s="105">
        <f>IF(FormatMainDisplay!$H$22="Y",RTD("cqg.rtd",,"StudyData",$D$31,"Bar",,"High",FormatMainDisplay!$H$23,AY59,,,,,"T"),IF(RTD("cqg.rtd",,"StudyData","SUBMINUTE("&amp;$D$31&amp;","&amp;FormatMainDisplay!$H$25&amp;",Regular)","Bar",,"High",,AY59,"all",,,,"T")="",NA(),RTD("cqg.rtd",,"StudyData","SUBMINUTE("&amp;$D$31&amp;","&amp;FormatMainDisplay!$H$25&amp;",Regular)","Bar",,"High",,AY59,"all",,,,"T")))</f>
        <v>1.1318999999999999</v>
      </c>
      <c r="AV59" s="105">
        <f>IF(FormatMainDisplay!$H$22="Y",RTD("cqg.rtd",,"StudyData",$D$31,"Bar",,"Low",FormatMainDisplay!$H$23,AY59,,,,,"T"),IF(RTD("cqg.rtd",,"StudyData","SUBMINUTE("&amp;$D$31&amp;","&amp;FormatMainDisplay!$H$25&amp;",Regular)","Bar",,"Low",,AY59,"all",,,,"T")="",NA(),RTD("cqg.rtd",,"StudyData","SUBMINUTE("&amp;$D$31&amp;","&amp;FormatMainDisplay!$H$25&amp;",Regular)","Bar",,"Low",,AY59,"all",,,,"T")))</f>
        <v>1.1312</v>
      </c>
      <c r="AW59" s="105">
        <f>IF(FormatMainDisplay!$H$22="Y",RTD("cqg.rtd",,"StudyData",$D$31,"Bar",,"Close",FormatMainDisplay!$H$23,AY59,,,,,"T"),IF(RTD("cqg.rtd",,"StudyData","SUBMINUTE("&amp;$D$31&amp;","&amp;FormatMainDisplay!$H$25&amp;",Regular)","Bar",,"Close",,AY59,"all",,,,"T")="",NA(),RTD("cqg.rtd",,"StudyData","SUBMINUTE("&amp;$D$31&amp;","&amp;FormatMainDisplay!$H$25&amp;",Regular)","Bar",,"Close",,AY59,"all",,,,"T")))</f>
        <v>1.1313</v>
      </c>
      <c r="AX59" s="74">
        <f>IF(FormatMainDisplay!$H$22="Y",RTD("cqg.rtd",,"StudyData",$D$31,"Bar",,"Time",FormatMainDisplay!$H$23,AY59,,,,,"T"),IF(RTD("cqg.rtd",,"StudyData","SUBMINUTE("&amp;$D$31&amp;","&amp;FormatMainDisplay!$H$25&amp;",Regular)","Bar",,"Time",,AY59,"all",,,,"T")="",NA(),RTD("cqg.rtd",,"StudyData","SUBMINUTE("&amp;$D$31&amp;","&amp;FormatMainDisplay!$H$25&amp;",Regular)","Bar",,"Time",,AY59,"all",,,,"T")))</f>
        <v>42033.319444444445</v>
      </c>
      <c r="AY59" s="30">
        <f t="shared" si="4"/>
        <v>-54</v>
      </c>
    </row>
    <row r="60" spans="2:73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B60" s="103">
        <f>IF(FormatMainDisplay!$H$7="Y",RTD("cqg.rtd",,"StudyData",$D$6,"Bar",,"Open",FormatMainDisplay!$H$8,AG60,,,,,"T"),IF(RTD("cqg.rtd",,"StudyData","SUBMINUTE("&amp;$D$6&amp;","&amp;FormatMainDisplay!$H$10&amp;",Regular)","Bar",,"Open",,AG60,"all",,,,"T")="",NA(),RTD("cqg.rtd",,"StudyData","SUBMINUTE("&amp;$D$6&amp;","&amp;FormatMainDisplay!$H$10&amp;",Regular)","Bar",,"Open",,AG60,"all",,,,"T")))</f>
        <v>1992</v>
      </c>
      <c r="AC60" s="103">
        <f>IF(FormatMainDisplay!$H$7="Y",RTD("cqg.rtd",,"StudyData",$D$6,"Bar",,"High",FormatMainDisplay!$H$8,AG60,,,,,"T"),IF(RTD("cqg.rtd",,"StudyData","SUBMINUTE("&amp;$D$6&amp;","&amp;FormatMainDisplay!$H$10&amp;",Regular)","Bar",,"High",,AG60,"all",,,,"T")="",NA(),RTD("cqg.rtd",,"StudyData","SUBMINUTE("&amp;$D$6&amp;","&amp;FormatMainDisplay!$H$10&amp;",Regular)","Bar",,"High",,AG60,"all",,,,"T")))</f>
        <v>1993</v>
      </c>
      <c r="AD60" s="103">
        <f>IF(FormatMainDisplay!$H$7="Y",RTD("cqg.rtd",,"StudyData",$D$6,"Bar",,"Low",FormatMainDisplay!$H$8,AG60,,,,,"T"),IF(RTD("cqg.rtd",,"StudyData","SUBMINUTE("&amp;$D$6&amp;","&amp;FormatMainDisplay!$H$10&amp;",Regular)","Bar",,"Low",,AG60,"all",,,,"T")="",NA(),RTD("cqg.rtd",,"StudyData","SUBMINUTE("&amp;$D$6&amp;","&amp;FormatMainDisplay!$H$10&amp;",Regular)","Bar",,"Low",,AG60,"all",,,,"T")))</f>
        <v>1991.75</v>
      </c>
      <c r="AE60" s="103">
        <f>IF(FormatMainDisplay!$H$7="Y",RTD("cqg.rtd",,"StudyData",$D$6,"Bar",,"Close",FormatMainDisplay!$H$8,AG60,,,,,"T"),IF(RTD("cqg.rtd",,"StudyData","SUBMINUTE("&amp;$D$6&amp;","&amp;FormatMainDisplay!$H$10&amp;",Regular)","Bar",,"Close",,AG60,"all",,,,"T")="",NA(),RTD("cqg.rtd",,"StudyData","SUBMINUTE("&amp;$D$6&amp;","&amp;FormatMainDisplay!$H$10&amp;",Regular)","Bar",,"Close",,AG60,"all",,,,"T")))</f>
        <v>1993</v>
      </c>
      <c r="AF60" s="74">
        <f>IF(FormatMainDisplay!$H$7="Y",RTD("cqg.rtd",,"StudyData",$D$6,"Bar",,"Time",FormatMainDisplay!$H$8,AG60,,,,,"T"),IF(RTD("cqg.rtd",,"StudyData","SUBMINUTE("&amp;$D$6&amp;","&amp;FormatMainDisplay!$H$10&amp;",Regular)","Bar",,"Time",,AG60,"all",,,,"T")="",NA(),RTD("cqg.rtd",,"StudyData","SUBMINUTE("&amp;$D$6&amp;","&amp;FormatMainDisplay!$H$10&amp;",Regular)","Bar",,"Time",,AG60,"all",,,,"T")))</f>
        <v>42033.490277777775</v>
      </c>
      <c r="AG60" s="30">
        <f t="shared" si="0"/>
        <v>-55</v>
      </c>
      <c r="AK60" s="103">
        <f>IF(FormatMainDisplay!$O$7="Y",RTD("cqg.rtd",,"StudyData",$Q$6,"Bar",,"Open",FormatMainDisplay!$O$8,AP60,,,,,"T"),IF(RTD("cqg.rtd",,"StudyData","SUBMINUTE("&amp;$Q$6&amp;","&amp;FormatMainDisplay!$O$10&amp;",Regular)","Bar",,"Open",,AP60,"all",,,,"T")="",NA(),RTD("cqg.rtd",,"StudyData","SUBMINUTE("&amp;$Q$6&amp;","&amp;FormatMainDisplay!$O$10&amp;",Regular)","Bar",,"Open",,AP60,"all",,,,"T")))</f>
        <v>44.68</v>
      </c>
      <c r="AL60" s="103">
        <f>IF(FormatMainDisplay!$O$7="Y",RTD("cqg.rtd",,"StudyData",$Q$6,"Bar",,"High",FormatMainDisplay!$O$8,AP60,,,,,"T"),IF(RTD("cqg.rtd",,"StudyData","SUBMINUTE("&amp;$Q$6&amp;","&amp;FormatMainDisplay!$O$10&amp;",Regular)","Bar",,"High",,AP60,"all",,,,"T")="",NA(),RTD("cqg.rtd",,"StudyData","SUBMINUTE("&amp;$Q$6&amp;","&amp;FormatMainDisplay!$O$10&amp;",Regular)","Bar",,"High",,AP60,"all",,,,"T")))</f>
        <v>44.76</v>
      </c>
      <c r="AM60" s="103">
        <f>IF(FormatMainDisplay!$O$7="Y",RTD("cqg.rtd",,"StudyData",$Q$6,"Bar",,"Low",FormatMainDisplay!$O$8,AP60,,,,,"T"),IF(RTD("cqg.rtd",,"StudyData","SUBMINUTE("&amp;$Q$6&amp;","&amp;FormatMainDisplay!$O$10&amp;",Regular)","Bar",,"Low",,AP60,"all",,,,"T")="",NA(),RTD("cqg.rtd",,"StudyData","SUBMINUTE("&amp;$Q$6&amp;","&amp;FormatMainDisplay!$O$10&amp;",Regular)","Bar",,"Low",,AP60,"all",,,,"T")))</f>
        <v>44.64</v>
      </c>
      <c r="AN60" s="103">
        <f>IF(FormatMainDisplay!$O$7="Y",RTD("cqg.rtd",,"StudyData",$Q$6,"Bar",,"Close",FormatMainDisplay!$O$8,AP60,,,,,"T"),IF(RTD("cqg.rtd",,"StudyData","SUBMINUTE("&amp;$Q$6&amp;","&amp;FormatMainDisplay!$O$10&amp;",Regular)","Bar",,"Close",,AP60,"all",,,,"T")="",NA(),RTD("cqg.rtd",,"StudyData","SUBMINUTE("&amp;$Q$6&amp;","&amp;FormatMainDisplay!$O$10&amp;",Regular)","Bar",,"Close",,AP60,"all",,,,"T")))</f>
        <v>44.69</v>
      </c>
      <c r="AO60" s="74">
        <f>IF(FormatMainDisplay!$O$7="Y",RTD("cqg.rtd",,"StudyData",$Q$6,"Bar",,"Time",FormatMainDisplay!$O$8,AP60,,,,,"T"),IF(RTD("cqg.rtd",,"StudyData","SUBMINUTE("&amp;$Q$6&amp;","&amp;FormatMainDisplay!$O$10&amp;",Regular)","Bar",,"Time",,AP60,"all",,,,"T")="",NA(),RTD("cqg.rtd",,"StudyData","SUBMINUTE("&amp;$Q$6&amp;","&amp;FormatMainDisplay!$O$10&amp;",Regular)","Bar",,"Time",,AP60,"all",,,,"T")))</f>
        <v>42033.315972222219</v>
      </c>
      <c r="AP60" s="30">
        <f t="shared" si="2"/>
        <v>-55</v>
      </c>
      <c r="AT60" s="105">
        <f>IF(FormatMainDisplay!$H$22="Y",RTD("cqg.rtd",,"StudyData",$D$31,"Bar",,"Open",FormatMainDisplay!$H$23,AY60,,,,,"T"),IF(RTD("cqg.rtd",,"StudyData","SUBMINUTE("&amp;$D$31&amp;","&amp;FormatMainDisplay!$H$25&amp;",Regular)","Bar",,"Open",,AY60,"all",,,,"T")="",NA(),RTD("cqg.rtd",,"StudyData","SUBMINUTE("&amp;$D$31&amp;","&amp;FormatMainDisplay!$H$25&amp;",Regular)","Bar",,"Open",,AY60,"all",,,,"T")))</f>
        <v>1.1316999999999999</v>
      </c>
      <c r="AU60" s="105">
        <f>IF(FormatMainDisplay!$H$22="Y",RTD("cqg.rtd",,"StudyData",$D$31,"Bar",,"High",FormatMainDisplay!$H$23,AY60,,,,,"T"),IF(RTD("cqg.rtd",,"StudyData","SUBMINUTE("&amp;$D$31&amp;","&amp;FormatMainDisplay!$H$25&amp;",Regular)","Bar",,"High",,AY60,"all",,,,"T")="",NA(),RTD("cqg.rtd",,"StudyData","SUBMINUTE("&amp;$D$31&amp;","&amp;FormatMainDisplay!$H$25&amp;",Regular)","Bar",,"High",,AY60,"all",,,,"T")))</f>
        <v>1.1322000000000001</v>
      </c>
      <c r="AV60" s="105">
        <f>IF(FormatMainDisplay!$H$22="Y",RTD("cqg.rtd",,"StudyData",$D$31,"Bar",,"Low",FormatMainDisplay!$H$23,AY60,,,,,"T"),IF(RTD("cqg.rtd",,"StudyData","SUBMINUTE("&amp;$D$31&amp;","&amp;FormatMainDisplay!$H$25&amp;",Regular)","Bar",,"Low",,AY60,"all",,,,"T")="",NA(),RTD("cqg.rtd",,"StudyData","SUBMINUTE("&amp;$D$31&amp;","&amp;FormatMainDisplay!$H$25&amp;",Regular)","Bar",,"Low",,AY60,"all",,,,"T")))</f>
        <v>1.1303000000000001</v>
      </c>
      <c r="AW60" s="105">
        <f>IF(FormatMainDisplay!$H$22="Y",RTD("cqg.rtd",,"StudyData",$D$31,"Bar",,"Close",FormatMainDisplay!$H$23,AY60,,,,,"T"),IF(RTD("cqg.rtd",,"StudyData","SUBMINUTE("&amp;$D$31&amp;","&amp;FormatMainDisplay!$H$25&amp;",Regular)","Bar",,"Close",,AY60,"all",,,,"T")="",NA(),RTD("cqg.rtd",,"StudyData","SUBMINUTE("&amp;$D$31&amp;","&amp;FormatMainDisplay!$H$25&amp;",Regular)","Bar",,"Close",,AY60,"all",,,,"T")))</f>
        <v>1.1315</v>
      </c>
      <c r="AX60" s="74">
        <f>IF(FormatMainDisplay!$H$22="Y",RTD("cqg.rtd",,"StudyData",$D$31,"Bar",,"Time",FormatMainDisplay!$H$23,AY60,,,,,"T"),IF(RTD("cqg.rtd",,"StudyData","SUBMINUTE("&amp;$D$31&amp;","&amp;FormatMainDisplay!$H$25&amp;",Regular)","Bar",,"Time",,AY60,"all",,,,"T")="",NA(),RTD("cqg.rtd",,"StudyData","SUBMINUTE("&amp;$D$31&amp;","&amp;FormatMainDisplay!$H$25&amp;",Regular)","Bar",,"Time",,AY60,"all",,,,"T")))</f>
        <v>42033.315972222219</v>
      </c>
      <c r="AY60" s="30">
        <f t="shared" si="4"/>
        <v>-55</v>
      </c>
    </row>
    <row r="61" spans="2:73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103">
        <f>IF(FormatMainDisplay!$H$7="Y",RTD("cqg.rtd",,"StudyData",$D$6,"Bar",,"Open",FormatMainDisplay!$H$8,AG61,,,,,"T"),IF(RTD("cqg.rtd",,"StudyData","SUBMINUTE("&amp;$D$6&amp;","&amp;FormatMainDisplay!$H$10&amp;",Regular)","Bar",,"Open",,AG61,"all",,,,"T")="",NA(),RTD("cqg.rtd",,"StudyData","SUBMINUTE("&amp;$D$6&amp;","&amp;FormatMainDisplay!$H$10&amp;",Regular)","Bar",,"Open",,AG61,"all",,,,"T")))</f>
        <v>1991.75</v>
      </c>
      <c r="AC61" s="103">
        <f>IF(FormatMainDisplay!$H$7="Y",RTD("cqg.rtd",,"StudyData",$D$6,"Bar",,"High",FormatMainDisplay!$H$8,AG61,,,,,"T"),IF(RTD("cqg.rtd",,"StudyData","SUBMINUTE("&amp;$D$6&amp;","&amp;FormatMainDisplay!$H$10&amp;",Regular)","Bar",,"High",,AG61,"all",,,,"T")="",NA(),RTD("cqg.rtd",,"StudyData","SUBMINUTE("&amp;$D$6&amp;","&amp;FormatMainDisplay!$H$10&amp;",Regular)","Bar",,"High",,AG61,"all",,,,"T")))</f>
        <v>1991.75</v>
      </c>
      <c r="AD61" s="103">
        <f>IF(FormatMainDisplay!$H$7="Y",RTD("cqg.rtd",,"StudyData",$D$6,"Bar",,"Low",FormatMainDisplay!$H$8,AG61,,,,,"T"),IF(RTD("cqg.rtd",,"StudyData","SUBMINUTE("&amp;$D$6&amp;","&amp;FormatMainDisplay!$H$10&amp;",Regular)","Bar",,"Low",,AG61,"all",,,,"T")="",NA(),RTD("cqg.rtd",,"StudyData","SUBMINUTE("&amp;$D$6&amp;","&amp;FormatMainDisplay!$H$10&amp;",Regular)","Bar",,"Low",,AG61,"all",,,,"T")))</f>
        <v>1991.5</v>
      </c>
      <c r="AE61" s="103">
        <f>IF(FormatMainDisplay!$H$7="Y",RTD("cqg.rtd",,"StudyData",$D$6,"Bar",,"Close",FormatMainDisplay!$H$8,AG61,,,,,"T"),IF(RTD("cqg.rtd",,"StudyData","SUBMINUTE("&amp;$D$6&amp;","&amp;FormatMainDisplay!$H$10&amp;",Regular)","Bar",,"Close",,AG61,"all",,,,"T")="",NA(),RTD("cqg.rtd",,"StudyData","SUBMINUTE("&amp;$D$6&amp;","&amp;FormatMainDisplay!$H$10&amp;",Regular)","Bar",,"Close",,AG61,"all",,,,"T")))</f>
        <v>1991.75</v>
      </c>
      <c r="AF61" s="74">
        <f>IF(FormatMainDisplay!$H$7="Y",RTD("cqg.rtd",,"StudyData",$D$6,"Bar",,"Time",FormatMainDisplay!$H$8,AG61,,,,,"T"),IF(RTD("cqg.rtd",,"StudyData","SUBMINUTE("&amp;$D$6&amp;","&amp;FormatMainDisplay!$H$10&amp;",Regular)","Bar",,"Time",,AG61,"all",,,,"T")="",NA(),RTD("cqg.rtd",,"StudyData","SUBMINUTE("&amp;$D$6&amp;","&amp;FormatMainDisplay!$H$10&amp;",Regular)","Bar",,"Time",,AG61,"all",,,,"T")))</f>
        <v>42033.489930555559</v>
      </c>
      <c r="AG61" s="30">
        <f t="shared" si="0"/>
        <v>-56</v>
      </c>
      <c r="AK61" s="103">
        <f>IF(FormatMainDisplay!$O$7="Y",RTD("cqg.rtd",,"StudyData",$Q$6,"Bar",,"Open",FormatMainDisplay!$O$8,AP61,,,,,"T"),IF(RTD("cqg.rtd",,"StudyData","SUBMINUTE("&amp;$Q$6&amp;","&amp;FormatMainDisplay!$O$10&amp;",Regular)","Bar",,"Open",,AP61,"all",,,,"T")="",NA(),RTD("cqg.rtd",,"StudyData","SUBMINUTE("&amp;$Q$6&amp;","&amp;FormatMainDisplay!$O$10&amp;",Regular)","Bar",,"Open",,AP61,"all",,,,"T")))</f>
        <v>44.55</v>
      </c>
      <c r="AL61" s="103">
        <f>IF(FormatMainDisplay!$O$7="Y",RTD("cqg.rtd",,"StudyData",$Q$6,"Bar",,"High",FormatMainDisplay!$O$8,AP61,,,,,"T"),IF(RTD("cqg.rtd",,"StudyData","SUBMINUTE("&amp;$Q$6&amp;","&amp;FormatMainDisplay!$O$10&amp;",Regular)","Bar",,"High",,AP61,"all",,,,"T")="",NA(),RTD("cqg.rtd",,"StudyData","SUBMINUTE("&amp;$Q$6&amp;","&amp;FormatMainDisplay!$O$10&amp;",Regular)","Bar",,"High",,AP61,"all",,,,"T")))</f>
        <v>44.73</v>
      </c>
      <c r="AM61" s="103">
        <f>IF(FormatMainDisplay!$O$7="Y",RTD("cqg.rtd",,"StudyData",$Q$6,"Bar",,"Low",FormatMainDisplay!$O$8,AP61,,,,,"T"),IF(RTD("cqg.rtd",,"StudyData","SUBMINUTE("&amp;$Q$6&amp;","&amp;FormatMainDisplay!$O$10&amp;",Regular)","Bar",,"Low",,AP61,"all",,,,"T")="",NA(),RTD("cqg.rtd",,"StudyData","SUBMINUTE("&amp;$Q$6&amp;","&amp;FormatMainDisplay!$O$10&amp;",Regular)","Bar",,"Low",,AP61,"all",,,,"T")))</f>
        <v>44.55</v>
      </c>
      <c r="AN61" s="103">
        <f>IF(FormatMainDisplay!$O$7="Y",RTD("cqg.rtd",,"StudyData",$Q$6,"Bar",,"Close",FormatMainDisplay!$O$8,AP61,,,,,"T"),IF(RTD("cqg.rtd",,"StudyData","SUBMINUTE("&amp;$Q$6&amp;","&amp;FormatMainDisplay!$O$10&amp;",Regular)","Bar",,"Close",,AP61,"all",,,,"T")="",NA(),RTD("cqg.rtd",,"StudyData","SUBMINUTE("&amp;$Q$6&amp;","&amp;FormatMainDisplay!$O$10&amp;",Regular)","Bar",,"Close",,AP61,"all",,,,"T")))</f>
        <v>44.69</v>
      </c>
      <c r="AO61" s="74">
        <f>IF(FormatMainDisplay!$O$7="Y",RTD("cqg.rtd",,"StudyData",$Q$6,"Bar",,"Time",FormatMainDisplay!$O$8,AP61,,,,,"T"),IF(RTD("cqg.rtd",,"StudyData","SUBMINUTE("&amp;$Q$6&amp;","&amp;FormatMainDisplay!$O$10&amp;",Regular)","Bar",,"Time",,AP61,"all",,,,"T")="",NA(),RTD("cqg.rtd",,"StudyData","SUBMINUTE("&amp;$Q$6&amp;","&amp;FormatMainDisplay!$O$10&amp;",Regular)","Bar",,"Time",,AP61,"all",,,,"T")))</f>
        <v>42033.3125</v>
      </c>
      <c r="AP61" s="30">
        <f t="shared" si="2"/>
        <v>-56</v>
      </c>
      <c r="AT61" s="105">
        <f>IF(FormatMainDisplay!$H$22="Y",RTD("cqg.rtd",,"StudyData",$D$31,"Bar",,"Open",FormatMainDisplay!$H$23,AY61,,,,,"T"),IF(RTD("cqg.rtd",,"StudyData","SUBMINUTE("&amp;$D$31&amp;","&amp;FormatMainDisplay!$H$25&amp;",Regular)","Bar",,"Open",,AY61,"all",,,,"T")="",NA(),RTD("cqg.rtd",,"StudyData","SUBMINUTE("&amp;$D$31&amp;","&amp;FormatMainDisplay!$H$25&amp;",Regular)","Bar",,"Open",,AY61,"all",,,,"T")))</f>
        <v>1.1321000000000001</v>
      </c>
      <c r="AU61" s="105">
        <f>IF(FormatMainDisplay!$H$22="Y",RTD("cqg.rtd",,"StudyData",$D$31,"Bar",,"High",FormatMainDisplay!$H$23,AY61,,,,,"T"),IF(RTD("cqg.rtd",,"StudyData","SUBMINUTE("&amp;$D$31&amp;","&amp;FormatMainDisplay!$H$25&amp;",Regular)","Bar",,"High",,AY61,"all",,,,"T")="",NA(),RTD("cqg.rtd",,"StudyData","SUBMINUTE("&amp;$D$31&amp;","&amp;FormatMainDisplay!$H$25&amp;",Regular)","Bar",,"High",,AY61,"all",,,,"T")))</f>
        <v>1.1321000000000001</v>
      </c>
      <c r="AV61" s="105">
        <f>IF(FormatMainDisplay!$H$22="Y",RTD("cqg.rtd",,"StudyData",$D$31,"Bar",,"Low",FormatMainDisplay!$H$23,AY61,,,,,"T"),IF(RTD("cqg.rtd",,"StudyData","SUBMINUTE("&amp;$D$31&amp;","&amp;FormatMainDisplay!$H$25&amp;",Regular)","Bar",,"Low",,AY61,"all",,,,"T")="",NA(),RTD("cqg.rtd",,"StudyData","SUBMINUTE("&amp;$D$31&amp;","&amp;FormatMainDisplay!$H$25&amp;",Regular)","Bar",,"Low",,AY61,"all",,,,"T")))</f>
        <v>1.1301000000000001</v>
      </c>
      <c r="AW61" s="105">
        <f>IF(FormatMainDisplay!$H$22="Y",RTD("cqg.rtd",,"StudyData",$D$31,"Bar",,"Close",FormatMainDisplay!$H$23,AY61,,,,,"T"),IF(RTD("cqg.rtd",,"StudyData","SUBMINUTE("&amp;$D$31&amp;","&amp;FormatMainDisplay!$H$25&amp;",Regular)","Bar",,"Close",,AY61,"all",,,,"T")="",NA(),RTD("cqg.rtd",,"StudyData","SUBMINUTE("&amp;$D$31&amp;","&amp;FormatMainDisplay!$H$25&amp;",Regular)","Bar",,"Close",,AY61,"all",,,,"T")))</f>
        <v>1.1316999999999999</v>
      </c>
      <c r="AX61" s="74">
        <f>IF(FormatMainDisplay!$H$22="Y",RTD("cqg.rtd",,"StudyData",$D$31,"Bar",,"Time",FormatMainDisplay!$H$23,AY61,,,,,"T"),IF(RTD("cqg.rtd",,"StudyData","SUBMINUTE("&amp;$D$31&amp;","&amp;FormatMainDisplay!$H$25&amp;",Regular)","Bar",,"Time",,AY61,"all",,,,"T")="",NA(),RTD("cqg.rtd",,"StudyData","SUBMINUTE("&amp;$D$31&amp;","&amp;FormatMainDisplay!$H$25&amp;",Regular)","Bar",,"Time",,AY61,"all",,,,"T")))</f>
        <v>42033.3125</v>
      </c>
      <c r="AY61" s="30">
        <f t="shared" si="4"/>
        <v>-56</v>
      </c>
    </row>
    <row r="62" spans="2:73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B62" s="103">
        <f>IF(FormatMainDisplay!$H$7="Y",RTD("cqg.rtd",,"StudyData",$D$6,"Bar",,"Open",FormatMainDisplay!$H$8,AG62,,,,,"T"),IF(RTD("cqg.rtd",,"StudyData","SUBMINUTE("&amp;$D$6&amp;","&amp;FormatMainDisplay!$H$10&amp;",Regular)","Bar",,"Open",,AG62,"all",,,,"T")="",NA(),RTD("cqg.rtd",,"StudyData","SUBMINUTE("&amp;$D$6&amp;","&amp;FormatMainDisplay!$H$10&amp;",Regular)","Bar",,"Open",,AG62,"all",,,,"T")))</f>
        <v>1991.75</v>
      </c>
      <c r="AC62" s="103">
        <f>IF(FormatMainDisplay!$H$7="Y",RTD("cqg.rtd",,"StudyData",$D$6,"Bar",,"High",FormatMainDisplay!$H$8,AG62,,,,,"T"),IF(RTD("cqg.rtd",,"StudyData","SUBMINUTE("&amp;$D$6&amp;","&amp;FormatMainDisplay!$H$10&amp;",Regular)","Bar",,"High",,AG62,"all",,,,"T")="",NA(),RTD("cqg.rtd",,"StudyData","SUBMINUTE("&amp;$D$6&amp;","&amp;FormatMainDisplay!$H$10&amp;",Regular)","Bar",,"High",,AG62,"all",,,,"T")))</f>
        <v>1991.75</v>
      </c>
      <c r="AD62" s="103">
        <f>IF(FormatMainDisplay!$H$7="Y",RTD("cqg.rtd",,"StudyData",$D$6,"Bar",,"Low",FormatMainDisplay!$H$8,AG62,,,,,"T"),IF(RTD("cqg.rtd",,"StudyData","SUBMINUTE("&amp;$D$6&amp;","&amp;FormatMainDisplay!$H$10&amp;",Regular)","Bar",,"Low",,AG62,"all",,,,"T")="",NA(),RTD("cqg.rtd",,"StudyData","SUBMINUTE("&amp;$D$6&amp;","&amp;FormatMainDisplay!$H$10&amp;",Regular)","Bar",,"Low",,AG62,"all",,,,"T")))</f>
        <v>1990.5</v>
      </c>
      <c r="AE62" s="103">
        <f>IF(FormatMainDisplay!$H$7="Y",RTD("cqg.rtd",,"StudyData",$D$6,"Bar",,"Close",FormatMainDisplay!$H$8,AG62,,,,,"T"),IF(RTD("cqg.rtd",,"StudyData","SUBMINUTE("&amp;$D$6&amp;","&amp;FormatMainDisplay!$H$10&amp;",Regular)","Bar",,"Close",,AG62,"all",,,,"T")="",NA(),RTD("cqg.rtd",,"StudyData","SUBMINUTE("&amp;$D$6&amp;","&amp;FormatMainDisplay!$H$10&amp;",Regular)","Bar",,"Close",,AG62,"all",,,,"T")))</f>
        <v>1991.75</v>
      </c>
      <c r="AF62" s="74">
        <f>IF(FormatMainDisplay!$H$7="Y",RTD("cqg.rtd",,"StudyData",$D$6,"Bar",,"Time",FormatMainDisplay!$H$8,AG62,,,,,"T"),IF(RTD("cqg.rtd",,"StudyData","SUBMINUTE("&amp;$D$6&amp;","&amp;FormatMainDisplay!$H$10&amp;",Regular)","Bar",,"Time",,AG62,"all",,,,"T")="",NA(),RTD("cqg.rtd",,"StudyData","SUBMINUTE("&amp;$D$6&amp;","&amp;FormatMainDisplay!$H$10&amp;",Regular)","Bar",,"Time",,AG62,"all",,,,"T")))</f>
        <v>42033.489583333336</v>
      </c>
      <c r="AG62" s="30">
        <f t="shared" si="0"/>
        <v>-57</v>
      </c>
      <c r="AK62" s="103">
        <f>IF(FormatMainDisplay!$O$7="Y",RTD("cqg.rtd",,"StudyData",$Q$6,"Bar",,"Open",FormatMainDisplay!$O$8,AP62,,,,,"T"),IF(RTD("cqg.rtd",,"StudyData","SUBMINUTE("&amp;$Q$6&amp;","&amp;FormatMainDisplay!$O$10&amp;",Regular)","Bar",,"Open",,AP62,"all",,,,"T")="",NA(),RTD("cqg.rtd",,"StudyData","SUBMINUTE("&amp;$Q$6&amp;","&amp;FormatMainDisplay!$O$10&amp;",Regular)","Bar",,"Open",,AP62,"all",,,,"T")))</f>
        <v>44.61</v>
      </c>
      <c r="AL62" s="103">
        <f>IF(FormatMainDisplay!$O$7="Y",RTD("cqg.rtd",,"StudyData",$Q$6,"Bar",,"High",FormatMainDisplay!$O$8,AP62,,,,,"T"),IF(RTD("cqg.rtd",,"StudyData","SUBMINUTE("&amp;$Q$6&amp;","&amp;FormatMainDisplay!$O$10&amp;",Regular)","Bar",,"High",,AP62,"all",,,,"T")="",NA(),RTD("cqg.rtd",,"StudyData","SUBMINUTE("&amp;$Q$6&amp;","&amp;FormatMainDisplay!$O$10&amp;",Regular)","Bar",,"High",,AP62,"all",,,,"T")))</f>
        <v>44.62</v>
      </c>
      <c r="AM62" s="103">
        <f>IF(FormatMainDisplay!$O$7="Y",RTD("cqg.rtd",,"StudyData",$Q$6,"Bar",,"Low",FormatMainDisplay!$O$8,AP62,,,,,"T"),IF(RTD("cqg.rtd",,"StudyData","SUBMINUTE("&amp;$Q$6&amp;","&amp;FormatMainDisplay!$O$10&amp;",Regular)","Bar",,"Low",,AP62,"all",,,,"T")="",NA(),RTD("cqg.rtd",,"StudyData","SUBMINUTE("&amp;$Q$6&amp;","&amp;FormatMainDisplay!$O$10&amp;",Regular)","Bar",,"Low",,AP62,"all",,,,"T")))</f>
        <v>44.54</v>
      </c>
      <c r="AN62" s="103">
        <f>IF(FormatMainDisplay!$O$7="Y",RTD("cqg.rtd",,"StudyData",$Q$6,"Bar",,"Close",FormatMainDisplay!$O$8,AP62,,,,,"T"),IF(RTD("cqg.rtd",,"StudyData","SUBMINUTE("&amp;$Q$6&amp;","&amp;FormatMainDisplay!$O$10&amp;",Regular)","Bar",,"Close",,AP62,"all",,,,"T")="",NA(),RTD("cqg.rtd",,"StudyData","SUBMINUTE("&amp;$Q$6&amp;","&amp;FormatMainDisplay!$O$10&amp;",Regular)","Bar",,"Close",,AP62,"all",,,,"T")))</f>
        <v>44.55</v>
      </c>
      <c r="AO62" s="74">
        <f>IF(FormatMainDisplay!$O$7="Y",RTD("cqg.rtd",,"StudyData",$Q$6,"Bar",,"Time",FormatMainDisplay!$O$8,AP62,,,,,"T"),IF(RTD("cqg.rtd",,"StudyData","SUBMINUTE("&amp;$Q$6&amp;","&amp;FormatMainDisplay!$O$10&amp;",Regular)","Bar",,"Time",,AP62,"all",,,,"T")="",NA(),RTD("cqg.rtd",,"StudyData","SUBMINUTE("&amp;$Q$6&amp;","&amp;FormatMainDisplay!$O$10&amp;",Regular)","Bar",,"Time",,AP62,"all",,,,"T")))</f>
        <v>42033.309027777781</v>
      </c>
      <c r="AP62" s="30">
        <f t="shared" si="2"/>
        <v>-57</v>
      </c>
      <c r="AT62" s="105">
        <f>IF(FormatMainDisplay!$H$22="Y",RTD("cqg.rtd",,"StudyData",$D$31,"Bar",,"Open",FormatMainDisplay!$H$23,AY62,,,,,"T"),IF(RTD("cqg.rtd",,"StudyData","SUBMINUTE("&amp;$D$31&amp;","&amp;FormatMainDisplay!$H$25&amp;",Regular)","Bar",,"Open",,AY62,"all",,,,"T")="",NA(),RTD("cqg.rtd",,"StudyData","SUBMINUTE("&amp;$D$31&amp;","&amp;FormatMainDisplay!$H$25&amp;",Regular)","Bar",,"Open",,AY62,"all",,,,"T")))</f>
        <v>1.1324000000000001</v>
      </c>
      <c r="AU62" s="105">
        <f>IF(FormatMainDisplay!$H$22="Y",RTD("cqg.rtd",,"StudyData",$D$31,"Bar",,"High",FormatMainDisplay!$H$23,AY62,,,,,"T"),IF(RTD("cqg.rtd",,"StudyData","SUBMINUTE("&amp;$D$31&amp;","&amp;FormatMainDisplay!$H$25&amp;",Regular)","Bar",,"High",,AY62,"all",,,,"T")="",NA(),RTD("cqg.rtd",,"StudyData","SUBMINUTE("&amp;$D$31&amp;","&amp;FormatMainDisplay!$H$25&amp;",Regular)","Bar",,"High",,AY62,"all",,,,"T")))</f>
        <v>1.1325000000000001</v>
      </c>
      <c r="AV62" s="105">
        <f>IF(FormatMainDisplay!$H$22="Y",RTD("cqg.rtd",,"StudyData",$D$31,"Bar",,"Low",FormatMainDisplay!$H$23,AY62,,,,,"T"),IF(RTD("cqg.rtd",,"StudyData","SUBMINUTE("&amp;$D$31&amp;","&amp;FormatMainDisplay!$H$25&amp;",Regular)","Bar",,"Low",,AY62,"all",,,,"T")="",NA(),RTD("cqg.rtd",,"StudyData","SUBMINUTE("&amp;$D$31&amp;","&amp;FormatMainDisplay!$H$25&amp;",Regular)","Bar",,"Low",,AY62,"all",,,,"T")))</f>
        <v>1.1315</v>
      </c>
      <c r="AW62" s="105">
        <f>IF(FormatMainDisplay!$H$22="Y",RTD("cqg.rtd",,"StudyData",$D$31,"Bar",,"Close",FormatMainDisplay!$H$23,AY62,,,,,"T"),IF(RTD("cqg.rtd",,"StudyData","SUBMINUTE("&amp;$D$31&amp;","&amp;FormatMainDisplay!$H$25&amp;",Regular)","Bar",,"Close",,AY62,"all",,,,"T")="",NA(),RTD("cqg.rtd",,"StudyData","SUBMINUTE("&amp;$D$31&amp;","&amp;FormatMainDisplay!$H$25&amp;",Regular)","Bar",,"Close",,AY62,"all",,,,"T")))</f>
        <v>1.1317999999999999</v>
      </c>
      <c r="AX62" s="74">
        <f>IF(FormatMainDisplay!$H$22="Y",RTD("cqg.rtd",,"StudyData",$D$31,"Bar",,"Time",FormatMainDisplay!$H$23,AY62,,,,,"T"),IF(RTD("cqg.rtd",,"StudyData","SUBMINUTE("&amp;$D$31&amp;","&amp;FormatMainDisplay!$H$25&amp;",Regular)","Bar",,"Time",,AY62,"all",,,,"T")="",NA(),RTD("cqg.rtd",,"StudyData","SUBMINUTE("&amp;$D$31&amp;","&amp;FormatMainDisplay!$H$25&amp;",Regular)","Bar",,"Time",,AY62,"all",,,,"T")))</f>
        <v>42033.309027777781</v>
      </c>
      <c r="AY62" s="30">
        <f t="shared" si="4"/>
        <v>-57</v>
      </c>
    </row>
    <row r="63" spans="2:73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B63" s="103">
        <f>IF(FormatMainDisplay!$H$7="Y",RTD("cqg.rtd",,"StudyData",$D$6,"Bar",,"Open",FormatMainDisplay!$H$8,AG63,,,,,"T"),IF(RTD("cqg.rtd",,"StudyData","SUBMINUTE("&amp;$D$6&amp;","&amp;FormatMainDisplay!$H$10&amp;",Regular)","Bar",,"Open",,AG63,"all",,,,"T")="",NA(),RTD("cqg.rtd",,"StudyData","SUBMINUTE("&amp;$D$6&amp;","&amp;FormatMainDisplay!$H$10&amp;",Regular)","Bar",,"Open",,AG63,"all",,,,"T")))</f>
        <v>1992</v>
      </c>
      <c r="AC63" s="103">
        <f>IF(FormatMainDisplay!$H$7="Y",RTD("cqg.rtd",,"StudyData",$D$6,"Bar",,"High",FormatMainDisplay!$H$8,AG63,,,,,"T"),IF(RTD("cqg.rtd",,"StudyData","SUBMINUTE("&amp;$D$6&amp;","&amp;FormatMainDisplay!$H$10&amp;",Regular)","Bar",,"High",,AG63,"all",,,,"T")="",NA(),RTD("cqg.rtd",,"StudyData","SUBMINUTE("&amp;$D$6&amp;","&amp;FormatMainDisplay!$H$10&amp;",Regular)","Bar",,"High",,AG63,"all",,,,"T")))</f>
        <v>1992.5</v>
      </c>
      <c r="AD63" s="103">
        <f>IF(FormatMainDisplay!$H$7="Y",RTD("cqg.rtd",,"StudyData",$D$6,"Bar",,"Low",FormatMainDisplay!$H$8,AG63,,,,,"T"),IF(RTD("cqg.rtd",,"StudyData","SUBMINUTE("&amp;$D$6&amp;","&amp;FormatMainDisplay!$H$10&amp;",Regular)","Bar",,"Low",,AG63,"all",,,,"T")="",NA(),RTD("cqg.rtd",,"StudyData","SUBMINUTE("&amp;$D$6&amp;","&amp;FormatMainDisplay!$H$10&amp;",Regular)","Bar",,"Low",,AG63,"all",,,,"T")))</f>
        <v>1991.5</v>
      </c>
      <c r="AE63" s="103">
        <f>IF(FormatMainDisplay!$H$7="Y",RTD("cqg.rtd",,"StudyData",$D$6,"Bar",,"Close",FormatMainDisplay!$H$8,AG63,,,,,"T"),IF(RTD("cqg.rtd",,"StudyData","SUBMINUTE("&amp;$D$6&amp;","&amp;FormatMainDisplay!$H$10&amp;",Regular)","Bar",,"Close",,AG63,"all",,,,"T")="",NA(),RTD("cqg.rtd",,"StudyData","SUBMINUTE("&amp;$D$6&amp;","&amp;FormatMainDisplay!$H$10&amp;",Regular)","Bar",,"Close",,AG63,"all",,,,"T")))</f>
        <v>1991.75</v>
      </c>
      <c r="AF63" s="74">
        <f>IF(FormatMainDisplay!$H$7="Y",RTD("cqg.rtd",,"StudyData",$D$6,"Bar",,"Time",FormatMainDisplay!$H$8,AG63,,,,,"T"),IF(RTD("cqg.rtd",,"StudyData","SUBMINUTE("&amp;$D$6&amp;","&amp;FormatMainDisplay!$H$10&amp;",Regular)","Bar",,"Time",,AG63,"all",,,,"T")="",NA(),RTD("cqg.rtd",,"StudyData","SUBMINUTE("&amp;$D$6&amp;","&amp;FormatMainDisplay!$H$10&amp;",Regular)","Bar",,"Time",,AG63,"all",,,,"T")))</f>
        <v>42033.489236111112</v>
      </c>
      <c r="AG63" s="30">
        <f t="shared" si="0"/>
        <v>-58</v>
      </c>
      <c r="AK63" s="103">
        <f>IF(FormatMainDisplay!$O$7="Y",RTD("cqg.rtd",,"StudyData",$Q$6,"Bar",,"Open",FormatMainDisplay!$O$8,AP63,,,,,"T"),IF(RTD("cqg.rtd",,"StudyData","SUBMINUTE("&amp;$Q$6&amp;","&amp;FormatMainDisplay!$O$10&amp;",Regular)","Bar",,"Open",,AP63,"all",,,,"T")="",NA(),RTD("cqg.rtd",,"StudyData","SUBMINUTE("&amp;$Q$6&amp;","&amp;FormatMainDisplay!$O$10&amp;",Regular)","Bar",,"Open",,AP63,"all",,,,"T")))</f>
        <v>44.55</v>
      </c>
      <c r="AL63" s="103">
        <f>IF(FormatMainDisplay!$O$7="Y",RTD("cqg.rtd",,"StudyData",$Q$6,"Bar",,"High",FormatMainDisplay!$O$8,AP63,,,,,"T"),IF(RTD("cqg.rtd",,"StudyData","SUBMINUTE("&amp;$Q$6&amp;","&amp;FormatMainDisplay!$O$10&amp;",Regular)","Bar",,"High",,AP63,"all",,,,"T")="",NA(),RTD("cqg.rtd",,"StudyData","SUBMINUTE("&amp;$Q$6&amp;","&amp;FormatMainDisplay!$O$10&amp;",Regular)","Bar",,"High",,AP63,"all",,,,"T")))</f>
        <v>44.61</v>
      </c>
      <c r="AM63" s="103">
        <f>IF(FormatMainDisplay!$O$7="Y",RTD("cqg.rtd",,"StudyData",$Q$6,"Bar",,"Low",FormatMainDisplay!$O$8,AP63,,,,,"T"),IF(RTD("cqg.rtd",,"StudyData","SUBMINUTE("&amp;$Q$6&amp;","&amp;FormatMainDisplay!$O$10&amp;",Regular)","Bar",,"Low",,AP63,"all",,,,"T")="",NA(),RTD("cqg.rtd",,"StudyData","SUBMINUTE("&amp;$Q$6&amp;","&amp;FormatMainDisplay!$O$10&amp;",Regular)","Bar",,"Low",,AP63,"all",,,,"T")))</f>
        <v>44.5</v>
      </c>
      <c r="AN63" s="103">
        <f>IF(FormatMainDisplay!$O$7="Y",RTD("cqg.rtd",,"StudyData",$Q$6,"Bar",,"Close",FormatMainDisplay!$O$8,AP63,,,,,"T"),IF(RTD("cqg.rtd",,"StudyData","SUBMINUTE("&amp;$Q$6&amp;","&amp;FormatMainDisplay!$O$10&amp;",Regular)","Bar",,"Close",,AP63,"all",,,,"T")="",NA(),RTD("cqg.rtd",,"StudyData","SUBMINUTE("&amp;$Q$6&amp;","&amp;FormatMainDisplay!$O$10&amp;",Regular)","Bar",,"Close",,AP63,"all",,,,"T")))</f>
        <v>44.61</v>
      </c>
      <c r="AO63" s="74">
        <f>IF(FormatMainDisplay!$O$7="Y",RTD("cqg.rtd",,"StudyData",$Q$6,"Bar",,"Time",FormatMainDisplay!$O$8,AP63,,,,,"T"),IF(RTD("cqg.rtd",,"StudyData","SUBMINUTE("&amp;$Q$6&amp;","&amp;FormatMainDisplay!$O$10&amp;",Regular)","Bar",,"Time",,AP63,"all",,,,"T")="",NA(),RTD("cqg.rtd",,"StudyData","SUBMINUTE("&amp;$Q$6&amp;","&amp;FormatMainDisplay!$O$10&amp;",Regular)","Bar",,"Time",,AP63,"all",,,,"T")))</f>
        <v>42033.305555555555</v>
      </c>
      <c r="AP63" s="30">
        <f t="shared" si="2"/>
        <v>-58</v>
      </c>
      <c r="AT63" s="105">
        <f>IF(FormatMainDisplay!$H$22="Y",RTD("cqg.rtd",,"StudyData",$D$31,"Bar",,"Open",FormatMainDisplay!$H$23,AY63,,,,,"T"),IF(RTD("cqg.rtd",,"StudyData","SUBMINUTE("&amp;$D$31&amp;","&amp;FormatMainDisplay!$H$25&amp;",Regular)","Bar",,"Open",,AY63,"all",,,,"T")="",NA(),RTD("cqg.rtd",,"StudyData","SUBMINUTE("&amp;$D$31&amp;","&amp;FormatMainDisplay!$H$25&amp;",Regular)","Bar",,"Open",,AY63,"all",,,,"T")))</f>
        <v>1.1321000000000001</v>
      </c>
      <c r="AU63" s="105">
        <f>IF(FormatMainDisplay!$H$22="Y",RTD("cqg.rtd",,"StudyData",$D$31,"Bar",,"High",FormatMainDisplay!$H$23,AY63,,,,,"T"),IF(RTD("cqg.rtd",,"StudyData","SUBMINUTE("&amp;$D$31&amp;","&amp;FormatMainDisplay!$H$25&amp;",Regular)","Bar",,"High",,AY63,"all",,,,"T")="",NA(),RTD("cqg.rtd",,"StudyData","SUBMINUTE("&amp;$D$31&amp;","&amp;FormatMainDisplay!$H$25&amp;",Regular)","Bar",,"High",,AY63,"all",,,,"T")))</f>
        <v>1.1325000000000001</v>
      </c>
      <c r="AV63" s="105">
        <f>IF(FormatMainDisplay!$H$22="Y",RTD("cqg.rtd",,"StudyData",$D$31,"Bar",,"Low",FormatMainDisplay!$H$23,AY63,,,,,"T"),IF(RTD("cqg.rtd",,"StudyData","SUBMINUTE("&amp;$D$31&amp;","&amp;FormatMainDisplay!$H$25&amp;",Regular)","Bar",,"Low",,AY63,"all",,,,"T")="",NA(),RTD("cqg.rtd",,"StudyData","SUBMINUTE("&amp;$D$31&amp;","&amp;FormatMainDisplay!$H$25&amp;",Regular)","Bar",,"Low",,AY63,"all",,,,"T")))</f>
        <v>1.1318999999999999</v>
      </c>
      <c r="AW63" s="105">
        <f>IF(FormatMainDisplay!$H$22="Y",RTD("cqg.rtd",,"StudyData",$D$31,"Bar",,"Close",FormatMainDisplay!$H$23,AY63,,,,,"T"),IF(RTD("cqg.rtd",,"StudyData","SUBMINUTE("&amp;$D$31&amp;","&amp;FormatMainDisplay!$H$25&amp;",Regular)","Bar",,"Close",,AY63,"all",,,,"T")="",NA(),RTD("cqg.rtd",,"StudyData","SUBMINUTE("&amp;$D$31&amp;","&amp;FormatMainDisplay!$H$25&amp;",Regular)","Bar",,"Close",,AY63,"all",,,,"T")))</f>
        <v>1.1324000000000001</v>
      </c>
      <c r="AX63" s="74">
        <f>IF(FormatMainDisplay!$H$22="Y",RTD("cqg.rtd",,"StudyData",$D$31,"Bar",,"Time",FormatMainDisplay!$H$23,AY63,,,,,"T"),IF(RTD("cqg.rtd",,"StudyData","SUBMINUTE("&amp;$D$31&amp;","&amp;FormatMainDisplay!$H$25&amp;",Regular)","Bar",,"Time",,AY63,"all",,,,"T")="",NA(),RTD("cqg.rtd",,"StudyData","SUBMINUTE("&amp;$D$31&amp;","&amp;FormatMainDisplay!$H$25&amp;",Regular)","Bar",,"Time",,AY63,"all",,,,"T")))</f>
        <v>42033.305555555555</v>
      </c>
      <c r="AY63" s="30">
        <f t="shared" si="4"/>
        <v>-58</v>
      </c>
    </row>
    <row r="64" spans="2:7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B64" s="103">
        <f>IF(FormatMainDisplay!$H$7="Y",RTD("cqg.rtd",,"StudyData",$D$6,"Bar",,"Open",FormatMainDisplay!$H$8,AG64,,,,,"T"),IF(RTD("cqg.rtd",,"StudyData","SUBMINUTE("&amp;$D$6&amp;","&amp;FormatMainDisplay!$H$10&amp;",Regular)","Bar",,"Open",,AG64,"all",,,,"T")="",NA(),RTD("cqg.rtd",,"StudyData","SUBMINUTE("&amp;$D$6&amp;","&amp;FormatMainDisplay!$H$10&amp;",Regular)","Bar",,"Open",,AG64,"all",,,,"T")))</f>
        <v>1993.25</v>
      </c>
      <c r="AC64" s="103">
        <f>IF(FormatMainDisplay!$H$7="Y",RTD("cqg.rtd",,"StudyData",$D$6,"Bar",,"High",FormatMainDisplay!$H$8,AG64,,,,,"T"),IF(RTD("cqg.rtd",,"StudyData","SUBMINUTE("&amp;$D$6&amp;","&amp;FormatMainDisplay!$H$10&amp;",Regular)","Bar",,"High",,AG64,"all",,,,"T")="",NA(),RTD("cqg.rtd",,"StudyData","SUBMINUTE("&amp;$D$6&amp;","&amp;FormatMainDisplay!$H$10&amp;",Regular)","Bar",,"High",,AG64,"all",,,,"T")))</f>
        <v>1993.25</v>
      </c>
      <c r="AD64" s="103">
        <f>IF(FormatMainDisplay!$H$7="Y",RTD("cqg.rtd",,"StudyData",$D$6,"Bar",,"Low",FormatMainDisplay!$H$8,AG64,,,,,"T"),IF(RTD("cqg.rtd",,"StudyData","SUBMINUTE("&amp;$D$6&amp;","&amp;FormatMainDisplay!$H$10&amp;",Regular)","Bar",,"Low",,AG64,"all",,,,"T")="",NA(),RTD("cqg.rtd",,"StudyData","SUBMINUTE("&amp;$D$6&amp;","&amp;FormatMainDisplay!$H$10&amp;",Regular)","Bar",,"Low",,AG64,"all",,,,"T")))</f>
        <v>1992</v>
      </c>
      <c r="AE64" s="103">
        <f>IF(FormatMainDisplay!$H$7="Y",RTD("cqg.rtd",,"StudyData",$D$6,"Bar",,"Close",FormatMainDisplay!$H$8,AG64,,,,,"T"),IF(RTD("cqg.rtd",,"StudyData","SUBMINUTE("&amp;$D$6&amp;","&amp;FormatMainDisplay!$H$10&amp;",Regular)","Bar",,"Close",,AG64,"all",,,,"T")="",NA(),RTD("cqg.rtd",,"StudyData","SUBMINUTE("&amp;$D$6&amp;","&amp;FormatMainDisplay!$H$10&amp;",Regular)","Bar",,"Close",,AG64,"all",,,,"T")))</f>
        <v>1992</v>
      </c>
      <c r="AF64" s="74">
        <f>IF(FormatMainDisplay!$H$7="Y",RTD("cqg.rtd",,"StudyData",$D$6,"Bar",,"Time",FormatMainDisplay!$H$8,AG64,,,,,"T"),IF(RTD("cqg.rtd",,"StudyData","SUBMINUTE("&amp;$D$6&amp;","&amp;FormatMainDisplay!$H$10&amp;",Regular)","Bar",,"Time",,AG64,"all",,,,"T")="",NA(),RTD("cqg.rtd",,"StudyData","SUBMINUTE("&amp;$D$6&amp;","&amp;FormatMainDisplay!$H$10&amp;",Regular)","Bar",,"Time",,AG64,"all",,,,"T")))</f>
        <v>42033.488888888889</v>
      </c>
      <c r="AG64" s="30">
        <f t="shared" si="0"/>
        <v>-59</v>
      </c>
      <c r="AK64" s="103">
        <f>IF(FormatMainDisplay!$O$7="Y",RTD("cqg.rtd",,"StudyData",$Q$6,"Bar",,"Open",FormatMainDisplay!$O$8,AP64,,,,,"T"),IF(RTD("cqg.rtd",,"StudyData","SUBMINUTE("&amp;$Q$6&amp;","&amp;FormatMainDisplay!$O$10&amp;",Regular)","Bar",,"Open",,AP64,"all",,,,"T")="",NA(),RTD("cqg.rtd",,"StudyData","SUBMINUTE("&amp;$Q$6&amp;","&amp;FormatMainDisplay!$O$10&amp;",Regular)","Bar",,"Open",,AP64,"all",,,,"T")))</f>
        <v>44.42</v>
      </c>
      <c r="AL64" s="103">
        <f>IF(FormatMainDisplay!$O$7="Y",RTD("cqg.rtd",,"StudyData",$Q$6,"Bar",,"High",FormatMainDisplay!$O$8,AP64,,,,,"T"),IF(RTD("cqg.rtd",,"StudyData","SUBMINUTE("&amp;$Q$6&amp;","&amp;FormatMainDisplay!$O$10&amp;",Regular)","Bar",,"High",,AP64,"all",,,,"T")="",NA(),RTD("cqg.rtd",,"StudyData","SUBMINUTE("&amp;$Q$6&amp;","&amp;FormatMainDisplay!$O$10&amp;",Regular)","Bar",,"High",,AP64,"all",,,,"T")))</f>
        <v>44.57</v>
      </c>
      <c r="AM64" s="103">
        <f>IF(FormatMainDisplay!$O$7="Y",RTD("cqg.rtd",,"StudyData",$Q$6,"Bar",,"Low",FormatMainDisplay!$O$8,AP64,,,,,"T"),IF(RTD("cqg.rtd",,"StudyData","SUBMINUTE("&amp;$Q$6&amp;","&amp;FormatMainDisplay!$O$10&amp;",Regular)","Bar",,"Low",,AP64,"all",,,,"T")="",NA(),RTD("cqg.rtd",,"StudyData","SUBMINUTE("&amp;$Q$6&amp;","&amp;FormatMainDisplay!$O$10&amp;",Regular)","Bar",,"Low",,AP64,"all",,,,"T")))</f>
        <v>44.4</v>
      </c>
      <c r="AN64" s="103">
        <f>IF(FormatMainDisplay!$O$7="Y",RTD("cqg.rtd",,"StudyData",$Q$6,"Bar",,"Close",FormatMainDisplay!$O$8,AP64,,,,,"T"),IF(RTD("cqg.rtd",,"StudyData","SUBMINUTE("&amp;$Q$6&amp;","&amp;FormatMainDisplay!$O$10&amp;",Regular)","Bar",,"Close",,AP64,"all",,,,"T")="",NA(),RTD("cqg.rtd",,"StudyData","SUBMINUTE("&amp;$Q$6&amp;","&amp;FormatMainDisplay!$O$10&amp;",Regular)","Bar",,"Close",,AP64,"all",,,,"T")))</f>
        <v>44.57</v>
      </c>
      <c r="AO64" s="74">
        <f>IF(FormatMainDisplay!$O$7="Y",RTD("cqg.rtd",,"StudyData",$Q$6,"Bar",,"Time",FormatMainDisplay!$O$8,AP64,,,,,"T"),IF(RTD("cqg.rtd",,"StudyData","SUBMINUTE("&amp;$Q$6&amp;","&amp;FormatMainDisplay!$O$10&amp;",Regular)","Bar",,"Time",,AP64,"all",,,,"T")="",NA(),RTD("cqg.rtd",,"StudyData","SUBMINUTE("&amp;$Q$6&amp;","&amp;FormatMainDisplay!$O$10&amp;",Regular)","Bar",,"Time",,AP64,"all",,,,"T")))</f>
        <v>42033.302083333336</v>
      </c>
      <c r="AP64" s="30">
        <f t="shared" si="2"/>
        <v>-59</v>
      </c>
      <c r="AT64" s="105">
        <f>IF(FormatMainDisplay!$H$22="Y",RTD("cqg.rtd",,"StudyData",$D$31,"Bar",,"Open",FormatMainDisplay!$H$23,AY64,,,,,"T"),IF(RTD("cqg.rtd",,"StudyData","SUBMINUTE("&amp;$D$31&amp;","&amp;FormatMainDisplay!$H$25&amp;",Regular)","Bar",,"Open",,AY64,"all",,,,"T")="",NA(),RTD("cqg.rtd",,"StudyData","SUBMINUTE("&amp;$D$31&amp;","&amp;FormatMainDisplay!$H$25&amp;",Regular)","Bar",,"Open",,AY64,"all",,,,"T")))</f>
        <v>1.1319999999999999</v>
      </c>
      <c r="AU64" s="105">
        <f>IF(FormatMainDisplay!$H$22="Y",RTD("cqg.rtd",,"StudyData",$D$31,"Bar",,"High",FormatMainDisplay!$H$23,AY64,,,,,"T"),IF(RTD("cqg.rtd",,"StudyData","SUBMINUTE("&amp;$D$31&amp;","&amp;FormatMainDisplay!$H$25&amp;",Regular)","Bar",,"High",,AY64,"all",,,,"T")="",NA(),RTD("cqg.rtd",,"StudyData","SUBMINUTE("&amp;$D$31&amp;","&amp;FormatMainDisplay!$H$25&amp;",Regular)","Bar",,"High",,AY64,"all",,,,"T")))</f>
        <v>1.1324000000000001</v>
      </c>
      <c r="AV64" s="105">
        <f>IF(FormatMainDisplay!$H$22="Y",RTD("cqg.rtd",,"StudyData",$D$31,"Bar",,"Low",FormatMainDisplay!$H$23,AY64,,,,,"T"),IF(RTD("cqg.rtd",,"StudyData","SUBMINUTE("&amp;$D$31&amp;","&amp;FormatMainDisplay!$H$25&amp;",Regular)","Bar",,"Low",,AY64,"all",,,,"T")="",NA(),RTD("cqg.rtd",,"StudyData","SUBMINUTE("&amp;$D$31&amp;","&amp;FormatMainDisplay!$H$25&amp;",Regular)","Bar",,"Low",,AY64,"all",,,,"T")))</f>
        <v>1.1318999999999999</v>
      </c>
      <c r="AW64" s="105">
        <f>IF(FormatMainDisplay!$H$22="Y",RTD("cqg.rtd",,"StudyData",$D$31,"Bar",,"Close",FormatMainDisplay!$H$23,AY64,,,,,"T"),IF(RTD("cqg.rtd",,"StudyData","SUBMINUTE("&amp;$D$31&amp;","&amp;FormatMainDisplay!$H$25&amp;",Regular)","Bar",,"Close",,AY64,"all",,,,"T")="",NA(),RTD("cqg.rtd",,"StudyData","SUBMINUTE("&amp;$D$31&amp;","&amp;FormatMainDisplay!$H$25&amp;",Regular)","Bar",,"Close",,AY64,"all",,,,"T")))</f>
        <v>1.1322000000000001</v>
      </c>
      <c r="AX64" s="74">
        <f>IF(FormatMainDisplay!$H$22="Y",RTD("cqg.rtd",,"StudyData",$D$31,"Bar",,"Time",FormatMainDisplay!$H$23,AY64,,,,,"T"),IF(RTD("cqg.rtd",,"StudyData","SUBMINUTE("&amp;$D$31&amp;","&amp;FormatMainDisplay!$H$25&amp;",Regular)","Bar",,"Time",,AY64,"all",,,,"T")="",NA(),RTD("cqg.rtd",,"StudyData","SUBMINUTE("&amp;$D$31&amp;","&amp;FormatMainDisplay!$H$25&amp;",Regular)","Bar",,"Time",,AY64,"all",,,,"T")))</f>
        <v>42033.302083333336</v>
      </c>
      <c r="AY64" s="30">
        <f t="shared" si="4"/>
        <v>-59</v>
      </c>
    </row>
    <row r="65" spans="2:5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B65" s="103">
        <f>IF(FormatMainDisplay!$H$7="Y",RTD("cqg.rtd",,"StudyData",$D$6,"Bar",,"Open",FormatMainDisplay!$H$8,AG65,,,,,"T"),IF(RTD("cqg.rtd",,"StudyData","SUBMINUTE("&amp;$D$6&amp;","&amp;FormatMainDisplay!$H$10&amp;",Regular)","Bar",,"Open",,AG65,"all",,,,"T")="",NA(),RTD("cqg.rtd",,"StudyData","SUBMINUTE("&amp;$D$6&amp;","&amp;FormatMainDisplay!$H$10&amp;",Regular)","Bar",,"Open",,AG65,"all",,,,"T")))</f>
        <v>1994</v>
      </c>
      <c r="AC65" s="103">
        <f>IF(FormatMainDisplay!$H$7="Y",RTD("cqg.rtd",,"StudyData",$D$6,"Bar",,"High",FormatMainDisplay!$H$8,AG65,,,,,"T"),IF(RTD("cqg.rtd",,"StudyData","SUBMINUTE("&amp;$D$6&amp;","&amp;FormatMainDisplay!$H$10&amp;",Regular)","Bar",,"High",,AG65,"all",,,,"T")="",NA(),RTD("cqg.rtd",,"StudyData","SUBMINUTE("&amp;$D$6&amp;","&amp;FormatMainDisplay!$H$10&amp;",Regular)","Bar",,"High",,AG65,"all",,,,"T")))</f>
        <v>1994</v>
      </c>
      <c r="AD65" s="103">
        <f>IF(FormatMainDisplay!$H$7="Y",RTD("cqg.rtd",,"StudyData",$D$6,"Bar",,"Low",FormatMainDisplay!$H$8,AG65,,,,,"T"),IF(RTD("cqg.rtd",,"StudyData","SUBMINUTE("&amp;$D$6&amp;","&amp;FormatMainDisplay!$H$10&amp;",Regular)","Bar",,"Low",,AG65,"all",,,,"T")="",NA(),RTD("cqg.rtd",,"StudyData","SUBMINUTE("&amp;$D$6&amp;","&amp;FormatMainDisplay!$H$10&amp;",Regular)","Bar",,"Low",,AG65,"all",,,,"T")))</f>
        <v>1993</v>
      </c>
      <c r="AE65" s="103">
        <f>IF(FormatMainDisplay!$H$7="Y",RTD("cqg.rtd",,"StudyData",$D$6,"Bar",,"Close",FormatMainDisplay!$H$8,AG65,,,,,"T"),IF(RTD("cqg.rtd",,"StudyData","SUBMINUTE("&amp;$D$6&amp;","&amp;FormatMainDisplay!$H$10&amp;",Regular)","Bar",,"Close",,AG65,"all",,,,"T")="",NA(),RTD("cqg.rtd",,"StudyData","SUBMINUTE("&amp;$D$6&amp;","&amp;FormatMainDisplay!$H$10&amp;",Regular)","Bar",,"Close",,AG65,"all",,,,"T")))</f>
        <v>1993</v>
      </c>
      <c r="AF65" s="74">
        <f>IF(FormatMainDisplay!$H$7="Y",RTD("cqg.rtd",,"StudyData",$D$6,"Bar",,"Time",FormatMainDisplay!$H$8,AG65,,,,,"T"),IF(RTD("cqg.rtd",,"StudyData","SUBMINUTE("&amp;$D$6&amp;","&amp;FormatMainDisplay!$H$10&amp;",Regular)","Bar",,"Time",,AG65,"all",,,,"T")="",NA(),RTD("cqg.rtd",,"StudyData","SUBMINUTE("&amp;$D$6&amp;","&amp;FormatMainDisplay!$H$10&amp;",Regular)","Bar",,"Time",,AG65,"all",,,,"T")))</f>
        <v>42033.488541666666</v>
      </c>
      <c r="AG65" s="30">
        <f t="shared" si="0"/>
        <v>-60</v>
      </c>
      <c r="AK65" s="103">
        <f>IF(FormatMainDisplay!$O$7="Y",RTD("cqg.rtd",,"StudyData",$Q$6,"Bar",,"Open",FormatMainDisplay!$O$8,AP65,,,,,"T"),IF(RTD("cqg.rtd",,"StudyData","SUBMINUTE("&amp;$Q$6&amp;","&amp;FormatMainDisplay!$O$10&amp;",Regular)","Bar",,"Open",,AP65,"all",,,,"T")="",NA(),RTD("cqg.rtd",,"StudyData","SUBMINUTE("&amp;$Q$6&amp;","&amp;FormatMainDisplay!$O$10&amp;",Regular)","Bar",,"Open",,AP65,"all",,,,"T")))</f>
        <v>44.37</v>
      </c>
      <c r="AL65" s="103">
        <f>IF(FormatMainDisplay!$O$7="Y",RTD("cqg.rtd",,"StudyData",$Q$6,"Bar",,"High",FormatMainDisplay!$O$8,AP65,,,,,"T"),IF(RTD("cqg.rtd",,"StudyData","SUBMINUTE("&amp;$Q$6&amp;","&amp;FormatMainDisplay!$O$10&amp;",Regular)","Bar",,"High",,AP65,"all",,,,"T")="",NA(),RTD("cqg.rtd",,"StudyData","SUBMINUTE("&amp;$Q$6&amp;","&amp;FormatMainDisplay!$O$10&amp;",Regular)","Bar",,"High",,AP65,"all",,,,"T")))</f>
        <v>44.48</v>
      </c>
      <c r="AM65" s="103">
        <f>IF(FormatMainDisplay!$O$7="Y",RTD("cqg.rtd",,"StudyData",$Q$6,"Bar",,"Low",FormatMainDisplay!$O$8,AP65,,,,,"T"),IF(RTD("cqg.rtd",,"StudyData","SUBMINUTE("&amp;$Q$6&amp;","&amp;FormatMainDisplay!$O$10&amp;",Regular)","Bar",,"Low",,AP65,"all",,,,"T")="",NA(),RTD("cqg.rtd",,"StudyData","SUBMINUTE("&amp;$Q$6&amp;","&amp;FormatMainDisplay!$O$10&amp;",Regular)","Bar",,"Low",,AP65,"all",,,,"T")))</f>
        <v>44.36</v>
      </c>
      <c r="AN65" s="103">
        <f>IF(FormatMainDisplay!$O$7="Y",RTD("cqg.rtd",,"StudyData",$Q$6,"Bar",,"Close",FormatMainDisplay!$O$8,AP65,,,,,"T"),IF(RTD("cqg.rtd",,"StudyData","SUBMINUTE("&amp;$Q$6&amp;","&amp;FormatMainDisplay!$O$10&amp;",Regular)","Bar",,"Close",,AP65,"all",,,,"T")="",NA(),RTD("cqg.rtd",,"StudyData","SUBMINUTE("&amp;$Q$6&amp;","&amp;FormatMainDisplay!$O$10&amp;",Regular)","Bar",,"Close",,AP65,"all",,,,"T")))</f>
        <v>44.43</v>
      </c>
      <c r="AO65" s="74">
        <f>IF(FormatMainDisplay!$O$7="Y",RTD("cqg.rtd",,"StudyData",$Q$6,"Bar",,"Time",FormatMainDisplay!$O$8,AP65,,,,,"T"),IF(RTD("cqg.rtd",,"StudyData","SUBMINUTE("&amp;$Q$6&amp;","&amp;FormatMainDisplay!$O$10&amp;",Regular)","Bar",,"Time",,AP65,"all",,,,"T")="",NA(),RTD("cqg.rtd",,"StudyData","SUBMINUTE("&amp;$Q$6&amp;","&amp;FormatMainDisplay!$O$10&amp;",Regular)","Bar",,"Time",,AP65,"all",,,,"T")))</f>
        <v>42033.298611111109</v>
      </c>
      <c r="AP65" s="30">
        <f t="shared" si="2"/>
        <v>-60</v>
      </c>
      <c r="AT65" s="105">
        <f>IF(FormatMainDisplay!$H$22="Y",RTD("cqg.rtd",,"StudyData",$D$31,"Bar",,"Open",FormatMainDisplay!$H$23,AY65,,,,,"T"),IF(RTD("cqg.rtd",,"StudyData","SUBMINUTE("&amp;$D$31&amp;","&amp;FormatMainDisplay!$H$25&amp;",Regular)","Bar",,"Open",,AY65,"all",,,,"T")="",NA(),RTD("cqg.rtd",,"StudyData","SUBMINUTE("&amp;$D$31&amp;","&amp;FormatMainDisplay!$H$25&amp;",Regular)","Bar",,"Open",,AY65,"all",,,,"T")))</f>
        <v>1.1312</v>
      </c>
      <c r="AU65" s="105">
        <f>IF(FormatMainDisplay!$H$22="Y",RTD("cqg.rtd",,"StudyData",$D$31,"Bar",,"High",FormatMainDisplay!$H$23,AY65,,,,,"T"),IF(RTD("cqg.rtd",,"StudyData","SUBMINUTE("&amp;$D$31&amp;","&amp;FormatMainDisplay!$H$25&amp;",Regular)","Bar",,"High",,AY65,"all",,,,"T")="",NA(),RTD("cqg.rtd",,"StudyData","SUBMINUTE("&amp;$D$31&amp;","&amp;FormatMainDisplay!$H$25&amp;",Regular)","Bar",,"High",,AY65,"all",,,,"T")))</f>
        <v>1.1321000000000001</v>
      </c>
      <c r="AV65" s="105">
        <f>IF(FormatMainDisplay!$H$22="Y",RTD("cqg.rtd",,"StudyData",$D$31,"Bar",,"Low",FormatMainDisplay!$H$23,AY65,,,,,"T"),IF(RTD("cqg.rtd",,"StudyData","SUBMINUTE("&amp;$D$31&amp;","&amp;FormatMainDisplay!$H$25&amp;",Regular)","Bar",,"Low",,AY65,"all",,,,"T")="",NA(),RTD("cqg.rtd",,"StudyData","SUBMINUTE("&amp;$D$31&amp;","&amp;FormatMainDisplay!$H$25&amp;",Regular)","Bar",,"Low",,AY65,"all",,,,"T")))</f>
        <v>1.1309</v>
      </c>
      <c r="AW65" s="105">
        <f>IF(FormatMainDisplay!$H$22="Y",RTD("cqg.rtd",,"StudyData",$D$31,"Bar",,"Close",FormatMainDisplay!$H$23,AY65,,,,,"T"),IF(RTD("cqg.rtd",,"StudyData","SUBMINUTE("&amp;$D$31&amp;","&amp;FormatMainDisplay!$H$25&amp;",Regular)","Bar",,"Close",,AY65,"all",,,,"T")="",NA(),RTD("cqg.rtd",,"StudyData","SUBMINUTE("&amp;$D$31&amp;","&amp;FormatMainDisplay!$H$25&amp;",Regular)","Bar",,"Close",,AY65,"all",,,,"T")))</f>
        <v>1.1318999999999999</v>
      </c>
      <c r="AX65" s="74">
        <f>IF(FormatMainDisplay!$H$22="Y",RTD("cqg.rtd",,"StudyData",$D$31,"Bar",,"Time",FormatMainDisplay!$H$23,AY65,,,,,"T"),IF(RTD("cqg.rtd",,"StudyData","SUBMINUTE("&amp;$D$31&amp;","&amp;FormatMainDisplay!$H$25&amp;",Regular)","Bar",,"Time",,AY65,"all",,,,"T")="",NA(),RTD("cqg.rtd",,"StudyData","SUBMINUTE("&amp;$D$31&amp;","&amp;FormatMainDisplay!$H$25&amp;",Regular)","Bar",,"Time",,AY65,"all",,,,"T")))</f>
        <v>42033.298611111109</v>
      </c>
      <c r="AY65" s="30">
        <f t="shared" si="4"/>
        <v>-60</v>
      </c>
    </row>
    <row r="66" spans="2:5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O66" s="106"/>
      <c r="AT66" s="105"/>
      <c r="AU66" s="105"/>
      <c r="AV66" s="105"/>
      <c r="AW66" s="105"/>
      <c r="AX66" s="106"/>
    </row>
    <row r="67" spans="2:5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O67" s="106"/>
      <c r="AT67" s="105"/>
      <c r="AU67" s="105"/>
      <c r="AV67" s="105"/>
      <c r="AW67" s="105"/>
      <c r="AX67" s="106"/>
    </row>
    <row r="68" spans="2:5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O68" s="106"/>
      <c r="AT68" s="105"/>
      <c r="AU68" s="105"/>
      <c r="AV68" s="105"/>
      <c r="AW68" s="105"/>
      <c r="AX68" s="106"/>
    </row>
    <row r="69" spans="2:5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O69" s="106"/>
      <c r="AT69" s="105"/>
      <c r="AU69" s="105"/>
      <c r="AV69" s="105"/>
      <c r="AW69" s="105"/>
      <c r="AX69" s="106"/>
    </row>
    <row r="70" spans="2:5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O70" s="106"/>
      <c r="AT70" s="105"/>
      <c r="AU70" s="105"/>
      <c r="AV70" s="105"/>
      <c r="AW70" s="105"/>
      <c r="AX70" s="106"/>
    </row>
    <row r="71" spans="2:51" x14ac:dyDescent="0.25">
      <c r="AO71" s="106"/>
      <c r="AT71" s="105"/>
      <c r="AU71" s="105"/>
      <c r="AV71" s="105"/>
      <c r="AW71" s="105"/>
      <c r="AX71" s="106"/>
    </row>
    <row r="72" spans="2:51" x14ac:dyDescent="0.25">
      <c r="AO72" s="106"/>
      <c r="AT72" s="105"/>
      <c r="AU72" s="105"/>
      <c r="AV72" s="105"/>
      <c r="AW72" s="105"/>
      <c r="AX72" s="106"/>
    </row>
    <row r="73" spans="2:51" x14ac:dyDescent="0.25">
      <c r="AO73" s="106"/>
      <c r="AT73" s="105"/>
      <c r="AU73" s="105"/>
      <c r="AV73" s="105"/>
      <c r="AW73" s="105"/>
      <c r="AX73" s="106"/>
    </row>
    <row r="74" spans="2:51" x14ac:dyDescent="0.25">
      <c r="AO74" s="106"/>
      <c r="AT74" s="105"/>
      <c r="AU74" s="105"/>
      <c r="AV74" s="105"/>
      <c r="AW74" s="105"/>
      <c r="AX74" s="106"/>
    </row>
    <row r="75" spans="2:51" x14ac:dyDescent="0.25">
      <c r="AO75" s="106"/>
      <c r="AT75" s="105"/>
      <c r="AU75" s="105"/>
      <c r="AV75" s="105"/>
      <c r="AW75" s="105"/>
      <c r="AX75" s="106"/>
    </row>
    <row r="76" spans="2:51" x14ac:dyDescent="0.25">
      <c r="AO76" s="106"/>
      <c r="AT76" s="105"/>
      <c r="AU76" s="105"/>
      <c r="AV76" s="105"/>
      <c r="AW76" s="105"/>
      <c r="AX76" s="106"/>
    </row>
    <row r="77" spans="2:51" x14ac:dyDescent="0.25">
      <c r="AO77" s="106"/>
      <c r="AT77" s="105"/>
      <c r="AU77" s="105"/>
      <c r="AV77" s="105"/>
      <c r="AW77" s="105"/>
      <c r="AX77" s="106"/>
    </row>
    <row r="78" spans="2:51" x14ac:dyDescent="0.25">
      <c r="AO78" s="106"/>
      <c r="AT78" s="105"/>
      <c r="AU78" s="105"/>
      <c r="AV78" s="105"/>
      <c r="AW78" s="105"/>
      <c r="AX78" s="106"/>
    </row>
    <row r="79" spans="2:51" x14ac:dyDescent="0.25">
      <c r="AO79" s="106"/>
      <c r="AT79" s="105"/>
      <c r="AU79" s="105"/>
      <c r="AV79" s="105"/>
      <c r="AW79" s="105"/>
      <c r="AX79" s="106"/>
    </row>
    <row r="80" spans="2:51" x14ac:dyDescent="0.25">
      <c r="AO80" s="106"/>
      <c r="AT80" s="105"/>
      <c r="AU80" s="105"/>
      <c r="AV80" s="105"/>
      <c r="AW80" s="105"/>
      <c r="AX80" s="106"/>
    </row>
    <row r="81" spans="41:50" x14ac:dyDescent="0.25">
      <c r="AO81" s="106"/>
      <c r="AT81" s="105"/>
      <c r="AU81" s="105"/>
      <c r="AV81" s="105"/>
      <c r="AW81" s="105"/>
      <c r="AX81" s="106"/>
    </row>
    <row r="82" spans="41:50" x14ac:dyDescent="0.25">
      <c r="AO82" s="106"/>
      <c r="AT82" s="105"/>
      <c r="AU82" s="105"/>
      <c r="AV82" s="105"/>
      <c r="AW82" s="105"/>
      <c r="AX82" s="106"/>
    </row>
    <row r="83" spans="41:50" x14ac:dyDescent="0.25">
      <c r="AO83" s="106"/>
      <c r="AT83" s="105"/>
      <c r="AU83" s="105"/>
      <c r="AV83" s="105"/>
      <c r="AW83" s="105"/>
      <c r="AX83" s="106"/>
    </row>
    <row r="84" spans="41:50" x14ac:dyDescent="0.25">
      <c r="AO84" s="106"/>
      <c r="AT84" s="105"/>
      <c r="AU84" s="105"/>
      <c r="AV84" s="105"/>
      <c r="AW84" s="105"/>
      <c r="AX84" s="106"/>
    </row>
    <row r="85" spans="41:50" x14ac:dyDescent="0.25">
      <c r="AO85" s="106"/>
      <c r="AT85" s="105"/>
      <c r="AU85" s="105"/>
      <c r="AV85" s="105"/>
      <c r="AW85" s="105"/>
      <c r="AX85" s="106"/>
    </row>
    <row r="86" spans="41:50" x14ac:dyDescent="0.25">
      <c r="AO86" s="106"/>
      <c r="AT86" s="105"/>
      <c r="AU86" s="105"/>
      <c r="AV86" s="105"/>
      <c r="AW86" s="105"/>
      <c r="AX86" s="106"/>
    </row>
    <row r="87" spans="41:50" x14ac:dyDescent="0.25">
      <c r="AO87" s="106"/>
      <c r="AT87" s="105"/>
      <c r="AU87" s="105"/>
      <c r="AV87" s="105"/>
      <c r="AW87" s="105"/>
      <c r="AX87" s="106"/>
    </row>
    <row r="88" spans="41:50" x14ac:dyDescent="0.25">
      <c r="AO88" s="106"/>
      <c r="AT88" s="105"/>
      <c r="AU88" s="105"/>
      <c r="AV88" s="105"/>
      <c r="AW88" s="105"/>
      <c r="AX88" s="106"/>
    </row>
    <row r="89" spans="41:50" x14ac:dyDescent="0.25">
      <c r="AO89" s="106"/>
      <c r="AT89" s="105"/>
      <c r="AU89" s="105"/>
      <c r="AV89" s="105"/>
      <c r="AW89" s="105"/>
      <c r="AX89" s="106"/>
    </row>
    <row r="90" spans="41:50" x14ac:dyDescent="0.25">
      <c r="AO90" s="106"/>
      <c r="AT90" s="105"/>
      <c r="AU90" s="105"/>
      <c r="AV90" s="105"/>
      <c r="AW90" s="105"/>
      <c r="AX90" s="106"/>
    </row>
    <row r="91" spans="41:50" x14ac:dyDescent="0.25">
      <c r="AT91" s="105"/>
      <c r="AU91" s="105"/>
      <c r="AV91" s="105"/>
      <c r="AW91" s="105"/>
    </row>
    <row r="92" spans="41:50" x14ac:dyDescent="0.25">
      <c r="AT92" s="105"/>
      <c r="AU92" s="105"/>
      <c r="AV92" s="105"/>
      <c r="AW92" s="105"/>
    </row>
    <row r="93" spans="41:50" x14ac:dyDescent="0.25">
      <c r="AT93" s="105"/>
      <c r="AU93" s="105"/>
      <c r="AV93" s="105"/>
      <c r="AW93" s="105"/>
    </row>
    <row r="94" spans="41:50" x14ac:dyDescent="0.25">
      <c r="AT94" s="105"/>
      <c r="AU94" s="105"/>
      <c r="AV94" s="105"/>
      <c r="AW94" s="105"/>
    </row>
    <row r="95" spans="41:50" x14ac:dyDescent="0.25">
      <c r="AT95" s="105"/>
      <c r="AU95" s="105"/>
      <c r="AV95" s="105"/>
      <c r="AW95" s="105"/>
    </row>
    <row r="96" spans="41:50" x14ac:dyDescent="0.25">
      <c r="AT96" s="105"/>
      <c r="AU96" s="105"/>
      <c r="AV96" s="105"/>
      <c r="AW96" s="105"/>
    </row>
    <row r="97" spans="46:49" x14ac:dyDescent="0.25">
      <c r="AT97" s="105"/>
      <c r="AU97" s="105"/>
      <c r="AV97" s="105"/>
      <c r="AW97" s="105"/>
    </row>
    <row r="98" spans="46:49" x14ac:dyDescent="0.25">
      <c r="AT98" s="105"/>
      <c r="AU98" s="105"/>
      <c r="AV98" s="105"/>
      <c r="AW98" s="105"/>
    </row>
    <row r="99" spans="46:49" x14ac:dyDescent="0.25">
      <c r="AT99" s="105"/>
      <c r="AU99" s="105"/>
      <c r="AV99" s="105"/>
      <c r="AW99" s="105"/>
    </row>
  </sheetData>
  <sheetProtection algorithmName="SHA-512" hashValue="FWBiM7wTGeCA8aas5kRlVf7BCCibFX9Wl8zSy5rWzgZWO8vZmpqSxnWJTww2O3ZPDyJnnhuRi+aWuqzNsuJ7Wg==" saltValue="yKU5TV39b7mOL0K3gt5iSA==" spinCount="100000" sheet="1" objects="1" scenarios="1" selectLockedCells="1"/>
  <mergeCells count="73">
    <mergeCell ref="C1:Y1"/>
    <mergeCell ref="B55:C55"/>
    <mergeCell ref="B53:I53"/>
    <mergeCell ref="O34:R34"/>
    <mergeCell ref="S34:V34"/>
    <mergeCell ref="W34:Z34"/>
    <mergeCell ref="O31:P31"/>
    <mergeCell ref="R31:S31"/>
    <mergeCell ref="F6:I6"/>
    <mergeCell ref="J8:M8"/>
    <mergeCell ref="F8:G8"/>
    <mergeCell ref="B8:E8"/>
    <mergeCell ref="B6:C6"/>
    <mergeCell ref="H8:I8"/>
    <mergeCell ref="B7:D7"/>
    <mergeCell ref="F7:I7"/>
    <mergeCell ref="D9:D10"/>
    <mergeCell ref="E9:E10"/>
    <mergeCell ref="O6:P6"/>
    <mergeCell ref="S6:V6"/>
    <mergeCell ref="O7:Q7"/>
    <mergeCell ref="S7:V7"/>
    <mergeCell ref="O9:O10"/>
    <mergeCell ref="P9:P10"/>
    <mergeCell ref="Q9:Q10"/>
    <mergeCell ref="R9:R10"/>
    <mergeCell ref="S11:T11"/>
    <mergeCell ref="U11:V11"/>
    <mergeCell ref="W9:W10"/>
    <mergeCell ref="X9:X10"/>
    <mergeCell ref="S33:T33"/>
    <mergeCell ref="B27:Z27"/>
    <mergeCell ref="Y9:Y10"/>
    <mergeCell ref="B12:M12"/>
    <mergeCell ref="H11:I11"/>
    <mergeCell ref="J9:J10"/>
    <mergeCell ref="K9:K10"/>
    <mergeCell ref="L9:L10"/>
    <mergeCell ref="M9:M10"/>
    <mergeCell ref="F11:G11"/>
    <mergeCell ref="B9:B10"/>
    <mergeCell ref="C9:C10"/>
    <mergeCell ref="F37:G37"/>
    <mergeCell ref="H37:I37"/>
    <mergeCell ref="B38:M38"/>
    <mergeCell ref="B34:E34"/>
    <mergeCell ref="F34:G34"/>
    <mergeCell ref="H34:I34"/>
    <mergeCell ref="J34:M34"/>
    <mergeCell ref="B35:B36"/>
    <mergeCell ref="C35:C36"/>
    <mergeCell ref="D35:D36"/>
    <mergeCell ref="E35:E36"/>
    <mergeCell ref="J35:J36"/>
    <mergeCell ref="K35:K36"/>
    <mergeCell ref="L35:L36"/>
    <mergeCell ref="M35:M36"/>
    <mergeCell ref="J53:Q53"/>
    <mergeCell ref="Z9:Z10"/>
    <mergeCell ref="B31:C31"/>
    <mergeCell ref="B32:D33"/>
    <mergeCell ref="E32:E33"/>
    <mergeCell ref="F32:I33"/>
    <mergeCell ref="J32:J33"/>
    <mergeCell ref="K32:K33"/>
    <mergeCell ref="L32:L33"/>
    <mergeCell ref="M32:M33"/>
    <mergeCell ref="O32:Q33"/>
    <mergeCell ref="R32:R33"/>
    <mergeCell ref="U32:V32"/>
    <mergeCell ref="U33:V33"/>
    <mergeCell ref="S32:T32"/>
    <mergeCell ref="F31:I31"/>
  </mergeCells>
  <conditionalFormatting sqref="B9:E9">
    <cfRule type="colorScale" priority="22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O9">
    <cfRule type="colorScale" priority="8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P9">
    <cfRule type="colorScale" priority="7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Q9">
    <cfRule type="colorScale" priority="6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R9">
    <cfRule type="colorScale" priority="5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B35:E35">
    <cfRule type="colorScale" priority="4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J7">
    <cfRule type="expression" dxfId="2" priority="3">
      <formula>$N$6&lt;0</formula>
    </cfRule>
  </conditionalFormatting>
  <conditionalFormatting sqref="W7">
    <cfRule type="expression" dxfId="1" priority="2">
      <formula>$N$7&lt;0</formula>
    </cfRule>
  </conditionalFormatting>
  <conditionalFormatting sqref="J32:J33">
    <cfRule type="expression" dxfId="0" priority="1">
      <formula>$N$31&lt;0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Main!AS6:AS36</xm:f>
              <xm:sqref>F32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Main!AA6:AA36</xm:f>
              <xm:sqref>F7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Main!AJ6:AJ36</xm:f>
              <xm:sqref>S7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R37"/>
  <sheetViews>
    <sheetView showRowColHeaders="0" workbookViewId="0">
      <selection activeCell="B4" sqref="B4"/>
    </sheetView>
  </sheetViews>
  <sheetFormatPr defaultRowHeight="13.8" x14ac:dyDescent="0.25"/>
  <cols>
    <col min="1" max="1" width="8.796875" style="1"/>
    <col min="2" max="2" width="12.5" style="1" customWidth="1"/>
    <col min="3" max="3" width="11.69921875" style="72" customWidth="1"/>
    <col min="4" max="4" width="14.19921875" style="1" customWidth="1"/>
    <col min="5" max="5" width="9.3984375" style="1" customWidth="1"/>
    <col min="6" max="6" width="14.19921875" style="1" customWidth="1"/>
    <col min="7" max="7" width="9.3984375" style="1" customWidth="1"/>
    <col min="8" max="8" width="15.59765625" style="1" customWidth="1"/>
    <col min="9" max="9" width="12.5" style="1" customWidth="1"/>
    <col min="10" max="10" width="11.69921875" style="72" customWidth="1"/>
    <col min="11" max="11" width="14.19921875" style="1" customWidth="1"/>
    <col min="12" max="12" width="9.3984375" style="1" customWidth="1"/>
    <col min="13" max="13" width="14.19921875" style="1" customWidth="1"/>
    <col min="14" max="14" width="9.3984375" style="1" customWidth="1"/>
    <col min="15" max="15" width="15.69921875" style="1" customWidth="1"/>
    <col min="16" max="17" width="8.796875" style="1"/>
    <col min="18" max="18" width="15.69921875" style="1" customWidth="1"/>
    <col min="19" max="16384" width="8.796875" style="1"/>
  </cols>
  <sheetData>
    <row r="2" spans="1:18" x14ac:dyDescent="0.25">
      <c r="A2" s="95" t="s">
        <v>71</v>
      </c>
      <c r="B2" s="59" t="str">
        <f>IF(D4="Y","T","D")</f>
        <v>T</v>
      </c>
      <c r="C2" s="90" t="s">
        <v>27</v>
      </c>
      <c r="D2" s="60" t="s">
        <v>46</v>
      </c>
      <c r="E2" s="210" t="s">
        <v>39</v>
      </c>
      <c r="F2" s="210"/>
      <c r="G2" s="210"/>
      <c r="H2" s="98" t="s">
        <v>41</v>
      </c>
      <c r="I2" s="59" t="str">
        <f>IF(K4="Y","T","D")</f>
        <v>T</v>
      </c>
      <c r="J2" s="90" t="s">
        <v>27</v>
      </c>
      <c r="K2" s="60" t="s">
        <v>47</v>
      </c>
      <c r="L2" s="210" t="s">
        <v>39</v>
      </c>
      <c r="M2" s="210"/>
      <c r="N2" s="210"/>
      <c r="O2" s="80" t="s">
        <v>41</v>
      </c>
      <c r="P2" s="57"/>
      <c r="Q2" s="57"/>
      <c r="R2" s="57"/>
    </row>
    <row r="3" spans="1:18" x14ac:dyDescent="0.25">
      <c r="A3" s="57" t="s">
        <v>36</v>
      </c>
      <c r="B3" s="61" t="s">
        <v>25</v>
      </c>
      <c r="C3" s="91" t="s">
        <v>28</v>
      </c>
      <c r="D3" s="62" t="s">
        <v>29</v>
      </c>
      <c r="E3" s="209" t="s">
        <v>33</v>
      </c>
      <c r="F3" s="209"/>
      <c r="G3" s="209"/>
      <c r="H3" s="62" t="s">
        <v>43</v>
      </c>
      <c r="I3" s="61" t="s">
        <v>25</v>
      </c>
      <c r="J3" s="91" t="s">
        <v>28</v>
      </c>
      <c r="K3" s="62" t="s">
        <v>29</v>
      </c>
      <c r="L3" s="209" t="s">
        <v>33</v>
      </c>
      <c r="M3" s="209"/>
      <c r="N3" s="209"/>
      <c r="O3" s="63" t="s">
        <v>43</v>
      </c>
      <c r="P3" s="57"/>
      <c r="Q3" s="57"/>
      <c r="R3" s="57"/>
    </row>
    <row r="4" spans="1:18" x14ac:dyDescent="0.25">
      <c r="B4" s="96" t="s">
        <v>7</v>
      </c>
      <c r="C4" s="91" t="str">
        <f>TEXT(RTD("cqg.rtd",,"DOMData",$B$4,"Price",-1,B2),G4)</f>
        <v>1,995</v>
      </c>
      <c r="D4" s="93" t="s">
        <v>26</v>
      </c>
      <c r="E4" s="78"/>
      <c r="F4" s="93">
        <v>2</v>
      </c>
      <c r="G4" s="65" t="str">
        <f>IF(F4=0,"#",IF(F4=1,"#,0",IF(F4=2,"#,00",IF(F4=3,"#,000",IF(F4=4,"#,0000",IF(F4=5,"#,00000"))))))</f>
        <v>#,00</v>
      </c>
      <c r="H4" s="62" t="s">
        <v>42</v>
      </c>
      <c r="I4" s="102" t="s">
        <v>10</v>
      </c>
      <c r="J4" s="91" t="str">
        <f>TEXT(RTD("cqg.rtd",,"DOMData",$I$4,"Price",-1,I2),N4)</f>
        <v>44</v>
      </c>
      <c r="K4" s="94" t="s">
        <v>26</v>
      </c>
      <c r="L4" s="78"/>
      <c r="M4" s="94">
        <v>2</v>
      </c>
      <c r="N4" s="65" t="str">
        <f>IF(M4=0,"#",IF(M4=1,"#,0",IF(M4=2,"#,00",IF(M4=3,"#,000",IF(M4=4,"#,0000")))))</f>
        <v>#,00</v>
      </c>
      <c r="O4" s="63" t="s">
        <v>42</v>
      </c>
      <c r="P4" s="57"/>
      <c r="Q4" s="57"/>
    </row>
    <row r="5" spans="1:18" x14ac:dyDescent="0.25">
      <c r="B5" s="61"/>
      <c r="C5" s="70"/>
      <c r="D5" s="111" t="s">
        <v>62</v>
      </c>
      <c r="E5" s="112"/>
      <c r="F5" s="111" t="s">
        <v>63</v>
      </c>
      <c r="G5" s="112"/>
      <c r="H5" s="99"/>
      <c r="I5" s="61"/>
      <c r="J5" s="70"/>
      <c r="K5" s="92" t="s">
        <v>34</v>
      </c>
      <c r="L5" s="92"/>
      <c r="M5" s="92" t="s">
        <v>35</v>
      </c>
      <c r="N5" s="92"/>
      <c r="O5" s="75" t="str">
        <f>IF(O4="Y","T","D")</f>
        <v>D</v>
      </c>
    </row>
    <row r="6" spans="1:18" x14ac:dyDescent="0.25">
      <c r="B6" s="61"/>
      <c r="C6" s="70"/>
      <c r="D6" s="111" t="str">
        <f>TEXT(RTD("cqg.rtd",,"DOMData",$B$4,"Price",-1,B2),G4)</f>
        <v>1,995</v>
      </c>
      <c r="E6" s="113"/>
      <c r="F6" s="111" t="str">
        <f>TEXT(RTD("cqg.rtd",,"DOMData",$B$4,"Price",1,B2),G4)</f>
        <v>1,995</v>
      </c>
      <c r="G6" s="112"/>
      <c r="H6" s="62" t="s">
        <v>37</v>
      </c>
      <c r="I6" s="61"/>
      <c r="J6" s="70"/>
      <c r="K6" s="92" t="str">
        <f>TEXT(RTD("cqg.rtd",,"DOMData",$I$4,"Price",-1,I2),N4)</f>
        <v>44</v>
      </c>
      <c r="L6" s="92"/>
      <c r="M6" s="92" t="str">
        <f>TEXT(RTD("cqg.rtd",,"DOMData",$I$4,"Price",1,I2),N4)</f>
        <v>44</v>
      </c>
      <c r="N6" s="92"/>
      <c r="O6" s="63" t="s">
        <v>37</v>
      </c>
    </row>
    <row r="7" spans="1:18" ht="21" x14ac:dyDescent="0.25">
      <c r="B7" s="61" t="s">
        <v>30</v>
      </c>
      <c r="C7" s="197">
        <v>2</v>
      </c>
      <c r="D7" s="77" t="str">
        <f>LEFT(D6,C7)</f>
        <v>1,</v>
      </c>
      <c r="E7" s="76"/>
      <c r="F7" s="77" t="str">
        <f>LEFT(F6,C7)</f>
        <v>1,</v>
      </c>
      <c r="G7" s="76"/>
      <c r="H7" s="100" t="s">
        <v>45</v>
      </c>
      <c r="I7" s="61" t="s">
        <v>30</v>
      </c>
      <c r="J7" s="197">
        <v>0</v>
      </c>
      <c r="K7" s="64" t="str">
        <f>LEFT(K6,J7)</f>
        <v/>
      </c>
      <c r="L7" s="76"/>
      <c r="M7" s="77" t="str">
        <f>LEFT(M6,J7)</f>
        <v/>
      </c>
      <c r="N7" s="76"/>
      <c r="O7" s="97" t="s">
        <v>26</v>
      </c>
      <c r="P7" s="58"/>
      <c r="Q7" s="58"/>
    </row>
    <row r="8" spans="1:18" x14ac:dyDescent="0.25">
      <c r="B8" s="61" t="s">
        <v>31</v>
      </c>
      <c r="C8" s="198"/>
      <c r="D8" s="202" t="str">
        <f>D10</f>
        <v>99</v>
      </c>
      <c r="E8" s="200" t="str">
        <f>D13</f>
        <v>,95</v>
      </c>
      <c r="F8" s="200" t="str">
        <f>F10</f>
        <v>99</v>
      </c>
      <c r="G8" s="200" t="str">
        <f>F13</f>
        <v>.95</v>
      </c>
      <c r="H8" s="95">
        <v>5</v>
      </c>
      <c r="I8" s="61" t="s">
        <v>31</v>
      </c>
      <c r="J8" s="198"/>
      <c r="K8" s="200" t="str">
        <f>K10</f>
        <v>44</v>
      </c>
      <c r="L8" s="200" t="str">
        <f>K13</f>
        <v>,44</v>
      </c>
      <c r="M8" s="200" t="str">
        <f>M10</f>
        <v>44</v>
      </c>
      <c r="N8" s="211" t="str">
        <f>M13</f>
        <v>.44</v>
      </c>
      <c r="O8" s="97">
        <v>5</v>
      </c>
      <c r="P8" s="58"/>
      <c r="Q8" s="58"/>
    </row>
    <row r="9" spans="1:18" x14ac:dyDescent="0.25">
      <c r="B9" s="61"/>
      <c r="C9" s="71"/>
      <c r="D9" s="203"/>
      <c r="E9" s="201"/>
      <c r="F9" s="201"/>
      <c r="G9" s="201"/>
      <c r="H9" s="62" t="s">
        <v>38</v>
      </c>
      <c r="I9" s="61"/>
      <c r="J9" s="71"/>
      <c r="K9" s="201"/>
      <c r="L9" s="201"/>
      <c r="M9" s="201"/>
      <c r="N9" s="201"/>
      <c r="O9" s="63" t="s">
        <v>38</v>
      </c>
      <c r="P9" s="58"/>
    </row>
    <row r="10" spans="1:18" x14ac:dyDescent="0.25">
      <c r="B10" s="61" t="s">
        <v>30</v>
      </c>
      <c r="C10" s="197">
        <v>2</v>
      </c>
      <c r="D10" s="199" t="str">
        <f>LEFT(RIGHT(D6,LEN(D6)-C7),C10)</f>
        <v>99</v>
      </c>
      <c r="E10" s="86"/>
      <c r="F10" s="199" t="str">
        <f>LEFT(RIGHT(F6,LEN(F6)-C7),C10)</f>
        <v>99</v>
      </c>
      <c r="G10" s="78"/>
      <c r="H10" s="95">
        <v>30</v>
      </c>
      <c r="I10" s="61" t="s">
        <v>30</v>
      </c>
      <c r="J10" s="197">
        <v>2</v>
      </c>
      <c r="K10" s="207" t="str">
        <f>LEFT(RIGHT(K6,LEN(K6)-J7),J10)</f>
        <v>44</v>
      </c>
      <c r="L10" s="87"/>
      <c r="M10" s="207" t="str">
        <f>LEFT(RIGHT(M6,LEN(M6)-J7),J10)</f>
        <v>44</v>
      </c>
      <c r="N10" s="79"/>
      <c r="O10" s="97">
        <v>20</v>
      </c>
      <c r="P10" s="58"/>
      <c r="Q10" s="58"/>
    </row>
    <row r="11" spans="1:18" x14ac:dyDescent="0.25">
      <c r="B11" s="61" t="s">
        <v>40</v>
      </c>
      <c r="C11" s="198"/>
      <c r="D11" s="199"/>
      <c r="E11" s="86"/>
      <c r="F11" s="199"/>
      <c r="G11" s="78"/>
      <c r="H11" s="78"/>
      <c r="I11" s="61" t="s">
        <v>40</v>
      </c>
      <c r="J11" s="198"/>
      <c r="K11" s="207"/>
      <c r="L11" s="87"/>
      <c r="M11" s="207"/>
      <c r="N11" s="92"/>
      <c r="O11" s="81"/>
      <c r="P11" s="58"/>
      <c r="Q11" s="58"/>
    </row>
    <row r="12" spans="1:18" x14ac:dyDescent="0.25">
      <c r="B12" s="61"/>
      <c r="C12" s="71"/>
      <c r="D12" s="87"/>
      <c r="E12" s="87"/>
      <c r="F12" s="87"/>
      <c r="G12" s="4"/>
      <c r="H12" s="62"/>
      <c r="I12" s="61"/>
      <c r="J12" s="71"/>
      <c r="K12" s="87"/>
      <c r="L12" s="87"/>
      <c r="M12" s="87"/>
      <c r="N12" s="92"/>
      <c r="O12" s="81"/>
      <c r="P12" s="58"/>
    </row>
    <row r="13" spans="1:18" x14ac:dyDescent="0.25">
      <c r="B13" s="61" t="s">
        <v>30</v>
      </c>
      <c r="C13" s="197">
        <v>2</v>
      </c>
      <c r="D13" s="207" t="str">
        <f>IF(C13=0,"",IF(AND(D4="Y",F4&lt;3),","&amp;RIGHT(D6,C13),RIGHT(D6,C13)))</f>
        <v>,95</v>
      </c>
      <c r="E13" s="87"/>
      <c r="F13" s="207" t="str">
        <f>IF(C13=0,"",IF(AND(D4="Y",F4&lt;3),"."&amp;RIGHT(F6,C13),RIGHT(F6,C13)))</f>
        <v>.95</v>
      </c>
      <c r="G13" s="4"/>
      <c r="H13" s="62"/>
      <c r="I13" s="61" t="s">
        <v>30</v>
      </c>
      <c r="J13" s="197">
        <v>2</v>
      </c>
      <c r="K13" s="207" t="str">
        <f>IF(J13=0,"",IF(AND(K4="Y",M4&lt;3),","&amp;RIGHT(K6,J13),RIGHT(K6,J13)))</f>
        <v>,44</v>
      </c>
      <c r="L13" s="87"/>
      <c r="M13" s="207" t="str">
        <f>IF(J13=0,"",IF(AND(K4="Y",M4&lt;3),"."&amp;RIGHT(M6,J13),RIGHT(M6,J13)))</f>
        <v>.44</v>
      </c>
      <c r="N13" s="92"/>
      <c r="O13" s="81"/>
      <c r="P13" s="58"/>
      <c r="Q13" s="58"/>
    </row>
    <row r="14" spans="1:18" x14ac:dyDescent="0.25">
      <c r="B14" s="73" t="s">
        <v>32</v>
      </c>
      <c r="C14" s="205"/>
      <c r="D14" s="208"/>
      <c r="E14" s="88"/>
      <c r="F14" s="208"/>
      <c r="G14" s="68" t="str">
        <f>IF(H8="D","aily","-minutes")</f>
        <v>-minutes</v>
      </c>
      <c r="H14" s="101" t="str">
        <f>IF(H7="Y","Bar "&amp;H8&amp;G14,"Subminute "&amp;H10&amp;"-seconds")</f>
        <v>Subminute 30-seconds</v>
      </c>
      <c r="I14" s="73" t="s">
        <v>32</v>
      </c>
      <c r="J14" s="205"/>
      <c r="K14" s="208"/>
      <c r="L14" s="88"/>
      <c r="M14" s="208"/>
      <c r="N14" s="68" t="str">
        <f>IF(O8="D","aily","-minutes")</f>
        <v>-minutes</v>
      </c>
      <c r="O14" s="82" t="str">
        <f>IF(O7="Y","Bar "&amp;O8&amp;N14,"Subminute "&amp;O10&amp;"-seconds")</f>
        <v>Bar 5-minutes</v>
      </c>
      <c r="P14" s="58"/>
      <c r="Q14" s="58"/>
    </row>
    <row r="15" spans="1:18" x14ac:dyDescent="0.25">
      <c r="B15" s="60"/>
      <c r="C15" s="69"/>
      <c r="D15" s="67"/>
      <c r="E15" s="67"/>
      <c r="F15" s="60"/>
      <c r="G15" s="66"/>
      <c r="H15" s="66"/>
      <c r="J15" s="117"/>
      <c r="K15" s="115"/>
      <c r="L15" s="115"/>
      <c r="M15" s="115"/>
      <c r="N15" s="115"/>
      <c r="O15" s="115"/>
      <c r="P15" s="115"/>
    </row>
    <row r="16" spans="1:18" ht="1.95" customHeight="1" x14ac:dyDescent="0.25">
      <c r="B16" s="107"/>
      <c r="C16" s="108"/>
      <c r="D16" s="109"/>
      <c r="E16" s="109"/>
      <c r="F16" s="107"/>
      <c r="G16" s="110"/>
      <c r="H16" s="107"/>
      <c r="J16" s="117"/>
      <c r="K16" s="115"/>
      <c r="L16" s="115"/>
      <c r="M16" s="115"/>
      <c r="N16" s="115"/>
      <c r="O16" s="115"/>
      <c r="P16" s="115"/>
    </row>
    <row r="17" spans="2:16" x14ac:dyDescent="0.25">
      <c r="B17" s="59" t="str">
        <f>IF(D19="Y","T","D")</f>
        <v>T</v>
      </c>
      <c r="C17" s="90" t="s">
        <v>27</v>
      </c>
      <c r="D17" s="60" t="s">
        <v>47</v>
      </c>
      <c r="E17" s="210" t="s">
        <v>39</v>
      </c>
      <c r="F17" s="210"/>
      <c r="G17" s="210"/>
      <c r="H17" s="80" t="s">
        <v>41</v>
      </c>
      <c r="J17" s="204" t="s">
        <v>53</v>
      </c>
      <c r="K17" s="204"/>
      <c r="L17" s="204"/>
      <c r="M17" s="212" t="s">
        <v>68</v>
      </c>
      <c r="N17" s="213"/>
      <c r="O17" s="214"/>
      <c r="P17" s="115"/>
    </row>
    <row r="18" spans="2:16" x14ac:dyDescent="0.25">
      <c r="B18" s="61" t="s">
        <v>25</v>
      </c>
      <c r="C18" s="91" t="s">
        <v>28</v>
      </c>
      <c r="D18" s="62" t="s">
        <v>29</v>
      </c>
      <c r="E18" s="209" t="s">
        <v>33</v>
      </c>
      <c r="F18" s="209"/>
      <c r="G18" s="209"/>
      <c r="H18" s="63" t="s">
        <v>43</v>
      </c>
      <c r="J18" s="204" t="s">
        <v>54</v>
      </c>
      <c r="K18" s="204"/>
      <c r="L18" s="204"/>
      <c r="M18" s="215" t="s">
        <v>69</v>
      </c>
      <c r="N18" s="216"/>
      <c r="O18" s="217"/>
      <c r="P18" s="115"/>
    </row>
    <row r="19" spans="2:16" x14ac:dyDescent="0.25">
      <c r="B19" s="102" t="s">
        <v>9</v>
      </c>
      <c r="C19" s="91" t="str">
        <f>TEXT(RTD("cqg.rtd",,"DOMData",$B$19,"Price",-1,B17),G19)</f>
        <v>0,001</v>
      </c>
      <c r="D19" s="94" t="s">
        <v>26</v>
      </c>
      <c r="E19" s="78"/>
      <c r="F19" s="94">
        <v>4</v>
      </c>
      <c r="G19" s="65" t="str">
        <f>IF(F19=0,"#",IF(F19=1,"#,0",IF(F19=2,"#,00",IF(F19=3,"#,000",IF(F19=4,"#,0000",IF(F19=5,"#,00000"))))))</f>
        <v>#,0000</v>
      </c>
      <c r="H19" s="63" t="s">
        <v>42</v>
      </c>
      <c r="J19" s="204" t="s">
        <v>55</v>
      </c>
      <c r="K19" s="204"/>
      <c r="L19" s="204"/>
      <c r="M19" s="218" t="s">
        <v>70</v>
      </c>
      <c r="N19" s="219"/>
      <c r="O19" s="220"/>
      <c r="P19" s="115"/>
    </row>
    <row r="20" spans="2:16" x14ac:dyDescent="0.25">
      <c r="B20" s="61"/>
      <c r="C20" s="70"/>
      <c r="D20" s="92" t="s">
        <v>34</v>
      </c>
      <c r="E20" s="92"/>
      <c r="F20" s="92" t="s">
        <v>35</v>
      </c>
      <c r="G20" s="62"/>
      <c r="H20" s="75"/>
      <c r="J20" s="116"/>
      <c r="K20" s="114"/>
      <c r="L20" s="114"/>
      <c r="M20" s="114"/>
      <c r="N20" s="114"/>
      <c r="O20" s="115"/>
      <c r="P20" s="115"/>
    </row>
    <row r="21" spans="2:16" x14ac:dyDescent="0.25">
      <c r="B21" s="61"/>
      <c r="C21" s="70"/>
      <c r="D21" s="92" t="str">
        <f>TEXT(RTD("cqg.rtd",,"DOMData",$B$19,"Price",-1,B17),G19)</f>
        <v>0,001</v>
      </c>
      <c r="E21" s="92"/>
      <c r="F21" s="92" t="str">
        <f>TEXT(RTD("cqg.rtd",,"DOMData",$B$19,"Price",1,B17),G19)</f>
        <v>0,001</v>
      </c>
      <c r="G21" s="62"/>
      <c r="H21" s="63" t="s">
        <v>37</v>
      </c>
      <c r="J21" s="204" t="s">
        <v>50</v>
      </c>
      <c r="K21" s="204"/>
      <c r="L21" s="204"/>
      <c r="M21" s="204"/>
      <c r="N21" s="204"/>
      <c r="O21" s="204"/>
      <c r="P21" s="115"/>
    </row>
    <row r="22" spans="2:16" ht="21" x14ac:dyDescent="0.25">
      <c r="B22" s="61" t="s">
        <v>30</v>
      </c>
      <c r="C22" s="197">
        <v>3</v>
      </c>
      <c r="D22" s="64" t="str">
        <f>LEFT(D21,C22)</f>
        <v>0,0</v>
      </c>
      <c r="E22" s="76"/>
      <c r="F22" s="77" t="str">
        <f>LEFT(F21,C22)</f>
        <v>0,0</v>
      </c>
      <c r="G22" s="76"/>
      <c r="H22" s="97" t="s">
        <v>26</v>
      </c>
      <c r="J22" s="204" t="s">
        <v>59</v>
      </c>
      <c r="K22" s="204"/>
      <c r="L22" s="204"/>
      <c r="M22" s="204"/>
      <c r="N22" s="204"/>
      <c r="O22" s="204"/>
      <c r="P22" s="115"/>
    </row>
    <row r="23" spans="2:16" x14ac:dyDescent="0.25">
      <c r="B23" s="61" t="s">
        <v>31</v>
      </c>
      <c r="C23" s="198"/>
      <c r="D23" s="200" t="str">
        <f>D25</f>
        <v>01</v>
      </c>
      <c r="E23" s="200" t="str">
        <f>D28</f>
        <v>1</v>
      </c>
      <c r="F23" s="200" t="str">
        <f>F25</f>
        <v>01</v>
      </c>
      <c r="G23" s="200" t="str">
        <f>F28</f>
        <v>1</v>
      </c>
      <c r="H23" s="97">
        <v>5</v>
      </c>
      <c r="J23" s="204" t="s">
        <v>60</v>
      </c>
      <c r="K23" s="204"/>
      <c r="L23" s="204"/>
      <c r="M23" s="204"/>
      <c r="N23" s="204"/>
      <c r="O23" s="204"/>
      <c r="P23" s="115"/>
    </row>
    <row r="24" spans="2:16" x14ac:dyDescent="0.25">
      <c r="B24" s="61"/>
      <c r="C24" s="71"/>
      <c r="D24" s="201"/>
      <c r="E24" s="201"/>
      <c r="F24" s="201"/>
      <c r="G24" s="201"/>
      <c r="H24" s="63" t="s">
        <v>38</v>
      </c>
      <c r="J24" s="204" t="s">
        <v>61</v>
      </c>
      <c r="K24" s="204"/>
      <c r="L24" s="204"/>
      <c r="M24" s="204"/>
      <c r="N24" s="204"/>
      <c r="O24" s="204"/>
      <c r="P24" s="115"/>
    </row>
    <row r="25" spans="2:16" x14ac:dyDescent="0.25">
      <c r="B25" s="61" t="s">
        <v>30</v>
      </c>
      <c r="C25" s="197">
        <v>2</v>
      </c>
      <c r="D25" s="199" t="str">
        <f>LEFT(RIGHT(D21,LEN(D21)-C22),C25)</f>
        <v>01</v>
      </c>
      <c r="E25" s="86"/>
      <c r="F25" s="199" t="str">
        <f>LEFT(RIGHT(F21,LEN(F21)-C22),C25)</f>
        <v>01</v>
      </c>
      <c r="G25" s="78"/>
      <c r="H25" s="97">
        <v>45</v>
      </c>
      <c r="J25" s="116"/>
      <c r="K25" s="114"/>
      <c r="L25" s="114"/>
      <c r="M25" s="114"/>
      <c r="N25" s="114"/>
      <c r="O25" s="115"/>
      <c r="P25" s="115"/>
    </row>
    <row r="26" spans="2:16" x14ac:dyDescent="0.25">
      <c r="B26" s="61" t="s">
        <v>40</v>
      </c>
      <c r="C26" s="198"/>
      <c r="D26" s="199"/>
      <c r="E26" s="86"/>
      <c r="F26" s="199"/>
      <c r="G26" s="83"/>
      <c r="H26" s="81"/>
      <c r="J26" s="204" t="s">
        <v>56</v>
      </c>
      <c r="K26" s="204"/>
      <c r="L26" s="204"/>
      <c r="M26" s="204"/>
      <c r="N26" s="204"/>
      <c r="O26" s="204"/>
      <c r="P26" s="115"/>
    </row>
    <row r="27" spans="2:16" x14ac:dyDescent="0.25">
      <c r="B27" s="61"/>
      <c r="C27" s="71"/>
      <c r="D27" s="86"/>
      <c r="E27" s="86"/>
      <c r="F27" s="86"/>
      <c r="G27" s="84"/>
      <c r="H27" s="81"/>
      <c r="J27" s="204"/>
      <c r="K27" s="204"/>
      <c r="L27" s="204"/>
      <c r="M27" s="204"/>
      <c r="N27" s="204"/>
      <c r="O27" s="204"/>
      <c r="P27" s="204"/>
    </row>
    <row r="28" spans="2:16" x14ac:dyDescent="0.25">
      <c r="B28" s="61" t="s">
        <v>30</v>
      </c>
      <c r="C28" s="197">
        <v>1</v>
      </c>
      <c r="D28" s="199" t="str">
        <f>IF(C28=0,"",IF(AND(D19="Y",F19&lt;3),","&amp;RIGHT(D21,C28),RIGHT(D21,C28)))</f>
        <v>1</v>
      </c>
      <c r="E28" s="86"/>
      <c r="F28" s="199" t="str">
        <f>IF(C28=0,"",IF(AND(D19="Y",F19&lt;3),"."&amp;RIGHT(F21,C28),RIGHT(F21,C28)))</f>
        <v>1</v>
      </c>
      <c r="G28" s="84"/>
      <c r="H28" s="81"/>
      <c r="J28" s="204" t="s">
        <v>57</v>
      </c>
      <c r="K28" s="204"/>
      <c r="L28" s="204"/>
      <c r="M28" s="204"/>
      <c r="N28" s="204"/>
      <c r="O28" s="204"/>
      <c r="P28" s="204"/>
    </row>
    <row r="29" spans="2:16" x14ac:dyDescent="0.25">
      <c r="B29" s="73" t="s">
        <v>32</v>
      </c>
      <c r="C29" s="205"/>
      <c r="D29" s="206"/>
      <c r="E29" s="89"/>
      <c r="F29" s="206"/>
      <c r="G29" s="85" t="str">
        <f>IF(H23="D","aily","-minutes")</f>
        <v>-minutes</v>
      </c>
      <c r="H29" s="82" t="str">
        <f>IF(H22="Y","Bar "&amp;H23&amp;G29,"Subminute "&amp;H25&amp;"-seconds")</f>
        <v>Bar 5-minutes</v>
      </c>
      <c r="J29" s="204" t="s">
        <v>58</v>
      </c>
      <c r="K29" s="204"/>
      <c r="L29" s="204"/>
      <c r="M29" s="204"/>
      <c r="N29" s="204"/>
      <c r="O29" s="115"/>
      <c r="P29" s="115"/>
    </row>
    <row r="30" spans="2:16" x14ac:dyDescent="0.25">
      <c r="J30" s="117"/>
      <c r="K30" s="115"/>
      <c r="L30" s="115"/>
      <c r="M30" s="115"/>
      <c r="N30" s="115"/>
      <c r="O30" s="115"/>
      <c r="P30" s="115"/>
    </row>
    <row r="31" spans="2:16" x14ac:dyDescent="0.25">
      <c r="J31" s="204" t="s">
        <v>51</v>
      </c>
      <c r="K31" s="204"/>
      <c r="L31" s="204"/>
      <c r="M31" s="204"/>
      <c r="N31" s="204"/>
      <c r="O31" s="204"/>
      <c r="P31" s="115"/>
    </row>
    <row r="32" spans="2:16" x14ac:dyDescent="0.25">
      <c r="J32" s="204" t="s">
        <v>52</v>
      </c>
      <c r="K32" s="204"/>
      <c r="L32" s="204"/>
      <c r="M32" s="204"/>
      <c r="N32" s="204"/>
      <c r="O32" s="115"/>
      <c r="P32" s="115"/>
    </row>
    <row r="34" spans="10:15" x14ac:dyDescent="0.25">
      <c r="J34" s="221" t="s">
        <v>64</v>
      </c>
      <c r="K34" s="221"/>
      <c r="L34" s="221"/>
      <c r="M34" s="221"/>
      <c r="N34" s="221"/>
      <c r="O34" s="221"/>
    </row>
    <row r="35" spans="10:15" x14ac:dyDescent="0.25">
      <c r="J35" s="221" t="s">
        <v>65</v>
      </c>
      <c r="K35" s="221"/>
      <c r="L35" s="221"/>
      <c r="M35" s="221"/>
      <c r="N35" s="221"/>
      <c r="O35" s="221"/>
    </row>
    <row r="36" spans="10:15" x14ac:dyDescent="0.25">
      <c r="J36" s="221" t="s">
        <v>66</v>
      </c>
      <c r="K36" s="221"/>
      <c r="L36" s="221"/>
      <c r="M36" s="221"/>
      <c r="N36" s="221"/>
      <c r="O36" s="221"/>
    </row>
    <row r="37" spans="10:15" x14ac:dyDescent="0.25">
      <c r="J37" s="221" t="s">
        <v>67</v>
      </c>
      <c r="K37" s="221"/>
      <c r="L37" s="221"/>
      <c r="M37" s="221"/>
      <c r="N37" s="221"/>
      <c r="O37" s="221"/>
    </row>
  </sheetData>
  <sheetProtection algorithmName="SHA-512" hashValue="Y/idtnkpGZsCcA8xZXgFfnp9apzylWRf6CguA85AXcrYG+o3pH5HXR2KEee4CSckjgrWwMpqMynRxoxILvJDCQ==" saltValue="vOdPhXcyhK5JHMwa9TXoFQ==" spinCount="100000" sheet="1" objects="1" scenarios="1" selectLockedCells="1"/>
  <mergeCells count="59">
    <mergeCell ref="J34:O34"/>
    <mergeCell ref="J35:O35"/>
    <mergeCell ref="J36:O36"/>
    <mergeCell ref="J37:O37"/>
    <mergeCell ref="J32:N32"/>
    <mergeCell ref="K10:K11"/>
    <mergeCell ref="J22:O22"/>
    <mergeCell ref="J26:O26"/>
    <mergeCell ref="J27:P27"/>
    <mergeCell ref="J31:O31"/>
    <mergeCell ref="J18:L18"/>
    <mergeCell ref="M17:O17"/>
    <mergeCell ref="M18:O18"/>
    <mergeCell ref="M19:O19"/>
    <mergeCell ref="J28:P28"/>
    <mergeCell ref="J29:N29"/>
    <mergeCell ref="K13:K14"/>
    <mergeCell ref="E18:G18"/>
    <mergeCell ref="J17:L17"/>
    <mergeCell ref="L2:N2"/>
    <mergeCell ref="L3:N3"/>
    <mergeCell ref="E2:G2"/>
    <mergeCell ref="E3:G3"/>
    <mergeCell ref="E17:G17"/>
    <mergeCell ref="N8:N9"/>
    <mergeCell ref="M13:M14"/>
    <mergeCell ref="F10:F11"/>
    <mergeCell ref="G8:G9"/>
    <mergeCell ref="F8:F9"/>
    <mergeCell ref="J7:J8"/>
    <mergeCell ref="J10:J11"/>
    <mergeCell ref="M10:M11"/>
    <mergeCell ref="L8:L9"/>
    <mergeCell ref="M8:M9"/>
    <mergeCell ref="K8:K9"/>
    <mergeCell ref="C28:C29"/>
    <mergeCell ref="D28:D29"/>
    <mergeCell ref="F28:F29"/>
    <mergeCell ref="C25:C26"/>
    <mergeCell ref="D25:D26"/>
    <mergeCell ref="F25:F26"/>
    <mergeCell ref="C22:C23"/>
    <mergeCell ref="D13:D14"/>
    <mergeCell ref="J13:J14"/>
    <mergeCell ref="F13:F14"/>
    <mergeCell ref="C13:C14"/>
    <mergeCell ref="D23:D24"/>
    <mergeCell ref="E23:E24"/>
    <mergeCell ref="F23:F24"/>
    <mergeCell ref="G23:G24"/>
    <mergeCell ref="J19:L19"/>
    <mergeCell ref="J21:O21"/>
    <mergeCell ref="J23:O23"/>
    <mergeCell ref="J24:O24"/>
    <mergeCell ref="C7:C8"/>
    <mergeCell ref="C10:C11"/>
    <mergeCell ref="D10:D11"/>
    <mergeCell ref="E8:E9"/>
    <mergeCell ref="D8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Main</vt:lpstr>
      <vt:lpstr>FormatMainDisplay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2014-10-13T14:02:28Z</dcterms:created>
  <dcterms:modified xsi:type="dcterms:W3CDTF">2015-01-29T18:13:51Z</dcterms:modified>
</cp:coreProperties>
</file>