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RBEFrontMonth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X20" i="3"/>
  <c r="F41" i="2"/>
  <c r="D46" i="2"/>
  <c r="F39" i="2"/>
  <c r="E46" i="2"/>
  <c r="E41" i="2"/>
  <c r="V32" i="3"/>
  <c r="E49" i="2"/>
  <c r="D49" i="2"/>
  <c r="D39" i="2"/>
  <c r="D41" i="2"/>
  <c r="E39" i="2"/>
  <c r="R35" i="3"/>
  <c r="S35" i="3"/>
  <c r="S36" i="3"/>
  <c r="B44" i="2"/>
  <c r="E43" i="2"/>
  <c r="D43" i="2"/>
  <c r="F43" i="2"/>
  <c r="E40" i="2"/>
  <c r="F40" i="2"/>
  <c r="D40" i="2"/>
  <c r="R36" i="3" l="1"/>
  <c r="Q2" i="3"/>
  <c r="Q3" i="3"/>
  <c r="A2" i="3" l="1"/>
  <c r="A3" i="3"/>
  <c r="R37" i="3"/>
  <c r="V23" i="3"/>
  <c r="V20" i="3"/>
  <c r="R3" i="3"/>
  <c r="D7" i="2"/>
  <c r="B3" i="3"/>
  <c r="O36" i="3"/>
  <c r="V25" i="3"/>
  <c r="V22" i="3"/>
  <c r="Q15" i="3"/>
  <c r="V21" i="3"/>
  <c r="D16" i="2"/>
  <c r="D6" i="2"/>
  <c r="D17" i="2"/>
  <c r="S3" i="3"/>
  <c r="Q4" i="3"/>
  <c r="T3" i="3"/>
  <c r="V24" i="3"/>
  <c r="U3" i="3"/>
  <c r="S2" i="3"/>
  <c r="B11" i="2"/>
  <c r="U2" i="3"/>
  <c r="B6" i="2"/>
  <c r="B2" i="3"/>
  <c r="O35" i="3"/>
  <c r="Q14" i="3"/>
  <c r="R2" i="3"/>
  <c r="T2" i="3"/>
  <c r="B7" i="2"/>
  <c r="B12" i="2"/>
  <c r="AC26" i="3" l="1"/>
  <c r="V66" i="2"/>
  <c r="V68" i="2"/>
  <c r="B53" i="2"/>
  <c r="AC2" i="3"/>
  <c r="AB2" i="3"/>
  <c r="B54" i="2"/>
  <c r="AB3" i="3"/>
  <c r="AC3" i="3"/>
  <c r="A4" i="3"/>
  <c r="C3" i="3"/>
  <c r="M3" i="3" s="1"/>
  <c r="R38" i="3"/>
  <c r="C2" i="3"/>
  <c r="D20" i="2"/>
  <c r="E7" i="2"/>
  <c r="T4" i="3"/>
  <c r="U4" i="3"/>
  <c r="Q5" i="3"/>
  <c r="E22" i="2"/>
  <c r="E21" i="2"/>
  <c r="D18" i="2"/>
  <c r="D19" i="2"/>
  <c r="D9" i="2"/>
  <c r="U68" i="2"/>
  <c r="D8" i="2"/>
  <c r="R4" i="3"/>
  <c r="Q16" i="3"/>
  <c r="D10" i="2"/>
  <c r="S4" i="3"/>
  <c r="E6" i="2"/>
  <c r="O37" i="3"/>
  <c r="B4" i="3"/>
  <c r="M15" i="3"/>
  <c r="B13" i="2"/>
  <c r="B9" i="2"/>
  <c r="B14" i="2"/>
  <c r="B10" i="2"/>
  <c r="B15" i="2"/>
  <c r="U66" i="2"/>
  <c r="B8" i="2"/>
  <c r="V69" i="2" l="1"/>
  <c r="F3" i="3"/>
  <c r="N3" i="3"/>
  <c r="J3" i="3"/>
  <c r="O3" i="3"/>
  <c r="E3" i="3"/>
  <c r="H3" i="3"/>
  <c r="L3" i="3"/>
  <c r="G3" i="3"/>
  <c r="AC4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E10" i="2"/>
  <c r="Q17" i="3"/>
  <c r="H54" i="2"/>
  <c r="F54" i="2"/>
  <c r="E9" i="2"/>
  <c r="O15" i="3"/>
  <c r="E8" i="2"/>
  <c r="F6" i="2"/>
  <c r="N16" i="2"/>
  <c r="K16" i="2"/>
  <c r="U5" i="3"/>
  <c r="B5" i="3"/>
  <c r="E24" i="2"/>
  <c r="E25" i="2"/>
  <c r="F26" i="2"/>
  <c r="U69" i="2"/>
  <c r="N17" i="2"/>
  <c r="F7" i="2"/>
  <c r="D54" i="2"/>
  <c r="H16" i="2"/>
  <c r="O38" i="3"/>
  <c r="T5" i="3"/>
  <c r="S5" i="3"/>
  <c r="E54" i="2"/>
  <c r="G54" i="2"/>
  <c r="R5" i="3"/>
  <c r="E23" i="2"/>
  <c r="F27" i="2"/>
  <c r="Q6" i="3"/>
  <c r="N15" i="3"/>
  <c r="H15" i="3"/>
  <c r="K11" i="2"/>
  <c r="D53" i="2"/>
  <c r="N11" i="2"/>
  <c r="J11" i="2"/>
  <c r="G53" i="2"/>
  <c r="H53" i="2"/>
  <c r="E11" i="2"/>
  <c r="F53" i="2"/>
  <c r="G11" i="2"/>
  <c r="E53" i="2"/>
  <c r="H11" i="2"/>
  <c r="F11" i="2"/>
  <c r="I11" i="2"/>
  <c r="L11" i="2"/>
  <c r="M11" i="2"/>
  <c r="D11" i="2"/>
  <c r="F49" i="2" l="1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H49" i="2"/>
  <c r="F8" i="2"/>
  <c r="O39" i="3"/>
  <c r="G32" i="2"/>
  <c r="F16" i="2"/>
  <c r="L16" i="3"/>
  <c r="L15" i="3"/>
  <c r="K17" i="2"/>
  <c r="G21" i="2"/>
  <c r="F21" i="2"/>
  <c r="E16" i="2"/>
  <c r="S6" i="3"/>
  <c r="E15" i="3"/>
  <c r="N16" i="3"/>
  <c r="F28" i="2"/>
  <c r="D55" i="2"/>
  <c r="Q18" i="3"/>
  <c r="F10" i="2"/>
  <c r="J15" i="3"/>
  <c r="G55" i="2"/>
  <c r="G17" i="2"/>
  <c r="G16" i="3"/>
  <c r="E55" i="2"/>
  <c r="I16" i="2"/>
  <c r="F30" i="2"/>
  <c r="F29" i="2"/>
  <c r="T6" i="3"/>
  <c r="U6" i="3"/>
  <c r="I21" i="2"/>
  <c r="K22" i="2"/>
  <c r="I15" i="3"/>
  <c r="R6" i="3"/>
  <c r="K21" i="2"/>
  <c r="G7" i="2"/>
  <c r="H17" i="2"/>
  <c r="J16" i="2"/>
  <c r="I17" i="2"/>
  <c r="F55" i="2"/>
  <c r="F15" i="3"/>
  <c r="G6" i="2"/>
  <c r="M16" i="3"/>
  <c r="G31" i="2"/>
  <c r="H21" i="2"/>
  <c r="B6" i="3"/>
  <c r="N19" i="2"/>
  <c r="F9" i="2"/>
  <c r="L17" i="2"/>
  <c r="L16" i="2"/>
  <c r="N18" i="2"/>
  <c r="H55" i="2"/>
  <c r="D15" i="3"/>
  <c r="N20" i="2"/>
  <c r="J21" i="2"/>
  <c r="F17" i="2"/>
  <c r="U70" i="2"/>
  <c r="G16" i="2"/>
  <c r="M16" i="2"/>
  <c r="J22" i="2"/>
  <c r="K15" i="3"/>
  <c r="H56" i="2"/>
  <c r="M17" i="2"/>
  <c r="J17" i="2"/>
  <c r="H22" i="2"/>
  <c r="G15" i="3"/>
  <c r="E17" i="2"/>
  <c r="L21" i="2"/>
  <c r="N21" i="2"/>
  <c r="F22" i="2"/>
  <c r="M21" i="2"/>
  <c r="E16" i="3"/>
  <c r="L14" i="3"/>
  <c r="D14" i="3"/>
  <c r="Y10" i="3"/>
  <c r="Z13" i="3"/>
  <c r="W10" i="3"/>
  <c r="X6" i="3"/>
  <c r="W13" i="3"/>
  <c r="X13" i="3"/>
  <c r="H14" i="3"/>
  <c r="J14" i="3"/>
  <c r="N14" i="3"/>
  <c r="G14" i="3"/>
  <c r="W4" i="3"/>
  <c r="E14" i="3"/>
  <c r="I12" i="2"/>
  <c r="Y7" i="3"/>
  <c r="Y12" i="3"/>
  <c r="L12" i="2"/>
  <c r="W3" i="3"/>
  <c r="K14" i="3"/>
  <c r="E12" i="2"/>
  <c r="D12" i="2"/>
  <c r="M14" i="3"/>
  <c r="Y13" i="3"/>
  <c r="F12" i="2"/>
  <c r="G12" i="2"/>
  <c r="Y8" i="3"/>
  <c r="Q7" i="3"/>
  <c r="Z8" i="3"/>
  <c r="X11" i="3"/>
  <c r="I14" i="3"/>
  <c r="J12" i="2"/>
  <c r="K12" i="2"/>
  <c r="F14" i="3"/>
  <c r="Z5" i="3"/>
  <c r="O14" i="3"/>
  <c r="H12" i="2"/>
  <c r="N12" i="2"/>
  <c r="M12" i="2"/>
  <c r="W8" i="3"/>
  <c r="Y9" i="3"/>
  <c r="V71" i="2" l="1"/>
  <c r="B58" i="2"/>
  <c r="AC6" i="3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AD8" i="3"/>
  <c r="AD13" i="3"/>
  <c r="AA13" i="3"/>
  <c r="AA8" i="3"/>
  <c r="M22" i="2"/>
  <c r="J24" i="2"/>
  <c r="G33" i="2"/>
  <c r="U71" i="2"/>
  <c r="J23" i="2"/>
  <c r="L18" i="2"/>
  <c r="I22" i="2"/>
  <c r="J20" i="2"/>
  <c r="K23" i="2"/>
  <c r="H23" i="2"/>
  <c r="M20" i="2"/>
  <c r="M18" i="2"/>
  <c r="L20" i="2"/>
  <c r="K16" i="3"/>
  <c r="K26" i="2"/>
  <c r="E19" i="2"/>
  <c r="I26" i="2"/>
  <c r="L22" i="2"/>
  <c r="F25" i="2"/>
  <c r="H26" i="2"/>
  <c r="F56" i="2"/>
  <c r="G9" i="2"/>
  <c r="F23" i="2"/>
  <c r="N26" i="2"/>
  <c r="H25" i="2"/>
  <c r="L17" i="3"/>
  <c r="J19" i="2"/>
  <c r="I19" i="2"/>
  <c r="J17" i="3"/>
  <c r="J25" i="2"/>
  <c r="E20" i="2"/>
  <c r="G35" i="2"/>
  <c r="G19" i="2"/>
  <c r="Q8" i="3"/>
  <c r="E18" i="2"/>
  <c r="G8" i="2"/>
  <c r="H20" i="2"/>
  <c r="K24" i="2"/>
  <c r="K18" i="2"/>
  <c r="G34" i="2"/>
  <c r="F20" i="2"/>
  <c r="G56" i="2"/>
  <c r="J16" i="3"/>
  <c r="I16" i="3"/>
  <c r="I20" i="2"/>
  <c r="D16" i="3"/>
  <c r="J18" i="2"/>
  <c r="K19" i="2"/>
  <c r="N22" i="2"/>
  <c r="F19" i="2"/>
  <c r="F24" i="2"/>
  <c r="L26" i="2"/>
  <c r="G20" i="2"/>
  <c r="H18" i="2"/>
  <c r="H16" i="3"/>
  <c r="G22" i="2"/>
  <c r="E56" i="2"/>
  <c r="D56" i="2"/>
  <c r="K20" i="2"/>
  <c r="G10" i="2"/>
  <c r="G27" i="2"/>
  <c r="F18" i="2"/>
  <c r="I18" i="2"/>
  <c r="G18" i="2"/>
  <c r="K25" i="2"/>
  <c r="L19" i="2"/>
  <c r="H19" i="2"/>
  <c r="M19" i="2"/>
  <c r="F16" i="3"/>
  <c r="H24" i="2"/>
  <c r="M17" i="3"/>
  <c r="J27" i="2"/>
  <c r="W2" i="3"/>
  <c r="Z3" i="3"/>
  <c r="J15" i="2"/>
  <c r="W5" i="3"/>
  <c r="H13" i="2"/>
  <c r="X5" i="3"/>
  <c r="Z4" i="3"/>
  <c r="H14" i="2"/>
  <c r="Z2" i="3"/>
  <c r="M14" i="2"/>
  <c r="R7" i="3"/>
  <c r="Z10" i="3"/>
  <c r="O40" i="3"/>
  <c r="X10" i="3"/>
  <c r="D13" i="2"/>
  <c r="X12" i="3"/>
  <c r="B7" i="3"/>
  <c r="J13" i="2"/>
  <c r="J14" i="2"/>
  <c r="L15" i="2"/>
  <c r="F14" i="2"/>
  <c r="Y4" i="3"/>
  <c r="I14" i="2"/>
  <c r="X3" i="3"/>
  <c r="N13" i="2"/>
  <c r="Q19" i="3"/>
  <c r="F15" i="2"/>
  <c r="G15" i="2"/>
  <c r="T7" i="3"/>
  <c r="Y5" i="3"/>
  <c r="I13" i="2"/>
  <c r="W11" i="3"/>
  <c r="Z6" i="3"/>
  <c r="K15" i="2"/>
  <c r="G14" i="2"/>
  <c r="W6" i="3"/>
  <c r="U7" i="3"/>
  <c r="W12" i="3"/>
  <c r="S7" i="3"/>
  <c r="F13" i="2"/>
  <c r="E13" i="2"/>
  <c r="N14" i="2"/>
  <c r="W7" i="3"/>
  <c r="K14" i="2"/>
  <c r="X7" i="3"/>
  <c r="Z11" i="3"/>
  <c r="X9" i="3"/>
  <c r="X8" i="3"/>
  <c r="W9" i="3"/>
  <c r="M15" i="2"/>
  <c r="E15" i="2"/>
  <c r="H15" i="2"/>
  <c r="X4" i="3"/>
  <c r="K13" i="2"/>
  <c r="Y11" i="3"/>
  <c r="X2" i="3"/>
  <c r="H36" i="2"/>
  <c r="H37" i="2"/>
  <c r="Y6" i="3"/>
  <c r="Z7" i="3"/>
  <c r="H7" i="2"/>
  <c r="D14" i="2"/>
  <c r="G13" i="2"/>
  <c r="L13" i="2"/>
  <c r="L14" i="2"/>
  <c r="D15" i="2"/>
  <c r="M13" i="2"/>
  <c r="Y2" i="3"/>
  <c r="Y3" i="3"/>
  <c r="N15" i="2"/>
  <c r="E14" i="2"/>
  <c r="Z12" i="3"/>
  <c r="Z9" i="3"/>
  <c r="H6" i="2"/>
  <c r="I15" i="2"/>
  <c r="AD12" i="3" l="1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7" i="3"/>
  <c r="R42" i="3"/>
  <c r="J6" i="3"/>
  <c r="F6" i="3"/>
  <c r="K6" i="3"/>
  <c r="G6" i="3"/>
  <c r="L6" i="3"/>
  <c r="H6" i="3"/>
  <c r="E6" i="3"/>
  <c r="I6" i="3"/>
  <c r="D6" i="3"/>
  <c r="AD2" i="3"/>
  <c r="AA2" i="3"/>
  <c r="M25" i="2"/>
  <c r="G29" i="2"/>
  <c r="G24" i="2"/>
  <c r="N25" i="2"/>
  <c r="I25" i="2"/>
  <c r="G28" i="2"/>
  <c r="L27" i="2"/>
  <c r="J30" i="2"/>
  <c r="G25" i="2"/>
  <c r="E17" i="3"/>
  <c r="G26" i="2"/>
  <c r="J18" i="3"/>
  <c r="G58" i="2"/>
  <c r="K17" i="3"/>
  <c r="I27" i="2"/>
  <c r="L23" i="2"/>
  <c r="F17" i="3"/>
  <c r="L32" i="2"/>
  <c r="M23" i="2"/>
  <c r="K27" i="2"/>
  <c r="I23" i="2"/>
  <c r="G30" i="2"/>
  <c r="N27" i="2"/>
  <c r="N24" i="2"/>
  <c r="I17" i="3"/>
  <c r="E58" i="2"/>
  <c r="M27" i="2"/>
  <c r="L25" i="2"/>
  <c r="D18" i="3"/>
  <c r="M24" i="2"/>
  <c r="F58" i="2"/>
  <c r="G23" i="2"/>
  <c r="Q9" i="3"/>
  <c r="H27" i="2"/>
  <c r="L24" i="2"/>
  <c r="G17" i="3"/>
  <c r="M31" i="2"/>
  <c r="J26" i="2"/>
  <c r="J29" i="2"/>
  <c r="L18" i="3"/>
  <c r="I24" i="2"/>
  <c r="N23" i="2"/>
  <c r="H17" i="3"/>
  <c r="M26" i="2"/>
  <c r="J28" i="2"/>
  <c r="J31" i="2"/>
  <c r="H58" i="2"/>
  <c r="D17" i="3"/>
  <c r="K31" i="2"/>
  <c r="D58" i="2"/>
  <c r="K18" i="3"/>
  <c r="I31" i="2"/>
  <c r="S8" i="3"/>
  <c r="H38" i="2"/>
  <c r="T8" i="3"/>
  <c r="H9" i="2"/>
  <c r="B8" i="3"/>
  <c r="I7" i="2"/>
  <c r="R8" i="3"/>
  <c r="H40" i="2"/>
  <c r="I41" i="2"/>
  <c r="H10" i="2"/>
  <c r="O41" i="3"/>
  <c r="I6" i="2"/>
  <c r="U72" i="2"/>
  <c r="U8" i="3"/>
  <c r="H8" i="2"/>
  <c r="I42" i="2"/>
  <c r="H39" i="2"/>
  <c r="Q20" i="3"/>
  <c r="V73" i="2" l="1"/>
  <c r="B60" i="2"/>
  <c r="AC18" i="3"/>
  <c r="AC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L28" i="2"/>
  <c r="L35" i="2"/>
  <c r="M29" i="2"/>
  <c r="B9" i="3"/>
  <c r="G18" i="3"/>
  <c r="I32" i="2"/>
  <c r="H29" i="2"/>
  <c r="N29" i="2"/>
  <c r="S9" i="3"/>
  <c r="K32" i="2"/>
  <c r="J46" i="2"/>
  <c r="H28" i="2"/>
  <c r="Q10" i="3"/>
  <c r="H31" i="2"/>
  <c r="J32" i="2"/>
  <c r="M30" i="2"/>
  <c r="E18" i="3"/>
  <c r="U9" i="3"/>
  <c r="I29" i="2"/>
  <c r="K30" i="2"/>
  <c r="K28" i="2"/>
  <c r="M32" i="2"/>
  <c r="H30" i="2"/>
  <c r="L31" i="2"/>
  <c r="N28" i="2"/>
  <c r="O42" i="3"/>
  <c r="Q21" i="3"/>
  <c r="M28" i="2"/>
  <c r="I18" i="3"/>
  <c r="T9" i="3"/>
  <c r="R9" i="3"/>
  <c r="N31" i="2"/>
  <c r="F18" i="3"/>
  <c r="J6" i="2"/>
  <c r="L29" i="2"/>
  <c r="L33" i="2"/>
  <c r="J47" i="2"/>
  <c r="L30" i="2"/>
  <c r="J7" i="2"/>
  <c r="I30" i="2"/>
  <c r="N30" i="2"/>
  <c r="K29" i="2"/>
  <c r="H32" i="2"/>
  <c r="L34" i="2"/>
  <c r="N32" i="2"/>
  <c r="H18" i="3"/>
  <c r="I28" i="2"/>
  <c r="F59" i="2"/>
  <c r="D59" i="2"/>
  <c r="I10" i="2"/>
  <c r="H59" i="2"/>
  <c r="I9" i="2"/>
  <c r="E59" i="2"/>
  <c r="I43" i="2"/>
  <c r="I8" i="2"/>
  <c r="M36" i="2"/>
  <c r="G59" i="2"/>
  <c r="I44" i="2"/>
  <c r="U73" i="2"/>
  <c r="I45" i="2"/>
  <c r="K36" i="2"/>
  <c r="G19" i="3"/>
  <c r="D19" i="3"/>
  <c r="K19" i="3"/>
  <c r="N37" i="2"/>
  <c r="J37" i="2"/>
  <c r="J19" i="3"/>
  <c r="V74" i="2" l="1"/>
  <c r="B61" i="2"/>
  <c r="AB9" i="3"/>
  <c r="AB17" i="3"/>
  <c r="AC9" i="3"/>
  <c r="A10" i="3"/>
  <c r="C9" i="3"/>
  <c r="R44" i="3"/>
  <c r="G8" i="3"/>
  <c r="J8" i="3"/>
  <c r="F8" i="3"/>
  <c r="I8" i="3"/>
  <c r="E8" i="3"/>
  <c r="H8" i="3"/>
  <c r="D8" i="3"/>
  <c r="U10" i="3"/>
  <c r="J10" i="2"/>
  <c r="J8" i="2"/>
  <c r="M33" i="2"/>
  <c r="R10" i="3"/>
  <c r="K7" i="2"/>
  <c r="U74" i="2"/>
  <c r="H33" i="2"/>
  <c r="E61" i="2"/>
  <c r="J33" i="2"/>
  <c r="N35" i="2"/>
  <c r="Q22" i="3"/>
  <c r="J49" i="2"/>
  <c r="J50" i="2"/>
  <c r="S10" i="3"/>
  <c r="H34" i="2"/>
  <c r="O43" i="3"/>
  <c r="T10" i="3"/>
  <c r="J48" i="2"/>
  <c r="I34" i="2"/>
  <c r="J34" i="2"/>
  <c r="M35" i="2"/>
  <c r="M34" i="2"/>
  <c r="B10" i="3"/>
  <c r="J9" i="2"/>
  <c r="K33" i="2"/>
  <c r="I35" i="2"/>
  <c r="K34" i="2"/>
  <c r="K52" i="2"/>
  <c r="K35" i="2"/>
  <c r="J35" i="2"/>
  <c r="K6" i="2"/>
  <c r="I33" i="2"/>
  <c r="H61" i="2"/>
  <c r="H35" i="2"/>
  <c r="N33" i="2"/>
  <c r="N34" i="2"/>
  <c r="K51" i="2"/>
  <c r="Q11" i="3"/>
  <c r="L36" i="2"/>
  <c r="N39" i="2"/>
  <c r="N38" i="2"/>
  <c r="H19" i="3"/>
  <c r="J39" i="2"/>
  <c r="E19" i="3"/>
  <c r="K37" i="2"/>
  <c r="G60" i="2"/>
  <c r="J36" i="2"/>
  <c r="J40" i="2"/>
  <c r="H60" i="2"/>
  <c r="E60" i="2"/>
  <c r="I20" i="3"/>
  <c r="J38" i="2"/>
  <c r="M37" i="2"/>
  <c r="H20" i="3"/>
  <c r="I37" i="2"/>
  <c r="L37" i="2"/>
  <c r="I19" i="3"/>
  <c r="D60" i="2"/>
  <c r="F60" i="2"/>
  <c r="N36" i="2"/>
  <c r="E20" i="3"/>
  <c r="F19" i="3"/>
  <c r="N40" i="2"/>
  <c r="I36" i="2"/>
  <c r="G20" i="3"/>
  <c r="J20" i="3"/>
  <c r="F20" i="3"/>
  <c r="D20" i="3"/>
  <c r="V75" i="2" l="1"/>
  <c r="B63" i="2"/>
  <c r="AC10" i="3"/>
  <c r="AB10" i="3"/>
  <c r="A11" i="3"/>
  <c r="C10" i="3"/>
  <c r="G9" i="3"/>
  <c r="F9" i="3"/>
  <c r="I9" i="3"/>
  <c r="D9" i="3"/>
  <c r="H9" i="3"/>
  <c r="E9" i="3"/>
  <c r="R45" i="3"/>
  <c r="L7" i="2"/>
  <c r="K54" i="2"/>
  <c r="G61" i="2"/>
  <c r="K9" i="2"/>
  <c r="L6" i="2"/>
  <c r="Q23" i="3"/>
  <c r="L57" i="2"/>
  <c r="D61" i="2"/>
  <c r="T11" i="3"/>
  <c r="K10" i="2"/>
  <c r="K55" i="2"/>
  <c r="B11" i="3"/>
  <c r="K53" i="2"/>
  <c r="R11" i="3"/>
  <c r="O44" i="3"/>
  <c r="L56" i="2"/>
  <c r="F61" i="2"/>
  <c r="S11" i="3"/>
  <c r="U75" i="2"/>
  <c r="K8" i="2"/>
  <c r="U11" i="3"/>
  <c r="I21" i="3"/>
  <c r="M46" i="2"/>
  <c r="D21" i="3"/>
  <c r="L46" i="2"/>
  <c r="H21" i="3"/>
  <c r="N46" i="2"/>
  <c r="K38" i="2"/>
  <c r="N41" i="2"/>
  <c r="L40" i="2"/>
  <c r="K42" i="2"/>
  <c r="J41" i="2"/>
  <c r="I38" i="2"/>
  <c r="M39" i="2"/>
  <c r="K41" i="2"/>
  <c r="L41" i="2"/>
  <c r="Q12" i="3"/>
  <c r="M41" i="2"/>
  <c r="I40" i="2"/>
  <c r="L38" i="2"/>
  <c r="K40" i="2"/>
  <c r="I39" i="2"/>
  <c r="M40" i="2"/>
  <c r="K39" i="2"/>
  <c r="N42" i="2"/>
  <c r="L42" i="2"/>
  <c r="J42" i="2"/>
  <c r="M38" i="2"/>
  <c r="M42" i="2"/>
  <c r="L39" i="2"/>
  <c r="V76" i="2" l="1"/>
  <c r="B64" i="2"/>
  <c r="AB11" i="3"/>
  <c r="AC11" i="3"/>
  <c r="C11" i="3"/>
  <c r="A12" i="3"/>
  <c r="R46" i="3"/>
  <c r="F10" i="3"/>
  <c r="G10" i="3"/>
  <c r="H10" i="3"/>
  <c r="E10" i="3"/>
  <c r="D10" i="3"/>
  <c r="L60" i="2"/>
  <c r="F21" i="3"/>
  <c r="L58" i="2"/>
  <c r="U76" i="2"/>
  <c r="K47" i="2"/>
  <c r="M51" i="2"/>
  <c r="G22" i="3"/>
  <c r="E21" i="3"/>
  <c r="N47" i="2"/>
  <c r="M47" i="2"/>
  <c r="L9" i="2"/>
  <c r="D63" i="2"/>
  <c r="G21" i="3"/>
  <c r="F63" i="2"/>
  <c r="H63" i="2"/>
  <c r="K46" i="2"/>
  <c r="G63" i="2"/>
  <c r="L51" i="2"/>
  <c r="E63" i="2"/>
  <c r="H22" i="3"/>
  <c r="L59" i="2"/>
  <c r="L8" i="2"/>
  <c r="L10" i="2"/>
  <c r="L47" i="2"/>
  <c r="N51" i="2"/>
  <c r="N44" i="2"/>
  <c r="T12" i="3"/>
  <c r="Q24" i="3"/>
  <c r="S12" i="3"/>
  <c r="B12" i="3"/>
  <c r="N43" i="2"/>
  <c r="M6" i="2"/>
  <c r="M7" i="2"/>
  <c r="K44" i="2"/>
  <c r="M45" i="2"/>
  <c r="Q13" i="3"/>
  <c r="N45" i="2"/>
  <c r="K45" i="2"/>
  <c r="U12" i="3"/>
  <c r="M44" i="2"/>
  <c r="J43" i="2"/>
  <c r="J44" i="2"/>
  <c r="J45" i="2"/>
  <c r="M43" i="2"/>
  <c r="M61" i="2"/>
  <c r="L45" i="2"/>
  <c r="R12" i="3"/>
  <c r="L44" i="2"/>
  <c r="K43" i="2"/>
  <c r="M62" i="2"/>
  <c r="O45" i="3"/>
  <c r="L43" i="2"/>
  <c r="V77" i="2" l="1"/>
  <c r="B65" i="2"/>
  <c r="AC12" i="3"/>
  <c r="AB12" i="3"/>
  <c r="A13" i="3"/>
  <c r="C12" i="3"/>
  <c r="G11" i="3"/>
  <c r="F11" i="3"/>
  <c r="D11" i="3"/>
  <c r="E11" i="3"/>
  <c r="M52" i="2"/>
  <c r="L52" i="2"/>
  <c r="M49" i="2"/>
  <c r="N48" i="2"/>
  <c r="D22" i="3"/>
  <c r="G23" i="3"/>
  <c r="N49" i="2"/>
  <c r="L49" i="2"/>
  <c r="E64" i="2"/>
  <c r="D64" i="2"/>
  <c r="F64" i="2"/>
  <c r="K49" i="2"/>
  <c r="N52" i="2"/>
  <c r="H64" i="2"/>
  <c r="L48" i="2"/>
  <c r="E22" i="3"/>
  <c r="L50" i="2"/>
  <c r="K50" i="2"/>
  <c r="M50" i="2"/>
  <c r="F22" i="3"/>
  <c r="N50" i="2"/>
  <c r="G64" i="2"/>
  <c r="M57" i="2"/>
  <c r="K48" i="2"/>
  <c r="M48" i="2"/>
  <c r="F23" i="3"/>
  <c r="E23" i="3"/>
  <c r="T13" i="3"/>
  <c r="S13" i="3"/>
  <c r="M65" i="2"/>
  <c r="U77" i="2"/>
  <c r="O46" i="3"/>
  <c r="U13" i="3"/>
  <c r="M9" i="2"/>
  <c r="M10" i="2"/>
  <c r="M64" i="2"/>
  <c r="M8" i="2"/>
  <c r="N7" i="2"/>
  <c r="N6" i="2"/>
  <c r="B13" i="3"/>
  <c r="N66" i="2"/>
  <c r="M63" i="2"/>
  <c r="R13" i="3"/>
  <c r="N67" i="2"/>
  <c r="Q25" i="3"/>
  <c r="V78" i="2" l="1"/>
  <c r="B66" i="2"/>
  <c r="AB13" i="3"/>
  <c r="AC13" i="3"/>
  <c r="C13" i="3"/>
  <c r="F12" i="3"/>
  <c r="D12" i="3"/>
  <c r="E12" i="3"/>
  <c r="M60" i="2"/>
  <c r="L53" i="2"/>
  <c r="M53" i="2"/>
  <c r="M58" i="2"/>
  <c r="N57" i="2"/>
  <c r="M59" i="2"/>
  <c r="M56" i="2"/>
  <c r="D23" i="3"/>
  <c r="N53" i="2"/>
  <c r="M54" i="2"/>
  <c r="N56" i="2"/>
  <c r="L55" i="2"/>
  <c r="L54" i="2"/>
  <c r="M55" i="2"/>
  <c r="N55" i="2"/>
  <c r="N54" i="2"/>
  <c r="F24" i="3"/>
  <c r="E65" i="2"/>
  <c r="N8" i="2"/>
  <c r="N70" i="2"/>
  <c r="U78" i="2"/>
  <c r="H65" i="2"/>
  <c r="N61" i="2"/>
  <c r="D65" i="2"/>
  <c r="N69" i="2"/>
  <c r="N9" i="2"/>
  <c r="F65" i="2"/>
  <c r="E24" i="3"/>
  <c r="G65" i="2"/>
  <c r="N68" i="2"/>
  <c r="N10" i="2"/>
  <c r="F13" i="3" l="1"/>
  <c r="D13" i="3"/>
  <c r="E13" i="3"/>
  <c r="N60" i="2"/>
  <c r="N59" i="2"/>
  <c r="N58" i="2"/>
  <c r="H66" i="2"/>
  <c r="D24" i="3"/>
  <c r="E25" i="3"/>
  <c r="O67" i="2"/>
  <c r="D66" i="2"/>
  <c r="N62" i="2"/>
  <c r="F66" i="2"/>
  <c r="O66" i="2"/>
  <c r="E66" i="2"/>
  <c r="G66" i="2"/>
  <c r="D25" i="3"/>
  <c r="F25" i="3"/>
  <c r="N64" i="2"/>
  <c r="O69" i="2"/>
  <c r="N65" i="2"/>
  <c r="O68" i="2"/>
  <c r="N63" i="2"/>
  <c r="O70" i="2"/>
</calcChain>
</file>

<file path=xl/sharedStrings.xml><?xml version="1.0" encoding="utf-8"?>
<sst xmlns="http://schemas.openxmlformats.org/spreadsheetml/2006/main" count="49" uniqueCount="28">
  <si>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</si>
  <si>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</si>
  <si>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</si>
  <si>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</si>
  <si>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</si>
  <si>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</si>
  <si>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</si>
  <si>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</si>
  <si>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</si>
  <si>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</si>
  <si>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</si>
  <si>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</si>
  <si>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</si>
  <si>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</si>
  <si>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</si>
  <si>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</si>
  <si>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</si>
  <si>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</si>
  <si>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</si>
  <si>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</si>
  <si>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EP</t>
  </si>
  <si>
    <t>Obligatory parameter &lt;interval&gt;(position - 5) is not specified</t>
  </si>
  <si>
    <t xml:space="preserve"> =IF(ISERROR(M12),NA(),M12)</t>
  </si>
  <si>
    <t>CLE</t>
  </si>
  <si>
    <t>RBE</t>
  </si>
  <si>
    <t xml:space="preserve">  Copyright © 2014</t>
  </si>
  <si>
    <t>RBE Volume</t>
  </si>
  <si>
    <t>CQG1952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</si>
</sst>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0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18"/>
      <color rgb="FF00B050"/>
      <name val="Century Gothic"/>
      <family val="2"/>
    </font>
    <font>
      <sz val="10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1"/>
        </stop>
        <stop position="0.5">
          <color rgb="FF7D000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6400"/>
        </stop>
        <stop position="1">
          <color theme="1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</fills>
  <borders count="38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5" fillId="2" borderId="0" xfId="0" applyFont="1" applyFill="1" applyAlignment="1">
      <alignment shrinkToFit="1"/>
    </xf>
    <xf numFmtId="0" fontId="5" fillId="2" borderId="0" xfId="0" applyFont="1" applyFill="1"/>
    <xf numFmtId="0" fontId="1" fillId="8" borderId="10" xfId="0" applyFont="1" applyFill="1" applyBorder="1" applyAlignment="1">
      <alignment horizontal="center" shrinkToFit="1"/>
    </xf>
    <xf numFmtId="0" fontId="1" fillId="8" borderId="11" xfId="0" applyFont="1" applyFill="1" applyBorder="1" applyAlignment="1">
      <alignment horizontal="center" shrinkToFit="1"/>
    </xf>
    <xf numFmtId="0" fontId="1" fillId="8" borderId="25" xfId="0" applyFont="1" applyFill="1" applyBorder="1" applyAlignment="1">
      <alignment horizontal="center" shrinkToFit="1"/>
    </xf>
    <xf numFmtId="0" fontId="1" fillId="8" borderId="12" xfId="0" applyFont="1" applyFill="1" applyBorder="1" applyAlignment="1">
      <alignment horizontal="center" shrinkToFit="1"/>
    </xf>
    <xf numFmtId="0" fontId="5" fillId="2" borderId="0" xfId="0" applyFont="1" applyFill="1" applyAlignment="1">
      <alignment horizontal="right"/>
    </xf>
    <xf numFmtId="2" fontId="5" fillId="2" borderId="1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right"/>
    </xf>
    <xf numFmtId="2" fontId="5" fillId="2" borderId="4" xfId="0" applyNumberFormat="1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2" fontId="5" fillId="2" borderId="7" xfId="0" applyNumberFormat="1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2" fontId="5" fillId="2" borderId="14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8" borderId="25" xfId="0" applyNumberFormat="1" applyFont="1" applyFill="1" applyBorder="1" applyAlignment="1">
      <alignment horizontal="center" shrinkToFit="1"/>
    </xf>
    <xf numFmtId="2" fontId="1" fillId="8" borderId="12" xfId="0" applyNumberFormat="1" applyFont="1" applyFill="1" applyBorder="1" applyAlignment="1">
      <alignment horizontal="center" shrinkToFit="1"/>
    </xf>
    <xf numFmtId="2" fontId="5" fillId="4" borderId="34" xfId="0" applyNumberFormat="1" applyFont="1" applyFill="1" applyBorder="1" applyAlignment="1">
      <alignment horizontal="center" shrinkToFit="1"/>
    </xf>
    <xf numFmtId="2" fontId="5" fillId="3" borderId="25" xfId="0" applyNumberFormat="1" applyFont="1" applyFill="1" applyBorder="1" applyAlignment="1" applyProtection="1">
      <alignment horizontal="center" shrinkToFit="1"/>
      <protection locked="0"/>
    </xf>
    <xf numFmtId="1" fontId="5" fillId="4" borderId="34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17" xfId="0" applyNumberFormat="1" applyFont="1" applyFill="1" applyBorder="1" applyAlignment="1">
      <alignment horizontal="center" shrinkToFit="1"/>
    </xf>
    <xf numFmtId="2" fontId="5" fillId="2" borderId="16" xfId="0" applyNumberFormat="1" applyFont="1" applyFill="1" applyBorder="1" applyAlignment="1">
      <alignment horizontal="center" shrinkToFit="1"/>
    </xf>
    <xf numFmtId="2" fontId="5" fillId="2" borderId="18" xfId="0" applyNumberFormat="1" applyFont="1" applyFill="1" applyBorder="1" applyAlignment="1">
      <alignment horizontal="center" shrinkToFit="1"/>
    </xf>
    <xf numFmtId="2" fontId="5" fillId="2" borderId="15" xfId="0" applyNumberFormat="1" applyFont="1" applyFill="1" applyBorder="1" applyAlignment="1">
      <alignment horizontal="center" shrinkToFit="1"/>
    </xf>
    <xf numFmtId="2" fontId="5" fillId="2" borderId="19" xfId="0" applyNumberFormat="1" applyFont="1" applyFill="1" applyBorder="1" applyAlignment="1">
      <alignment horizontal="center" shrinkToFit="1"/>
    </xf>
    <xf numFmtId="2" fontId="5" fillId="2" borderId="13" xfId="0" applyNumberFormat="1" applyFont="1" applyFill="1" applyBorder="1" applyAlignment="1">
      <alignment horizontal="center" shrinkToFit="1"/>
    </xf>
    <xf numFmtId="2" fontId="5" fillId="3" borderId="20" xfId="0" applyNumberFormat="1" applyFont="1" applyFill="1" applyBorder="1" applyAlignment="1">
      <alignment horizontal="center" shrinkToFit="1"/>
    </xf>
    <xf numFmtId="0" fontId="5" fillId="3" borderId="14" xfId="0" applyFont="1" applyFill="1" applyBorder="1" applyAlignment="1">
      <alignment horizontal="center" shrinkToFit="1"/>
    </xf>
    <xf numFmtId="0" fontId="5" fillId="3" borderId="21" xfId="0" applyFont="1" applyFill="1" applyBorder="1" applyAlignment="1">
      <alignment horizontal="center" shrinkToFit="1"/>
    </xf>
    <xf numFmtId="0" fontId="5" fillId="2" borderId="1" xfId="0" applyFont="1" applyFill="1" applyBorder="1" applyAlignment="1" applyProtection="1">
      <alignment horizontal="center" shrinkToFit="1"/>
      <protection locked="0"/>
    </xf>
    <xf numFmtId="10" fontId="5" fillId="2" borderId="3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  <protection locked="0"/>
    </xf>
    <xf numFmtId="0" fontId="5" fillId="2" borderId="5" xfId="0" applyFont="1" applyFill="1" applyBorder="1" applyAlignment="1">
      <alignment horizontal="center" shrinkToFit="1"/>
    </xf>
    <xf numFmtId="164" fontId="5" fillId="2" borderId="5" xfId="0" applyNumberFormat="1" applyFont="1" applyFill="1" applyBorder="1" applyAlignment="1">
      <alignment horizontal="left" shrinkToFit="1"/>
    </xf>
    <xf numFmtId="164" fontId="5" fillId="2" borderId="5" xfId="0" applyNumberFormat="1" applyFont="1" applyFill="1" applyBorder="1" applyAlignment="1">
      <alignment horizontal="center" shrinkToFit="1"/>
    </xf>
    <xf numFmtId="10" fontId="5" fillId="2" borderId="6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 applyProtection="1">
      <alignment horizontal="center" shrinkToFit="1"/>
      <protection locked="0"/>
    </xf>
    <xf numFmtId="2" fontId="5" fillId="2" borderId="5" xfId="0" applyNumberFormat="1" applyFont="1" applyFill="1" applyBorder="1" applyAlignment="1">
      <alignment horizontal="left" shrinkToFit="1"/>
    </xf>
    <xf numFmtId="2" fontId="5" fillId="3" borderId="10" xfId="0" applyNumberFormat="1" applyFont="1" applyFill="1" applyBorder="1" applyAlignment="1">
      <alignment horizontal="center" shrinkToFit="1"/>
    </xf>
    <xf numFmtId="0" fontId="5" fillId="3" borderId="11" xfId="0" applyFont="1" applyFill="1" applyBorder="1" applyAlignment="1">
      <alignment horizontal="center" shrinkToFit="1"/>
    </xf>
    <xf numFmtId="0" fontId="5" fillId="3" borderId="12" xfId="0" applyFont="1" applyFill="1" applyBorder="1" applyAlignment="1">
      <alignment horizontal="center" shrinkToFit="1"/>
    </xf>
    <xf numFmtId="0" fontId="1" fillId="2" borderId="0" xfId="0" applyFont="1" applyFill="1"/>
    <xf numFmtId="2" fontId="7" fillId="5" borderId="0" xfId="0" applyNumberFormat="1" applyFont="1" applyFill="1" applyBorder="1" applyAlignment="1">
      <alignment horizontal="center" vertical="center" shrinkToFit="1"/>
    </xf>
    <xf numFmtId="2" fontId="7" fillId="6" borderId="22" xfId="0" applyNumberFormat="1" applyFont="1" applyFill="1" applyBorder="1" applyAlignment="1">
      <alignment horizontal="center" vertical="center" shrinkToFit="1"/>
    </xf>
    <xf numFmtId="2" fontId="7" fillId="4" borderId="0" xfId="0" applyNumberFormat="1" applyFont="1" applyFill="1" applyBorder="1" applyAlignment="1">
      <alignment horizontal="center" vertical="center" shrinkToFit="1"/>
    </xf>
    <xf numFmtId="2" fontId="7" fillId="6" borderId="29" xfId="0" applyNumberFormat="1" applyFont="1" applyFill="1" applyBorder="1" applyAlignment="1">
      <alignment horizontal="center" vertical="center" shrinkToFit="1"/>
    </xf>
    <xf numFmtId="2" fontId="7" fillId="7" borderId="14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shrinkToFit="1"/>
    </xf>
    <xf numFmtId="2" fontId="9" fillId="2" borderId="2" xfId="0" applyNumberFormat="1" applyFont="1" applyFill="1" applyBorder="1" applyAlignment="1">
      <alignment horizontal="center" shrinkToFit="1"/>
    </xf>
    <xf numFmtId="164" fontId="9" fillId="2" borderId="35" xfId="0" applyNumberFormat="1" applyFont="1" applyFill="1" applyBorder="1" applyAlignment="1">
      <alignment horizontal="center" shrinkToFit="1"/>
    </xf>
    <xf numFmtId="164" fontId="9" fillId="2" borderId="3" xfId="0" applyNumberFormat="1" applyFont="1" applyFill="1" applyBorder="1" applyAlignment="1">
      <alignment horizontal="center" shrinkToFit="1"/>
    </xf>
    <xf numFmtId="0" fontId="9" fillId="2" borderId="4" xfId="0" applyFont="1" applyFill="1" applyBorder="1" applyAlignment="1">
      <alignment horizontal="center" shrinkToFit="1"/>
    </xf>
    <xf numFmtId="2" fontId="9" fillId="2" borderId="5" xfId="0" applyNumberFormat="1" applyFont="1" applyFill="1" applyBorder="1" applyAlignment="1">
      <alignment horizontal="center" shrinkToFit="1"/>
    </xf>
    <xf numFmtId="164" fontId="9" fillId="2" borderId="5" xfId="0" applyNumberFormat="1" applyFont="1" applyFill="1" applyBorder="1" applyAlignment="1">
      <alignment horizontal="center" shrinkToFit="1"/>
    </xf>
    <xf numFmtId="164" fontId="9" fillId="2" borderId="6" xfId="0" applyNumberFormat="1" applyFont="1" applyFill="1" applyBorder="1" applyAlignment="1">
      <alignment horizontal="center" shrinkToFit="1"/>
    </xf>
    <xf numFmtId="2" fontId="9" fillId="2" borderId="4" xfId="0" applyNumberFormat="1" applyFont="1" applyFill="1" applyBorder="1" applyAlignment="1">
      <alignment horizontal="center" shrinkToFit="1"/>
    </xf>
    <xf numFmtId="0" fontId="9" fillId="2" borderId="5" xfId="0" applyFont="1" applyFill="1" applyBorder="1" applyAlignment="1">
      <alignment horizontal="center" shrinkToFit="1"/>
    </xf>
    <xf numFmtId="0" fontId="9" fillId="2" borderId="7" xfId="0" applyFont="1" applyFill="1" applyBorder="1" applyAlignment="1">
      <alignment horizontal="center" shrinkToFit="1"/>
    </xf>
    <xf numFmtId="2" fontId="9" fillId="2" borderId="8" xfId="0" applyNumberFormat="1" applyFont="1" applyFill="1" applyBorder="1" applyAlignment="1">
      <alignment horizontal="center" shrinkToFit="1"/>
    </xf>
    <xf numFmtId="164" fontId="9" fillId="2" borderId="8" xfId="0" applyNumberFormat="1" applyFont="1" applyFill="1" applyBorder="1" applyAlignment="1">
      <alignment horizontal="center" shrinkToFit="1"/>
    </xf>
    <xf numFmtId="164" fontId="9" fillId="2" borderId="9" xfId="0" applyNumberFormat="1" applyFont="1" applyFill="1" applyBorder="1" applyAlignment="1">
      <alignment horizontal="center" shrinkToFit="1"/>
    </xf>
    <xf numFmtId="164" fontId="5" fillId="2" borderId="2" xfId="0" applyNumberFormat="1" applyFont="1" applyFill="1" applyBorder="1" applyAlignment="1">
      <alignment horizontal="left" shrinkToFit="1"/>
    </xf>
    <xf numFmtId="164" fontId="5" fillId="2" borderId="2" xfId="0" applyNumberFormat="1" applyFont="1" applyFill="1" applyBorder="1" applyAlignment="1">
      <alignment horizont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2" fontId="5" fillId="5" borderId="10" xfId="0" applyNumberFormat="1" applyFont="1" applyFill="1" applyBorder="1" applyAlignment="1">
      <alignment horizontal="center" shrinkToFit="1"/>
    </xf>
    <xf numFmtId="2" fontId="5" fillId="5" borderId="11" xfId="0" applyNumberFormat="1" applyFont="1" applyFill="1" applyBorder="1" applyAlignment="1">
      <alignment horizontal="center" shrinkToFit="1"/>
    </xf>
    <xf numFmtId="2" fontId="5" fillId="5" borderId="12" xfId="0" applyNumberFormat="1" applyFont="1" applyFill="1" applyBorder="1" applyAlignment="1">
      <alignment horizontal="center" shrinkToFit="1"/>
    </xf>
    <xf numFmtId="0" fontId="5" fillId="3" borderId="11" xfId="1" applyFont="1" applyFill="1" applyBorder="1" applyAlignment="1">
      <alignment horizontal="center" vertical="center" shrinkToFit="1"/>
    </xf>
    <xf numFmtId="0" fontId="5" fillId="3" borderId="12" xfId="1" applyFont="1" applyFill="1" applyBorder="1" applyAlignment="1">
      <alignment horizontal="center" vertical="center" shrinkToFit="1"/>
    </xf>
    <xf numFmtId="22" fontId="5" fillId="3" borderId="10" xfId="0" applyNumberFormat="1" applyFont="1" applyFill="1" applyBorder="1" applyAlignment="1">
      <alignment horizontal="center" shrinkToFit="1"/>
    </xf>
    <xf numFmtId="22" fontId="5" fillId="3" borderId="11" xfId="0" applyNumberFormat="1" applyFont="1" applyFill="1" applyBorder="1" applyAlignment="1">
      <alignment horizontal="center" shrinkToFit="1"/>
    </xf>
    <xf numFmtId="0" fontId="5" fillId="3" borderId="10" xfId="0" applyFont="1" applyFill="1" applyBorder="1" applyAlignment="1">
      <alignment horizontal="center" shrinkToFit="1"/>
    </xf>
    <xf numFmtId="0" fontId="5" fillId="3" borderId="11" xfId="0" applyFont="1" applyFill="1" applyBorder="1" applyAlignment="1">
      <alignment horizontal="center" shrinkToFit="1"/>
    </xf>
    <xf numFmtId="0" fontId="5" fillId="3" borderId="12" xfId="0" applyFont="1" applyFill="1" applyBorder="1" applyAlignment="1">
      <alignment horizontal="center" shrinkToFit="1"/>
    </xf>
    <xf numFmtId="0" fontId="8" fillId="4" borderId="0" xfId="0" applyFont="1" applyFill="1" applyAlignment="1">
      <alignment horizontal="center" vertical="center" shrinkToFit="1"/>
    </xf>
    <xf numFmtId="164" fontId="7" fillId="4" borderId="32" xfId="0" applyNumberFormat="1" applyFont="1" applyFill="1" applyBorder="1" applyAlignment="1">
      <alignment horizontal="center" vertical="center" shrinkToFit="1"/>
    </xf>
    <xf numFmtId="164" fontId="7" fillId="4" borderId="0" xfId="0" applyNumberFormat="1" applyFont="1" applyFill="1" applyBorder="1" applyAlignment="1">
      <alignment horizontal="center" vertical="center" shrinkToFit="1"/>
    </xf>
    <xf numFmtId="164" fontId="7" fillId="4" borderId="33" xfId="0" applyNumberFormat="1" applyFont="1" applyFill="1" applyBorder="1" applyAlignment="1">
      <alignment horizontal="center" vertical="center" shrinkToFit="1"/>
    </xf>
    <xf numFmtId="164" fontId="7" fillId="4" borderId="14" xfId="0" applyNumberFormat="1" applyFont="1" applyFill="1" applyBorder="1" applyAlignment="1">
      <alignment horizontal="center" vertical="center" shrinkToFit="1"/>
    </xf>
    <xf numFmtId="165" fontId="7" fillId="4" borderId="27" xfId="0" applyNumberFormat="1" applyFont="1" applyFill="1" applyBorder="1" applyAlignment="1">
      <alignment horizontal="center" vertical="center" shrinkToFit="1"/>
    </xf>
    <xf numFmtId="165" fontId="7" fillId="4" borderId="21" xfId="0" applyNumberFormat="1" applyFont="1" applyFill="1" applyBorder="1" applyAlignment="1">
      <alignment horizontal="center" vertical="center" shrinkToFit="1"/>
    </xf>
    <xf numFmtId="2" fontId="6" fillId="5" borderId="23" xfId="0" applyNumberFormat="1" applyFont="1" applyFill="1" applyBorder="1" applyAlignment="1">
      <alignment horizontal="center" vertical="center" shrinkToFit="1"/>
    </xf>
    <xf numFmtId="2" fontId="6" fillId="5" borderId="22" xfId="0" applyNumberFormat="1" applyFont="1" applyFill="1" applyBorder="1" applyAlignment="1">
      <alignment horizontal="center" vertical="center" shrinkToFit="1"/>
    </xf>
    <xf numFmtId="2" fontId="6" fillId="5" borderId="24" xfId="0" applyNumberFormat="1" applyFont="1" applyFill="1" applyBorder="1" applyAlignment="1">
      <alignment horizontal="center" vertical="center" shrinkToFit="1"/>
    </xf>
    <xf numFmtId="2" fontId="6" fillId="5" borderId="20" xfId="0" applyNumberFormat="1" applyFont="1" applyFill="1" applyBorder="1" applyAlignment="1">
      <alignment horizontal="center" vertical="center" shrinkToFit="1"/>
    </xf>
    <xf numFmtId="2" fontId="6" fillId="5" borderId="14" xfId="0" applyNumberFormat="1" applyFont="1" applyFill="1" applyBorder="1" applyAlignment="1">
      <alignment horizontal="center" vertical="center" shrinkToFit="1"/>
    </xf>
    <xf numFmtId="2" fontId="6" fillId="5" borderId="21" xfId="0" applyNumberFormat="1" applyFont="1" applyFill="1" applyBorder="1" applyAlignment="1">
      <alignment horizontal="center" vertical="center" shrinkToFit="1"/>
    </xf>
    <xf numFmtId="2" fontId="7" fillId="7" borderId="28" xfId="0" applyNumberFormat="1" applyFont="1" applyFill="1" applyBorder="1" applyAlignment="1">
      <alignment horizontal="center" vertical="center" shrinkToFit="1"/>
    </xf>
    <xf numFmtId="2" fontId="7" fillId="7" borderId="20" xfId="0" applyNumberFormat="1" applyFont="1" applyFill="1" applyBorder="1" applyAlignment="1">
      <alignment horizontal="center" vertical="center" shrinkToFit="1"/>
    </xf>
    <xf numFmtId="1" fontId="7" fillId="7" borderId="29" xfId="0" applyNumberFormat="1" applyFont="1" applyFill="1" applyBorder="1" applyAlignment="1">
      <alignment horizontal="center" vertical="center" shrinkToFit="1"/>
    </xf>
    <xf numFmtId="1" fontId="7" fillId="7" borderId="14" xfId="0" applyNumberFormat="1" applyFont="1" applyFill="1" applyBorder="1" applyAlignment="1">
      <alignment horizontal="center" vertical="center" shrinkToFit="1"/>
    </xf>
    <xf numFmtId="164" fontId="7" fillId="7" borderId="30" xfId="0" applyNumberFormat="1" applyFont="1" applyFill="1" applyBorder="1" applyAlignment="1">
      <alignment horizontal="center" vertical="center" shrinkToFit="1"/>
    </xf>
    <xf numFmtId="164" fontId="7" fillId="7" borderId="31" xfId="0" applyNumberFormat="1" applyFont="1" applyFill="1" applyBorder="1" applyAlignment="1">
      <alignment horizontal="center" vertical="center" shrinkToFit="1"/>
    </xf>
    <xf numFmtId="2" fontId="7" fillId="6" borderId="23" xfId="0" applyNumberFormat="1" applyFont="1" applyFill="1" applyBorder="1" applyAlignment="1">
      <alignment horizontal="center" vertical="center" shrinkToFit="1"/>
    </xf>
    <xf numFmtId="2" fontId="7" fillId="6" borderId="26" xfId="0" applyNumberFormat="1" applyFont="1" applyFill="1" applyBorder="1" applyAlignment="1">
      <alignment horizontal="center" vertical="center" shrinkToFit="1"/>
    </xf>
    <xf numFmtId="2" fontId="7" fillId="6" borderId="36" xfId="0" applyNumberFormat="1" applyFont="1" applyFill="1" applyBorder="1" applyAlignment="1">
      <alignment horizontal="center" vertical="center" shrinkToFit="1"/>
    </xf>
    <xf numFmtId="1" fontId="7" fillId="6" borderId="22" xfId="0" applyNumberFormat="1" applyFont="1" applyFill="1" applyBorder="1" applyAlignment="1">
      <alignment horizontal="center" vertical="center" shrinkToFit="1"/>
    </xf>
    <xf numFmtId="1" fontId="7" fillId="6" borderId="0" xfId="0" applyNumberFormat="1" applyFont="1" applyFill="1" applyBorder="1" applyAlignment="1">
      <alignment horizontal="center" vertical="center" shrinkToFit="1"/>
    </xf>
    <xf numFmtId="1" fontId="7" fillId="6" borderId="37" xfId="0" applyNumberFormat="1" applyFont="1" applyFill="1" applyBorder="1" applyAlignment="1">
      <alignment horizontal="center" vertical="center" shrinkToFit="1"/>
    </xf>
    <xf numFmtId="164" fontId="7" fillId="6" borderId="22" xfId="0" applyNumberFormat="1" applyFont="1" applyFill="1" applyBorder="1" applyAlignment="1">
      <alignment horizontal="center" vertical="center" shrinkToFit="1"/>
    </xf>
    <xf numFmtId="164" fontId="7" fillId="6" borderId="0" xfId="0" applyNumberFormat="1" applyFont="1" applyFill="1" applyBorder="1" applyAlignment="1">
      <alignment horizontal="center" vertical="center" shrinkToFit="1"/>
    </xf>
    <xf numFmtId="164" fontId="7" fillId="6" borderId="37" xfId="0" applyNumberFormat="1" applyFont="1" applyFill="1" applyBorder="1" applyAlignment="1">
      <alignment horizontal="center" vertical="center" shrinkToFit="1"/>
    </xf>
    <xf numFmtId="164" fontId="7" fillId="4" borderId="22" xfId="0" applyNumberFormat="1" applyFont="1" applyFill="1" applyBorder="1" applyAlignment="1">
      <alignment horizontal="center" vertical="center" shrinkToFit="1"/>
    </xf>
    <xf numFmtId="164" fontId="7" fillId="4" borderId="24" xfId="0" applyNumberFormat="1" applyFont="1" applyFill="1" applyBorder="1" applyAlignment="1">
      <alignment horizontal="center" vertical="center" shrinkToFit="1"/>
    </xf>
    <xf numFmtId="164" fontId="7" fillId="4" borderId="27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358"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theme="0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-0.22760000000000002</v>
        <stp/>
        <stp>ContractData</stp>
        <stp>RBES6F</stp>
        <stp>LastTradeorSettle</stp>
        <stp/>
        <stp>T</stp>
        <tr r="W7" s="3"/>
      </tp>
      <tp>
        <v>-0.21000000000000002</v>
        <stp/>
        <stp>ContractData</stp>
        <stp>RBES7F</stp>
        <stp>LastTradeorSettle</stp>
        <stp/>
        <stp>T</stp>
        <tr r="W8" s="3"/>
      </tp>
      <tp>
        <v>-0.24210000000000001</v>
        <stp/>
        <stp>ContractData</stp>
        <stp>RBES4F</stp>
        <stp>LastTradeorSettle</stp>
        <stp/>
        <stp>T</stp>
        <tr r="W5" s="3"/>
      </tp>
      <tp>
        <v>-0.23700000000000002</v>
        <stp/>
        <stp>ContractData</stp>
        <stp>RBES5F</stp>
        <stp>LastTradeorSettle</stp>
        <stp/>
        <stp>T</stp>
        <tr r="W6" s="3"/>
      </tp>
      <tp>
        <v>-4.1199999999999903E-2</v>
        <stp/>
        <stp>ContractData</stp>
        <stp>RBE</stp>
        <stp>NetLastQuoteToday</stp>
        <stp/>
        <stp>T</stp>
        <tr r="E39" s="2"/>
        <tr r="E41" s="2"/>
      </tp>
      <tp>
        <v>-3.2199999999999999E-2</v>
        <stp/>
        <stp>ContractData</stp>
        <stp>RBES2F</stp>
        <stp>LastTradeorSettle</stp>
        <stp/>
        <stp>T</stp>
        <tr r="W3" s="3"/>
      </tp>
      <tp>
        <v>-0.23240000000000002</v>
        <stp/>
        <stp>ContractData</stp>
        <stp>RBES3F</stp>
        <stp>LastTradeorSettle</stp>
        <stp/>
        <stp>T</stp>
        <tr r="W4" s="3"/>
      </tp>
      <tp>
        <v>-1.3000000000000001E-2</v>
        <stp/>
        <stp>ContractData</stp>
        <stp>RBES1F</stp>
        <stp>LastTradeorSettle</stp>
        <stp/>
        <stp>T</stp>
        <tr r="W2" s="3"/>
      </tp>
      <tp>
        <v>21104</v>
        <stp/>
        <stp>StudyData</stp>
        <stp>RBE</stp>
        <stp>VolOI</stp>
        <stp/>
        <stp>Vol</stp>
        <stp/>
        <stp/>
        <stp>all</stp>
        <stp/>
        <stp/>
        <stp/>
        <stp>T</stp>
        <tr r="X20" s="3"/>
      </tp>
      <tp>
        <v>-1.3500000000000014</v>
        <stp/>
        <stp>ContractData</stp>
        <stp>CLE</stp>
        <stp>NetLastQuoteToday</stp>
        <stp/>
        <stp>T</stp>
        <tr r="E40" s="2"/>
      </tp>
      <tp>
        <v>-4.58E-2</v>
        <stp/>
        <stp>ContractData</stp>
        <stp>RBES11F5</stp>
        <stp>Bid</stp>
        <stp/>
        <stp>T</stp>
        <tr r="N14" s="2"/>
      </tp>
      <tp>
        <v>-5.1900000000000002E-2</v>
        <stp/>
        <stp>ContractData</stp>
        <stp>RBES10F5</stp>
        <stp>Bid</stp>
        <stp/>
        <stp>T</stp>
        <tr r="M14" s="2"/>
      </tp>
      <tp>
        <v>-3.3100000000000004E-2</v>
        <stp/>
        <stp>ContractData</stp>
        <stp>RBES10G5</stp>
        <stp>Bid</stp>
        <stp/>
        <stp>T</stp>
        <tr r="N19" s="2"/>
      </tp>
      <tp>
        <v>-0.05</v>
        <stp/>
        <stp>ContractData</stp>
        <stp>RBES10F5</stp>
        <stp>Ask</stp>
        <stp/>
        <stp>T</stp>
        <tr r="M13" s="2"/>
      </tp>
      <tp>
        <v>-3.1400000000000004E-2</v>
        <stp/>
        <stp>ContractData</stp>
        <stp>RBES10G5</stp>
        <stp>Ask</stp>
        <stp/>
        <stp>T</stp>
        <tr r="N18" s="2"/>
      </tp>
      <tp>
        <v>-4.4900000000000002E-2</v>
        <stp/>
        <stp>ContractData</stp>
        <stp>RBES11F5</stp>
        <stp>Ask</stp>
        <stp/>
        <stp>T</stp>
        <tr r="N13" s="2"/>
      </tp>
      <tp>
        <v>-0.18860000000000002</v>
        <stp/>
        <stp>ContractData</stp>
        <stp>RBES8F</stp>
        <stp>LastTradeorSettle</stp>
        <stp/>
        <stp>T</stp>
        <tr r="W9" s="3"/>
      </tp>
      <tp>
        <v>-7.1500000000000008E-2</v>
        <stp/>
        <stp>ContractData</stp>
        <stp>RBES9F</stp>
        <stp>LastTradeorSettle</stp>
        <stp/>
        <stp>T</stp>
        <tr r="W10" s="3"/>
      </tp>
      <tp>
        <v>2.0000000000000018E-3</v>
        <stp/>
        <stp>ContractData</stp>
        <stp>RBES8F</stp>
        <stp>NetLastQuoteToday</stp>
        <stp/>
        <stp>T</stp>
        <tr r="X9" s="3"/>
      </tp>
      <tp>
        <v>-2.5000000000000022E-3</v>
        <stp/>
        <stp>ContractData</stp>
        <stp>RBES9F</stp>
        <stp>NetLastQuoteToday</stp>
        <stp/>
        <stp>T</stp>
        <tr r="X10" s="3"/>
      </tp>
      <tp>
        <v>1.7415</v>
        <stp/>
        <stp>ContractData</stp>
        <stp>RBEN5</stp>
        <stp>Low</stp>
        <stp/>
        <stp>T</stp>
        <tr r="F60" s="2"/>
      </tp>
      <tp>
        <v>1.7530000000000001</v>
        <stp/>
        <stp>ContractData</stp>
        <stp>RBEM5</stp>
        <stp>Low</stp>
        <stp/>
        <stp>T</stp>
        <tr r="F59" s="2"/>
      </tp>
      <tp>
        <v>1.7511000000000001</v>
        <stp/>
        <stp>ContractData</stp>
        <stp>RBEJ5</stp>
        <stp>Low</stp>
        <stp/>
        <stp>T</stp>
        <tr r="F56" s="2"/>
      </tp>
      <tp>
        <v>1.7627000000000002</v>
        <stp/>
        <stp>ContractData</stp>
        <stp>RBEK5</stp>
        <stp>Low</stp>
        <stp/>
        <stp>T</stp>
        <tr r="F58" s="2"/>
      </tp>
      <tp>
        <v>1.5511000000000001</v>
        <stp/>
        <stp>ContractData</stp>
        <stp>RBEH5</stp>
        <stp>Low</stp>
        <stp/>
        <stp>T</stp>
        <tr r="F55" s="2"/>
      </tp>
      <tp>
        <v>1.5138</v>
        <stp/>
        <stp>ContractData</stp>
        <stp>RBEF5</stp>
        <stp>Low</stp>
        <stp/>
        <stp>T</stp>
        <tr r="F53" s="2"/>
      </tp>
      <tp>
        <v>1.5279</v>
        <stp/>
        <stp>ContractData</stp>
        <stp>RBEG5</stp>
        <stp>Low</stp>
        <stp/>
        <stp>T</stp>
        <tr r="F54" s="2"/>
      </tp>
      <tp>
        <v>1.5605</v>
        <stp/>
        <stp>ContractData</stp>
        <stp>RBEZ5</stp>
        <stp>Low</stp>
        <stp/>
        <stp>T</stp>
        <tr r="F66" s="2"/>
      </tp>
      <tp t="s">
        <v/>
        <stp/>
        <stp>ContractData</stp>
        <stp>RBEX5</stp>
        <stp>Low</stp>
        <stp/>
        <stp>T</stp>
        <tr r="F65" s="2"/>
      </tp>
      <tp>
        <v>1.5945</v>
        <stp/>
        <stp>ContractData</stp>
        <stp>RBEV5</stp>
        <stp>Low</stp>
        <stp/>
        <stp>T</stp>
        <tr r="F64" s="2"/>
      </tp>
      <tp>
        <v>1.7045000000000001</v>
        <stp/>
        <stp>ContractData</stp>
        <stp>RBEU5</stp>
        <stp>Low</stp>
        <stp/>
        <stp>T</stp>
        <tr r="F63" s="2"/>
      </tp>
      <tp>
        <v>1.7272000000000001</v>
        <stp/>
        <stp>ContractData</stp>
        <stp>RBEQ5</stp>
        <stp>Low</stp>
        <stp/>
        <stp>T</stp>
        <tr r="F61" s="2"/>
      </tp>
      <tp>
        <v>1.7316</v>
        <stp/>
        <stp>ContractData</stp>
        <stp>RBEQ5</stp>
        <stp>Ask</stp>
        <stp/>
        <stp>T</stp>
        <tr r="J48" s="2"/>
        <tr r="J8" s="2"/>
        <tr r="T9" s="3"/>
      </tp>
      <tp>
        <v>1.5935000000000001</v>
        <stp/>
        <stp>ContractData</stp>
        <stp>RBEV5</stp>
        <stp>Ask</stp>
        <stp/>
        <stp>T</stp>
        <tr r="L8" s="2"/>
        <tr r="L58" s="2"/>
        <tr r="T11" s="3"/>
      </tp>
      <tp>
        <v>1.7116</v>
        <stp/>
        <stp>ContractData</stp>
        <stp>RBEU5</stp>
        <stp>Ask</stp>
        <stp/>
        <stp>T</stp>
        <tr r="K8" s="2"/>
        <tr r="K53" s="2"/>
        <tr r="T10" s="3"/>
      </tp>
      <tp>
        <v>1.5699000000000001</v>
        <stp/>
        <stp>ContractData</stp>
        <stp>RBEZ5</stp>
        <stp>Ask</stp>
        <stp/>
        <stp>T</stp>
        <tr r="N68" s="2"/>
        <tr r="N8" s="2"/>
        <tr r="T13" s="3"/>
      </tp>
      <tp>
        <v>1.5758000000000001</v>
        <stp/>
        <stp>ContractData</stp>
        <stp>RBEX5</stp>
        <stp>Ask</stp>
        <stp/>
        <stp>T</stp>
        <tr r="M63" s="2"/>
        <tr r="M8" s="2"/>
        <tr r="T12" s="3"/>
      </tp>
      <tp>
        <v>1.5239</v>
        <stp/>
        <stp>ContractData</stp>
        <stp>RBEF5</stp>
        <stp>Ask</stp>
        <stp/>
        <stp>T</stp>
        <tr r="B8" s="2"/>
        <tr r="B13" s="2"/>
        <tr r="T2" s="3"/>
      </tp>
      <tp>
        <v>1.5368000000000002</v>
        <stp/>
        <stp>ContractData</stp>
        <stp>RBEG5</stp>
        <stp>Ask</stp>
        <stp/>
        <stp>T</stp>
        <tr r="D8" s="2"/>
        <tr r="D18" s="2"/>
        <tr r="T3" s="3"/>
      </tp>
      <tp>
        <v>1.7566000000000002</v>
        <stp/>
        <stp>ContractData</stp>
        <stp>RBEJ5</stp>
        <stp>Ask</stp>
        <stp/>
        <stp>T</stp>
        <tr r="F28" s="2"/>
        <tr r="F8" s="2"/>
        <tr r="T5" s="3"/>
      </tp>
      <tp>
        <v>1.7664000000000002</v>
        <stp/>
        <stp>ContractData</stp>
        <stp>RBEK5</stp>
        <stp>Ask</stp>
        <stp/>
        <stp>T</stp>
        <tr r="G8" s="2"/>
        <tr r="G33" s="2"/>
        <tr r="T6" s="3"/>
      </tp>
      <tp>
        <v>1.5562</v>
        <stp/>
        <stp>ContractData</stp>
        <stp>RBEH5</stp>
        <stp>Ask</stp>
        <stp/>
        <stp>T</stp>
        <tr r="E23" s="2"/>
        <tr r="E8" s="2"/>
        <tr r="T4" s="3"/>
      </tp>
      <tp>
        <v>1.7485000000000002</v>
        <stp/>
        <stp>ContractData</stp>
        <stp>RBEN5</stp>
        <stp>Ask</stp>
        <stp/>
        <stp>T</stp>
        <tr r="I8" s="2"/>
        <tr r="I43" s="2"/>
        <tr r="T8" s="3"/>
      </tp>
      <tp>
        <v>1.7611000000000001</v>
        <stp/>
        <stp>ContractData</stp>
        <stp>RBEM5</stp>
        <stp>Ask</stp>
        <stp/>
        <stp>T</stp>
        <tr r="H8" s="2"/>
        <tr r="H38" s="2"/>
        <tr r="T7" s="3"/>
      </tp>
      <tp>
        <v>1.5556000000000001</v>
        <stp/>
        <stp>ContractData</stp>
        <stp>RBEH5</stp>
        <stp>Bid</stp>
        <stp/>
        <stp>T</stp>
        <tr r="E24" s="2"/>
        <tr r="E9" s="2"/>
        <tr r="S4" s="3"/>
      </tp>
      <tp>
        <v>1.7558</v>
        <stp/>
        <stp>ContractData</stp>
        <stp>RBEJ5</stp>
        <stp>Bid</stp>
        <stp/>
        <stp>T</stp>
        <tr r="F9" s="2"/>
        <tr r="F29" s="2"/>
        <tr r="S5" s="3"/>
      </tp>
      <tp>
        <v>1.7655000000000001</v>
        <stp/>
        <stp>ContractData</stp>
        <stp>RBEK5</stp>
        <stp>Bid</stp>
        <stp/>
        <stp>T</stp>
        <tr r="G34" s="2"/>
        <tr r="G9" s="2"/>
        <tr r="S6" s="3"/>
      </tp>
      <tp>
        <v>1.7601</v>
        <stp/>
        <stp>ContractData</stp>
        <stp>RBEM5</stp>
        <stp>Bid</stp>
        <stp/>
        <stp>T</stp>
        <tr r="H39" s="2"/>
        <tr r="H9" s="2"/>
        <tr r="S7" s="3"/>
      </tp>
      <tp>
        <v>1.7473000000000001</v>
        <stp/>
        <stp>ContractData</stp>
        <stp>RBEN5</stp>
        <stp>Bid</stp>
        <stp/>
        <stp>T</stp>
        <tr r="I44" s="2"/>
        <tr r="I9" s="2"/>
        <tr r="S8" s="3"/>
      </tp>
      <tp>
        <v>1.5233000000000001</v>
        <stp/>
        <stp>ContractData</stp>
        <stp>RBEF5</stp>
        <stp>Bid</stp>
        <stp/>
        <stp>T</stp>
        <tr r="B14" s="2"/>
        <tr r="B9" s="2"/>
        <tr r="S2" s="3"/>
      </tp>
      <tp>
        <v>1.5362</v>
        <stp/>
        <stp>ContractData</stp>
        <stp>RBEG5</stp>
        <stp>Bid</stp>
        <stp/>
        <stp>T</stp>
        <tr r="D9" s="2"/>
        <tr r="D19" s="2"/>
        <tr r="S3" s="3"/>
      </tp>
      <tp>
        <v>1.5746</v>
        <stp/>
        <stp>ContractData</stp>
        <stp>RBEX5</stp>
        <stp>Bid</stp>
        <stp/>
        <stp>T</stp>
        <tr r="M64" s="2"/>
        <tr r="M9" s="2"/>
        <tr r="S12" s="3"/>
      </tp>
      <tp>
        <v>1.5685</v>
        <stp/>
        <stp>ContractData</stp>
        <stp>RBEZ5</stp>
        <stp>Bid</stp>
        <stp/>
        <stp>T</stp>
        <tr r="N9" s="2"/>
        <tr r="N69" s="2"/>
        <tr r="S13" s="3"/>
      </tp>
      <tp>
        <v>1.7304000000000002</v>
        <stp/>
        <stp>ContractData</stp>
        <stp>RBEQ5</stp>
        <stp>Bid</stp>
        <stp/>
        <stp>T</stp>
        <tr r="J9" s="2"/>
        <tr r="J49" s="2"/>
        <tr r="S9" s="3"/>
      </tp>
      <tp>
        <v>1.7103000000000002</v>
        <stp/>
        <stp>ContractData</stp>
        <stp>RBEU5</stp>
        <stp>Bid</stp>
        <stp/>
        <stp>T</stp>
        <tr r="K9" s="2"/>
        <tr r="K54" s="2"/>
        <tr r="S10" s="3"/>
      </tp>
      <tp>
        <v>1.5922000000000001</v>
        <stp/>
        <stp>ContractData</stp>
        <stp>RBEV5</stp>
        <stp>Bid</stp>
        <stp/>
        <stp>T</stp>
        <tr r="L59" s="2"/>
        <tr r="L9" s="2"/>
        <tr r="S11" s="3"/>
      </tp>
      <tp>
        <v>54.06</v>
        <stp/>
        <stp>ContractData</stp>
        <stp>CLE</stp>
        <stp>LastTradeorSettle</stp>
        <stp/>
        <stp>T</stp>
        <tr r="D40" s="2"/>
      </tp>
      <tp>
        <v>9.9999999999999915E-4</v>
        <stp/>
        <stp>ContractData</stp>
        <stp>RBES1F</stp>
        <stp>NetLastQuoteToday</stp>
        <stp/>
        <stp>T</stp>
        <tr r="X2" s="3"/>
      </tp>
      <tp>
        <v>1.5238</v>
        <stp/>
        <stp>ContractData</stp>
        <stp>RBE</stp>
        <stp>LastTradeorSettle</stp>
        <stp/>
        <stp>T</stp>
        <tr r="D41" s="2"/>
        <tr r="D39" s="2"/>
      </tp>
      <tp>
        <v>2.7999999999999969E-3</v>
        <stp/>
        <stp>ContractData</stp>
        <stp>RBES2F</stp>
        <stp>NetLastQuoteToday</stp>
        <stp/>
        <stp>T</stp>
        <tr r="X3" s="3"/>
      </tp>
      <tp>
        <v>3.1999999999999806E-3</v>
        <stp/>
        <stp>ContractData</stp>
        <stp>RBES3F</stp>
        <stp>NetLastQuoteToday</stp>
        <stp/>
        <stp>T</stp>
        <tr r="X4" s="3"/>
      </tp>
      <tp t="s">
        <v>RBOB Gasoline (Globex) Cal Spread 10, Jan 15, Nov 15</v>
        <stp/>
        <stp>ContractData</stp>
        <stp>RBES10F</stp>
        <stp>LongDescription</stp>
        <tr r="M11" s="2"/>
      </tp>
      <tp t="s">
        <v>RBOB Gasoline (Globex) Cal Spread 10, Feb 15, Dec 15</v>
        <stp/>
        <stp>ContractData</stp>
        <stp>RBES10G</stp>
        <stp>LongDescription</stp>
        <tr r="N16" s="2"/>
      </tp>
      <tp t="s">
        <v>RBOB Gasoline (Globex) Cal Spread 11, Jan 15, Dec 15</v>
        <stp/>
        <stp>ContractData</stp>
        <stp>RBES11F</stp>
        <stp>LongDescription</stp>
        <tr r="N11" s="2"/>
      </tp>
      <tp>
        <v>4.8999999999999877E-3</v>
        <stp/>
        <stp>ContractData</stp>
        <stp>RBES4F</stp>
        <stp>NetLastQuoteToday</stp>
        <stp/>
        <stp>T</stp>
        <tr r="X5" s="3"/>
      </tp>
      <tp>
        <v>4.8999999999999877E-3</v>
        <stp/>
        <stp>ContractData</stp>
        <stp>RBES5F</stp>
        <stp>NetLastQuoteToday</stp>
        <stp/>
        <stp>T</stp>
        <tr r="X6" s="3"/>
      </tp>
      <tp>
        <v>3.2000000000000084E-3</v>
        <stp/>
        <stp>ContractData</stp>
        <stp>RBES6F</stp>
        <stp>NetLastQuoteToday</stp>
        <stp/>
        <stp>T</stp>
        <tr r="X7" s="3"/>
      </tp>
      <tp>
        <v>2.9000000000000137E-3</v>
        <stp/>
        <stp>ContractData</stp>
        <stp>RBES7F</stp>
        <stp>NetLastQuoteToday</stp>
        <stp/>
        <stp>T</stp>
        <tr r="X8" s="3"/>
      </tp>
      <tp>
        <v>-4.1999999999999815E-2</v>
        <stp/>
        <stp>ContractData</stp>
        <stp>RBEM5</stp>
        <stp>NetLastTradeToday</stp>
        <stp/>
        <stp>T</stp>
        <tr r="H59" s="2"/>
      </tp>
      <tp>
        <v>1973</v>
        <stp/>
        <stp>ContractData</stp>
        <stp>EP</stp>
        <stp>LastTradeorSettle</stp>
        <stp/>
        <stp>T</stp>
        <tr r="D43" s="2"/>
      </tp>
      <tp>
        <v>335</v>
        <stp/>
        <stp>StudyData</stp>
        <stp>RBEH5</stp>
        <stp>VolOI</stp>
        <stp/>
        <stp>Vol</stp>
        <stp>330</stp>
        <stp/>
        <stp>PrimaryOnly</stp>
        <stp/>
        <stp/>
        <stp/>
        <stp>T</stp>
        <tr r="U69" s="2"/>
      </tp>
      <tp>
        <v>31</v>
        <stp/>
        <stp>StudyData</stp>
        <stp>RBEK5</stp>
        <stp>VolOI</stp>
        <stp/>
        <stp>Vol</stp>
        <stp>330</stp>
        <stp/>
        <stp>PrimaryOnly</stp>
        <stp/>
        <stp/>
        <stp/>
        <stp>T</stp>
        <tr r="U71" s="2"/>
      </tp>
      <tp>
        <v>-3.839999999999999E-2</v>
        <stp/>
        <stp>ContractData</stp>
        <stp>RBEN5</stp>
        <stp>NetLastTradeToday</stp>
        <stp/>
        <stp>T</stp>
        <tr r="H60" s="2"/>
      </tp>
      <tp>
        <v>297</v>
        <stp/>
        <stp>StudyData</stp>
        <stp>RBEJ5</stp>
        <stp>VolOI</stp>
        <stp/>
        <stp>Vol</stp>
        <stp>330</stp>
        <stp/>
        <stp>PrimaryOnly</stp>
        <stp/>
        <stp/>
        <stp/>
        <stp>T</stp>
        <tr r="U70" s="2"/>
      </tp>
      <tp>
        <v>-4.0699999999999958E-2</v>
        <stp/>
        <stp>ContractData</stp>
        <stp>RBEG5</stp>
        <stp>NetLastQuoteToday</stp>
        <stp/>
        <stp>T</stp>
        <tr r="U3" s="3"/>
      </tp>
      <tp>
        <v>212</v>
        <stp/>
        <stp>StudyData</stp>
        <stp>RBEM5</stp>
        <stp>VolOI</stp>
        <stp/>
        <stp>Vol</stp>
        <stp>330</stp>
        <stp/>
        <stp>PrimaryOnly</stp>
        <stp/>
        <stp/>
        <stp/>
        <stp>T</stp>
        <tr r="U72" s="2"/>
      </tp>
      <tp>
        <v>-4.4000000000000039E-2</v>
        <stp/>
        <stp>ContractData</stp>
        <stp>RBEH5</stp>
        <stp>NetLastTradeToday</stp>
        <stp/>
        <stp>T</stp>
        <tr r="H55" s="2"/>
      </tp>
      <tp>
        <v>-4.1199999999999903E-2</v>
        <stp/>
        <stp>ContractData</stp>
        <stp>RBEF5</stp>
        <stp>NetLastQuoteToday</stp>
        <stp/>
        <stp>T</stp>
        <tr r="U2" s="3"/>
      </tp>
      <tp t="s">
        <v/>
        <stp/>
        <stp>ContractData</stp>
        <stp>RBEX5</stp>
        <stp>LastTradeorSettle</stp>
        <stp/>
        <stp>T</stp>
        <tr r="G65" s="2"/>
        <tr r="M10" s="2"/>
        <tr r="M65" s="2"/>
        <tr r="R12" s="3"/>
      </tp>
      <tp>
        <v>-4.3099999999999916E-2</v>
        <stp/>
        <stp>ContractData</stp>
        <stp>RBEK5</stp>
        <stp>NetLastTradeToday</stp>
        <stp/>
        <stp>T</stp>
        <tr r="H58" s="2"/>
      </tp>
      <tp>
        <v>-4.0100000000000025E-2</v>
        <stp/>
        <stp>ContractData</stp>
        <stp>RBEJ5</stp>
        <stp>NetLastTradeToday</stp>
        <stp/>
        <stp>T</stp>
        <tr r="H56" s="2"/>
      </tp>
      <tp>
        <v>1.5707</v>
        <stp/>
        <stp>ContractData</stp>
        <stp>RBEZ5</stp>
        <stp>LastTradeorSettle</stp>
        <stp/>
        <stp>T</stp>
        <tr r="G66" s="2"/>
        <tr r="N10" s="2"/>
        <tr r="N70" s="2"/>
        <tr r="R13" s="3"/>
      </tp>
      <tp>
        <v>-1.37E-2</v>
        <stp/>
        <stp>ContractData</stp>
        <stp>RBES9H5</stp>
        <stp>Bid</stp>
        <stp/>
        <stp>T</stp>
        <tr r="N24" s="2"/>
      </tp>
      <tp>
        <v>-3.9E-2</v>
        <stp/>
        <stp>ContractData</stp>
        <stp>RBES9G5</stp>
        <stp>Bid</stp>
        <stp/>
        <stp>T</stp>
        <tr r="M19" s="2"/>
      </tp>
      <tp>
        <v>-6.9600000000000009E-2</v>
        <stp/>
        <stp>ContractData</stp>
        <stp>RBES9F5</stp>
        <stp>Bid</stp>
        <stp/>
        <stp>T</stp>
        <tr r="L14" s="2"/>
      </tp>
      <tp>
        <v>0.18690000000000001</v>
        <stp/>
        <stp>ContractData</stp>
        <stp>RBES8J5</stp>
        <stp>Bid</stp>
        <stp/>
        <stp>T</stp>
        <tr r="N29" s="2"/>
      </tp>
      <tp>
        <v>-1.9599999999999999E-2</v>
        <stp/>
        <stp>ContractData</stp>
        <stp>RBES8H5</stp>
        <stp>Bid</stp>
        <stp/>
        <stp>T</stp>
        <tr r="M24" s="2"/>
      </tp>
      <tp>
        <v>-5.67E-2</v>
        <stp/>
        <stp>ContractData</stp>
        <stp>RBES8G5</stp>
        <stp>Bid</stp>
        <stp/>
        <stp>T</stp>
        <tr r="L19" s="2"/>
      </tp>
      <tp>
        <v>-0.18770000000000001</v>
        <stp/>
        <stp>ContractData</stp>
        <stp>RBES8F5</stp>
        <stp>Bid</stp>
        <stp/>
        <stp>T</stp>
        <tr r="K14" s="2"/>
      </tp>
      <tp>
        <v>-5.5100000000000003E-2</v>
        <stp/>
        <stp>ContractData</stp>
        <stp>RBES8G5</stp>
        <stp>Ask</stp>
        <stp/>
        <stp>T</stp>
        <tr r="L18" s="2"/>
      </tp>
      <tp>
        <v>-0.1865</v>
        <stp/>
        <stp>ContractData</stp>
        <stp>RBES8F5</stp>
        <stp>Ask</stp>
        <stp/>
        <stp>T</stp>
        <tr r="K13" s="2"/>
      </tp>
      <tp>
        <v>-1.7400000000000002E-2</v>
        <stp/>
        <stp>ContractData</stp>
        <stp>RBES8H5</stp>
        <stp>Ask</stp>
        <stp/>
        <stp>T</stp>
        <tr r="M23" s="2"/>
      </tp>
      <tp>
        <v>0.18810000000000002</v>
        <stp/>
        <stp>ContractData</stp>
        <stp>RBES8J5</stp>
        <stp>Ask</stp>
        <stp/>
        <stp>T</stp>
        <tr r="N28" s="2"/>
      </tp>
      <tp>
        <v>-3.7100000000000001E-2</v>
        <stp/>
        <stp>ContractData</stp>
        <stp>RBES9G5</stp>
        <stp>Ask</stp>
        <stp/>
        <stp>T</stp>
        <tr r="M18" s="2"/>
      </tp>
      <tp>
        <v>-6.770000000000001E-2</v>
        <stp/>
        <stp>ContractData</stp>
        <stp>RBES9F5</stp>
        <stp>Ask</stp>
        <stp/>
        <stp>T</stp>
        <tr r="L13" s="2"/>
      </tp>
      <tp>
        <v>-1.2E-2</v>
        <stp/>
        <stp>ContractData</stp>
        <stp>RBES9H5</stp>
        <stp>Ask</stp>
        <stp/>
        <stp>T</stp>
        <tr r="N23" s="2"/>
      </tp>
      <tp>
        <v>0.17850000000000002</v>
        <stp/>
        <stp>ContractData</stp>
        <stp>RBES5N5</stp>
        <stp>Bid</stp>
        <stp/>
        <stp>T</stp>
        <tr r="N44" s="2"/>
      </tp>
      <tp>
        <v>0.18510000000000001</v>
        <stp/>
        <stp>ContractData</stp>
        <stp>RBES5M5</stp>
        <stp>Bid</stp>
        <stp/>
        <stp>T</stp>
        <tr r="M39" s="2"/>
      </tp>
      <tp>
        <v>0.17280000000000001</v>
        <stp/>
        <stp>ContractData</stp>
        <stp>RBES5K5</stp>
        <stp>Bid</stp>
        <stp/>
        <stp>T</stp>
        <tr r="L34" s="2"/>
      </tp>
      <tp>
        <v>4.5000000000000005E-2</v>
        <stp/>
        <stp>ContractData</stp>
        <stp>RBES5J5</stp>
        <stp>Bid</stp>
        <stp/>
        <stp>T</stp>
        <tr r="K29" s="2"/>
      </tp>
      <tp>
        <v>-0.17550000000000002</v>
        <stp/>
        <stp>ContractData</stp>
        <stp>RBES5H5</stp>
        <stp>Bid</stp>
        <stp/>
        <stp>T</stp>
        <tr r="J24" s="2"/>
      </tp>
      <tp>
        <v>-0.21190000000000001</v>
        <stp/>
        <stp>ContractData</stp>
        <stp>RBES5G5</stp>
        <stp>Bid</stp>
        <stp/>
        <stp>T</stp>
        <tr r="I19" s="2"/>
      </tp>
      <tp>
        <v>-0.23700000000000002</v>
        <stp/>
        <stp>ContractData</stp>
        <stp>RBES5F5</stp>
        <stp>Bid</stp>
        <stp/>
        <stp>T</stp>
        <tr r="H14" s="2"/>
      </tp>
      <tp>
        <v>-0.19400000000000001</v>
        <stp/>
        <stp>ContractData</stp>
        <stp>RBES6G5</stp>
        <stp>Ask</stp>
        <stp/>
        <stp>T</stp>
        <tr r="J18" s="2"/>
      </tp>
      <tp>
        <v>-0.2238</v>
        <stp/>
        <stp>ContractData</stp>
        <stp>RBES6F5</stp>
        <stp>Ask</stp>
        <stp/>
        <stp>T</stp>
        <tr r="I13" s="2"/>
      </tp>
      <tp>
        <v>0.19220000000000001</v>
        <stp/>
        <stp>ContractData</stp>
        <stp>RBES6M5</stp>
        <stp>Ask</stp>
        <stp/>
        <stp>T</stp>
        <tr r="N38" s="2"/>
      </tp>
      <tp>
        <v>-0.1542</v>
        <stp/>
        <stp>ContractData</stp>
        <stp>RBES6H5</stp>
        <stp>Ask</stp>
        <stp/>
        <stp>T</stp>
        <tr r="K23" s="2"/>
      </tp>
      <tp>
        <v>0.19220000000000001</v>
        <stp/>
        <stp>ContractData</stp>
        <stp>RBES6K5</stp>
        <stp>Ask</stp>
        <stp/>
        <stp>T</stp>
        <tr r="M33" s="2"/>
      </tp>
      <tp>
        <v>0.16440000000000002</v>
        <stp/>
        <stp>ContractData</stp>
        <stp>RBES6J5</stp>
        <stp>Ask</stp>
        <stp/>
        <stp>T</stp>
        <tr r="L28" s="2"/>
      </tp>
      <tp>
        <v>0.1724</v>
        <stp/>
        <stp>ContractData</stp>
        <stp>RBES4N5</stp>
        <stp>Bid</stp>
        <stp/>
        <stp>T</stp>
        <tr r="M44" s="2"/>
      </tp>
      <tp>
        <v>0.16740000000000002</v>
        <stp/>
        <stp>ContractData</stp>
        <stp>RBES4M5</stp>
        <stp>Bid</stp>
        <stp/>
        <stp>T</stp>
        <tr r="L39" s="2"/>
      </tp>
      <tp>
        <v>5.5E-2</v>
        <stp/>
        <stp>ContractData</stp>
        <stp>RBES4K5</stp>
        <stp>Bid</stp>
        <stp/>
        <stp>T</stp>
        <tr r="K34" s="2"/>
      </tp>
      <tp>
        <v>2.52E-2</v>
        <stp/>
        <stp>ContractData</stp>
        <stp>RBES4J5</stp>
        <stp>Bid</stp>
        <stp/>
        <stp>T</stp>
        <tr r="J29" s="2"/>
      </tp>
      <tp>
        <v>-0.19240000000000002</v>
        <stp/>
        <stp>ContractData</stp>
        <stp>RBES4H5</stp>
        <stp>Bid</stp>
        <stp/>
        <stp>T</stp>
        <tr r="I24" s="2"/>
      </tp>
      <tp>
        <v>-0.22440000000000002</v>
        <stp/>
        <stp>ContractData</stp>
        <stp>RBES4G5</stp>
        <stp>Bid</stp>
        <stp/>
        <stp>T</stp>
        <tr r="H19" s="2"/>
      </tp>
      <tp>
        <v>-0.2424</v>
        <stp/>
        <stp>ContractData</stp>
        <stp>RBES4F5</stp>
        <stp>Bid</stp>
        <stp/>
        <stp>T</stp>
        <tr r="G14" s="2"/>
      </tp>
      <tp>
        <v>-0.1736</v>
        <stp/>
        <stp>ContractData</stp>
        <stp>RBES7G5</stp>
        <stp>Ask</stp>
        <stp/>
        <stp>T</stp>
        <tr r="K18" s="2"/>
      </tp>
      <tp>
        <v>-0.2069</v>
        <stp/>
        <stp>ContractData</stp>
        <stp>RBES7F5</stp>
        <stp>Ask</stp>
        <stp/>
        <stp>T</stp>
        <tr r="J13" s="2"/>
      </tp>
      <tp>
        <v>-3.5700000000000003E-2</v>
        <stp/>
        <stp>ContractData</stp>
        <stp>RBES7H5</stp>
        <stp>Ask</stp>
        <stp/>
        <stp>T</stp>
        <tr r="L23" s="2"/>
      </tp>
      <tp>
        <v>0.1981</v>
        <stp/>
        <stp>ContractData</stp>
        <stp>RBES7K5</stp>
        <stp>Ask</stp>
        <stp/>
        <stp>T</stp>
        <tr r="N33" s="2"/>
      </tp>
      <tp>
        <v>0.16160000000000002</v>
        <stp/>
        <stp>ContractData</stp>
        <stp>RBES4Q5</stp>
        <stp>Bid</stp>
        <stp/>
        <stp>T</stp>
        <tr r="N49" s="2"/>
      </tp>
      <tp>
        <v>0.1827</v>
        <stp/>
        <stp>ContractData</stp>
        <stp>RBES7J5</stp>
        <stp>Ask</stp>
        <stp/>
        <stp>T</stp>
        <tr r="M28" s="2"/>
      </tp>
      <tp>
        <v>0.16340000000000002</v>
        <stp/>
        <stp>ContractData</stp>
        <stp>RBES4Q5</stp>
        <stp>Ask</stp>
        <stp/>
        <stp>T</stp>
        <tr r="N48" s="2"/>
      </tp>
      <tp>
        <v>0.1966</v>
        <stp/>
        <stp>ContractData</stp>
        <stp>RBES7K5</stp>
        <stp>Bid</stp>
        <stp/>
        <stp>T</stp>
        <tr r="N34" s="2"/>
      </tp>
      <tp>
        <v>0.18080000000000002</v>
        <stp/>
        <stp>ContractData</stp>
        <stp>RBES7J5</stp>
        <stp>Bid</stp>
        <stp/>
        <stp>T</stp>
        <tr r="M29" s="2"/>
      </tp>
      <tp>
        <v>-3.73E-2</v>
        <stp/>
        <stp>ContractData</stp>
        <stp>RBES7H5</stp>
        <stp>Bid</stp>
        <stp/>
        <stp>T</stp>
        <tr r="L24" s="2"/>
      </tp>
      <tp>
        <v>-0.17480000000000001</v>
        <stp/>
        <stp>ContractData</stp>
        <stp>RBES7G5</stp>
        <stp>Bid</stp>
        <stp/>
        <stp>T</stp>
        <tr r="K19" s="2"/>
      </tp>
      <tp>
        <v>-0.20750000000000002</v>
        <stp/>
        <stp>ContractData</stp>
        <stp>RBES7F5</stp>
        <stp>Bid</stp>
        <stp/>
        <stp>T</stp>
        <tr r="J14" s="2"/>
      </tp>
      <tp>
        <v>-0.22360000000000002</v>
        <stp/>
        <stp>ContractData</stp>
        <stp>RBES4G5</stp>
        <stp>Ask</stp>
        <stp/>
        <stp>T</stp>
        <tr r="H18" s="2"/>
      </tp>
      <tp>
        <v>-0.24200000000000002</v>
        <stp/>
        <stp>ContractData</stp>
        <stp>RBES4F5</stp>
        <stp>Ask</stp>
        <stp/>
        <stp>T</stp>
        <tr r="G13" s="2"/>
      </tp>
      <tp>
        <v>0.16850000000000001</v>
        <stp/>
        <stp>ContractData</stp>
        <stp>RBES4M5</stp>
        <stp>Ask</stp>
        <stp/>
        <stp>T</stp>
        <tr r="L38" s="2"/>
      </tp>
      <tp>
        <v>0.1739</v>
        <stp/>
        <stp>ContractData</stp>
        <stp>RBES4N5</stp>
        <stp>Ask</stp>
        <stp/>
        <stp>T</stp>
        <tr r="M43" s="2"/>
      </tp>
      <tp>
        <v>-0.191</v>
        <stp/>
        <stp>ContractData</stp>
        <stp>RBES4H5</stp>
        <stp>Ask</stp>
        <stp/>
        <stp>T</stp>
        <tr r="I23" s="2"/>
      </tp>
      <tp>
        <v>5.5500000000000001E-2</v>
        <stp/>
        <stp>ContractData</stp>
        <stp>RBES4K5</stp>
        <stp>Ask</stp>
        <stp/>
        <stp>T</stp>
        <tr r="K33" s="2"/>
      </tp>
      <tp>
        <v>2.58E-2</v>
        <stp/>
        <stp>ContractData</stp>
        <stp>RBES4J5</stp>
        <stp>Ask</stp>
        <stp/>
        <stp>T</stp>
        <tr r="J28" s="2"/>
      </tp>
      <tp>
        <v>0.19120000000000001</v>
        <stp/>
        <stp>ContractData</stp>
        <stp>RBES6M5</stp>
        <stp>Bid</stp>
        <stp/>
        <stp>T</stp>
        <tr r="N39" s="2"/>
      </tp>
      <tp>
        <v>0.1905</v>
        <stp/>
        <stp>ContractData</stp>
        <stp>RBES6K5</stp>
        <stp>Bid</stp>
        <stp/>
        <stp>T</stp>
        <tr r="M34" s="2"/>
      </tp>
      <tp>
        <v>0.16309999999999999</v>
        <stp/>
        <stp>ContractData</stp>
        <stp>RBES6J5</stp>
        <stp>Bid</stp>
        <stp/>
        <stp>T</stp>
        <tr r="L29" s="2"/>
      </tp>
      <tp>
        <v>-0.15540000000000001</v>
        <stp/>
        <stp>ContractData</stp>
        <stp>RBES6H5</stp>
        <stp>Bid</stp>
        <stp/>
        <stp>T</stp>
        <tr r="K24" s="2"/>
      </tp>
      <tp>
        <v>-0.19470000000000001</v>
        <stp/>
        <stp>ContractData</stp>
        <stp>RBES6G5</stp>
        <stp>Bid</stp>
        <stp/>
        <stp>T</stp>
        <tr r="J19" s="2"/>
      </tp>
      <tp>
        <v>-0.22440000000000002</v>
        <stp/>
        <stp>ContractData</stp>
        <stp>RBES6F5</stp>
        <stp>Bid</stp>
        <stp/>
        <stp>T</stp>
        <tr r="I14" s="2"/>
      </tp>
      <tp>
        <v>-0.21060000000000001</v>
        <stp/>
        <stp>ContractData</stp>
        <stp>RBES5G5</stp>
        <stp>Ask</stp>
        <stp/>
        <stp>T</stp>
        <tr r="I18" s="2"/>
      </tp>
      <tp>
        <v>-0.23650000000000002</v>
        <stp/>
        <stp>ContractData</stp>
        <stp>RBES5F5</stp>
        <stp>Ask</stp>
        <stp/>
        <stp>T</stp>
        <tr r="H13" s="2"/>
      </tp>
      <tp>
        <v>0.18680000000000002</v>
        <stp/>
        <stp>ContractData</stp>
        <stp>RBES5M5</stp>
        <stp>Ask</stp>
        <stp/>
        <stp>T</stp>
        <tr r="M38" s="2"/>
      </tp>
      <tp>
        <v>0.1804</v>
        <stp/>
        <stp>ContractData</stp>
        <stp>RBES5N5</stp>
        <stp>Ask</stp>
        <stp/>
        <stp>T</stp>
        <tr r="N43" s="2"/>
      </tp>
      <tp>
        <v>-0.17430000000000001</v>
        <stp/>
        <stp>ContractData</stp>
        <stp>RBES5H5</stp>
        <stp>Ask</stp>
        <stp/>
        <stp>T</stp>
        <tr r="J23" s="2"/>
      </tp>
      <tp>
        <v>0.1739</v>
        <stp/>
        <stp>ContractData</stp>
        <stp>RBES5K5</stp>
        <stp>Ask</stp>
        <stp/>
        <stp>T</stp>
        <tr r="L33" s="2"/>
      </tp>
      <tp>
        <v>4.5700000000000005E-2</v>
        <stp/>
        <stp>ContractData</stp>
        <stp>RBES5J5</stp>
        <stp>Ask</stp>
        <stp/>
        <stp>T</stp>
        <tr r="K28" s="2"/>
      </tp>
      <tp>
        <v>-5.3999999999999999E-2</v>
        <stp/>
        <stp>ContractData</stp>
        <stp>RBES12F</stp>
        <stp>Bid</stp>
        <stp/>
        <stp>T</stp>
        <tr r="Y13" s="3"/>
      </tp>
      <tp>
        <v>-4.58E-2</v>
        <stp/>
        <stp>ContractData</stp>
        <stp>RBES11F</stp>
        <stp>Bid</stp>
        <stp/>
        <stp>T</stp>
        <tr r="Y12" s="3"/>
      </tp>
      <tp>
        <v>-5.1900000000000002E-2</v>
        <stp/>
        <stp>ContractData</stp>
        <stp>RBES10F</stp>
        <stp>Bid</stp>
        <stp/>
        <stp>T</stp>
        <tr r="Y11" s="3"/>
      </tp>
      <tp>
        <v>0.1368</v>
        <stp/>
        <stp>ContractData</stp>
        <stp>RBES2U5</stp>
        <stp>Ask</stp>
        <stp/>
        <stp>T</stp>
        <tr r="M53" s="2"/>
      </tp>
      <tp>
        <v>1.6900000000000002E-2</v>
        <stp/>
        <stp>ContractData</stp>
        <stp>RBES1N5</stp>
        <stp>Bid</stp>
        <stp/>
        <stp>T</stp>
        <tr r="J44" s="2"/>
      </tp>
      <tp>
        <v>1.2700000000000001E-2</v>
        <stp/>
        <stp>ContractData</stp>
        <stp>RBES1M5</stp>
        <stp>Bid</stp>
        <stp/>
        <stp>T</stp>
        <tr r="I39" s="2"/>
      </tp>
      <tp>
        <v>2.46E-2</v>
        <stp/>
        <stp>ContractData</stp>
        <stp>RBES2V5</stp>
        <stp>Ask</stp>
        <stp/>
        <stp>T</stp>
        <tr r="N58" s="2"/>
      </tp>
      <tp>
        <v>0.13850000000000001</v>
        <stp/>
        <stp>ContractData</stp>
        <stp>RBES2Q5</stp>
        <stp>Ask</stp>
        <stp/>
        <stp>T</stp>
        <tr r="L48" s="2"/>
      </tp>
      <tp>
        <v>5.2000000000000006E-3</v>
        <stp/>
        <stp>ContractData</stp>
        <stp>RBES1K5</stp>
        <stp>Bid</stp>
        <stp/>
        <stp>T</stp>
        <tr r="H34" s="2"/>
      </tp>
      <tp>
        <v>-9.7000000000000003E-3</v>
        <stp/>
        <stp>ContractData</stp>
        <stp>RBES1J5</stp>
        <stp>Bid</stp>
        <stp/>
        <stp>T</stp>
        <tr r="G29" s="2"/>
      </tp>
      <tp>
        <v>-0.20040000000000002</v>
        <stp/>
        <stp>ContractData</stp>
        <stp>RBES1H5</stp>
        <stp>Bid</stp>
        <stp/>
        <stp>T</stp>
        <tr r="F24" s="2"/>
      </tp>
      <tp>
        <v>-1.95E-2</v>
        <stp/>
        <stp>ContractData</stp>
        <stp>RBES1G5</stp>
        <stp>Bid</stp>
        <stp/>
        <stp>T</stp>
        <tr r="E19" s="2"/>
      </tp>
      <tp>
        <v>-1.3000000000000001E-2</v>
        <stp/>
        <stp>ContractData</stp>
        <stp>RBES1F5</stp>
        <stp>Bid</stp>
        <stp/>
        <stp>T</stp>
        <tr r="D14" s="2"/>
      </tp>
      <tp>
        <v>-0.2195</v>
        <stp/>
        <stp>ContractData</stp>
        <stp>RBES2G5</stp>
        <stp>Ask</stp>
        <stp/>
        <stp>T</stp>
        <tr r="F18" s="2"/>
      </tp>
      <tp>
        <v>-3.2300000000000002E-2</v>
        <stp/>
        <stp>ContractData</stp>
        <stp>RBES2F5</stp>
        <stp>Ask</stp>
        <stp/>
        <stp>T</stp>
        <tr r="E13" s="2"/>
      </tp>
      <tp>
        <v>-7.5000000000000006E-3</v>
        <stp/>
        <stp>ContractData</stp>
        <stp>RBES1Z5</stp>
        <stp>Bid</stp>
        <stp/>
        <stp>T</stp>
        <tr r="O69" s="2"/>
      </tp>
      <tp>
        <v>6.1000000000000004E-3</v>
        <stp/>
        <stp>ContractData</stp>
        <stp>RBES1X5</stp>
        <stp>Bid</stp>
        <stp/>
        <stp>T</stp>
        <tr r="N64" s="2"/>
      </tp>
      <tp>
        <v>2.9700000000000001E-2</v>
        <stp/>
        <stp>ContractData</stp>
        <stp>RBES2M5</stp>
        <stp>Ask</stp>
        <stp/>
        <stp>T</stp>
        <tr r="J38" s="2"/>
      </tp>
      <tp>
        <v>1.77E-2</v>
        <stp/>
        <stp>ContractData</stp>
        <stp>RBES1V5</stp>
        <stp>Bid</stp>
        <stp/>
        <stp>T</stp>
        <tr r="M59" s="2"/>
      </tp>
      <tp>
        <v>0.11810000000000001</v>
        <stp/>
        <stp>ContractData</stp>
        <stp>RBES1U5</stp>
        <stp>Bid</stp>
        <stp/>
        <stp>T</stp>
        <tr r="L54" s="2"/>
      </tp>
      <tp>
        <v>3.7100000000000001E-2</v>
        <stp/>
        <stp>ContractData</stp>
        <stp>RBES2N5</stp>
        <stp>Ask</stp>
        <stp/>
        <stp>T</stp>
        <tr r="K43" s="2"/>
      </tp>
      <tp>
        <v>-0.2097</v>
        <stp/>
        <stp>ContractData</stp>
        <stp>RBES2H5</stp>
        <stp>Ask</stp>
        <stp/>
        <stp>T</stp>
        <tr r="G23" s="2"/>
      </tp>
      <tp>
        <v>1.83E-2</v>
        <stp/>
        <stp>ContractData</stp>
        <stp>RBES2K5</stp>
        <stp>Ask</stp>
        <stp/>
        <stp>T</stp>
        <tr r="I33" s="2"/>
      </tp>
      <tp>
        <v>0.02</v>
        <stp/>
        <stp>ContractData</stp>
        <stp>RBES1Q5</stp>
        <stp>Bid</stp>
        <stp/>
        <stp>T</stp>
        <tr r="K49" s="2"/>
      </tp>
      <tp>
        <v>-4.2000000000000006E-3</v>
        <stp/>
        <stp>ContractData</stp>
        <stp>RBES2J5</stp>
        <stp>Ask</stp>
        <stp/>
        <stp>T</stp>
        <tr r="H28" s="2"/>
      </tp>
      <tp>
        <v>0.1434</v>
        <stp/>
        <stp>ContractData</stp>
        <stp>RBES3U5</stp>
        <stp>Ask</stp>
        <stp/>
        <stp>T</stp>
        <tr r="N53" s="2"/>
      </tp>
      <tp>
        <v>0.157</v>
        <stp/>
        <stp>ContractData</stp>
        <stp>RBES3Q5</stp>
        <stp>Ask</stp>
        <stp/>
        <stp>T</stp>
        <tr r="M48" s="2"/>
      </tp>
      <tp>
        <v>-0.2291</v>
        <stp/>
        <stp>ContractData</stp>
        <stp>RBES3G5</stp>
        <stp>Ask</stp>
        <stp/>
        <stp>T</stp>
        <tr r="G18" s="2"/>
      </tp>
      <tp>
        <v>-0.23240000000000002</v>
        <stp/>
        <stp>ContractData</stp>
        <stp>RBES3F5</stp>
        <stp>Ask</stp>
        <stp/>
        <stp>T</stp>
        <tr r="F13" s="2"/>
      </tp>
      <tp>
        <v>4.9800000000000004E-2</v>
        <stp/>
        <stp>ContractData</stp>
        <stp>RBES3M5</stp>
        <stp>Ask</stp>
        <stp/>
        <stp>T</stp>
        <tr r="K38" s="2"/>
      </tp>
      <tp>
        <v>0.15590000000000001</v>
        <stp/>
        <stp>ContractData</stp>
        <stp>RBES3N5</stp>
        <stp>Ask</stp>
        <stp/>
        <stp>T</stp>
        <tr r="L43" s="2"/>
      </tp>
      <tp>
        <v>-0.20420000000000002</v>
        <stp/>
        <stp>ContractData</stp>
        <stp>RBES3H5</stp>
        <stp>Ask</stp>
        <stp/>
        <stp>T</stp>
        <tr r="H23" s="2"/>
      </tp>
      <tp>
        <v>3.5400000000000001E-2</v>
        <stp/>
        <stp>ContractData</stp>
        <stp>RBES3K5</stp>
        <stp>Ask</stp>
        <stp/>
        <stp>T</stp>
        <tr r="J33" s="2"/>
      </tp>
      <tp>
        <v>8.7000000000000011E-3</v>
        <stp/>
        <stp>ContractData</stp>
        <stp>RBES3J5</stp>
        <stp>Ask</stp>
        <stp/>
        <stp>T</stp>
        <tr r="I28" s="2"/>
      </tp>
      <tp>
        <v>0.1547</v>
        <stp/>
        <stp>ContractData</stp>
        <stp>RBES3N5</stp>
        <stp>Bid</stp>
        <stp/>
        <stp>T</stp>
        <tr r="L44" s="2"/>
      </tp>
      <tp>
        <v>4.9600000000000005E-2</v>
        <stp/>
        <stp>ContractData</stp>
        <stp>RBES3M5</stp>
        <stp>Bid</stp>
        <stp/>
        <stp>T</stp>
        <tr r="K39" s="2"/>
      </tp>
      <tp>
        <v>3.49E-2</v>
        <stp/>
        <stp>ContractData</stp>
        <stp>RBES3K5</stp>
        <stp>Bid</stp>
        <stp/>
        <stp>T</stp>
        <tr r="J34" s="2"/>
      </tp>
      <tp>
        <v>8.3000000000000001E-3</v>
        <stp/>
        <stp>ContractData</stp>
        <stp>RBES3J5</stp>
        <stp>Bid</stp>
        <stp/>
        <stp>T</stp>
        <tr r="I29" s="2"/>
      </tp>
      <tp>
        <v>-0.20500000000000002</v>
        <stp/>
        <stp>ContractData</stp>
        <stp>RBES3H5</stp>
        <stp>Bid</stp>
        <stp/>
        <stp>T</stp>
        <tr r="H24" s="2"/>
      </tp>
      <tp>
        <v>-0.22950000000000001</v>
        <stp/>
        <stp>ContractData</stp>
        <stp>RBES3G5</stp>
        <stp>Bid</stp>
        <stp/>
        <stp>T</stp>
        <tr r="G19" s="2"/>
      </tp>
      <tp>
        <v>-0.23280000000000001</v>
        <stp/>
        <stp>ContractData</stp>
        <stp>RBES3F5</stp>
        <stp>Bid</stp>
        <stp/>
        <stp>T</stp>
        <tr r="F14" s="2"/>
      </tp>
      <tp>
        <v>0.14180000000000001</v>
        <stp/>
        <stp>ContractData</stp>
        <stp>RBES3U5</stp>
        <stp>Bid</stp>
        <stp/>
        <stp>T</stp>
        <tr r="N54" s="2"/>
      </tp>
      <tp>
        <v>0.1555</v>
        <stp/>
        <stp>ContractData</stp>
        <stp>RBES3Q5</stp>
        <stp>Bid</stp>
        <stp/>
        <stp>T</stp>
        <tr r="M49" s="2"/>
      </tp>
      <tp>
        <v>-4.4900000000000002E-2</v>
        <stp/>
        <stp>ContractData</stp>
        <stp>RBES11F</stp>
        <stp>Ask</stp>
        <stp/>
        <stp>T</stp>
        <tr r="Z12" s="3"/>
      </tp>
      <tp>
        <v>-0.05</v>
        <stp/>
        <stp>ContractData</stp>
        <stp>RBES10F</stp>
        <stp>Ask</stp>
        <stp/>
        <stp>T</stp>
        <tr r="Z11" s="3"/>
      </tp>
      <tp>
        <v>-4.9200000000000001E-2</v>
        <stp/>
        <stp>ContractData</stp>
        <stp>RBES12F</stp>
        <stp>Ask</stp>
        <stp/>
        <stp>T</stp>
        <tr r="Z13" s="3"/>
      </tp>
      <tp>
        <v>0.11850000000000001</v>
        <stp/>
        <stp>ContractData</stp>
        <stp>RBES1U5</stp>
        <stp>Ask</stp>
        <stp/>
        <stp>T</stp>
        <tr r="L53" s="2"/>
      </tp>
      <tp>
        <v>3.6600000000000001E-2</v>
        <stp/>
        <stp>ContractData</stp>
        <stp>RBES2N5</stp>
        <stp>Bid</stp>
        <stp/>
        <stp>T</stp>
        <tr r="K44" s="2"/>
      </tp>
      <tp>
        <v>2.9300000000000003E-2</v>
        <stp/>
        <stp>ContractData</stp>
        <stp>RBES2M5</stp>
        <stp>Bid</stp>
        <stp/>
        <stp>T</stp>
        <tr r="J39" s="2"/>
      </tp>
      <tp>
        <v>1.8000000000000002E-2</v>
        <stp/>
        <stp>ContractData</stp>
        <stp>RBES1V5</stp>
        <stp>Ask</stp>
        <stp/>
        <stp>T</stp>
        <tr r="M58" s="2"/>
      </tp>
      <tp>
        <v>2.0200000000000003E-2</v>
        <stp/>
        <stp>ContractData</stp>
        <stp>RBES1Q5</stp>
        <stp>Ask</stp>
        <stp/>
        <stp>T</stp>
        <tr r="K48" s="2"/>
      </tp>
      <tp>
        <v>1.7899999999999999E-2</v>
        <stp/>
        <stp>ContractData</stp>
        <stp>RBES2K5</stp>
        <stp>Bid</stp>
        <stp/>
        <stp>T</stp>
        <tr r="I34" s="2"/>
      </tp>
      <tp>
        <v>-4.5000000000000005E-3</v>
        <stp/>
        <stp>ContractData</stp>
        <stp>RBES2J5</stp>
        <stp>Bid</stp>
        <stp/>
        <stp>T</stp>
        <tr r="H29" s="2"/>
      </tp>
      <tp>
        <v>-0.2102</v>
        <stp/>
        <stp>ContractData</stp>
        <stp>RBES2H5</stp>
        <stp>Bid</stp>
        <stp/>
        <stp>T</stp>
        <tr r="G24" s="2"/>
      </tp>
      <tp>
        <v>-0.21990000000000001</v>
        <stp/>
        <stp>ContractData</stp>
        <stp>RBES2G5</stp>
        <stp>Bid</stp>
        <stp/>
        <stp>T</stp>
        <tr r="F19" s="2"/>
      </tp>
      <tp>
        <v>-3.2500000000000001E-2</v>
        <stp/>
        <stp>ContractData</stp>
        <stp>RBES2F5</stp>
        <stp>Bid</stp>
        <stp/>
        <stp>T</stp>
        <tr r="E14" s="2"/>
      </tp>
      <tp>
        <v>6.7000000000000002E-3</v>
        <stp/>
        <stp>ContractData</stp>
        <stp>RBES1X5</stp>
        <stp>Ask</stp>
        <stp/>
        <stp>T</stp>
        <tr r="N63" s="2"/>
      </tp>
      <tp>
        <v>-6.6E-3</v>
        <stp/>
        <stp>ContractData</stp>
        <stp>RBES1Z5</stp>
        <stp>Ask</stp>
        <stp/>
        <stp>T</stp>
        <tr r="O68" s="2"/>
      </tp>
      <tp>
        <v>-1.9400000000000001E-2</v>
        <stp/>
        <stp>ContractData</stp>
        <stp>RBES1G5</stp>
        <stp>Ask</stp>
        <stp/>
        <stp>T</stp>
        <tr r="E18" s="2"/>
      </tp>
      <tp>
        <v>-1.29E-2</v>
        <stp/>
        <stp>ContractData</stp>
        <stp>RBES1F5</stp>
        <stp>Ask</stp>
        <stp/>
        <stp>T</stp>
        <tr r="D13" s="2"/>
      </tp>
      <tp>
        <v>1.2800000000000001E-2</v>
        <stp/>
        <stp>ContractData</stp>
        <stp>RBES1M5</stp>
        <stp>Ask</stp>
        <stp/>
        <stp>T</stp>
        <tr r="I38" s="2"/>
      </tp>
      <tp>
        <v>2.3700000000000002E-2</v>
        <stp/>
        <stp>ContractData</stp>
        <stp>RBES2V5</stp>
        <stp>Bid</stp>
        <stp/>
        <stp>T</stp>
        <tr r="N59" s="2"/>
      </tp>
      <tp>
        <v>0.13570000000000002</v>
        <stp/>
        <stp>ContractData</stp>
        <stp>RBES2U5</stp>
        <stp>Bid</stp>
        <stp/>
        <stp>T</stp>
        <tr r="M54" s="2"/>
      </tp>
      <tp>
        <v>1.7000000000000001E-2</v>
        <stp/>
        <stp>ContractData</stp>
        <stp>RBES1N5</stp>
        <stp>Ask</stp>
        <stp/>
        <stp>T</stp>
        <tr r="J43" s="2"/>
      </tp>
      <tp>
        <v>-0.2001</v>
        <stp/>
        <stp>ContractData</stp>
        <stp>RBES1H5</stp>
        <stp>Ask</stp>
        <stp/>
        <stp>T</stp>
        <tr r="F23" s="2"/>
      </tp>
      <tp>
        <v>5.4000000000000003E-3</v>
        <stp/>
        <stp>ContractData</stp>
        <stp>RBES1K5</stp>
        <stp>Ask</stp>
        <stp/>
        <stp>T</stp>
        <tr r="H33" s="2"/>
      </tp>
      <tp>
        <v>0.13780000000000001</v>
        <stp/>
        <stp>ContractData</stp>
        <stp>RBES2Q5</stp>
        <stp>Bid</stp>
        <stp/>
        <stp>T</stp>
        <tr r="L49" s="2"/>
      </tp>
      <tp>
        <v>-9.6000000000000009E-3</v>
        <stp/>
        <stp>ContractData</stp>
        <stp>RBES1J5</stp>
        <stp>Ask</stp>
        <stp/>
        <stp>T</stp>
        <tr r="G28" s="2"/>
      </tp>
      <tp t="s">
        <v/>
        <stp/>
        <stp>StudyData</stp>
        <stp>RBEN5</stp>
        <stp>VolOI</stp>
        <stp/>
        <stp>Vol</stp>
        <stp>330</stp>
        <stp/>
        <stp>PrimaryOnly</stp>
        <stp/>
        <stp/>
        <stp/>
        <stp>T</stp>
        <tr r="U73" s="2"/>
      </tp>
      <tp>
        <v>-4.3099999999999916E-2</v>
        <stp/>
        <stp>ContractData</stp>
        <stp>RBEK5</stp>
        <stp>NetLastQuoteToday</stp>
        <stp/>
        <stp>T</stp>
        <tr r="U6" s="3"/>
      </tp>
      <tp>
        <v>1.7205000000000001</v>
        <stp/>
        <stp>ContractData</stp>
        <stp>RBEU5</stp>
        <stp>LastTradeorSettle</stp>
        <stp/>
        <stp>T</stp>
        <tr r="G63" s="2"/>
        <tr r="K55" s="2"/>
        <tr r="K10" s="2"/>
        <tr r="R10" s="3"/>
      </tp>
      <tp t="s">
        <v>JAN</v>
        <stp/>
        <stp>ContractData</stp>
        <stp>RBE?</stp>
        <stp>ContractMonth</stp>
        <tr r="R35" s="3"/>
      </tp>
      <tp t="s">
        <v/>
        <stp/>
        <stp>ContractData</stp>
        <stp>RBES12F</stp>
        <stp>LastTradeorSettle</stp>
        <stp/>
        <stp>T</stp>
        <tr r="W13" s="3"/>
      </tp>
      <tp>
        <v>-4.2599999999999971E-2</v>
        <stp/>
        <stp>ContractData</stp>
        <stp>RBEJ5</stp>
        <stp>NetLastQuoteToday</stp>
        <stp/>
        <stp>T</stp>
        <tr r="U5" s="3"/>
      </tp>
      <tp>
        <v>-4.0799999999999947E-2</v>
        <stp/>
        <stp>ContractData</stp>
        <stp>RBEG5</stp>
        <stp>NetLastTradeToday</stp>
        <stp/>
        <stp>T</stp>
        <tr r="H54" s="2"/>
      </tp>
      <tp t="s">
        <v>RBOB Gasoline (Globex), Nov 15</v>
        <stp/>
        <stp>ContractData</stp>
        <stp>RBEX5</stp>
        <stp>LongDescription</stp>
        <tr r="O45" s="3"/>
        <tr r="M61" s="2"/>
        <tr r="M6" s="2"/>
      </tp>
      <tp t="s">
        <v>RBOB Gasoline (Globex), Dec 15</v>
        <stp/>
        <stp>ContractData</stp>
        <stp>RBEZ5</stp>
        <stp>LongDescription</stp>
        <tr r="N66" s="2"/>
        <tr r="N6" s="2"/>
        <tr r="O46" s="3"/>
      </tp>
      <tp t="s">
        <v>RBOB Gasoline (Globex), Aug 15</v>
        <stp/>
        <stp>ContractData</stp>
        <stp>RBEQ5</stp>
        <stp>LongDescription</stp>
        <tr r="J6" s="2"/>
        <tr r="O42" s="3"/>
        <tr r="J46" s="2"/>
      </tp>
      <tp t="s">
        <v>RBOB Gasoline (Globex), Sep 15</v>
        <stp/>
        <stp>ContractData</stp>
        <stp>RBEU5</stp>
        <stp>LongDescription</stp>
        <tr r="K51" s="2"/>
        <tr r="K6" s="2"/>
        <tr r="O43" s="3"/>
      </tp>
      <tp t="s">
        <v>RBOB Gasoline (Globex), Oct 15</v>
        <stp/>
        <stp>ContractData</stp>
        <stp>RBEV5</stp>
        <stp>LongDescription</stp>
        <tr r="L56" s="2"/>
        <tr r="O44" s="3"/>
        <tr r="L6" s="2"/>
      </tp>
      <tp t="s">
        <v>RBOB Gasoline (Globex), Mar 15</v>
        <stp/>
        <stp>ContractData</stp>
        <stp>RBEH5</stp>
        <stp>LongDescription</stp>
        <tr r="O37" s="3"/>
        <tr r="E6" s="2"/>
        <tr r="E21" s="2"/>
      </tp>
      <tp t="s">
        <v>RBOB Gasoline (Globex), May 15</v>
        <stp/>
        <stp>ContractData</stp>
        <stp>RBEK5</stp>
        <stp>LongDescription</stp>
        <tr r="G31" s="2"/>
        <tr r="G6" s="2"/>
        <tr r="O39" s="3"/>
      </tp>
      <tp t="s">
        <v>RBOB Gasoline (Globex), Apr 15</v>
        <stp/>
        <stp>ContractData</stp>
        <stp>RBEJ5</stp>
        <stp>LongDescription</stp>
        <tr r="O38" s="3"/>
        <tr r="F26" s="2"/>
        <tr r="F6" s="2"/>
      </tp>
      <tp t="s">
        <v>RBOB Gasoline (Globex), Jun 15</v>
        <stp/>
        <stp>ContractData</stp>
        <stp>RBEM5</stp>
        <stp>LongDescription</stp>
        <tr r="H6" s="2"/>
        <tr r="H36" s="2"/>
        <tr r="O40" s="3"/>
      </tp>
      <tp t="s">
        <v>RBOB Gasoline (Globex), Jul 15</v>
        <stp/>
        <stp>ContractData</stp>
        <stp>RBEN5</stp>
        <stp>LongDescription</stp>
        <tr r="I6" s="2"/>
        <tr r="O41" s="3"/>
        <tr r="I41" s="2"/>
      </tp>
      <tp t="s">
        <v>RBOB Gasoline (Globex), Feb 15</v>
        <stp/>
        <stp>ContractData</stp>
        <stp>RBEG5</stp>
        <stp>LongDescription</stp>
        <tr r="D6" s="2"/>
        <tr r="D16" s="2"/>
        <tr r="O36" s="3"/>
      </tp>
      <tp t="s">
        <v>RBOB Gasoline (Globex), Jan 15</v>
        <stp/>
        <stp>ContractData</stp>
        <stp>RBEF5</stp>
        <stp>LongDescription</stp>
        <tr r="O35" s="3"/>
        <tr r="B6" s="2"/>
        <tr r="B11" s="2"/>
      </tp>
      <tp>
        <v>-4.8800000000000003E-2</v>
        <stp/>
        <stp>ContractData</stp>
        <stp>RBES10F</stp>
        <stp>LastTradeorSettle</stp>
        <stp/>
        <stp>T</stp>
        <tr r="W11" s="3"/>
      </tp>
      <tp>
        <v>-4.0699999999999958E-2</v>
        <stp/>
        <stp>ContractData</stp>
        <stp>RBEF5</stp>
        <stp>NetLastTradeToday</stp>
        <stp/>
        <stp>T</stp>
        <tr r="H53" s="2"/>
      </tp>
      <tp>
        <v>-4.3800000000000061E-2</v>
        <stp/>
        <stp>ContractData</stp>
        <stp>RBEH5</stp>
        <stp>NetLastQuoteToday</stp>
        <stp/>
        <stp>T</stp>
        <tr r="U4" s="3"/>
      </tp>
      <tp>
        <v>1.5964</v>
        <stp/>
        <stp>ContractData</stp>
        <stp>RBEV5</stp>
        <stp>LastTradeorSettle</stp>
        <stp/>
        <stp>T</stp>
        <tr r="G64" s="2"/>
        <tr r="L10" s="2"/>
        <tr r="L60" s="2"/>
        <tr r="R11" s="3"/>
      </tp>
      <tp>
        <v>-4.5000000000000005E-2</v>
        <stp/>
        <stp>ContractData</stp>
        <stp>RBES11F</stp>
        <stp>LastTradeorSettle</stp>
        <stp/>
        <stp>T</stp>
        <tr r="W12" s="3"/>
      </tp>
      <tp>
        <v>1.7323000000000002</v>
        <stp/>
        <stp>ContractData</stp>
        <stp>RBEQ5</stp>
        <stp>LastTradeorSettle</stp>
        <stp/>
        <stp>T</stp>
        <tr r="G61" s="2"/>
        <tr r="J50" s="2"/>
        <tr r="J10" s="2"/>
        <tr r="R9" s="3"/>
      </tp>
      <tp>
        <v>-4.1399999999999881E-2</v>
        <stp/>
        <stp>ContractData</stp>
        <stp>RBEN5</stp>
        <stp>NetLastQuoteToday</stp>
        <stp/>
        <stp>T</stp>
        <tr r="U8" s="3"/>
      </tp>
      <tp t="s">
        <v>RBOB Gasoline (Globex), Jan 15</v>
        <stp/>
        <stp>ContractData</stp>
        <stp>RBE</stp>
        <stp>LongDescription</stp>
        <tr r="B44" s="2"/>
      </tp>
      <tp>
        <v>-4.1299999999999892E-2</v>
        <stp/>
        <stp>ContractData</stp>
        <stp>RBEM5</stp>
        <stp>NetLastQuoteToday</stp>
        <stp/>
        <stp>T</stp>
        <tr r="U7" s="3"/>
      </tp>
      <tp>
        <v>1901</v>
        <stp/>
        <stp>StudyData</stp>
        <stp>RBEG5</stp>
        <stp>VolOI</stp>
        <stp/>
        <stp>Vol</stp>
        <stp>330</stp>
        <stp/>
        <stp>PrimaryOnly</stp>
        <stp/>
        <stp/>
        <stp/>
        <stp>T</stp>
        <tr r="U68" s="2"/>
      </tp>
      <tp>
        <v>2399</v>
        <stp/>
        <stp>StudyData</stp>
        <stp>RBEF5</stp>
        <stp>VolOI</stp>
        <stp/>
        <stp>Vol</stp>
        <stp>330</stp>
        <stp/>
        <stp>PrimaryOnly</stp>
        <stp/>
        <stp/>
        <stp/>
        <stp>T</stp>
        <tr r="U66" s="2"/>
      </tp>
      <tp>
        <v>1.7604000000000002</v>
        <stp/>
        <stp>ContractData</stp>
        <stp>RBEM5</stp>
        <stp>LastTradeorSettle</stp>
        <stp/>
        <stp>T</stp>
        <tr r="G59" s="2"/>
        <tr r="H10" s="2"/>
        <tr r="H40" s="2"/>
        <tr r="R7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 t="s">
        <v/>
        <stp/>
        <stp>StudyData</stp>
        <stp>RBEX5</stp>
        <stp>VolOI</stp>
        <stp/>
        <stp>Vol</stp>
        <stp>330</stp>
        <stp/>
        <stp>PrimaryOnly</stp>
        <stp/>
        <stp/>
        <stp/>
        <stp>T</stp>
        <tr r="U77" s="2"/>
      </tp>
      <tp>
        <v>-4.7400000000000109E-2</v>
        <stp/>
        <stp>ContractData</stp>
        <stp>RBEQ5</stp>
        <stp>NetLastQuoteToday</stp>
        <stp/>
        <stp>T</stp>
        <tr r="U9" s="3"/>
      </tp>
      <tp>
        <v>1.7515000000000001</v>
        <stp/>
        <stp>ContractData</stp>
        <stp>RBEN5</stp>
        <stp>LastTradeorSettle</stp>
        <stp/>
        <stp>T</stp>
        <tr r="G60" s="2"/>
        <tr r="I45" s="2"/>
        <tr r="I10" s="2"/>
        <tr r="R8" s="3"/>
      </tp>
      <tp>
        <v>75</v>
        <stp/>
        <stp>StudyData</stp>
        <stp>RBEZ5</stp>
        <stp>VolOI</stp>
        <stp/>
        <stp>Vol</stp>
        <stp>330</stp>
        <stp/>
        <stp>PrimaryOnly</stp>
        <stp/>
        <stp/>
        <stp/>
        <stp>T</stp>
        <tr r="U78" s="2"/>
      </tp>
      <tp>
        <v>4.4000000000000011E-3</v>
        <stp/>
        <stp>ContractData</stp>
        <stp>RBES10F</stp>
        <stp>NetLastQuoteToday</stp>
        <stp/>
        <stp>T</stp>
        <tr r="X11" s="3"/>
      </tp>
      <tp t="s">
        <v/>
        <stp/>
        <stp>ContractData</stp>
        <stp>RBEX5</stp>
        <stp>NetLastTradeToday</stp>
        <stp/>
        <stp>T</stp>
        <tr r="H65" s="2"/>
      </tp>
      <tp>
        <v>-4.7199999999999909E-2</v>
        <stp/>
        <stp>ContractData</stp>
        <stp>RBEV5</stp>
        <stp>NetLastQuoteToday</stp>
        <stp/>
        <stp>T</stp>
        <tr r="U11" s="3"/>
      </tp>
      <tp>
        <v>1.556</v>
        <stp/>
        <stp>ContractData</stp>
        <stp>RBEH5</stp>
        <stp>LastTradeorSettle</stp>
        <stp/>
        <stp>T</stp>
        <tr r="G55" s="2"/>
        <tr r="E25" s="2"/>
        <tr r="E10" s="2"/>
        <tr r="R4" s="3"/>
      </tp>
      <tp>
        <v>-1.0000000000000286E-4</v>
        <stp/>
        <stp>ContractData</stp>
        <stp>RBES11F</stp>
        <stp>NetLastQuoteToday</stp>
        <stp/>
        <stp>T</stp>
        <tr r="X12" s="3"/>
      </tp>
      <tp t="s">
        <v>RBOB Gasoline (Globex) Cal Spread 2, Aug 15, Oct 15</v>
        <stp/>
        <stp>ContractData</stp>
        <stp>RBES2Q</stp>
        <stp>LongDescription</stp>
        <tr r="L46" s="2"/>
      </tp>
      <tp t="s">
        <v>RBOB Gasoline (Globex) Cal Spread 2, Sep 15, Nov 15</v>
        <stp/>
        <stp>ContractData</stp>
        <stp>RBES2U</stp>
        <stp>LongDescription</stp>
        <tr r="M51" s="2"/>
      </tp>
      <tp t="s">
        <v>RBOB Gasoline (Globex) Cal Spread 2, Oct 15, Dec 15</v>
        <stp/>
        <stp>ContractData</stp>
        <stp>RBES2V</stp>
        <stp>LongDescription</stp>
        <tr r="N56" s="2"/>
      </tp>
      <tp t="s">
        <v>RBOB Gasoline (Globex) Cal Spread 2, Feb 15, Apr 15</v>
        <stp/>
        <stp>ContractData</stp>
        <stp>RBES2G</stp>
        <stp>LongDescription</stp>
        <tr r="F16" s="2"/>
      </tp>
      <tp t="s">
        <v>RBOB Gasoline (Globex) Cal Spread 2, Jan 15, Mar 15</v>
        <stp/>
        <stp>ContractData</stp>
        <stp>RBES2F</stp>
        <stp>LongDescription</stp>
        <tr r="E11" s="2"/>
      </tp>
      <tp t="s">
        <v>RBOB Gasoline (Globex) Cal Spread 2, Mar 15, May 15</v>
        <stp/>
        <stp>ContractData</stp>
        <stp>RBES2H</stp>
        <stp>LongDescription</stp>
        <tr r="G21" s="2"/>
      </tp>
      <tp t="s">
        <v>RBOB Gasoline (Globex) Cal Spread 2, May 15, Jul 15</v>
        <stp/>
        <stp>ContractData</stp>
        <stp>RBES2K</stp>
        <stp>LongDescription</stp>
        <tr r="I31" s="2"/>
      </tp>
      <tp t="s">
        <v>RBOB Gasoline (Globex) Cal Spread 2, Apr 15, Jun 15</v>
        <stp/>
        <stp>ContractData</stp>
        <stp>RBES2J</stp>
        <stp>LongDescription</stp>
        <tr r="H26" s="2"/>
      </tp>
      <tp t="s">
        <v>RBOB Gasoline (Globex) Cal Spread 2, Jun 15, Aug 15</v>
        <stp/>
        <stp>ContractData</stp>
        <stp>RBES2M</stp>
        <stp>LongDescription</stp>
        <tr r="J36" s="2"/>
      </tp>
      <tp t="s">
        <v>RBOB Gasoline (Globex) Cal Spread 2, Jul 15, Sep 15</v>
        <stp/>
        <stp>ContractData</stp>
        <stp>RBES2N</stp>
        <stp>LongDescription</stp>
        <tr r="K41" s="2"/>
      </tp>
      <tp t="s">
        <v>RBOB Gasoline (Globex) Cal Spread 3, Aug 15, Nov 15</v>
        <stp/>
        <stp>ContractData</stp>
        <stp>RBES3Q</stp>
        <stp>LongDescription</stp>
        <tr r="M46" s="2"/>
      </tp>
      <tp t="s">
        <v>RBOB Gasoline (Globex) Cal Spread 3, Sep 15, Dec 15</v>
        <stp/>
        <stp>ContractData</stp>
        <stp>RBES3U</stp>
        <stp>LongDescription</stp>
        <tr r="N51" s="2"/>
      </tp>
      <tp t="s">
        <v>RBOB Gasoline (Globex) Cal Spread 3, Feb 15, May 15</v>
        <stp/>
        <stp>ContractData</stp>
        <stp>RBES3G</stp>
        <stp>LongDescription</stp>
        <tr r="G16" s="2"/>
      </tp>
      <tp t="s">
        <v>RBOB Gasoline (Globex) Cal Spread 3, Jan 15, Apr 15</v>
        <stp/>
        <stp>ContractData</stp>
        <stp>RBES3F</stp>
        <stp>LongDescription</stp>
        <tr r="F11" s="2"/>
      </tp>
      <tp t="s">
        <v>RBOB Gasoline (Globex) Cal Spread 3, Mar 15, Jun 15</v>
        <stp/>
        <stp>ContractData</stp>
        <stp>RBES3H</stp>
        <stp>LongDescription</stp>
        <tr r="H21" s="2"/>
      </tp>
      <tp t="s">
        <v>RBOB Gasoline (Globex) Cal Spread 3, May 15, Aug 15</v>
        <stp/>
        <stp>ContractData</stp>
        <stp>RBES3K</stp>
        <stp>LongDescription</stp>
        <tr r="J31" s="2"/>
      </tp>
      <tp t="s">
        <v>RBOB Gasoline (Globex) Cal Spread 3, Apr 15, Jul 15</v>
        <stp/>
        <stp>ContractData</stp>
        <stp>RBES3J</stp>
        <stp>LongDescription</stp>
        <tr r="I26" s="2"/>
      </tp>
      <tp t="s">
        <v>RBOB Gasoline (Globex) Cal Spread 3, Jun 15, Sep 15</v>
        <stp/>
        <stp>ContractData</stp>
        <stp>RBES3M</stp>
        <stp>LongDescription</stp>
        <tr r="K36" s="2"/>
      </tp>
      <tp t="s">
        <v>RBOB Gasoline (Globex) Cal Spread 3, Jul 15, Oct 15</v>
        <stp/>
        <stp>ContractData</stp>
        <stp>RBES3N</stp>
        <stp>LongDescription</stp>
        <tr r="L41" s="2"/>
      </tp>
      <tp t="s">
        <v>RBOB Gasoline (Globex) Cal Spread 1, Aug 15, Sep 15</v>
        <stp/>
        <stp>ContractData</stp>
        <stp>RBES1Q</stp>
        <stp>LongDescription</stp>
        <tr r="K46" s="2"/>
      </tp>
      <tp t="s">
        <v>RBOB Gasoline (Globex) Cal Spread 1, Sep 15, Oct 15</v>
        <stp/>
        <stp>ContractData</stp>
        <stp>RBES1U</stp>
        <stp>LongDescription</stp>
        <tr r="L51" s="2"/>
      </tp>
      <tp t="s">
        <v>RBOB Gasoline (Globex) Cal Spread 1, Oct 15, Nov 15</v>
        <stp/>
        <stp>ContractData</stp>
        <stp>RBES1V</stp>
        <stp>LongDescription</stp>
        <tr r="M56" s="2"/>
      </tp>
      <tp t="s">
        <v>RBOB Gasoline (Globex) Cal Spread 1, Nov 15, Dec 15</v>
        <stp/>
        <stp>ContractData</stp>
        <stp>RBES1X</stp>
        <stp>LongDescription</stp>
        <tr r="N61" s="2"/>
      </tp>
      <tp t="s">
        <v>RBOB Gasoline (Globex) Cal Spread 1, Dec 15, Jan 16</v>
        <stp/>
        <stp>ContractData</stp>
        <stp>RBES1Z</stp>
        <stp>LongDescription</stp>
        <tr r="O66" s="2"/>
      </tp>
      <tp t="s">
        <v>RBOB Gasoline (Globex) Cal Spread 1, Feb 15, Mar 15</v>
        <stp/>
        <stp>ContractData</stp>
        <stp>RBES1G</stp>
        <stp>LongDescription</stp>
        <tr r="E16" s="2"/>
      </tp>
      <tp t="s">
        <v>RBOB Gasoline (Globex) Cal Spread 1, Jan 15, Feb 15</v>
        <stp/>
        <stp>ContractData</stp>
        <stp>RBES1F</stp>
        <stp>LongDescription</stp>
        <tr r="D11" s="2"/>
      </tp>
      <tp t="s">
        <v>RBOB Gasoline (Globex) Cal Spread 1, Mar 15, Apr 15</v>
        <stp/>
        <stp>ContractData</stp>
        <stp>RBES1H</stp>
        <stp>LongDescription</stp>
        <tr r="F21" s="2"/>
      </tp>
      <tp t="s">
        <v>RBOB Gasoline (Globex) Cal Spread 1, May 15, Jun 15</v>
        <stp/>
        <stp>ContractData</stp>
        <stp>RBES1K</stp>
        <stp>LongDescription</stp>
        <tr r="H31" s="2"/>
      </tp>
      <tp t="s">
        <v>RBOB Gasoline (Globex) Cal Spread 1, Apr 15, May 15</v>
        <stp/>
        <stp>ContractData</stp>
        <stp>RBES1J</stp>
        <stp>LongDescription</stp>
        <tr r="G26" s="2"/>
      </tp>
      <tp t="s">
        <v>RBOB Gasoline (Globex) Cal Spread 1, Jun 15, Jul 15</v>
        <stp/>
        <stp>ContractData</stp>
        <stp>RBES1M</stp>
        <stp>LongDescription</stp>
        <tr r="I36" s="2"/>
      </tp>
      <tp t="s">
        <v>RBOB Gasoline (Globex) Cal Spread 1, Jul 15, Aug 15</v>
        <stp/>
        <stp>ContractData</stp>
        <stp>RBES1N</stp>
        <stp>LongDescription</stp>
        <tr r="J41" s="2"/>
      </tp>
      <tp t="s">
        <v>RBOB Gasoline (Globex) Cal Spread 6, Feb 15, Aug 15</v>
        <stp/>
        <stp>ContractData</stp>
        <stp>RBES6G</stp>
        <stp>LongDescription</stp>
        <tr r="J16" s="2"/>
      </tp>
      <tp t="s">
        <v>RBOB Gasoline (Globex) Cal Spread 6, Jan 15, Jul 15</v>
        <stp/>
        <stp>ContractData</stp>
        <stp>RBES6F</stp>
        <stp>LongDescription</stp>
        <tr r="I11" s="2"/>
      </tp>
      <tp t="s">
        <v>RBOB Gasoline (Globex) Cal Spread 6, Mar 15, Sep 15</v>
        <stp/>
        <stp>ContractData</stp>
        <stp>RBES6H</stp>
        <stp>LongDescription</stp>
        <tr r="K21" s="2"/>
      </tp>
      <tp t="s">
        <v>RBOB Gasoline (Globex) Cal Spread 6, May 15, Nov 15</v>
        <stp/>
        <stp>ContractData</stp>
        <stp>RBES6K</stp>
        <stp>LongDescription</stp>
        <tr r="M31" s="2"/>
      </tp>
      <tp t="s">
        <v>RBOB Gasoline (Globex) Cal Spread 6, Apr 15, Oct 15</v>
        <stp/>
        <stp>ContractData</stp>
        <stp>RBES6J</stp>
        <stp>LongDescription</stp>
        <tr r="L26" s="2"/>
      </tp>
      <tp t="s">
        <v>RBOB Gasoline (Globex) Cal Spread 6, Jun 15, Dec 15</v>
        <stp/>
        <stp>ContractData</stp>
        <stp>RBES6M</stp>
        <stp>LongDescription</stp>
        <tr r="N36" s="2"/>
      </tp>
      <tp t="s">
        <v>RBOB Gasoline (Globex) Cal Spread 7, Feb 15, Sep 15</v>
        <stp/>
        <stp>ContractData</stp>
        <stp>RBES7G</stp>
        <stp>LongDescription</stp>
        <tr r="K16" s="2"/>
      </tp>
      <tp t="s">
        <v>RBOB Gasoline (Globex) Cal Spread 7, Jan 15, Aug 15</v>
        <stp/>
        <stp>ContractData</stp>
        <stp>RBES7F</stp>
        <stp>LongDescription</stp>
        <tr r="J11" s="2"/>
      </tp>
      <tp t="s">
        <v>RBOB Gasoline (Globex) Cal Spread 7, Mar 15, Oct 15</v>
        <stp/>
        <stp>ContractData</stp>
        <stp>RBES7H</stp>
        <stp>LongDescription</stp>
        <tr r="L21" s="2"/>
      </tp>
      <tp t="s">
        <v>RBOB Gasoline (Globex) Cal Spread 7, May 15, Dec 15</v>
        <stp/>
        <stp>ContractData</stp>
        <stp>RBES7K</stp>
        <stp>LongDescription</stp>
        <tr r="N31" s="2"/>
      </tp>
      <tp t="s">
        <v>RBOB Gasoline (Globex) Cal Spread 7, Apr 15, Nov 15</v>
        <stp/>
        <stp>ContractData</stp>
        <stp>RBES7J</stp>
        <stp>LongDescription</stp>
        <tr r="M26" s="2"/>
      </tp>
      <tp t="s">
        <v>RBOB Gasoline (Globex) Cal Spread 4, Aug 15, Dec 15</v>
        <stp/>
        <stp>ContractData</stp>
        <stp>RBES4Q</stp>
        <stp>LongDescription</stp>
        <tr r="N46" s="2"/>
      </tp>
      <tp t="s">
        <v>RBOB Gasoline (Globex) Cal Spread 4, Feb 15, Jun 15</v>
        <stp/>
        <stp>ContractData</stp>
        <stp>RBES4G</stp>
        <stp>LongDescription</stp>
        <tr r="H16" s="2"/>
      </tp>
      <tp t="s">
        <v>RBOB Gasoline (Globex) Cal Spread 4, Jan 15, May 15</v>
        <stp/>
        <stp>ContractData</stp>
        <stp>RBES4F</stp>
        <stp>LongDescription</stp>
        <tr r="G11" s="2"/>
      </tp>
      <tp t="s">
        <v>RBOB Gasoline (Globex) Cal Spread 4, Mar 15, Jul 15</v>
        <stp/>
        <stp>ContractData</stp>
        <stp>RBES4H</stp>
        <stp>LongDescription</stp>
        <tr r="I21" s="2"/>
      </tp>
      <tp t="s">
        <v>RBOB Gasoline (Globex) Cal Spread 4, May 15, Sep 15</v>
        <stp/>
        <stp>ContractData</stp>
        <stp>RBES4K</stp>
        <stp>LongDescription</stp>
        <tr r="K31" s="2"/>
      </tp>
      <tp t="s">
        <v>RBOB Gasoline (Globex) Cal Spread 4, Apr 15, Aug 15</v>
        <stp/>
        <stp>ContractData</stp>
        <stp>RBES4J</stp>
        <stp>LongDescription</stp>
        <tr r="J26" s="2"/>
      </tp>
      <tp t="s">
        <v>RBOB Gasoline (Globex) Cal Spread 4, Jun 15, Oct 15</v>
        <stp/>
        <stp>ContractData</stp>
        <stp>RBES4M</stp>
        <stp>LongDescription</stp>
        <tr r="L36" s="2"/>
      </tp>
      <tp t="s">
        <v>RBOB Gasoline (Globex) Cal Spread 4, Jul 15, Nov 15</v>
        <stp/>
        <stp>ContractData</stp>
        <stp>RBES4N</stp>
        <stp>LongDescription</stp>
        <tr r="M41" s="2"/>
      </tp>
      <tp t="s">
        <v>RBOB Gasoline (Globex) Cal Spread 5, Feb 15, Jul 15</v>
        <stp/>
        <stp>ContractData</stp>
        <stp>RBES5G</stp>
        <stp>LongDescription</stp>
        <tr r="I16" s="2"/>
      </tp>
      <tp t="s">
        <v>RBOB Gasoline (Globex) Cal Spread 5, Jan 15, Jun 15</v>
        <stp/>
        <stp>ContractData</stp>
        <stp>RBES5F</stp>
        <stp>LongDescription</stp>
        <tr r="H11" s="2"/>
      </tp>
      <tp t="s">
        <v>RBOB Gasoline (Globex) Cal Spread 5, Mar 15, Aug 15</v>
        <stp/>
        <stp>ContractData</stp>
        <stp>RBES5H</stp>
        <stp>LongDescription</stp>
        <tr r="J21" s="2"/>
      </tp>
      <tp t="s">
        <v>RBOB Gasoline (Globex) Cal Spread 5, May 15, Oct 15</v>
        <stp/>
        <stp>ContractData</stp>
        <stp>RBES5K</stp>
        <stp>LongDescription</stp>
        <tr r="L31" s="2"/>
      </tp>
      <tp t="s">
        <v>RBOB Gasoline (Globex) Cal Spread 5, Apr 15, Sep 15</v>
        <stp/>
        <stp>ContractData</stp>
        <stp>RBES5J</stp>
        <stp>LongDescription</stp>
        <tr r="K26" s="2"/>
      </tp>
      <tp t="s">
        <v>RBOB Gasoline (Globex) Cal Spread 5, Jun 15, Nov 15</v>
        <stp/>
        <stp>ContractData</stp>
        <stp>RBES5M</stp>
        <stp>LongDescription</stp>
        <tr r="M36" s="2"/>
      </tp>
      <tp t="s">
        <v>RBOB Gasoline (Globex) Cal Spread 5, Jul 15, Dec 15</v>
        <stp/>
        <stp>ContractData</stp>
        <stp>RBES5N</stp>
        <stp>LongDescription</stp>
        <tr r="N41" s="2"/>
      </tp>
      <tp t="s">
        <v>RBOB Gasoline (Globex) Cal Spread 8, Feb 15, Oct 15</v>
        <stp/>
        <stp>ContractData</stp>
        <stp>RBES8G</stp>
        <stp>LongDescription</stp>
        <tr r="L16" s="2"/>
      </tp>
      <tp t="s">
        <v>RBOB Gasoline (Globex) Cal Spread 8, Jan 15, Sep 15</v>
        <stp/>
        <stp>ContractData</stp>
        <stp>RBES8F</stp>
        <stp>LongDescription</stp>
        <tr r="K11" s="2"/>
      </tp>
      <tp t="s">
        <v>RBOB Gasoline (Globex) Cal Spread 8, Mar 15, Nov 15</v>
        <stp/>
        <stp>ContractData</stp>
        <stp>RBES8H</stp>
        <stp>LongDescription</stp>
        <tr r="M21" s="2"/>
      </tp>
      <tp t="s">
        <v>RBOB Gasoline (Globex) Cal Spread 8, Apr 15, Dec 15</v>
        <stp/>
        <stp>ContractData</stp>
        <stp>RBES8J</stp>
        <stp>LongDescription</stp>
        <tr r="N26" s="2"/>
      </tp>
      <tp t="s">
        <v>RBOB Gasoline (Globex) Cal Spread 9, Feb 15, Nov 15</v>
        <stp/>
        <stp>ContractData</stp>
        <stp>RBES9G</stp>
        <stp>LongDescription</stp>
        <tr r="M16" s="2"/>
      </tp>
      <tp t="s">
        <v>RBOB Gasoline (Globex) Cal Spread 9, Jan 15, Oct 15</v>
        <stp/>
        <stp>ContractData</stp>
        <stp>RBES9F</stp>
        <stp>LongDescription</stp>
        <tr r="L11" s="2"/>
      </tp>
      <tp t="s">
        <v>RBOB Gasoline (Globex) Cal Spread 9, Mar 15, Dec 15</v>
        <stp/>
        <stp>ContractData</stp>
        <stp>RBES9H</stp>
        <stp>LongDescription</stp>
        <tr r="N21" s="2"/>
      </tp>
      <tp>
        <v>-4.2399999999999993E-2</v>
        <stp/>
        <stp>ContractData</stp>
        <stp>RBEU5</stp>
        <stp>NetLastQuoteToday</stp>
        <stp/>
        <stp>T</stp>
        <tr r="U10" s="3"/>
      </tp>
      <tp>
        <v>1.7664000000000002</v>
        <stp/>
        <stp>ContractData</stp>
        <stp>RBEK5</stp>
        <stp>LastTradeorSettle</stp>
        <stp/>
        <stp>T</stp>
        <tr r="G58" s="2"/>
        <tr r="G10" s="2"/>
        <tr r="G35" s="2"/>
        <tr r="R6" s="3"/>
      </tp>
      <tp>
        <v>2.3999999999999994E-3</v>
        <stp/>
        <stp>ContractData</stp>
        <stp>RBES12F</stp>
        <stp>NetLastQuoteToday</stp>
        <stp/>
        <stp>T</stp>
        <tr r="X13" s="3"/>
      </tp>
      <tp>
        <v>-3.8000000000000034E-2</v>
        <stp/>
        <stp>ContractData</stp>
        <stp>RBEZ5</stp>
        <stp>NetLastTradeToday</stp>
        <stp/>
        <stp>T</stp>
        <tr r="H66" s="2"/>
      </tp>
      <tp>
        <v>1.7591000000000001</v>
        <stp/>
        <stp>ContractData</stp>
        <stp>RBEJ5</stp>
        <stp>LastTradeorSettle</stp>
        <stp/>
        <stp>T</stp>
        <tr r="G56" s="2"/>
        <tr r="F30" s="2"/>
        <tr r="F10" s="2"/>
        <tr r="R5" s="3"/>
      </tp>
      <tp>
        <v>-3.3499999999999863E-2</v>
        <stp/>
        <stp>ContractData</stp>
        <stp>RBEU5</stp>
        <stp>NetLastTradeToday</stp>
        <stp/>
        <stp>T</stp>
        <tr r="H63" s="2"/>
      </tp>
      <tp>
        <v>15</v>
        <stp/>
        <stp>StudyData</stp>
        <stp>RBEQ5</stp>
        <stp>VolOI</stp>
        <stp/>
        <stp>Vol</stp>
        <stp>330</stp>
        <stp/>
        <stp>PrimaryOnly</stp>
        <stp/>
        <stp/>
        <stp/>
        <stp>T</stp>
        <tr r="U74" s="2"/>
      </tp>
      <tp>
        <v>-3.8799999999999946E-2</v>
        <stp/>
        <stp>ContractData</stp>
        <stp>RBEZ5</stp>
        <stp>NetLastQuoteToday</stp>
        <stp/>
        <stp>T</stp>
        <tr r="U13" s="3"/>
      </tp>
      <tp>
        <v>1.5367000000000002</v>
        <stp/>
        <stp>ContractData</stp>
        <stp>RBEG5</stp>
        <stp>LastTradeorSettle</stp>
        <stp/>
        <stp>T</stp>
        <tr r="G54" s="2"/>
        <tr r="D10" s="2"/>
        <tr r="D20" s="2"/>
        <tr r="R3" s="3"/>
      </tp>
      <tp>
        <v>199783</v>
        <stp/>
        <stp>StudyData</stp>
        <stp>RBEF5</stp>
        <stp>VolOI</stp>
        <stp/>
        <stp>Vol</stp>
        <stp/>
        <stp>-4</stp>
        <stp>all</stp>
        <stp/>
        <stp/>
        <stp/>
        <stp>T</stp>
        <tr r="V24" s="3"/>
      </tp>
      <tp>
        <v>161036</v>
        <stp/>
        <stp>StudyData</stp>
        <stp>RBEF5</stp>
        <stp>VolOI</stp>
        <stp/>
        <stp>Vol</stp>
        <stp/>
        <stp>-5</stp>
        <stp>all</stp>
        <stp/>
        <stp/>
        <stp/>
        <stp>T</stp>
        <tr r="V25" s="3"/>
      </tp>
      <tp>
        <v>122432</v>
        <stp/>
        <stp>StudyData</stp>
        <stp>RBEF5</stp>
        <stp>VolOI</stp>
        <stp/>
        <stp>Vol</stp>
        <stp/>
        <stp>-2</stp>
        <stp>all</stp>
        <stp/>
        <stp/>
        <stp/>
        <stp>T</stp>
        <tr r="V22" s="3"/>
      </tp>
      <tp>
        <v>122436</v>
        <stp/>
        <stp>StudyData</stp>
        <stp>RBEF5</stp>
        <stp>VolOI</stp>
        <stp/>
        <stp>Vol</stp>
        <stp/>
        <stp>-3</stp>
        <stp>all</stp>
        <stp/>
        <stp/>
        <stp/>
        <stp>T</stp>
        <tr r="V23" s="3"/>
      </tp>
      <tp>
        <v>128839</v>
        <stp/>
        <stp>StudyData</stp>
        <stp>RBEF5</stp>
        <stp>VolOI</stp>
        <stp/>
        <stp>Vol</stp>
        <stp/>
        <stp>-1</stp>
        <stp>all</stp>
        <stp/>
        <stp/>
        <stp/>
        <stp>T</stp>
        <tr r="V21" s="3"/>
      </tp>
      <tp>
        <v>-6.8100000000000008E-2</v>
        <stp/>
        <stp>ContractData</stp>
        <stp>RBES9F</stp>
        <stp>Ask</stp>
        <stp/>
        <stp>T</stp>
        <tr r="Z10" s="3"/>
      </tp>
      <tp>
        <v>-0.1865</v>
        <stp/>
        <stp>ContractData</stp>
        <stp>RBES8F</stp>
        <stp>Ask</stp>
        <stp/>
        <stp>T</stp>
        <tr r="Z9" s="3"/>
      </tp>
      <tp>
        <v>-1.29E-2</v>
        <stp/>
        <stp>ContractData</stp>
        <stp>RBES1F</stp>
        <stp>Ask</stp>
        <stp/>
        <stp>T</stp>
        <tr r="Z2" s="3"/>
      </tp>
      <tp>
        <v>-0.23240000000000002</v>
        <stp/>
        <stp>ContractData</stp>
        <stp>RBES3F</stp>
        <stp>Ask</stp>
        <stp/>
        <stp>T</stp>
        <tr r="Z4" s="3"/>
      </tp>
      <tp>
        <v>-3.2300000000000002E-2</v>
        <stp/>
        <stp>ContractData</stp>
        <stp>RBES2F</stp>
        <stp>Ask</stp>
        <stp/>
        <stp>T</stp>
        <tr r="Z3" s="3"/>
      </tp>
      <tp>
        <v>-0.23650000000000002</v>
        <stp/>
        <stp>ContractData</stp>
        <stp>RBES5F</stp>
        <stp>Ask</stp>
        <stp/>
        <stp>T</stp>
        <tr r="Z6" s="3"/>
      </tp>
      <tp>
        <v>-0.24200000000000002</v>
        <stp/>
        <stp>ContractData</stp>
        <stp>RBES4F</stp>
        <stp>Ask</stp>
        <stp/>
        <stp>T</stp>
        <tr r="Z5" s="3"/>
      </tp>
      <tp>
        <v>-0.2069</v>
        <stp/>
        <stp>ContractData</stp>
        <stp>RBES7F</stp>
        <stp>Ask</stp>
        <stp/>
        <stp>T</stp>
        <tr r="Z8" s="3"/>
      </tp>
      <tp>
        <v>-0.2238</v>
        <stp/>
        <stp>ContractData</stp>
        <stp>RBES6F</stp>
        <stp>Ask</stp>
        <stp/>
        <stp>T</stp>
        <tr r="Z7" s="3"/>
      </tp>
      <tp>
        <v>-0.23280000000000001</v>
        <stp/>
        <stp>ContractData</stp>
        <stp>RBES3F</stp>
        <stp>Bid</stp>
        <stp/>
        <stp>T</stp>
        <tr r="Y4" s="3"/>
      </tp>
      <tp>
        <v>-3.2500000000000001E-2</v>
        <stp/>
        <stp>ContractData</stp>
        <stp>RBES2F</stp>
        <stp>Bid</stp>
        <stp/>
        <stp>T</stp>
        <tr r="Y3" s="3"/>
      </tp>
      <tp>
        <v>-1.3000000000000001E-2</v>
        <stp/>
        <stp>ContractData</stp>
        <stp>RBES1F</stp>
        <stp>Bid</stp>
        <stp/>
        <stp>T</stp>
        <tr r="Y2" s="3"/>
      </tp>
      <tp>
        <v>-0.20750000000000002</v>
        <stp/>
        <stp>ContractData</stp>
        <stp>RBES7F</stp>
        <stp>Bid</stp>
        <stp/>
        <stp>T</stp>
        <tr r="Y8" s="3"/>
      </tp>
      <tp>
        <v>-0.22440000000000002</v>
        <stp/>
        <stp>ContractData</stp>
        <stp>RBES6F</stp>
        <stp>Bid</stp>
        <stp/>
        <stp>T</stp>
        <tr r="Y7" s="3"/>
      </tp>
      <tp>
        <v>-0.23700000000000002</v>
        <stp/>
        <stp>ContractData</stp>
        <stp>RBES5F</stp>
        <stp>Bid</stp>
        <stp/>
        <stp>T</stp>
        <tr r="Y6" s="3"/>
      </tp>
      <tp>
        <v>-0.2424</v>
        <stp/>
        <stp>ContractData</stp>
        <stp>RBES4F</stp>
        <stp>Bid</stp>
        <stp/>
        <stp>T</stp>
        <tr r="Y5" s="3"/>
      </tp>
      <tp>
        <v>-6.9600000000000009E-2</v>
        <stp/>
        <stp>ContractData</stp>
        <stp>RBES9F</stp>
        <stp>Bid</stp>
        <stp/>
        <stp>T</stp>
        <tr r="Y10" s="3"/>
      </tp>
      <tp>
        <v>-0.18770000000000001</v>
        <stp/>
        <stp>ContractData</stp>
        <stp>RBES8F</stp>
        <stp>Bid</stp>
        <stp/>
        <stp>T</stp>
        <tr r="Y9" s="3"/>
      </tp>
      <tp>
        <v>-4.4300000000000006E-2</v>
        <stp/>
        <stp>ContractData</stp>
        <stp>RBEV5</stp>
        <stp>NetLastTradeToday</stp>
        <stp/>
        <stp>T</stp>
        <tr r="H64" s="2"/>
      </tp>
      <tp>
        <v>-5.8899999999999952E-2</v>
        <stp/>
        <stp>ContractData</stp>
        <stp>RBEX5</stp>
        <stp>NetLastQuoteToday</stp>
        <stp/>
        <stp>T</stp>
        <tr r="U12" s="3"/>
      </tp>
      <tp>
        <v>1.5238</v>
        <stp/>
        <stp>ContractData</stp>
        <stp>RBEF5</stp>
        <stp>LastTradeorSettle</stp>
        <stp/>
        <stp>T</stp>
        <tr r="G53" s="2"/>
        <tr r="B15" s="2"/>
        <tr r="B10" s="2"/>
        <tr r="R2" s="3"/>
      </tp>
      <tp>
        <v>-4.6699999999999964E-2</v>
        <stp/>
        <stp>ContractData</stp>
        <stp>RBEQ5</stp>
        <stp>NetLastTradeToday</stp>
        <stp/>
        <stp>T</stp>
        <tr r="H61" s="2"/>
      </tp>
      <tp>
        <v>1</v>
        <stp/>
        <stp>StudyData</stp>
        <stp>RBEU5</stp>
        <stp>VolOI</stp>
        <stp/>
        <stp>Vol</stp>
        <stp>330</stp>
        <stp/>
        <stp>PrimaryOnly</stp>
        <stp/>
        <stp/>
        <stp/>
        <stp>T</stp>
        <tr r="U75" s="2"/>
      </tp>
      <tp>
        <v>-10.25</v>
        <stp/>
        <stp>ContractData</stp>
        <stp>EP</stp>
        <stp>NetLastQuoteToday</stp>
        <stp/>
        <stp>T</stp>
        <tr r="E43" s="2"/>
      </tp>
      <tp>
        <v>4</v>
        <stp/>
        <stp>StudyData</stp>
        <stp>RBEV5</stp>
        <stp>VolOI</stp>
        <stp/>
        <stp>Vol</stp>
        <stp>330</stp>
        <stp/>
        <stp>PrimaryOnly</stp>
        <stp/>
        <stp/>
        <stp/>
        <stp>T</stp>
        <tr r="U76" s="2"/>
      </tp>
      <tp>
        <v>-7.2000000000000007E-3</v>
        <stp/>
        <stp>ContractData</stp>
        <stp>RBES1Z5</stp>
        <stp>LastTradeorSettle</stp>
        <stp/>
        <stp>T</stp>
        <tr r="O70" s="2"/>
      </tp>
      <tp t="s">
        <v>RBES11F5</v>
        <stp/>
        <stp>ContractData</stp>
        <stp>RBES11F</stp>
        <stp>Symbol</stp>
        <tr r="N12" s="2"/>
      </tp>
      <tp t="s">
        <v>RBES10F5</v>
        <stp/>
        <stp>ContractData</stp>
        <stp>RBES10F</stp>
        <stp>Symbol</stp>
        <tr r="M12" s="2"/>
      </tp>
      <tp t="s">
        <v>RBES10G5</v>
        <stp/>
        <stp>ContractData</stp>
        <stp>RBES10G</stp>
        <stp>Symbol</stp>
        <tr r="N17" s="2"/>
      </tp>
      <tp>
        <v>0</v>
        <stp/>
        <stp>ContractData</stp>
        <stp>RBES12G</stp>
        <stp>Bate</stp>
        <tr r="O15" s="3"/>
      </tp>
      <tp>
        <v>128</v>
        <stp/>
        <stp>ContractData</stp>
        <stp>RBES12F</stp>
        <stp>Bate</stp>
        <tr r="O14" s="3"/>
      </tp>
      <tp>
        <v>128</v>
        <stp/>
        <stp>ContractData</stp>
        <stp>RBEU5</stp>
        <stp>Bate</stp>
        <tr r="Q22" s="3"/>
      </tp>
      <tp>
        <v>0</v>
        <stp/>
        <stp>ContractData</stp>
        <stp>RBES11H</stp>
        <stp>Bate</stp>
        <tr r="N16" s="3"/>
      </tp>
      <tp>
        <v>128</v>
        <stp/>
        <stp>ContractData</stp>
        <stp>RBES11G</stp>
        <stp>Bate</stp>
        <tr r="N15" s="3"/>
      </tp>
      <tp>
        <v>128</v>
        <stp/>
        <stp>ContractData</stp>
        <stp>RBES11F</stp>
        <stp>Bate</stp>
        <tr r="N14" s="3"/>
      </tp>
      <tp>
        <v>6.1000000000000004E-3</v>
        <stp/>
        <stp>ContractData</stp>
        <stp>RBES1X5</stp>
        <stp>LastTradeorSettle</stp>
        <stp/>
        <stp>T</stp>
        <tr r="N65" s="2"/>
      </tp>
      <tp>
        <v>128</v>
        <stp/>
        <stp>ContractData</stp>
        <stp>RBEV5</stp>
        <stp>Bate</stp>
        <tr r="Q23" s="3"/>
      </tp>
      <tp>
        <v>128</v>
        <stp/>
        <stp>ContractData</stp>
        <stp>RBES10H</stp>
        <stp>Bate</stp>
        <tr r="M16" s="3"/>
      </tp>
      <tp>
        <v>0</v>
        <stp/>
        <stp>ContractData</stp>
        <stp>RBES10J</stp>
        <stp>Bate</stp>
        <tr r="M17" s="3"/>
      </tp>
      <tp>
        <v>128</v>
        <stp/>
        <stp>ContractData</stp>
        <stp>RBES10G</stp>
        <stp>Bate</stp>
        <tr r="M15" s="3"/>
      </tp>
      <tp>
        <v>128</v>
        <stp/>
        <stp>ContractData</stp>
        <stp>RBES10F</stp>
        <stp>Bate</stp>
        <tr r="M14" s="3"/>
      </tp>
      <tp>
        <v>128</v>
        <stp/>
        <stp>ContractData</stp>
        <stp>RBEQ5</stp>
        <stp>Bate</stp>
        <tr r="Q21" s="3"/>
      </tp>
      <tp t="s">
        <v/>
        <stp/>
        <stp>ContractData</stp>
        <stp>RBES3Q5</stp>
        <stp>LastTradeorSettle</stp>
        <stp/>
        <stp>T</stp>
        <tr r="M50" s="2"/>
      </tp>
      <tp>
        <v>0.13930000000000001</v>
        <stp/>
        <stp>ContractData</stp>
        <stp>RBES2Q5</stp>
        <stp>LastTradeorSettle</stp>
        <stp/>
        <stp>T</stp>
        <tr r="L50" s="2"/>
      </tp>
      <tp>
        <v>0.02</v>
        <stp/>
        <stp>ContractData</stp>
        <stp>RBES1Q5</stp>
        <stp>LastTradeorSettle</stp>
        <stp/>
        <stp>T</stp>
        <tr r="K50" s="2"/>
      </tp>
      <tp>
        <v>0.16300000000000001</v>
        <stp/>
        <stp>ContractData</stp>
        <stp>RBES4Q5</stp>
        <stp>LastTradeorSettle</stp>
        <stp/>
        <stp>T</stp>
        <tr r="N50" s="2"/>
      </tp>
      <tp>
        <v>2.4500000000000001E-2</v>
        <stp/>
        <stp>ContractData</stp>
        <stp>RBES2V5</stp>
        <stp>LastTradeorSettle</stp>
        <stp/>
        <stp>T</stp>
        <tr r="N60" s="2"/>
      </tp>
      <tp>
        <v>1.77E-2</v>
        <stp/>
        <stp>ContractData</stp>
        <stp>RBES1V5</stp>
        <stp>LastTradeorSettle</stp>
        <stp/>
        <stp>T</stp>
        <tr r="M60" s="2"/>
      </tp>
      <tp>
        <v>128</v>
        <stp/>
        <stp>ContractData</stp>
        <stp>RBEX5</stp>
        <stp>Bate</stp>
        <tr r="Q24" s="3"/>
      </tp>
      <tp>
        <v>128</v>
        <stp/>
        <stp>ContractData</stp>
        <stp>RBEZ5</stp>
        <stp>Bate</stp>
        <tr r="Q25" s="3"/>
      </tp>
      <tp>
        <v>0.1431</v>
        <stp/>
        <stp>ContractData</stp>
        <stp>RBES3U5</stp>
        <stp>LastTradeorSettle</stp>
        <stp/>
        <stp>T</stp>
        <tr r="N55" s="2"/>
      </tp>
      <tp t="s">
        <v/>
        <stp/>
        <stp>ContractData</stp>
        <stp>RBES2U5</stp>
        <stp>LastTradeorSettle</stp>
        <stp/>
        <stp>T</stp>
        <tr r="M55" s="2"/>
      </tp>
      <tp>
        <v>0.1183</v>
        <stp/>
        <stp>ContractData</stp>
        <stp>RBES1U5</stp>
        <stp>LastTradeorSettle</stp>
        <stp/>
        <stp>T</stp>
        <tr r="L55" s="2"/>
      </tp>
      <tp>
        <v>8.3000000000000001E-3</v>
        <stp/>
        <stp>ContractData</stp>
        <stp>RBES3J5</stp>
        <stp>LastTradeorSettle</stp>
        <stp/>
        <stp>T</stp>
        <tr r="I30" s="2"/>
      </tp>
      <tp>
        <v>-4.4000000000000003E-3</v>
        <stp/>
        <stp>ContractData</stp>
        <stp>RBES2J5</stp>
        <stp>LastTradeorSettle</stp>
        <stp/>
        <stp>T</stp>
        <tr r="H30" s="2"/>
      </tp>
      <tp>
        <v>-9.7000000000000003E-3</v>
        <stp/>
        <stp>ContractData</stp>
        <stp>RBES1J5</stp>
        <stp>LastTradeorSettle</stp>
        <stp/>
        <stp>T</stp>
        <tr r="G30" s="2"/>
      </tp>
      <tp t="s">
        <v/>
        <stp/>
        <stp>ContractData</stp>
        <stp>RBES7J5</stp>
        <stp>LastTradeorSettle</stp>
        <stp/>
        <stp>T</stp>
        <tr r="M30" s="2"/>
      </tp>
      <tp t="s">
        <v/>
        <stp/>
        <stp>ContractData</stp>
        <stp>RBES6J5</stp>
        <stp>LastTradeorSettle</stp>
        <stp/>
        <stp>T</stp>
        <tr r="L30" s="2"/>
      </tp>
      <tp>
        <v>4.58E-2</v>
        <stp/>
        <stp>ContractData</stp>
        <stp>RBES5J5</stp>
        <stp>LastTradeorSettle</stp>
        <stp/>
        <stp>T</stp>
        <tr r="K30" s="2"/>
      </tp>
      <tp>
        <v>2.53E-2</v>
        <stp/>
        <stp>ContractData</stp>
        <stp>RBES4J5</stp>
        <stp>LastTradeorSettle</stp>
        <stp/>
        <stp>T</stp>
        <tr r="J30" s="2"/>
      </tp>
      <tp>
        <v>0.18780000000000002</v>
        <stp/>
        <stp>ContractData</stp>
        <stp>RBES8J5</stp>
        <stp>LastTradeorSettle</stp>
        <stp/>
        <stp>T</stp>
        <tr r="N30" s="2"/>
      </tp>
      <tp>
        <v>3.5000000000000003E-2</v>
        <stp/>
        <stp>ContractData</stp>
        <stp>RBES3K5</stp>
        <stp>LastTradeorSettle</stp>
        <stp/>
        <stp>T</stp>
        <tr r="J35" s="2"/>
      </tp>
      <tp t="s">
        <v/>
        <stp/>
        <stp>ContractData</stp>
        <stp>RBES2K5</stp>
        <stp>LastTradeorSettle</stp>
        <stp/>
        <stp>T</stp>
        <tr r="I35" s="2"/>
      </tp>
      <tp>
        <v>5.3E-3</v>
        <stp/>
        <stp>ContractData</stp>
        <stp>RBES1K5</stp>
        <stp>LastTradeorSettle</stp>
        <stp/>
        <stp>T</stp>
        <tr r="H35" s="2"/>
      </tp>
      <tp>
        <v>0.19850000000000001</v>
        <stp/>
        <stp>ContractData</stp>
        <stp>RBES7K5</stp>
        <stp>LastTradeorSettle</stp>
        <stp/>
        <stp>T</stp>
        <tr r="N35" s="2"/>
      </tp>
      <tp t="s">
        <v/>
        <stp/>
        <stp>ContractData</stp>
        <stp>RBES6K5</stp>
        <stp>LastTradeorSettle</stp>
        <stp/>
        <stp>T</stp>
        <tr r="M35" s="2"/>
      </tp>
      <tp t="s">
        <v/>
        <stp/>
        <stp>ContractData</stp>
        <stp>RBES5K5</stp>
        <stp>LastTradeorSettle</stp>
        <stp/>
        <stp>T</stp>
        <tr r="L35" s="2"/>
      </tp>
      <tp>
        <v>5.5E-2</v>
        <stp/>
        <stp>ContractData</stp>
        <stp>RBES4K5</stp>
        <stp>LastTradeorSettle</stp>
        <stp/>
        <stp>T</stp>
        <tr r="K35" s="2"/>
      </tp>
      <tp>
        <v>-0.2049</v>
        <stp/>
        <stp>ContractData</stp>
        <stp>RBES3H5</stp>
        <stp>LastTradeorSettle</stp>
        <stp/>
        <stp>T</stp>
        <tr r="H25" s="2"/>
      </tp>
      <tp>
        <v>-0.2104</v>
        <stp/>
        <stp>ContractData</stp>
        <stp>RBES2H5</stp>
        <stp>LastTradeorSettle</stp>
        <stp/>
        <stp>T</stp>
        <tr r="G25" s="2"/>
      </tp>
      <tp>
        <v>-0.20030000000000001</v>
        <stp/>
        <stp>ContractData</stp>
        <stp>RBES1H5</stp>
        <stp>LastTradeorSettle</stp>
        <stp/>
        <stp>T</stp>
        <tr r="F25" s="2"/>
      </tp>
      <tp>
        <v>-3.8700000000000005E-2</v>
        <stp/>
        <stp>ContractData</stp>
        <stp>RBES7H5</stp>
        <stp>LastTradeorSettle</stp>
        <stp/>
        <stp>T</stp>
        <tr r="L25" s="2"/>
      </tp>
      <tp>
        <v>-0.15560000000000002</v>
        <stp/>
        <stp>ContractData</stp>
        <stp>RBES6H5</stp>
        <stp>LastTradeorSettle</stp>
        <stp/>
        <stp>T</stp>
        <tr r="K25" s="2"/>
      </tp>
      <tp>
        <v>-0.17580000000000001</v>
        <stp/>
        <stp>ContractData</stp>
        <stp>RBES5H5</stp>
        <stp>LastTradeorSettle</stp>
        <stp/>
        <stp>T</stp>
        <tr r="J25" s="2"/>
      </tp>
      <tp>
        <v>-0.193</v>
        <stp/>
        <stp>ContractData</stp>
        <stp>RBES4H5</stp>
        <stp>LastTradeorSettle</stp>
        <stp/>
        <stp>T</stp>
        <tr r="I25" s="2"/>
      </tp>
      <tp t="s">
        <v/>
        <stp/>
        <stp>ContractData</stp>
        <stp>RBES9H5</stp>
        <stp>LastTradeorSettle</stp>
        <stp/>
        <stp>T</stp>
        <tr r="N25" s="2"/>
      </tp>
      <tp t="s">
        <v/>
        <stp/>
        <stp>ContractData</stp>
        <stp>RBES8H5</stp>
        <stp>LastTradeorSettle</stp>
        <stp/>
        <stp>T</stp>
        <tr r="M25" s="2"/>
      </tp>
      <tp>
        <v>64</v>
        <stp/>
        <stp>ContractData</stp>
        <stp>RBEF5</stp>
        <stp>Bate</stp>
        <tr r="Q14" s="3"/>
      </tp>
      <tp>
        <v>128</v>
        <stp/>
        <stp>ContractData</stp>
        <stp>RBEG5</stp>
        <stp>Bate</stp>
        <tr r="Q15" s="3"/>
      </tp>
      <tp t="s">
        <v/>
        <stp/>
        <stp>ContractData</stp>
        <stp>RBES3N5</stp>
        <stp>LastTradeorSettle</stp>
        <stp/>
        <stp>T</stp>
        <tr r="L45" s="2"/>
      </tp>
      <tp>
        <v>3.6299999999999999E-2</v>
        <stp/>
        <stp>ContractData</stp>
        <stp>RBES2N5</stp>
        <stp>LastTradeorSettle</stp>
        <stp/>
        <stp>T</stp>
        <tr r="K45" s="2"/>
      </tp>
      <tp>
        <v>1.6900000000000002E-2</v>
        <stp/>
        <stp>ContractData</stp>
        <stp>RBES1N5</stp>
        <stp>LastTradeorSettle</stp>
        <stp/>
        <stp>T</stp>
        <tr r="J45" s="2"/>
      </tp>
      <tp t="s">
        <v/>
        <stp/>
        <stp>ContractData</stp>
        <stp>RBES5N5</stp>
        <stp>LastTradeorSettle</stp>
        <stp/>
        <stp>T</stp>
        <tr r="N45" s="2"/>
      </tp>
      <tp t="s">
        <v/>
        <stp/>
        <stp>ContractData</stp>
        <stp>RBES4N5</stp>
        <stp>LastTradeorSettle</stp>
        <stp/>
        <stp>T</stp>
        <tr r="M45" s="2"/>
      </tp>
      <tp>
        <v>4.9500000000000002E-2</v>
        <stp/>
        <stp>ContractData</stp>
        <stp>RBES3M5</stp>
        <stp>LastTradeorSettle</stp>
        <stp/>
        <stp>T</stp>
        <tr r="K40" s="2"/>
      </tp>
      <tp>
        <v>2.9500000000000002E-2</v>
        <stp/>
        <stp>ContractData</stp>
        <stp>RBES2M5</stp>
        <stp>LastTradeorSettle</stp>
        <stp/>
        <stp>T</stp>
        <tr r="J40" s="2"/>
      </tp>
      <tp>
        <v>1.2700000000000001E-2</v>
        <stp/>
        <stp>ContractData</stp>
        <stp>RBES1M5</stp>
        <stp>LastTradeorSettle</stp>
        <stp/>
        <stp>T</stp>
        <tr r="I40" s="2"/>
      </tp>
      <tp>
        <v>0.19160000000000002</v>
        <stp/>
        <stp>ContractData</stp>
        <stp>RBES6M5</stp>
        <stp>LastTradeorSettle</stp>
        <stp/>
        <stp>T</stp>
        <tr r="N40" s="2"/>
      </tp>
      <tp t="s">
        <v/>
        <stp/>
        <stp>ContractData</stp>
        <stp>RBES5M5</stp>
        <stp>LastTradeorSettle</stp>
        <stp/>
        <stp>T</stp>
        <tr r="M40" s="2"/>
      </tp>
      <tp t="s">
        <v/>
        <stp/>
        <stp>ContractData</stp>
        <stp>RBES4M5</stp>
        <stp>LastTradeorSettle</stp>
        <stp/>
        <stp>T</stp>
        <tr r="L40" s="2"/>
      </tp>
      <tp>
        <v>3</v>
        <stp/>
        <stp>ContractData</stp>
        <stp>RBE</stp>
        <stp>VolumeLastAsk</stp>
        <tr r="D46" s="2"/>
      </tp>
      <tp>
        <v>21104</v>
        <stp/>
        <stp>StudyData</stp>
        <stp>RBEF5</stp>
        <stp>VolOI</stp>
        <stp/>
        <stp>Vol</stp>
        <stp/>
        <stp/>
        <stp>all</stp>
        <stp/>
        <stp/>
        <stp/>
        <stp>T</stp>
        <tr r="V20" s="3"/>
      </tp>
      <tp>
        <v>128</v>
        <stp/>
        <stp>ContractData</stp>
        <stp>RBEM5</stp>
        <stp>Bate</stp>
        <tr r="Q19" s="3"/>
      </tp>
      <tp>
        <v>128</v>
        <stp/>
        <stp>ContractData</stp>
        <stp>RBEN5</stp>
        <stp>Bate</stp>
        <tr r="Q20" s="3"/>
      </tp>
      <tp>
        <v>3</v>
        <stp/>
        <stp>ContractData</stp>
        <stp>RBE</stp>
        <stp>VolumeLastBid</stp>
        <tr r="D49" s="2"/>
      </tp>
      <tp>
        <v>-0.23240000000000002</v>
        <stp/>
        <stp>ContractData</stp>
        <stp>RBES3F5</stp>
        <stp>LastTradeorSettle</stp>
        <stp/>
        <stp>T</stp>
        <tr r="F15" s="2"/>
      </tp>
      <tp>
        <v>-3.2199999999999999E-2</v>
        <stp/>
        <stp>ContractData</stp>
        <stp>RBES2F5</stp>
        <stp>LastTradeorSettle</stp>
        <stp/>
        <stp>T</stp>
        <tr r="E15" s="2"/>
      </tp>
      <tp>
        <v>-1.3000000000000001E-2</v>
        <stp/>
        <stp>ContractData</stp>
        <stp>RBES1F5</stp>
        <stp>LastTradeorSettle</stp>
        <stp/>
        <stp>T</stp>
        <tr r="D15" s="2"/>
      </tp>
      <tp>
        <v>-0.21000000000000002</v>
        <stp/>
        <stp>ContractData</stp>
        <stp>RBES7F5</stp>
        <stp>LastTradeorSettle</stp>
        <stp/>
        <stp>T</stp>
        <tr r="J15" s="2"/>
      </tp>
      <tp>
        <v>-0.22760000000000002</v>
        <stp/>
        <stp>ContractData</stp>
        <stp>RBES6F5</stp>
        <stp>LastTradeorSettle</stp>
        <stp/>
        <stp>T</stp>
        <tr r="I15" s="2"/>
      </tp>
      <tp>
        <v>-0.23700000000000002</v>
        <stp/>
        <stp>ContractData</stp>
        <stp>RBES5F5</stp>
        <stp>LastTradeorSettle</stp>
        <stp/>
        <stp>T</stp>
        <tr r="H15" s="2"/>
      </tp>
      <tp>
        <v>-0.24210000000000001</v>
        <stp/>
        <stp>ContractData</stp>
        <stp>RBES4F5</stp>
        <stp>LastTradeorSettle</stp>
        <stp/>
        <stp>T</stp>
        <tr r="G15" s="2"/>
      </tp>
      <tp>
        <v>-7.1500000000000008E-2</v>
        <stp/>
        <stp>ContractData</stp>
        <stp>RBES9F5</stp>
        <stp>LastTradeorSettle</stp>
        <stp/>
        <stp>T</stp>
        <tr r="L15" s="2"/>
      </tp>
      <tp>
        <v>-0.18860000000000002</v>
        <stp/>
        <stp>ContractData</stp>
        <stp>RBES8F5</stp>
        <stp>LastTradeorSettle</stp>
        <stp/>
        <stp>T</stp>
        <tr r="K15" s="2"/>
      </tp>
      <tp>
        <v>128</v>
        <stp/>
        <stp>ContractData</stp>
        <stp>RBEH5</stp>
        <stp>Bate</stp>
        <tr r="Q16" s="3"/>
      </tp>
      <tp t="s">
        <v>RBES9H5</v>
        <stp/>
        <stp>ContractData</stp>
        <stp>RBES9H</stp>
        <stp>Symbol</stp>
        <tr r="N22" s="2"/>
      </tp>
      <tp t="s">
        <v>RBES9G5</v>
        <stp/>
        <stp>ContractData</stp>
        <stp>RBES9G</stp>
        <stp>Symbol</stp>
        <tr r="M17" s="2"/>
      </tp>
      <tp t="s">
        <v>RBES9F5</v>
        <stp/>
        <stp>ContractData</stp>
        <stp>RBES9F</stp>
        <stp>Symbol</stp>
        <tr r="L12" s="2"/>
      </tp>
      <tp t="s">
        <v>RBES8J5</v>
        <stp/>
        <stp>ContractData</stp>
        <stp>RBES8J</stp>
        <stp>Symbol</stp>
        <tr r="N27" s="2"/>
      </tp>
      <tp t="s">
        <v>RBES8H5</v>
        <stp/>
        <stp>ContractData</stp>
        <stp>RBES8H</stp>
        <stp>Symbol</stp>
        <tr r="M22" s="2"/>
      </tp>
      <tp t="s">
        <v>RBES8G5</v>
        <stp/>
        <stp>ContractData</stp>
        <stp>RBES8G</stp>
        <stp>Symbol</stp>
        <tr r="L17" s="2"/>
      </tp>
      <tp t="s">
        <v>RBES8F5</v>
        <stp/>
        <stp>ContractData</stp>
        <stp>RBES8F</stp>
        <stp>Symbol</stp>
        <tr r="K12" s="2"/>
      </tp>
      <tp t="s">
        <v>RBES3U5</v>
        <stp/>
        <stp>ContractData</stp>
        <stp>RBES3U</stp>
        <stp>Symbol</stp>
        <tr r="N52" s="2"/>
      </tp>
      <tp t="s">
        <v>RBES3Q5</v>
        <stp/>
        <stp>ContractData</stp>
        <stp>RBES3Q</stp>
        <stp>Symbol</stp>
        <tr r="M47" s="2"/>
      </tp>
      <tp t="s">
        <v>RBES3N5</v>
        <stp/>
        <stp>ContractData</stp>
        <stp>RBES3N</stp>
        <stp>Symbol</stp>
        <tr r="L42" s="2"/>
      </tp>
      <tp t="s">
        <v>RBES3M5</v>
        <stp/>
        <stp>ContractData</stp>
        <stp>RBES3M</stp>
        <stp>Symbol</stp>
        <tr r="K37" s="2"/>
      </tp>
      <tp t="s">
        <v>RBES3K5</v>
        <stp/>
        <stp>ContractData</stp>
        <stp>RBES3K</stp>
        <stp>Symbol</stp>
        <tr r="J32" s="2"/>
      </tp>
      <tp t="s">
        <v>RBES3J5</v>
        <stp/>
        <stp>ContractData</stp>
        <stp>RBES3J</stp>
        <stp>Symbol</stp>
        <tr r="I27" s="2"/>
      </tp>
      <tp t="s">
        <v>RBES3H5</v>
        <stp/>
        <stp>ContractData</stp>
        <stp>RBES3H</stp>
        <stp>Symbol</stp>
        <tr r="H22" s="2"/>
      </tp>
      <tp t="s">
        <v>RBES3G5</v>
        <stp/>
        <stp>ContractData</stp>
        <stp>RBES3G</stp>
        <stp>Symbol</stp>
        <tr r="G17" s="2"/>
      </tp>
      <tp t="s">
        <v>RBES3F5</v>
        <stp/>
        <stp>ContractData</stp>
        <stp>RBES3F</stp>
        <stp>Symbol</stp>
        <tr r="F12" s="2"/>
      </tp>
      <tp t="s">
        <v>RBES2V5</v>
        <stp/>
        <stp>ContractData</stp>
        <stp>RBES2V</stp>
        <stp>Symbol</stp>
        <tr r="N57" s="2"/>
      </tp>
      <tp t="s">
        <v>RBES2U5</v>
        <stp/>
        <stp>ContractData</stp>
        <stp>RBES2U</stp>
        <stp>Symbol</stp>
        <tr r="M52" s="2"/>
      </tp>
      <tp t="s">
        <v>RBES2Q5</v>
        <stp/>
        <stp>ContractData</stp>
        <stp>RBES2Q</stp>
        <stp>Symbol</stp>
        <tr r="L47" s="2"/>
      </tp>
      <tp t="s">
        <v>RBES2N5</v>
        <stp/>
        <stp>ContractData</stp>
        <stp>RBES2N</stp>
        <stp>Symbol</stp>
        <tr r="K42" s="2"/>
      </tp>
      <tp t="s">
        <v>RBES2M5</v>
        <stp/>
        <stp>ContractData</stp>
        <stp>RBES2M</stp>
        <stp>Symbol</stp>
        <tr r="J37" s="2"/>
      </tp>
      <tp t="s">
        <v>RBES2K5</v>
        <stp/>
        <stp>ContractData</stp>
        <stp>RBES2K</stp>
        <stp>Symbol</stp>
        <tr r="I32" s="2"/>
      </tp>
      <tp t="s">
        <v>RBES2J5</v>
        <stp/>
        <stp>ContractData</stp>
        <stp>RBES2J</stp>
        <stp>Symbol</stp>
        <tr r="H27" s="2"/>
      </tp>
      <tp t="s">
        <v>RBES2H5</v>
        <stp/>
        <stp>ContractData</stp>
        <stp>RBES2H</stp>
        <stp>Symbol</stp>
        <tr r="G22" s="2"/>
      </tp>
      <tp t="s">
        <v>RBES2G5</v>
        <stp/>
        <stp>ContractData</stp>
        <stp>RBES2G</stp>
        <stp>Symbol</stp>
        <tr r="F17" s="2"/>
      </tp>
      <tp t="s">
        <v>RBES2F5</v>
        <stp/>
        <stp>ContractData</stp>
        <stp>RBES2F</stp>
        <stp>Symbol</stp>
        <tr r="E12" s="2"/>
      </tp>
      <tp t="s">
        <v>RBES1Z5</v>
        <stp/>
        <stp>ContractData</stp>
        <stp>RBES1Z</stp>
        <stp>Symbol</stp>
        <tr r="O67" s="2"/>
      </tp>
      <tp t="s">
        <v>RBES1X5</v>
        <stp/>
        <stp>ContractData</stp>
        <stp>RBES1X</stp>
        <stp>Symbol</stp>
        <tr r="N62" s="2"/>
      </tp>
      <tp t="s">
        <v>RBES1V5</v>
        <stp/>
        <stp>ContractData</stp>
        <stp>RBES1V</stp>
        <stp>Symbol</stp>
        <tr r="M57" s="2"/>
      </tp>
      <tp t="s">
        <v>RBES1U5</v>
        <stp/>
        <stp>ContractData</stp>
        <stp>RBES1U</stp>
        <stp>Symbol</stp>
        <tr r="L52" s="2"/>
      </tp>
      <tp t="s">
        <v>RBES1Q5</v>
        <stp/>
        <stp>ContractData</stp>
        <stp>RBES1Q</stp>
        <stp>Symbol</stp>
        <tr r="K47" s="2"/>
      </tp>
      <tp t="s">
        <v>RBES1N5</v>
        <stp/>
        <stp>ContractData</stp>
        <stp>RBES1N</stp>
        <stp>Symbol</stp>
        <tr r="J42" s="2"/>
      </tp>
      <tp t="s">
        <v>RBES1M5</v>
        <stp/>
        <stp>ContractData</stp>
        <stp>RBES1M</stp>
        <stp>Symbol</stp>
        <tr r="I37" s="2"/>
      </tp>
      <tp t="s">
        <v>RBES1K5</v>
        <stp/>
        <stp>ContractData</stp>
        <stp>RBES1K</stp>
        <stp>Symbol</stp>
        <tr r="H32" s="2"/>
      </tp>
      <tp t="s">
        <v>RBES1J5</v>
        <stp/>
        <stp>ContractData</stp>
        <stp>RBES1J</stp>
        <stp>Symbol</stp>
        <tr r="G27" s="2"/>
      </tp>
      <tp t="s">
        <v>RBES1H5</v>
        <stp/>
        <stp>ContractData</stp>
        <stp>RBES1H</stp>
        <stp>Symbol</stp>
        <tr r="F22" s="2"/>
      </tp>
      <tp t="s">
        <v>RBES1G5</v>
        <stp/>
        <stp>ContractData</stp>
        <stp>RBES1G</stp>
        <stp>Symbol</stp>
        <tr r="E17" s="2"/>
      </tp>
      <tp t="s">
        <v>RBES1F5</v>
        <stp/>
        <stp>ContractData</stp>
        <stp>RBES1F</stp>
        <stp>Symbol</stp>
        <tr r="D12" s="2"/>
      </tp>
      <tp t="s">
        <v>RBES7K5</v>
        <stp/>
        <stp>ContractData</stp>
        <stp>RBES7K</stp>
        <stp>Symbol</stp>
        <tr r="N32" s="2"/>
      </tp>
      <tp t="s">
        <v>RBES7J5</v>
        <stp/>
        <stp>ContractData</stp>
        <stp>RBES7J</stp>
        <stp>Symbol</stp>
        <tr r="M27" s="2"/>
      </tp>
      <tp t="s">
        <v>RBES7H5</v>
        <stp/>
        <stp>ContractData</stp>
        <stp>RBES7H</stp>
        <stp>Symbol</stp>
        <tr r="L22" s="2"/>
      </tp>
      <tp t="s">
        <v>RBES7G5</v>
        <stp/>
        <stp>ContractData</stp>
        <stp>RBES7G</stp>
        <stp>Symbol</stp>
        <tr r="K17" s="2"/>
      </tp>
      <tp t="s">
        <v>RBES7F5</v>
        <stp/>
        <stp>ContractData</stp>
        <stp>RBES7F</stp>
        <stp>Symbol</stp>
        <tr r="J12" s="2"/>
      </tp>
      <tp t="s">
        <v>RBES6M5</v>
        <stp/>
        <stp>ContractData</stp>
        <stp>RBES6M</stp>
        <stp>Symbol</stp>
        <tr r="N37" s="2"/>
      </tp>
      <tp t="s">
        <v>RBES6K5</v>
        <stp/>
        <stp>ContractData</stp>
        <stp>RBES6K</stp>
        <stp>Symbol</stp>
        <tr r="M32" s="2"/>
      </tp>
      <tp t="s">
        <v>RBES6J5</v>
        <stp/>
        <stp>ContractData</stp>
        <stp>RBES6J</stp>
        <stp>Symbol</stp>
        <tr r="L27" s="2"/>
      </tp>
      <tp t="s">
        <v>RBES6H5</v>
        <stp/>
        <stp>ContractData</stp>
        <stp>RBES6H</stp>
        <stp>Symbol</stp>
        <tr r="K22" s="2"/>
      </tp>
      <tp t="s">
        <v>RBES6G5</v>
        <stp/>
        <stp>ContractData</stp>
        <stp>RBES6G</stp>
        <stp>Symbol</stp>
        <tr r="J17" s="2"/>
      </tp>
      <tp t="s">
        <v>RBES6F5</v>
        <stp/>
        <stp>ContractData</stp>
        <stp>RBES6F</stp>
        <stp>Symbol</stp>
        <tr r="I12" s="2"/>
      </tp>
      <tp t="s">
        <v>RBES5N5</v>
        <stp/>
        <stp>ContractData</stp>
        <stp>RBES5N</stp>
        <stp>Symbol</stp>
        <tr r="N42" s="2"/>
      </tp>
      <tp t="s">
        <v>RBES5M5</v>
        <stp/>
        <stp>ContractData</stp>
        <stp>RBES5M</stp>
        <stp>Symbol</stp>
        <tr r="M37" s="2"/>
      </tp>
      <tp t="s">
        <v>RBES5K5</v>
        <stp/>
        <stp>ContractData</stp>
        <stp>RBES5K</stp>
        <stp>Symbol</stp>
        <tr r="L32" s="2"/>
      </tp>
      <tp t="s">
        <v>RBES5J5</v>
        <stp/>
        <stp>ContractData</stp>
        <stp>RBES5J</stp>
        <stp>Symbol</stp>
        <tr r="K27" s="2"/>
      </tp>
      <tp t="s">
        <v>RBES5H5</v>
        <stp/>
        <stp>ContractData</stp>
        <stp>RBES5H</stp>
        <stp>Symbol</stp>
        <tr r="J22" s="2"/>
      </tp>
      <tp t="s">
        <v>RBES5G5</v>
        <stp/>
        <stp>ContractData</stp>
        <stp>RBES5G</stp>
        <stp>Symbol</stp>
        <tr r="I17" s="2"/>
      </tp>
      <tp t="s">
        <v>RBES5F5</v>
        <stp/>
        <stp>ContractData</stp>
        <stp>RBES5F</stp>
        <stp>Symbol</stp>
        <tr r="H12" s="2"/>
      </tp>
      <tp t="s">
        <v>RBES4Q5</v>
        <stp/>
        <stp>ContractData</stp>
        <stp>RBES4Q</stp>
        <stp>Symbol</stp>
        <tr r="N47" s="2"/>
      </tp>
      <tp t="s">
        <v>RBES4N5</v>
        <stp/>
        <stp>ContractData</stp>
        <stp>RBES4N</stp>
        <stp>Symbol</stp>
        <tr r="M42" s="2"/>
      </tp>
      <tp t="s">
        <v>RBES4M5</v>
        <stp/>
        <stp>ContractData</stp>
        <stp>RBES4M</stp>
        <stp>Symbol</stp>
        <tr r="L37" s="2"/>
      </tp>
      <tp t="s">
        <v>RBES4K5</v>
        <stp/>
        <stp>ContractData</stp>
        <stp>RBES4K</stp>
        <stp>Symbol</stp>
        <tr r="K32" s="2"/>
      </tp>
      <tp t="s">
        <v>RBES4J5</v>
        <stp/>
        <stp>ContractData</stp>
        <stp>RBES4J</stp>
        <stp>Symbol</stp>
        <tr r="J27" s="2"/>
      </tp>
      <tp t="s">
        <v>RBES4H5</v>
        <stp/>
        <stp>ContractData</stp>
        <stp>RBES4H</stp>
        <stp>Symbol</stp>
        <tr r="I22" s="2"/>
      </tp>
      <tp t="s">
        <v>RBES4G5</v>
        <stp/>
        <stp>ContractData</stp>
        <stp>RBES4G</stp>
        <stp>Symbol</stp>
        <tr r="H17" s="2"/>
      </tp>
      <tp t="s">
        <v>RBES4F5</v>
        <stp/>
        <stp>ContractData</stp>
        <stp>RBES4F</stp>
        <stp>Symbol</stp>
        <tr r="G12" s="2"/>
      </tp>
      <tp>
        <v>-0.22970000000000002</v>
        <stp/>
        <stp>ContractData</stp>
        <stp>RBES3G5</stp>
        <stp>LastTradeorSettle</stp>
        <stp/>
        <stp>T</stp>
        <tr r="G20" s="2"/>
      </tp>
      <tp>
        <v>-0.21960000000000002</v>
        <stp/>
        <stp>ContractData</stp>
        <stp>RBES2G5</stp>
        <stp>LastTradeorSettle</stp>
        <stp/>
        <stp>T</stp>
        <tr r="F20" s="2"/>
      </tp>
      <tp>
        <v>-1.9300000000000001E-2</v>
        <stp/>
        <stp>ContractData</stp>
        <stp>RBES1G5</stp>
        <stp>LastTradeorSettle</stp>
        <stp/>
        <stp>T</stp>
        <tr r="E20" s="2"/>
      </tp>
      <tp>
        <v>-0.17470000000000002</v>
        <stp/>
        <stp>ContractData</stp>
        <stp>RBES7G5</stp>
        <stp>LastTradeorSettle</stp>
        <stp/>
        <stp>T</stp>
        <tr r="K20" s="2"/>
      </tp>
      <tp>
        <v>-0.19500000000000001</v>
        <stp/>
        <stp>ContractData</stp>
        <stp>RBES6G5</stp>
        <stp>LastTradeorSettle</stp>
        <stp/>
        <stp>T</stp>
        <tr r="J20" s="2"/>
      </tp>
      <tp>
        <v>-0.21400000000000002</v>
        <stp/>
        <stp>ContractData</stp>
        <stp>RBES5G5</stp>
        <stp>LastTradeorSettle</stp>
        <stp/>
        <stp>T</stp>
        <tr r="I20" s="2"/>
      </tp>
      <tp>
        <v>-0.22390000000000002</v>
        <stp/>
        <stp>ContractData</stp>
        <stp>RBES4G5</stp>
        <stp>LastTradeorSettle</stp>
        <stp/>
        <stp>T</stp>
        <tr r="H20" s="2"/>
      </tp>
      <tp t="s">
        <v/>
        <stp/>
        <stp>ContractData</stp>
        <stp>RBES9G5</stp>
        <stp>LastTradeorSettle</stp>
        <stp/>
        <stp>T</stp>
        <tr r="M20" s="2"/>
      </tp>
      <tp>
        <v>-5.6800000000000003E-2</v>
        <stp/>
        <stp>ContractData</stp>
        <stp>RBES8G5</stp>
        <stp>LastTradeorSettle</stp>
        <stp/>
        <stp>T</stp>
        <tr r="L20" s="2"/>
      </tp>
      <tp t="s">
        <v>RBEZ5</v>
        <stp/>
        <stp>ContractData</stp>
        <stp>RBE?12</stp>
        <stp>Symbol</stp>
        <tr r="Q13" s="3"/>
      </tp>
      <tp t="s">
        <v>RBEX5</v>
        <stp/>
        <stp>ContractData</stp>
        <stp>RBE?11</stp>
        <stp>Symbol</stp>
        <tr r="Q12" s="3"/>
      </tp>
      <tp t="s">
        <v>RBEV5</v>
        <stp/>
        <stp>ContractData</stp>
        <stp>RBE?10</stp>
        <stp>Symbol</stp>
        <tr r="Q11" s="3"/>
      </tp>
      <tp>
        <v>128</v>
        <stp/>
        <stp>ContractData</stp>
        <stp>RBEJ5</stp>
        <stp>Bate</stp>
        <tr r="Q17" s="3"/>
      </tp>
      <tp>
        <v>128</v>
        <stp/>
        <stp>ContractData</stp>
        <stp>RBEK5</stp>
        <stp>Bate</stp>
        <tr r="Q18" s="3"/>
      </tp>
      <tp>
        <v>128</v>
        <stp/>
        <stp>ContractData</stp>
        <stp>RBES9F</stp>
        <stp>Bate</stp>
        <tr r="L14" s="3"/>
      </tp>
      <tp>
        <v>128</v>
        <stp/>
        <stp>ContractData</stp>
        <stp>RBES9G</stp>
        <stp>Bate</stp>
        <tr r="L15" s="3"/>
      </tp>
      <tp>
        <v>128</v>
        <stp/>
        <stp>ContractData</stp>
        <stp>RBES9J</stp>
        <stp>Bate</stp>
        <tr r="L17" s="3"/>
      </tp>
      <tp>
        <v>0</v>
        <stp/>
        <stp>ContractData</stp>
        <stp>RBES9K</stp>
        <stp>Bate</stp>
        <tr r="L18" s="3"/>
      </tp>
      <tp>
        <v>128</v>
        <stp/>
        <stp>ContractData</stp>
        <stp>RBES9H</stp>
        <stp>Bate</stp>
        <tr r="L16" s="3"/>
      </tp>
      <tp>
        <v>128</v>
        <stp/>
        <stp>ContractData</stp>
        <stp>RBES8F</stp>
        <stp>Bate</stp>
        <tr r="K14" s="3"/>
      </tp>
      <tp>
        <v>128</v>
        <stp/>
        <stp>ContractData</stp>
        <stp>RBES8G</stp>
        <stp>Bate</stp>
        <tr r="K15" s="3"/>
      </tp>
      <tp>
        <v>0</v>
        <stp/>
        <stp>ContractData</stp>
        <stp>RBES8M</stp>
        <stp>Bate</stp>
        <tr r="K19" s="3"/>
      </tp>
      <tp>
        <v>128</v>
        <stp/>
        <stp>ContractData</stp>
        <stp>RBES8J</stp>
        <stp>Bate</stp>
        <tr r="K17" s="3"/>
      </tp>
      <tp>
        <v>128</v>
        <stp/>
        <stp>ContractData</stp>
        <stp>RBES8K</stp>
        <stp>Bate</stp>
        <tr r="K18" s="3"/>
      </tp>
      <tp>
        <v>128</v>
        <stp/>
        <stp>ContractData</stp>
        <stp>RBES8H</stp>
        <stp>Bate</stp>
        <tr r="K16" s="3"/>
      </tp>
      <tp>
        <v>128</v>
        <stp/>
        <stp>ContractData</stp>
        <stp>RBES7F</stp>
        <stp>Bate</stp>
        <tr r="J14" s="3"/>
      </tp>
      <tp>
        <v>128</v>
        <stp/>
        <stp>ContractData</stp>
        <stp>RBES7G</stp>
        <stp>Bate</stp>
        <tr r="J15" s="3"/>
      </tp>
      <tp>
        <v>0</v>
        <stp/>
        <stp>ContractData</stp>
        <stp>RBES7N</stp>
        <stp>Bate</stp>
        <tr r="J20" s="3"/>
      </tp>
      <tp>
        <v>128</v>
        <stp/>
        <stp>ContractData</stp>
        <stp>RBES7M</stp>
        <stp>Bate</stp>
        <tr r="J19" s="3"/>
      </tp>
      <tp>
        <v>128</v>
        <stp/>
        <stp>ContractData</stp>
        <stp>RBES7J</stp>
        <stp>Bate</stp>
        <tr r="J17" s="3"/>
      </tp>
      <tp>
        <v>128</v>
        <stp/>
        <stp>ContractData</stp>
        <stp>RBES7K</stp>
        <stp>Bate</stp>
        <tr r="J18" s="3"/>
      </tp>
      <tp>
        <v>128</v>
        <stp/>
        <stp>ContractData</stp>
        <stp>RBES7H</stp>
        <stp>Bate</stp>
        <tr r="J16" s="3"/>
      </tp>
      <tp t="s">
        <v>SEP</v>
        <stp/>
        <stp>ContractData</stp>
        <stp>RBEU5</stp>
        <stp>ContractMonth</stp>
        <tr r="B10" s="3"/>
      </tp>
      <tp t="s">
        <v>OCT</v>
        <stp/>
        <stp>ContractData</stp>
        <stp>RBEV5</stp>
        <stp>ContractMonth</stp>
        <tr r="B11" s="3"/>
      </tp>
      <tp t="s">
        <v>AUG</v>
        <stp/>
        <stp>ContractData</stp>
        <stp>RBEQ5</stp>
        <stp>ContractMonth</stp>
        <tr r="B9" s="3"/>
      </tp>
      <tp t="s">
        <v>NOV</v>
        <stp/>
        <stp>ContractData</stp>
        <stp>RBEX5</stp>
        <stp>ContractMonth</stp>
        <tr r="B12" s="3"/>
      </tp>
      <tp t="s">
        <v>DEC</v>
        <stp/>
        <stp>ContractData</stp>
        <stp>RBEZ5</stp>
        <stp>ContractMonth</stp>
        <tr r="B13" s="3"/>
      </tp>
      <tp t="s">
        <v>JAN</v>
        <stp/>
        <stp>ContractData</stp>
        <stp>RBEF5</stp>
        <stp>ContractMonth</stp>
        <tr r="B2" s="3"/>
      </tp>
      <tp t="s">
        <v>FEB</v>
        <stp/>
        <stp>ContractData</stp>
        <stp>RBEG5</stp>
        <stp>ContractMonth</stp>
        <tr r="B3" s="3"/>
      </tp>
      <tp t="s">
        <v>JUN</v>
        <stp/>
        <stp>ContractData</stp>
        <stp>RBEM5</stp>
        <stp>ContractMonth</stp>
        <tr r="B7" s="3"/>
      </tp>
      <tp t="s">
        <v>JUL</v>
        <stp/>
        <stp>ContractData</stp>
        <stp>RBEN5</stp>
        <stp>ContractMonth</stp>
        <tr r="B8" s="3"/>
      </tp>
      <tp t="s">
        <v>MAR</v>
        <stp/>
        <stp>ContractData</stp>
        <stp>RBEH5</stp>
        <stp>ContractMonth</stp>
        <tr r="B4" s="3"/>
      </tp>
      <tp t="s">
        <v>APR</v>
        <stp/>
        <stp>ContractData</stp>
        <stp>RBEJ5</stp>
        <stp>ContractMonth</stp>
        <tr r="B5" s="3"/>
      </tp>
      <tp t="s">
        <v>MAY</v>
        <stp/>
        <stp>ContractData</stp>
        <stp>RBEK5</stp>
        <stp>ContractMonth</stp>
        <tr r="B6" s="3"/>
      </tp>
      <tp>
        <v>128</v>
        <stp/>
        <stp>ContractData</stp>
        <stp>RBES6F</stp>
        <stp>Bate</stp>
        <tr r="I14" s="3"/>
      </tp>
      <tp>
        <v>64</v>
        <stp/>
        <stp>ContractData</stp>
        <stp>RBES6G</stp>
        <stp>Bate</stp>
        <tr r="I15" s="3"/>
      </tp>
      <tp>
        <v>0</v>
        <stp/>
        <stp>ContractData</stp>
        <stp>RBES6N</stp>
        <stp>Bate</stp>
        <tr r="I20" s="3"/>
      </tp>
      <tp>
        <v>128</v>
        <stp/>
        <stp>ContractData</stp>
        <stp>RBES6M</stp>
        <stp>Bate</stp>
        <tr r="I19" s="3"/>
      </tp>
      <tp>
        <v>128</v>
        <stp/>
        <stp>ContractData</stp>
        <stp>RBES6J</stp>
        <stp>Bate</stp>
        <tr r="I17" s="3"/>
      </tp>
      <tp>
        <v>128</v>
        <stp/>
        <stp>ContractData</stp>
        <stp>RBES6K</stp>
        <stp>Bate</stp>
        <tr r="I18" s="3"/>
      </tp>
      <tp>
        <v>128</v>
        <stp/>
        <stp>ContractData</stp>
        <stp>RBES6H</stp>
        <stp>Bate</stp>
        <tr r="I16" s="3"/>
      </tp>
      <tp>
        <v>0</v>
        <stp/>
        <stp>ContractData</stp>
        <stp>RBES6Q</stp>
        <stp>Bate</stp>
        <tr r="I21" s="3"/>
      </tp>
      <tp>
        <v>128</v>
        <stp/>
        <stp>ContractData</stp>
        <stp>RBES5F</stp>
        <stp>Bate</stp>
        <tr r="H14" s="3"/>
      </tp>
      <tp>
        <v>128</v>
        <stp/>
        <stp>ContractData</stp>
        <stp>RBES5G</stp>
        <stp>Bate</stp>
        <tr r="H15" s="3"/>
      </tp>
      <tp>
        <v>128</v>
        <stp/>
        <stp>ContractData</stp>
        <stp>RBES5N</stp>
        <stp>Bate</stp>
        <tr r="H20" s="3"/>
      </tp>
      <tp>
        <v>128</v>
        <stp/>
        <stp>ContractData</stp>
        <stp>RBES5M</stp>
        <stp>Bate</stp>
        <tr r="H19" s="3"/>
      </tp>
      <tp>
        <v>128</v>
        <stp/>
        <stp>ContractData</stp>
        <stp>RBES5J</stp>
        <stp>Bate</stp>
        <tr r="H17" s="3"/>
      </tp>
      <tp>
        <v>128</v>
        <stp/>
        <stp>ContractData</stp>
        <stp>RBES5K</stp>
        <stp>Bate</stp>
        <tr r="H18" s="3"/>
      </tp>
      <tp>
        <v>128</v>
        <stp/>
        <stp>ContractData</stp>
        <stp>RBES5H</stp>
        <stp>Bate</stp>
        <tr r="H16" s="3"/>
      </tp>
      <tp>
        <v>0</v>
        <stp/>
        <stp>ContractData</stp>
        <stp>RBES5U</stp>
        <stp>Bate</stp>
        <tr r="H22" s="3"/>
      </tp>
      <tp>
        <v>0</v>
        <stp/>
        <stp>ContractData</stp>
        <stp>RBES5Q</stp>
        <stp>Bate</stp>
        <tr r="H21" s="3"/>
      </tp>
      <tp>
        <v>128</v>
        <stp/>
        <stp>ContractData</stp>
        <stp>RBES4F</stp>
        <stp>Bate</stp>
        <tr r="G14" s="3"/>
      </tp>
      <tp>
        <v>128</v>
        <stp/>
        <stp>ContractData</stp>
        <stp>RBES4G</stp>
        <stp>Bate</stp>
        <tr r="G15" s="3"/>
      </tp>
      <tp>
        <v>128</v>
        <stp/>
        <stp>ContractData</stp>
        <stp>RBES4N</stp>
        <stp>Bate</stp>
        <tr r="G20" s="3"/>
      </tp>
      <tp>
        <v>128</v>
        <stp/>
        <stp>ContractData</stp>
        <stp>RBES4M</stp>
        <stp>Bate</stp>
        <tr r="G19" s="3"/>
      </tp>
      <tp>
        <v>64</v>
        <stp/>
        <stp>ContractData</stp>
        <stp>RBES4J</stp>
        <stp>Bate</stp>
        <tr r="G17" s="3"/>
      </tp>
      <tp>
        <v>128</v>
        <stp/>
        <stp>ContractData</stp>
        <stp>RBES4K</stp>
        <stp>Bate</stp>
        <tr r="G18" s="3"/>
      </tp>
      <tp>
        <v>128</v>
        <stp/>
        <stp>ContractData</stp>
        <stp>RBES4H</stp>
        <stp>Bate</stp>
        <tr r="G16" s="3"/>
      </tp>
      <tp>
        <v>0</v>
        <stp/>
        <stp>ContractData</stp>
        <stp>RBES4V</stp>
        <stp>Bate</stp>
        <tr r="G23" s="3"/>
      </tp>
      <tp>
        <v>0</v>
        <stp/>
        <stp>ContractData</stp>
        <stp>RBES4U</stp>
        <stp>Bate</stp>
        <tr r="G22" s="3"/>
      </tp>
      <tp>
        <v>128</v>
        <stp/>
        <stp>ContractData</stp>
        <stp>RBES4Q</stp>
        <stp>Bate</stp>
        <tr r="G21" s="3"/>
      </tp>
      <tp>
        <v>128</v>
        <stp/>
        <stp>ContractData</stp>
        <stp>RBES3F</stp>
        <stp>Bate</stp>
        <tr r="F14" s="3"/>
      </tp>
      <tp>
        <v>128</v>
        <stp/>
        <stp>ContractData</stp>
        <stp>RBES3G</stp>
        <stp>Bate</stp>
        <tr r="F15" s="3"/>
      </tp>
      <tp>
        <v>128</v>
        <stp/>
        <stp>ContractData</stp>
        <stp>RBES3N</stp>
        <stp>Bate</stp>
        <tr r="F20" s="3"/>
      </tp>
      <tp>
        <v>128</v>
        <stp/>
        <stp>ContractData</stp>
        <stp>RBES3M</stp>
        <stp>Bate</stp>
        <tr r="F19" s="3"/>
      </tp>
      <tp>
        <v>64</v>
        <stp/>
        <stp>ContractData</stp>
        <stp>RBES3J</stp>
        <stp>Bate</stp>
        <tr r="F17" s="3"/>
      </tp>
      <tp>
        <v>128</v>
        <stp/>
        <stp>ContractData</stp>
        <stp>RBES3K</stp>
        <stp>Bate</stp>
        <tr r="F18" s="3"/>
      </tp>
      <tp>
        <v>64</v>
        <stp/>
        <stp>ContractData</stp>
        <stp>RBES3H</stp>
        <stp>Bate</stp>
        <tr r="F16" s="3"/>
      </tp>
      <tp>
        <v>0</v>
        <stp/>
        <stp>ContractData</stp>
        <stp>RBES3V</stp>
        <stp>Bate</stp>
        <tr r="F23" s="3"/>
      </tp>
      <tp>
        <v>128</v>
        <stp/>
        <stp>ContractData</stp>
        <stp>RBES3U</stp>
        <stp>Bate</stp>
        <tr r="F22" s="3"/>
      </tp>
      <tp>
        <v>128</v>
        <stp/>
        <stp>ContractData</stp>
        <stp>RBES3Q</stp>
        <stp>Bate</stp>
        <tr r="F21" s="3"/>
      </tp>
      <tp>
        <v>0</v>
        <stp/>
        <stp>ContractData</stp>
        <stp>RBES3Z</stp>
        <stp>Bate</stp>
        <tr r="F25" s="3"/>
      </tp>
      <tp>
        <v>0</v>
        <stp/>
        <stp>ContractData</stp>
        <stp>RBES3X</stp>
        <stp>Bate</stp>
        <tr r="F24" s="3"/>
      </tp>
      <tp t="s">
        <v>JAN</v>
        <stp/>
        <stp>ContractData</stp>
        <stp>RBE?1</stp>
        <stp>ContractMonth</stp>
        <tr r="R35" s="3"/>
      </tp>
      <tp>
        <v>128</v>
        <stp/>
        <stp>ContractData</stp>
        <stp>RBES2F</stp>
        <stp>Bate</stp>
        <tr r="E14" s="3"/>
      </tp>
      <tp>
        <v>128</v>
        <stp/>
        <stp>ContractData</stp>
        <stp>RBES2G</stp>
        <stp>Bate</stp>
        <tr r="E15" s="3"/>
      </tp>
      <tp>
        <v>128</v>
        <stp/>
        <stp>ContractData</stp>
        <stp>RBES2N</stp>
        <stp>Bate</stp>
        <tr r="E20" s="3"/>
      </tp>
      <tp>
        <v>128</v>
        <stp/>
        <stp>ContractData</stp>
        <stp>RBES2M</stp>
        <stp>Bate</stp>
        <tr r="E19" s="3"/>
      </tp>
      <tp>
        <v>64</v>
        <stp/>
        <stp>ContractData</stp>
        <stp>RBES2J</stp>
        <stp>Bate</stp>
        <tr r="E17" s="3"/>
      </tp>
      <tp>
        <v>64</v>
        <stp/>
        <stp>ContractData</stp>
        <stp>RBES2K</stp>
        <stp>Bate</stp>
        <tr r="E18" s="3"/>
      </tp>
      <tp>
        <v>128</v>
        <stp/>
        <stp>ContractData</stp>
        <stp>RBES2H</stp>
        <stp>Bate</stp>
        <tr r="E16" s="3"/>
      </tp>
      <tp>
        <v>128</v>
        <stp/>
        <stp>ContractData</stp>
        <stp>RBES2V</stp>
        <stp>Bate</stp>
        <tr r="E23" s="3"/>
      </tp>
      <tp>
        <v>64</v>
        <stp/>
        <stp>ContractData</stp>
        <stp>RBES2U</stp>
        <stp>Bate</stp>
        <tr r="E22" s="3"/>
      </tp>
      <tp>
        <v>128</v>
        <stp/>
        <stp>ContractData</stp>
        <stp>RBES2Q</stp>
        <stp>Bate</stp>
        <tr r="E21" s="3"/>
      </tp>
      <tp>
        <v>0</v>
        <stp/>
        <stp>ContractData</stp>
        <stp>RBES2Z</stp>
        <stp>Bate</stp>
        <tr r="E25" s="3"/>
      </tp>
      <tp>
        <v>0</v>
        <stp/>
        <stp>ContractData</stp>
        <stp>RBES2X</stp>
        <stp>Bate</stp>
        <tr r="E24" s="3"/>
      </tp>
      <tp>
        <v>32</v>
        <stp/>
        <stp>ContractData</stp>
        <stp>RBES1F</stp>
        <stp>Bate</stp>
        <tr r="D14" s="3"/>
      </tp>
      <tp>
        <v>128</v>
        <stp/>
        <stp>ContractData</stp>
        <stp>RBES1G</stp>
        <stp>Bate</stp>
        <tr r="D15" s="3"/>
      </tp>
      <tp>
        <v>128</v>
        <stp/>
        <stp>ContractData</stp>
        <stp>RBES1N</stp>
        <stp>Bate</stp>
        <tr r="D20" s="3"/>
      </tp>
      <tp>
        <v>128</v>
        <stp/>
        <stp>ContractData</stp>
        <stp>RBES1M</stp>
        <stp>Bate</stp>
        <tr r="D19" s="3"/>
      </tp>
      <tp>
        <v>64</v>
        <stp/>
        <stp>ContractData</stp>
        <stp>RBES1J</stp>
        <stp>Bate</stp>
        <tr r="D17" s="3"/>
      </tp>
      <tp>
        <v>64</v>
        <stp/>
        <stp>ContractData</stp>
        <stp>RBES1K</stp>
        <stp>Bate</stp>
        <tr r="D18" s="3"/>
      </tp>
      <tp>
        <v>128</v>
        <stp/>
        <stp>ContractData</stp>
        <stp>RBES1H</stp>
        <stp>Bate</stp>
        <tr r="D16" s="3"/>
      </tp>
      <tp>
        <v>128</v>
        <stp/>
        <stp>ContractData</stp>
        <stp>RBES1V</stp>
        <stp>Bate</stp>
        <tr r="D23" s="3"/>
      </tp>
      <tp>
        <v>128</v>
        <stp/>
        <stp>ContractData</stp>
        <stp>RBES1U</stp>
        <stp>Bate</stp>
        <tr r="D22" s="3"/>
      </tp>
      <tp>
        <v>128</v>
        <stp/>
        <stp>ContractData</stp>
        <stp>RBES1Q</stp>
        <stp>Bate</stp>
        <tr r="D21" s="3"/>
      </tp>
      <tp>
        <v>128</v>
        <stp/>
        <stp>ContractData</stp>
        <stp>RBES1Z</stp>
        <stp>Bate</stp>
        <tr r="D25" s="3"/>
      </tp>
      <tp>
        <v>128</v>
        <stp/>
        <stp>ContractData</stp>
        <stp>RBES1X</stp>
        <stp>Bate</stp>
        <tr r="D24" s="3"/>
      </tp>
      <tp>
        <v>1.5233000000000001</v>
        <stp/>
        <stp>ContractData</stp>
        <stp>RBE</stp>
        <stp>Bid</stp>
        <stp/>
        <stp>T</stp>
        <tr r="E49" s="2"/>
      </tp>
      <tp>
        <v>1.5239</v>
        <stp/>
        <stp>ContractData</stp>
        <stp>RBE</stp>
        <stp>Ask</stp>
        <stp/>
        <stp>T</stp>
        <tr r="E46" s="2"/>
      </tp>
      <tp t="s">
        <v/>
        <stp/>
        <stp>ContractData</stp>
        <stp>RBEX5</stp>
        <stp>High</stp>
        <stp/>
        <stp>T</stp>
        <tr r="E65" s="2"/>
      </tp>
      <tp>
        <v>1.6186</v>
        <stp/>
        <stp>ContractData</stp>
        <stp>RBEZ5</stp>
        <stp>High</stp>
        <stp/>
        <stp>T</stp>
        <tr r="E66" s="2"/>
      </tp>
      <tp>
        <v>1.7445000000000002</v>
        <stp/>
        <stp>ContractData</stp>
        <stp>RBEU5</stp>
        <stp>High</stp>
        <stp/>
        <stp>T</stp>
        <tr r="E63" s="2"/>
      </tp>
      <tp>
        <v>1.6099000000000001</v>
        <stp/>
        <stp>ContractData</stp>
        <stp>RBEV5</stp>
        <stp>High</stp>
        <stp/>
        <stp>T</stp>
        <tr r="E64" s="2"/>
      </tp>
      <tp>
        <v>1.7434000000000001</v>
        <stp/>
        <stp>ContractData</stp>
        <stp>RBEQ5</stp>
        <stp>High</stp>
        <stp/>
        <stp>T</stp>
        <tr r="E61" s="2"/>
      </tp>
      <tp>
        <v>1.8117000000000001</v>
        <stp/>
        <stp>ContractData</stp>
        <stp>RBEM5</stp>
        <stp>High</stp>
        <stp/>
        <stp>T</stp>
        <tr r="E59" s="2"/>
      </tp>
      <tp>
        <v>1.7808000000000002</v>
        <stp/>
        <stp>ContractData</stp>
        <stp>RBEN5</stp>
        <stp>High</stp>
        <stp/>
        <stp>T</stp>
        <tr r="E60" s="2"/>
      </tp>
      <tp>
        <v>1.6068</v>
        <stp/>
        <stp>ContractData</stp>
        <stp>RBEH5</stp>
        <stp>High</stp>
        <stp/>
        <stp>T</stp>
        <tr r="E55" s="2"/>
      </tp>
      <tp>
        <v>1.8165</v>
        <stp/>
        <stp>ContractData</stp>
        <stp>RBEK5</stp>
        <stp>High</stp>
        <stp/>
        <stp>T</stp>
        <tr r="E58" s="2"/>
      </tp>
      <tp>
        <v>1.8069000000000002</v>
        <stp/>
        <stp>ContractData</stp>
        <stp>RBEJ5</stp>
        <stp>High</stp>
        <stp/>
        <stp>T</stp>
        <tr r="E56" s="2"/>
      </tp>
      <tp>
        <v>1.5868</v>
        <stp/>
        <stp>ContractData</stp>
        <stp>RBEG5</stp>
        <stp>High</stp>
        <stp/>
        <stp>T</stp>
        <tr r="E54" s="2"/>
      </tp>
      <tp>
        <v>1.5767</v>
        <stp/>
        <stp>ContractData</stp>
        <stp>RBEF5</stp>
        <stp>High</stp>
        <stp/>
        <stp>T</stp>
        <tr r="E53" s="2"/>
      </tp>
      <tp t="s">
        <v>RBEF5</v>
        <stp/>
        <stp>ContractData</stp>
        <stp>RBEF5</stp>
        <stp>Symbol</stp>
        <tr r="B12" s="2"/>
        <tr r="B7" s="2"/>
      </tp>
      <tp t="s">
        <v>RBEG5</v>
        <stp/>
        <stp>ContractData</stp>
        <stp>RBEG5</stp>
        <stp>Symbol</stp>
        <tr r="D17" s="2"/>
        <tr r="D7" s="2"/>
      </tp>
      <tp t="s">
        <v>RBEH5</v>
        <stp/>
        <stp>ContractData</stp>
        <stp>RBEH5</stp>
        <stp>Symbol</stp>
        <tr r="E22" s="2"/>
        <tr r="E7" s="2"/>
      </tp>
      <tp t="s">
        <v>RBEJ5</v>
        <stp/>
        <stp>ContractData</stp>
        <stp>RBEJ5</stp>
        <stp>Symbol</stp>
        <tr r="F27" s="2"/>
        <tr r="F7" s="2"/>
      </tp>
      <tp t="s">
        <v>RBEK5</v>
        <stp/>
        <stp>ContractData</stp>
        <stp>RBEK5</stp>
        <stp>Symbol</stp>
        <tr r="G7" s="2"/>
        <tr r="G32" s="2"/>
      </tp>
      <tp t="s">
        <v>RBEM5</v>
        <stp/>
        <stp>ContractData</stp>
        <stp>RBEM5</stp>
        <stp>Symbol</stp>
        <tr r="H7" s="2"/>
        <tr r="H37" s="2"/>
      </tp>
      <tp t="s">
        <v>RBEN5</v>
        <stp/>
        <stp>ContractData</stp>
        <stp>RBEN5</stp>
        <stp>Symbol</stp>
        <tr r="I42" s="2"/>
        <tr r="I7" s="2"/>
      </tp>
      <tp t="s">
        <v>RBEQ5</v>
        <stp/>
        <stp>ContractData</stp>
        <stp>RBEQ5</stp>
        <stp>Symbol</stp>
        <tr r="J7" s="2"/>
        <tr r="J47" s="2"/>
      </tp>
      <tp t="s">
        <v>RBEU5</v>
        <stp/>
        <stp>ContractData</stp>
        <stp>RBEU5</stp>
        <stp>Symbol</stp>
        <tr r="K52" s="2"/>
        <tr r="K7" s="2"/>
      </tp>
      <tp t="s">
        <v>RBEV5</v>
        <stp/>
        <stp>ContractData</stp>
        <stp>RBEV5</stp>
        <stp>Symbol</stp>
        <tr r="L57" s="2"/>
        <tr r="L7" s="2"/>
      </tp>
      <tp t="s">
        <v>RBEX5</v>
        <stp/>
        <stp>ContractData</stp>
        <stp>RBEX5</stp>
        <stp>Symbol</stp>
        <tr r="M62" s="2"/>
        <tr r="M7" s="2"/>
      </tp>
      <tp t="s">
        <v>RBEZ5</v>
        <stp/>
        <stp>ContractData</stp>
        <stp>RBEZ5</stp>
        <stp>Symbol</stp>
        <tr r="N67" s="2"/>
        <tr r="N7" s="2"/>
      </tp>
      <tp t="s">
        <v>RBEH5</v>
        <stp/>
        <stp>ContractData</stp>
        <stp>RBE?3</stp>
        <stp>Symbol</stp>
        <tr r="Q4" s="3"/>
      </tp>
      <tp t="s">
        <v>RBEG5</v>
        <stp/>
        <stp>ContractData</stp>
        <stp>RBE?2</stp>
        <stp>Symbol</stp>
        <tr r="Q3" s="3"/>
        <tr r="S36" s="3"/>
      </tp>
      <tp t="s">
        <v>RBEF5</v>
        <stp/>
        <stp>ContractData</stp>
        <stp>RBE?1</stp>
        <stp>Symbol</stp>
        <tr r="Q2" s="3"/>
        <tr r="S35" s="3"/>
      </tp>
      <tp t="s">
        <v>RBEN5</v>
        <stp/>
        <stp>ContractData</stp>
        <stp>RBE?7</stp>
        <stp>Symbol</stp>
        <tr r="Q8" s="3"/>
      </tp>
      <tp t="s">
        <v>RBEM5</v>
        <stp/>
        <stp>ContractData</stp>
        <stp>RBE?6</stp>
        <stp>Symbol</stp>
        <tr r="Q7" s="3"/>
      </tp>
      <tp t="s">
        <v>RBEK5</v>
        <stp/>
        <stp>ContractData</stp>
        <stp>RBE?5</stp>
        <stp>Symbol</stp>
        <tr r="Q6" s="3"/>
      </tp>
      <tp t="s">
        <v>RBEJ5</v>
        <stp/>
        <stp>ContractData</stp>
        <stp>RBE?4</stp>
        <stp>Symbol</stp>
        <tr r="Q5" s="3"/>
      </tp>
      <tp t="s">
        <v>RBEU5</v>
        <stp/>
        <stp>ContractData</stp>
        <stp>RBE?9</stp>
        <stp>Symbol</stp>
        <tr r="Q10" s="3"/>
      </tp>
      <tp t="s">
        <v>RBEQ5</v>
        <stp/>
        <stp>ContractData</stp>
        <stp>RBE?8</stp>
        <stp>Symbol</stp>
        <tr r="Q9" s="3"/>
      </tp>
      <tp>
        <v>-3.1200000000000002E-2</v>
        <stp/>
        <stp>ContractData</stp>
        <stp>RBES10G5</stp>
        <stp>LastTradeorSettle</stp>
        <stp/>
        <stp>T</stp>
        <tr r="N20" s="2"/>
      </tp>
      <tp>
        <v>-0.51676329720191583</v>
        <stp/>
        <stp>ContractData</stp>
        <stp>EP</stp>
        <stp>PerCentNetLastQuote</stp>
        <stp/>
        <stp>T</stp>
        <tr r="F43" s="2"/>
      </tp>
      <tp>
        <v>1.5764</v>
        <stp/>
        <stp>ContractData</stp>
        <stp>RBEF5</stp>
        <stp>Open</stp>
        <stp/>
        <stp>T</stp>
        <tr r="D53" s="2"/>
      </tp>
      <tp>
        <v>1.58</v>
        <stp/>
        <stp>ContractData</stp>
        <stp>RBEG5</stp>
        <stp>Open</stp>
        <stp/>
        <stp>T</stp>
        <tr r="D54" s="2"/>
      </tp>
      <tp>
        <v>1.8117000000000001</v>
        <stp/>
        <stp>ContractData</stp>
        <stp>RBEM5</stp>
        <stp>Open</stp>
        <stp/>
        <stp>T</stp>
        <tr r="D59" s="2"/>
      </tp>
      <tp>
        <v>1.7808000000000002</v>
        <stp/>
        <stp>ContractData</stp>
        <stp>RBEN5</stp>
        <stp>Open</stp>
        <stp/>
        <stp>T</stp>
        <tr r="D60" s="2"/>
      </tp>
      <tp>
        <v>1.6040000000000001</v>
        <stp/>
        <stp>ContractData</stp>
        <stp>RBEH5</stp>
        <stp>Open</stp>
        <stp/>
        <stp>T</stp>
        <tr r="D55" s="2"/>
      </tp>
      <tp>
        <v>1.8069000000000002</v>
        <stp/>
        <stp>ContractData</stp>
        <stp>RBEJ5</stp>
        <stp>Open</stp>
        <stp/>
        <stp>T</stp>
        <tr r="D56" s="2"/>
      </tp>
      <tp>
        <v>1.8165</v>
        <stp/>
        <stp>ContractData</stp>
        <stp>RBEK5</stp>
        <stp>Open</stp>
        <stp/>
        <stp>T</stp>
        <tr r="D58" s="2"/>
      </tp>
      <tp>
        <v>1.7445000000000002</v>
        <stp/>
        <stp>ContractData</stp>
        <stp>RBEU5</stp>
        <stp>Open</stp>
        <stp/>
        <stp>T</stp>
        <tr r="D63" s="2"/>
      </tp>
      <tp>
        <v>1.6099000000000001</v>
        <stp/>
        <stp>ContractData</stp>
        <stp>RBEV5</stp>
        <stp>Open</stp>
        <stp/>
        <stp>T</stp>
        <tr r="D64" s="2"/>
      </tp>
      <tp>
        <v>1.7272000000000001</v>
        <stp/>
        <stp>ContractData</stp>
        <stp>RBEQ5</stp>
        <stp>Open</stp>
        <stp/>
        <stp>T</stp>
        <tr r="D61" s="2"/>
      </tp>
      <tp t="s">
        <v/>
        <stp/>
        <stp>ContractData</stp>
        <stp>RBEX5</stp>
        <stp>Open</stp>
        <stp/>
        <stp>T</stp>
        <tr r="D65" s="2"/>
      </tp>
      <tp>
        <v>1.6098000000000001</v>
        <stp/>
        <stp>ContractData</stp>
        <stp>RBEZ5</stp>
        <stp>Open</stp>
        <stp/>
        <stp>T</stp>
        <tr r="D66" s="2"/>
      </tp>
      <tp>
        <v>-4.5000000000000005E-2</v>
        <stp/>
        <stp>ContractData</stp>
        <stp>RBES11F5</stp>
        <stp>LastTradeorSettle</stp>
        <stp/>
        <stp>T</stp>
        <tr r="N15" s="2"/>
      </tp>
      <tp>
        <v>-4.8800000000000003E-2</v>
        <stp/>
        <stp>ContractData</stp>
        <stp>RBES10F5</stp>
        <stp>LastTradeorSettle</stp>
        <stp/>
        <stp>T</stp>
        <tr r="M15" s="2"/>
      </tp>
      <tp>
        <v>-2.4363833243096913</v>
        <stp/>
        <stp>ContractData</stp>
        <stp>CLE</stp>
        <stp>PerCentNetLastQuote</stp>
        <stp/>
        <stp>T</stp>
        <tr r="F40" s="2"/>
      </tp>
      <tp>
        <v>-2.6334292106104185</v>
        <stp/>
        <stp>ContractData</stp>
        <stp>RBE</stp>
        <stp>PerCentNetLastQuote</stp>
        <stp/>
        <stp>T</stp>
        <tr r="F39" s="2"/>
        <tr r="F41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7214259383832549"/>
          <c:h val="0.810829009263078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Jan 15</c:v>
                </c:pt>
                <c:pt idx="1">
                  <c:v>Feb 15</c:v>
                </c:pt>
                <c:pt idx="2">
                  <c:v>Mar 15</c:v>
                </c:pt>
                <c:pt idx="3">
                  <c:v>Apr 15</c:v>
                </c:pt>
                <c:pt idx="4">
                  <c:v>May 15</c:v>
                </c:pt>
                <c:pt idx="5">
                  <c:v>Jun 15</c:v>
                </c:pt>
                <c:pt idx="6">
                  <c:v>Jul 15</c:v>
                </c:pt>
                <c:pt idx="7">
                  <c:v>Aug 15</c:v>
                </c:pt>
                <c:pt idx="8">
                  <c:v>Sep 15</c:v>
                </c:pt>
                <c:pt idx="9">
                  <c:v>Oct 15</c:v>
                </c:pt>
                <c:pt idx="10">
                  <c:v>Nov 15</c:v>
                </c:pt>
                <c:pt idx="11">
                  <c:v>Dec 15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1.5238</c:v>
                </c:pt>
                <c:pt idx="1">
                  <c:v>1.5367000000000002</c:v>
                </c:pt>
                <c:pt idx="2">
                  <c:v>1.556</c:v>
                </c:pt>
                <c:pt idx="3">
                  <c:v>1.7562000000000002</c:v>
                </c:pt>
                <c:pt idx="4">
                  <c:v>1.7664000000000002</c:v>
                </c:pt>
                <c:pt idx="5">
                  <c:v>1.7604000000000002</c:v>
                </c:pt>
                <c:pt idx="6">
                  <c:v>1.7479</c:v>
                </c:pt>
                <c:pt idx="7">
                  <c:v>1.7310000000000001</c:v>
                </c:pt>
                <c:pt idx="8">
                  <c:v>1.71095</c:v>
                </c:pt>
                <c:pt idx="9">
                  <c:v>1.5928500000000001</c:v>
                </c:pt>
                <c:pt idx="10">
                  <c:v>1.5752000000000002</c:v>
                </c:pt>
                <c:pt idx="11">
                  <c:v>1.5691999999999999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155728"/>
        <c:axId val="369519608"/>
      </c:lineChart>
      <c:catAx>
        <c:axId val="18715572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369519608"/>
        <c:crosses val="autoZero"/>
        <c:auto val="1"/>
        <c:lblAlgn val="ctr"/>
        <c:lblOffset val="100"/>
        <c:noMultiLvlLbl val="0"/>
      </c:catAx>
      <c:valAx>
        <c:axId val="369519608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en-US"/>
          </a:p>
        </c:txPr>
        <c:crossAx val="187155728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9050">
      <a:solidFill>
        <a:schemeClr val="tx2"/>
      </a:solidFill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7068952794426"/>
          <c:y val="0.27357582305265599"/>
          <c:w val="0.86292746427695699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-4.1199999999999903E-2</c:v>
                </c:pt>
                <c:pt idx="1">
                  <c:v>-4.0699999999999958E-2</c:v>
                </c:pt>
                <c:pt idx="2">
                  <c:v>-4.3800000000000061E-2</c:v>
                </c:pt>
                <c:pt idx="3">
                  <c:v>-4.2599999999999971E-2</c:v>
                </c:pt>
                <c:pt idx="4">
                  <c:v>-4.3099999999999916E-2</c:v>
                </c:pt>
                <c:pt idx="5">
                  <c:v>-4.1299999999999892E-2</c:v>
                </c:pt>
                <c:pt idx="6">
                  <c:v>-4.1399999999999881E-2</c:v>
                </c:pt>
                <c:pt idx="7">
                  <c:v>-4.7400000000000109E-2</c:v>
                </c:pt>
                <c:pt idx="8">
                  <c:v>-4.2399999999999993E-2</c:v>
                </c:pt>
                <c:pt idx="9">
                  <c:v>-4.7199999999999909E-2</c:v>
                </c:pt>
                <c:pt idx="10">
                  <c:v>-5.8899999999999952E-2</c:v>
                </c:pt>
                <c:pt idx="11">
                  <c:v>-3.8799999999999946E-2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17568"/>
        <c:axId val="186816784"/>
      </c:barChart>
      <c:catAx>
        <c:axId val="186817568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86816784"/>
        <c:crosses val="autoZero"/>
        <c:auto val="1"/>
        <c:lblAlgn val="ctr"/>
        <c:lblOffset val="100"/>
        <c:noMultiLvlLbl val="0"/>
      </c:catAx>
      <c:valAx>
        <c:axId val="18681678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8681756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RBES1F</c:v>
                </c:pt>
                <c:pt idx="1">
                  <c:v>RBES2F</c:v>
                </c:pt>
                <c:pt idx="2">
                  <c:v>RBES3F</c:v>
                </c:pt>
                <c:pt idx="3">
                  <c:v>RBES4F</c:v>
                </c:pt>
                <c:pt idx="4">
                  <c:v>RBES5F</c:v>
                </c:pt>
                <c:pt idx="5">
                  <c:v>RBES6F</c:v>
                </c:pt>
                <c:pt idx="6">
                  <c:v>RBES7F</c:v>
                </c:pt>
                <c:pt idx="7">
                  <c:v>RBES8F</c:v>
                </c:pt>
                <c:pt idx="8">
                  <c:v>RBES9F</c:v>
                </c:pt>
                <c:pt idx="9">
                  <c:v>RBES10F</c:v>
                </c:pt>
                <c:pt idx="10">
                  <c:v>RBES11F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-1.3000000000000001E-2</c:v>
                </c:pt>
                <c:pt idx="1">
                  <c:v>-3.2399999999999998E-2</c:v>
                </c:pt>
                <c:pt idx="2">
                  <c:v>-0.23240000000000002</c:v>
                </c:pt>
                <c:pt idx="3">
                  <c:v>-0.24210000000000001</c:v>
                </c:pt>
                <c:pt idx="4">
                  <c:v>-0.23700000000000002</c:v>
                </c:pt>
                <c:pt idx="5">
                  <c:v>-0.22410000000000002</c:v>
                </c:pt>
                <c:pt idx="6">
                  <c:v>-0.2072</c:v>
                </c:pt>
                <c:pt idx="7">
                  <c:v>-0.18709999999999999</c:v>
                </c:pt>
                <c:pt idx="8">
                  <c:v>-6.8850000000000008E-2</c:v>
                </c:pt>
                <c:pt idx="9">
                  <c:v>-5.0950000000000002E-2</c:v>
                </c:pt>
                <c:pt idx="10">
                  <c:v>-4.5000000000000005E-2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15608"/>
        <c:axId val="186816000"/>
      </c:lineChart>
      <c:catAx>
        <c:axId val="186815608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 baseline="0"/>
            </a:pPr>
            <a:endParaRPr lang="en-US"/>
          </a:p>
        </c:txPr>
        <c:crossAx val="186816000"/>
        <c:crosses val="autoZero"/>
        <c:auto val="1"/>
        <c:lblAlgn val="ctr"/>
        <c:lblOffset val="100"/>
        <c:noMultiLvlLbl val="0"/>
      </c:catAx>
      <c:valAx>
        <c:axId val="186816000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186815608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 cmpd="sng">
      <a:solidFill>
        <a:schemeClr val="tx2"/>
      </a:solidFill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9.9999999999999915E-4</c:v>
                </c:pt>
                <c:pt idx="1">
                  <c:v>2.7999999999999969E-3</c:v>
                </c:pt>
                <c:pt idx="2">
                  <c:v>3.1999999999999806E-3</c:v>
                </c:pt>
                <c:pt idx="3">
                  <c:v>4.8999999999999877E-3</c:v>
                </c:pt>
                <c:pt idx="4">
                  <c:v>4.8999999999999877E-3</c:v>
                </c:pt>
                <c:pt idx="5">
                  <c:v>3.2000000000000084E-3</c:v>
                </c:pt>
                <c:pt idx="6">
                  <c:v>2.9000000000000137E-3</c:v>
                </c:pt>
                <c:pt idx="7">
                  <c:v>2.0000000000000018E-3</c:v>
                </c:pt>
                <c:pt idx="8">
                  <c:v>-2.5000000000000022E-3</c:v>
                </c:pt>
                <c:pt idx="9">
                  <c:v>4.4000000000000011E-3</c:v>
                </c:pt>
                <c:pt idx="10">
                  <c:v>-1.0000000000000286E-4</c:v>
                </c:pt>
                <c:pt idx="11">
                  <c:v>2.3999999999999994E-3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2992392"/>
        <c:axId val="372992000"/>
      </c:barChart>
      <c:catAx>
        <c:axId val="37299239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372992000"/>
        <c:crosses val="autoZero"/>
        <c:auto val="1"/>
        <c:lblAlgn val="ctr"/>
        <c:lblOffset val="100"/>
        <c:noMultiLvlLbl val="0"/>
      </c:catAx>
      <c:valAx>
        <c:axId val="372992000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txPr>
          <a:bodyPr/>
          <a:lstStyle/>
          <a:p>
            <a:pPr>
              <a:defRPr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37299239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8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21104</c:v>
                </c:pt>
                <c:pt idx="1">
                  <c:v>128839</c:v>
                </c:pt>
                <c:pt idx="2">
                  <c:v>122432</c:v>
                </c:pt>
                <c:pt idx="3">
                  <c:v>122436</c:v>
                </c:pt>
                <c:pt idx="4">
                  <c:v>199783</c:v>
                </c:pt>
                <c:pt idx="5">
                  <c:v>161036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374337608"/>
        <c:axId val="374338000"/>
      </c:barChart>
      <c:catAx>
        <c:axId val="374337608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374338000"/>
        <c:crosses val="autoZero"/>
        <c:auto val="1"/>
        <c:lblAlgn val="ctr"/>
        <c:lblOffset val="100"/>
        <c:noMultiLvlLbl val="0"/>
      </c:catAx>
      <c:valAx>
        <c:axId val="374338000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374337608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solidFill>
        <a:schemeClr val="tx2"/>
      </a:solidFill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013000563378296E-2"/>
          <c:y val="0.22192956397274571"/>
          <c:w val="0.91797399887324338"/>
          <c:h val="0.4035813744382258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RBEFrontMonth!$V$66:$V$78</c:f>
              <c:strCache>
                <c:ptCount val="12"/>
                <c:pt idx="0">
                  <c:v>Jan 15</c:v>
                </c:pt>
                <c:pt idx="1">
                  <c:v>Feb 15</c:v>
                </c:pt>
                <c:pt idx="2">
                  <c:v>Mar 15</c:v>
                </c:pt>
                <c:pt idx="3">
                  <c:v>Apr 15</c:v>
                </c:pt>
                <c:pt idx="4">
                  <c:v>May 15</c:v>
                </c:pt>
                <c:pt idx="5">
                  <c:v>Jun 15</c:v>
                </c:pt>
                <c:pt idx="6">
                  <c:v>Jul 15</c:v>
                </c:pt>
                <c:pt idx="7">
                  <c:v>Aug 15</c:v>
                </c:pt>
                <c:pt idx="8">
                  <c:v>Sep 15</c:v>
                </c:pt>
                <c:pt idx="9">
                  <c:v>Oct 15</c:v>
                </c:pt>
                <c:pt idx="10">
                  <c:v>Nov 15</c:v>
                </c:pt>
                <c:pt idx="11">
                  <c:v>Dec 15</c:v>
                </c:pt>
              </c:strCache>
            </c:strRef>
          </c:cat>
          <c:val>
            <c:numRef>
              <c:f>RBEFrontMonth!$U$66:$U$78</c:f>
              <c:numCache>
                <c:formatCode>General</c:formatCode>
                <c:ptCount val="12"/>
                <c:pt idx="0">
                  <c:v>2399</c:v>
                </c:pt>
                <c:pt idx="1">
                  <c:v>1901</c:v>
                </c:pt>
                <c:pt idx="2">
                  <c:v>335</c:v>
                </c:pt>
                <c:pt idx="3">
                  <c:v>297</c:v>
                </c:pt>
                <c:pt idx="4">
                  <c:v>31</c:v>
                </c:pt>
                <c:pt idx="5">
                  <c:v>212</c:v>
                </c:pt>
                <c:pt idx="6">
                  <c:v>0</c:v>
                </c:pt>
                <c:pt idx="7">
                  <c:v>15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4338784"/>
        <c:axId val="374339176"/>
      </c:barChart>
      <c:catAx>
        <c:axId val="37433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374339176"/>
        <c:crosses val="autoZero"/>
        <c:auto val="1"/>
        <c:lblAlgn val="ctr"/>
        <c:lblOffset val="100"/>
        <c:noMultiLvlLbl val="0"/>
      </c:catAx>
      <c:valAx>
        <c:axId val="374339176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374338784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5875">
      <a:solidFill>
        <a:schemeClr val="tx2"/>
      </a:solidFill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image" Target="../media/image5.png"/><Relationship Id="rId5" Type="http://schemas.openxmlformats.org/officeDocument/2006/relationships/chart" Target="../charts/chart5.xml"/><Relationship Id="rId10" Type="http://schemas.openxmlformats.org/officeDocument/2006/relationships/image" Target="../media/image4.png"/><Relationship Id="rId4" Type="http://schemas.openxmlformats.org/officeDocument/2006/relationships/chart" Target="../charts/chart4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5</xdr:row>
      <xdr:rowOff>0</xdr:rowOff>
    </xdr:from>
    <xdr:to>
      <xdr:col>19</xdr:col>
      <xdr:colOff>604631</xdr:colOff>
      <xdr:row>28</xdr:row>
      <xdr:rowOff>38100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8282</xdr:colOff>
      <xdr:row>26</xdr:row>
      <xdr:rowOff>0</xdr:rowOff>
    </xdr:from>
    <xdr:to>
      <xdr:col>19</xdr:col>
      <xdr:colOff>604631</xdr:colOff>
      <xdr:row>33</xdr:row>
      <xdr:rowOff>124241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9524</xdr:colOff>
      <xdr:row>36</xdr:row>
      <xdr:rowOff>0</xdr:rowOff>
    </xdr:from>
    <xdr:to>
      <xdr:col>19</xdr:col>
      <xdr:colOff>629478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18950</xdr:colOff>
      <xdr:row>58</xdr:row>
      <xdr:rowOff>49696</xdr:rowOff>
    </xdr:from>
    <xdr:to>
      <xdr:col>19</xdr:col>
      <xdr:colOff>646044</xdr:colOff>
      <xdr:row>64</xdr:row>
      <xdr:rowOff>132523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8282</xdr:colOff>
      <xdr:row>27</xdr:row>
      <xdr:rowOff>43896</xdr:rowOff>
    </xdr:from>
    <xdr:ext cx="4348369" cy="231666"/>
    <xdr:sp macro="" textlink="">
      <xdr:nvSpPr>
        <xdr:cNvPr id="17" name="TextBox 16"/>
        <xdr:cNvSpPr txBox="1"/>
      </xdr:nvSpPr>
      <xdr:spPr>
        <a:xfrm>
          <a:off x="11545956" y="3075331"/>
          <a:ext cx="4348369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2382</xdr:rowOff>
    </xdr:from>
    <xdr:to>
      <xdr:col>5</xdr:col>
      <xdr:colOff>8283</xdr:colOff>
      <xdr:row>34</xdr:row>
      <xdr:rowOff>140494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574397</xdr:colOff>
      <xdr:row>7</xdr:row>
      <xdr:rowOff>33132</xdr:rowOff>
    </xdr:from>
    <xdr:to>
      <xdr:col>15</xdr:col>
      <xdr:colOff>264131</xdr:colOff>
      <xdr:row>8</xdr:row>
      <xdr:rowOff>24830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12071" y="546654"/>
          <a:ext cx="658799" cy="149067"/>
        </a:xfrm>
        <a:prstGeom prst="rect">
          <a:avLst/>
        </a:prstGeom>
      </xdr:spPr>
    </xdr:pic>
    <xdr:clientData/>
  </xdr:twoCellAnchor>
  <xdr:twoCellAnchor editAs="oneCell">
    <xdr:from>
      <xdr:col>16</xdr:col>
      <xdr:colOff>436065</xdr:colOff>
      <xdr:row>38</xdr:row>
      <xdr:rowOff>60050</xdr:rowOff>
    </xdr:from>
    <xdr:to>
      <xdr:col>17</xdr:col>
      <xdr:colOff>407408</xdr:colOff>
      <xdr:row>39</xdr:row>
      <xdr:rowOff>51748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630261" y="4507811"/>
          <a:ext cx="658799" cy="149067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67</xdr:row>
      <xdr:rowOff>38100</xdr:rowOff>
    </xdr:from>
    <xdr:to>
      <xdr:col>4</xdr:col>
      <xdr:colOff>624867</xdr:colOff>
      <xdr:row>67</xdr:row>
      <xdr:rowOff>152386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89897" y="8055665"/>
          <a:ext cx="481992" cy="114286"/>
        </a:xfrm>
        <a:prstGeom prst="rect">
          <a:avLst/>
        </a:prstGeom>
      </xdr:spPr>
    </xdr:pic>
    <xdr:clientData/>
  </xdr:twoCellAnchor>
  <xdr:twoCellAnchor>
    <xdr:from>
      <xdr:col>14</xdr:col>
      <xdr:colOff>952501</xdr:colOff>
      <xdr:row>64</xdr:row>
      <xdr:rowOff>124239</xdr:rowOff>
    </xdr:from>
    <xdr:to>
      <xdr:col>19</xdr:col>
      <xdr:colOff>639847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14</xdr:col>
      <xdr:colOff>0</xdr:colOff>
      <xdr:row>34</xdr:row>
      <xdr:rowOff>0</xdr:rowOff>
    </xdr:from>
    <xdr:to>
      <xdr:col>19</xdr:col>
      <xdr:colOff>662061</xdr:colOff>
      <xdr:row>35</xdr:row>
      <xdr:rowOff>147392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537674" y="3925957"/>
          <a:ext cx="4380952" cy="304762"/>
        </a:xfrm>
        <a:prstGeom prst="rect">
          <a:avLst/>
        </a:prstGeom>
      </xdr:spPr>
    </xdr:pic>
    <xdr:clientData/>
  </xdr:twoCellAnchor>
  <xdr:twoCellAnchor>
    <xdr:from>
      <xdr:col>14</xdr:col>
      <xdr:colOff>472108</xdr:colOff>
      <xdr:row>64</xdr:row>
      <xdr:rowOff>66260</xdr:rowOff>
    </xdr:from>
    <xdr:to>
      <xdr:col>20</xdr:col>
      <xdr:colOff>366329</xdr:colOff>
      <xdr:row>66</xdr:row>
      <xdr:rowOff>8282</xdr:rowOff>
    </xdr:to>
    <xdr:sp macro="" textlink="">
      <xdr:nvSpPr>
        <xdr:cNvPr id="16" name="TextBox 16"/>
        <xdr:cNvSpPr txBox="1"/>
      </xdr:nvSpPr>
      <xdr:spPr>
        <a:xfrm>
          <a:off x="12009782" y="7810499"/>
          <a:ext cx="4300569" cy="2567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Contract</a:t>
          </a:r>
          <a:r>
            <a:rPr lang="en-US" sz="9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Volume</a:t>
          </a:r>
          <a:endParaRPr lang="en-US" sz="9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twoCellAnchor>
  <xdr:twoCellAnchor editAs="oneCell">
    <xdr:from>
      <xdr:col>0</xdr:col>
      <xdr:colOff>57978</xdr:colOff>
      <xdr:row>3</xdr:row>
      <xdr:rowOff>24849</xdr:rowOff>
    </xdr:from>
    <xdr:to>
      <xdr:col>14</xdr:col>
      <xdr:colOff>25066</xdr:colOff>
      <xdr:row>4</xdr:row>
      <xdr:rowOff>136628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978" y="24849"/>
          <a:ext cx="11504762" cy="28571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8283</xdr:rowOff>
    </xdr:from>
    <xdr:to>
      <xdr:col>19</xdr:col>
      <xdr:colOff>633490</xdr:colOff>
      <xdr:row>4</xdr:row>
      <xdr:rowOff>129586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537674" y="8283"/>
          <a:ext cx="4352381" cy="29523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7.1866E-7</cdr:y>
    </cdr:from>
    <cdr:to>
      <cdr:x>1</cdr:x>
      <cdr:y>0.13095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675" y="1"/>
          <a:ext cx="4325160" cy="18221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RowColHeaders="0" tabSelected="1" topLeftCell="A4" zoomScale="92" zoomScaleNormal="92" workbookViewId="0">
      <selection activeCell="I50" sqref="I50"/>
    </sheetView>
  </sheetViews>
  <sheetFormatPr defaultColWidth="9" defaultRowHeight="13.8" x14ac:dyDescent="0.25"/>
  <cols>
    <col min="1" max="1" width="0.8984375" style="2" customWidth="1"/>
    <col min="2" max="2" width="10.69921875" style="1" customWidth="1"/>
    <col min="3" max="3" width="10.69921875" style="1" hidden="1" customWidth="1"/>
    <col min="4" max="14" width="12.69921875" style="1" customWidth="1"/>
    <col min="15" max="15" width="12.69921875" style="2" customWidth="1"/>
    <col min="16" max="16384" width="9" style="2"/>
  </cols>
  <sheetData>
    <row r="1" spans="2:23" hidden="1" x14ac:dyDescent="0.25"/>
    <row r="2" spans="2:23" hidden="1" x14ac:dyDescent="0.25"/>
    <row r="3" spans="2:23" hidden="1" x14ac:dyDescent="0.25"/>
    <row r="4" spans="2:23" x14ac:dyDescent="0.25"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5" spans="2:23" ht="14.4" thickBot="1" x14ac:dyDescent="0.3"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</row>
    <row r="6" spans="2:23" ht="12.6" customHeight="1" thickBot="1" x14ac:dyDescent="0.3">
      <c r="B6" s="3" t="str">
        <f>RIGHT(RTD("cqg.rtd", ,"ContractData",Calculations!Q2, "LongDescription"),6)</f>
        <v>Jan 15</v>
      </c>
      <c r="D6" s="3" t="str">
        <f>RIGHT(RTD("cqg.rtd", ,"ContractData",Calculations!Q3, "LongDescription"),6)</f>
        <v>Feb 15</v>
      </c>
      <c r="E6" s="3" t="str">
        <f>RIGHT(RTD("cqg.rtd", ,"ContractData",Calculations!Q4, "LongDescription"),6)</f>
        <v>Mar 15</v>
      </c>
      <c r="F6" s="3" t="str">
        <f>RIGHT(RTD("cqg.rtd", ,"ContractData",Calculations!Q5, "LongDescription"),6)</f>
        <v>Apr 15</v>
      </c>
      <c r="G6" s="3" t="str">
        <f>RIGHT(RTD("cqg.rtd", ,"ContractData",Calculations!Q6, "LongDescription"),6)</f>
        <v>May 15</v>
      </c>
      <c r="H6" s="3" t="str">
        <f>RIGHT(RTD("cqg.rtd", ,"ContractData",Calculations!Q7, "LongDescription"),6)</f>
        <v>Jun 15</v>
      </c>
      <c r="I6" s="3" t="str">
        <f>RIGHT(RTD("cqg.rtd", ,"ContractData",Calculations!Q8, "LongDescription"),6)</f>
        <v>Jul 15</v>
      </c>
      <c r="J6" s="3" t="str">
        <f>RIGHT(RTD("cqg.rtd", ,"ContractData",Calculations!Q9, "LongDescription"),6)</f>
        <v>Aug 15</v>
      </c>
      <c r="K6" s="3" t="str">
        <f>RIGHT(RTD("cqg.rtd", ,"ContractData",Calculations!Q10, "LongDescription"),6)</f>
        <v>Sep 15</v>
      </c>
      <c r="L6" s="3" t="str">
        <f>RIGHT(RTD("cqg.rtd", ,"ContractData",Calculations!Q11, "LongDescription"),6)</f>
        <v>Oct 15</v>
      </c>
      <c r="M6" s="3" t="str">
        <f>RIGHT(RTD("cqg.rtd", ,"ContractData",Calculations!Q12, "LongDescription"),6)</f>
        <v>Nov 15</v>
      </c>
      <c r="N6" s="3" t="str">
        <f>RIGHT(RTD("cqg.rtd", ,"ContractData",Calculations!Q13, "LongDescription"),6)</f>
        <v>Dec 15</v>
      </c>
    </row>
    <row r="7" spans="2:23" ht="12.6" hidden="1" customHeight="1" thickBot="1" x14ac:dyDescent="0.3">
      <c r="B7" s="3" t="str">
        <f>RTD("cqg.rtd", ,"ContractData",Calculations!Q2, "Symbol")</f>
        <v>RBEF5</v>
      </c>
      <c r="C7" s="4"/>
      <c r="D7" s="5" t="str">
        <f>RTD("cqg.rtd", ,"ContractData",Calculations!Q3, "Symbol")</f>
        <v>RBEG5</v>
      </c>
      <c r="E7" s="5" t="str">
        <f>RTD("cqg.rtd", ,"ContractData",Calculations!Q4, "Symbol")</f>
        <v>RBEH5</v>
      </c>
      <c r="F7" s="5" t="str">
        <f>RTD("cqg.rtd", ,"ContractData",Calculations!Q5, "Symbol")</f>
        <v>RBEJ5</v>
      </c>
      <c r="G7" s="5" t="str">
        <f>RTD("cqg.rtd", ,"ContractData",Calculations!Q6, "Symbol")</f>
        <v>RBEK5</v>
      </c>
      <c r="H7" s="5" t="str">
        <f>RTD("cqg.rtd", ,"ContractData",Calculations!Q7, "Symbol")</f>
        <v>RBEM5</v>
      </c>
      <c r="I7" s="5" t="str">
        <f>RTD("cqg.rtd", ,"ContractData",Calculations!Q8, "Symbol")</f>
        <v>RBEN5</v>
      </c>
      <c r="J7" s="5" t="str">
        <f>RTD("cqg.rtd", ,"ContractData",Calculations!Q9, "Symbol")</f>
        <v>RBEQ5</v>
      </c>
      <c r="K7" s="5" t="str">
        <f>RTD("cqg.rtd", ,"ContractData",Calculations!Q10, "Symbol")</f>
        <v>RBEU5</v>
      </c>
      <c r="L7" s="5" t="str">
        <f>RTD("cqg.rtd", ,"ContractData",Calculations!Q11, "Symbol")</f>
        <v>RBEV5</v>
      </c>
      <c r="M7" s="5" t="str">
        <f>RTD("cqg.rtd", ,"ContractData",Calculations!Q12, "Symbol")</f>
        <v>RBEX5</v>
      </c>
      <c r="N7" s="6" t="str">
        <f>RTD("cqg.rtd", ,"ContractData",Calculations!Q13, "Symbol")</f>
        <v>RBEZ5</v>
      </c>
      <c r="O7" s="7"/>
    </row>
    <row r="8" spans="2:23" ht="12.6" customHeight="1" x14ac:dyDescent="0.25">
      <c r="B8" s="8" t="str">
        <f>TEXT(RTD("cqg.rtd",,"ContractData",B7,Calculations!$T$1,,"T"),"#.0000")&amp;" "&amp;"A"</f>
        <v>1.5239 A</v>
      </c>
      <c r="C8" s="9"/>
      <c r="D8" s="9" t="str">
        <f>TEXT(RTD("cqg.rtd",,"ContractData",D7,Calculations!$T$1,,"T"),"#.0000")&amp;" "&amp;"A"</f>
        <v>1.5368 A</v>
      </c>
      <c r="E8" s="9" t="str">
        <f>TEXT(RTD("cqg.rtd",,"ContractData",E7,Calculations!$T$1,,"T"),"#.0000")&amp;" "&amp;"A"</f>
        <v>1.5562 A</v>
      </c>
      <c r="F8" s="9" t="str">
        <f>TEXT(RTD("cqg.rtd",,"ContractData",F7,Calculations!$T$1,,"T"),"#.0000")&amp;" "&amp;"A"</f>
        <v>1.7566 A</v>
      </c>
      <c r="G8" s="9" t="str">
        <f>TEXT(RTD("cqg.rtd",,"ContractData",G7,Calculations!$T$1,,"T"),"#.0000")&amp;" "&amp;"A"</f>
        <v>1.7664 A</v>
      </c>
      <c r="H8" s="9" t="str">
        <f>TEXT(RTD("cqg.rtd",,"ContractData",H7,Calculations!$T$1,,"T"),"#.0000")&amp;" "&amp;"A"</f>
        <v>1.7611 A</v>
      </c>
      <c r="I8" s="9" t="str">
        <f>TEXT(RTD("cqg.rtd",,"ContractData",I7,Calculations!$T$1,,"T"),"#.0000")&amp;" "&amp;"A"</f>
        <v>1.7485 A</v>
      </c>
      <c r="J8" s="9" t="str">
        <f>TEXT(RTD("cqg.rtd",,"ContractData",J7,Calculations!$T$1,,"T"),"#.0000")&amp;" "&amp;"A"</f>
        <v>1.7316 A</v>
      </c>
      <c r="K8" s="9" t="str">
        <f>TEXT(RTD("cqg.rtd",,"ContractData",K7,Calculations!$T$1,,"T"),"#.0000")&amp;" "&amp;"A"</f>
        <v>1.7116 A</v>
      </c>
      <c r="L8" s="9" t="str">
        <f>TEXT(RTD("cqg.rtd",,"ContractData",L7,Calculations!$T$1,,"T"),"#.0000")&amp;" "&amp;"A"</f>
        <v>1.5935 A</v>
      </c>
      <c r="M8" s="9" t="str">
        <f>TEXT(RTD("cqg.rtd",,"ContractData",M7,Calculations!$T$1,,"T"),"#.0000")&amp;" "&amp;"A"</f>
        <v>1.5758 A</v>
      </c>
      <c r="N8" s="10" t="str">
        <f>TEXT(RTD("cqg.rtd",,"ContractData",N7,Calculations!$T$1,,"T"),"#.0000")&amp;" "&amp;"A"</f>
        <v>1.5699 A</v>
      </c>
      <c r="O8" s="11"/>
    </row>
    <row r="9" spans="2:23" ht="12.6" customHeight="1" x14ac:dyDescent="0.25">
      <c r="B9" s="12" t="str">
        <f>TEXT(RTD("cqg.rtd",,"ContractData",B7,Calculations!$S$1,,"T"),"#.0000")&amp;" "&amp;"B"</f>
        <v>1.5233 B</v>
      </c>
      <c r="C9" s="13"/>
      <c r="D9" s="12" t="str">
        <f>TEXT(RTD("cqg.rtd",,"ContractData",D7,Calculations!$S$1,,"T"),"#.0000")&amp;" "&amp;"B"</f>
        <v>1.5362 B</v>
      </c>
      <c r="E9" s="12" t="str">
        <f>TEXT(RTD("cqg.rtd",,"ContractData",E7,Calculations!$S$1,,"T"),"#.0000")&amp;" "&amp;"B"</f>
        <v>1.5556 B</v>
      </c>
      <c r="F9" s="12" t="str">
        <f>TEXT(RTD("cqg.rtd",,"ContractData",F7,Calculations!$S$1,,"T"),"#.0000")&amp;" "&amp;"B"</f>
        <v>1.7558 B</v>
      </c>
      <c r="G9" s="12" t="str">
        <f>TEXT(RTD("cqg.rtd",,"ContractData",G7,Calculations!$S$1,,"T"),"#.0000")&amp;" "&amp;"B"</f>
        <v>1.7655 B</v>
      </c>
      <c r="H9" s="12" t="str">
        <f>TEXT(RTD("cqg.rtd",,"ContractData",H7,Calculations!$S$1,,"T"),"#.0000")&amp;" "&amp;"B"</f>
        <v>1.7601 B</v>
      </c>
      <c r="I9" s="12" t="str">
        <f>TEXT(RTD("cqg.rtd",,"ContractData",I7,Calculations!$S$1,,"T"),"#.0000")&amp;" "&amp;"B"</f>
        <v>1.7473 B</v>
      </c>
      <c r="J9" s="12" t="str">
        <f>TEXT(RTD("cqg.rtd",,"ContractData",J7,Calculations!$S$1,,"T"),"#.0000")&amp;" "&amp;"B"</f>
        <v>1.7304 B</v>
      </c>
      <c r="K9" s="12" t="str">
        <f>TEXT(RTD("cqg.rtd",,"ContractData",K7,Calculations!$S$1,,"T"),"#.0000")&amp;" "&amp;"B"</f>
        <v>1.7103 B</v>
      </c>
      <c r="L9" s="12" t="str">
        <f>TEXT(RTD("cqg.rtd",,"ContractData",L7,Calculations!$S$1,,"T"),"#.0000")&amp;" "&amp;"B"</f>
        <v>1.5922 B</v>
      </c>
      <c r="M9" s="12" t="str">
        <f>TEXT(RTD("cqg.rtd",,"ContractData",M7,Calculations!$S$1,,"T"),"#.0000")&amp;" "&amp;"B"</f>
        <v>1.5746 B</v>
      </c>
      <c r="N9" s="14" t="str">
        <f>TEXT(RTD("cqg.rtd",,"ContractData",N7,Calculations!$S$1,,"T"),"#.0000")&amp;" "&amp;"B"</f>
        <v>1.5685 B</v>
      </c>
      <c r="O9" s="11"/>
    </row>
    <row r="10" spans="2:23" ht="12.6" customHeight="1" thickBot="1" x14ac:dyDescent="0.3">
      <c r="B10" s="15" t="str">
        <f>TEXT(RTD("cqg.rtd", ,"ContractData",B7,Calculations!$R$1,,"T"),"#.0000")&amp;" "&amp;"L"</f>
        <v>1.5238 L</v>
      </c>
      <c r="C10" s="16"/>
      <c r="D10" s="16" t="str">
        <f>TEXT(RTD("cqg.rtd", ,"ContractData",D7,Calculations!$R$1,,"T"),"#.0000")&amp;" "&amp;"L"</f>
        <v>1.5367 L</v>
      </c>
      <c r="E10" s="16" t="str">
        <f>TEXT(RTD("cqg.rtd", ,"ContractData",E7,Calculations!$R$1,,"T"),"#.0000")&amp;" "&amp;"L"</f>
        <v>1.5560 L</v>
      </c>
      <c r="F10" s="16" t="str">
        <f>TEXT(RTD("cqg.rtd", ,"ContractData",F7,Calculations!$R$1,,"T"),"#.0000")&amp;" "&amp;"L"</f>
        <v>1.7591 L</v>
      </c>
      <c r="G10" s="16" t="str">
        <f>TEXT(RTD("cqg.rtd", ,"ContractData",G7,Calculations!$R$1,,"T"),"#.0000")&amp;" "&amp;"L"</f>
        <v>1.7664 L</v>
      </c>
      <c r="H10" s="16" t="str">
        <f>TEXT(RTD("cqg.rtd", ,"ContractData",H7,Calculations!$R$1,,"T"),"#.0000")&amp;" "&amp;"L"</f>
        <v>1.7604 L</v>
      </c>
      <c r="I10" s="16" t="str">
        <f>TEXT(RTD("cqg.rtd", ,"ContractData",I7,Calculations!$R$1,,"T"),"#.0000")&amp;" "&amp;"L"</f>
        <v>1.7515 L</v>
      </c>
      <c r="J10" s="16" t="str">
        <f>TEXT(RTD("cqg.rtd", ,"ContractData",J7,Calculations!$R$1,,"T"),"#.0000")&amp;" "&amp;"L"</f>
        <v>1.7323 L</v>
      </c>
      <c r="K10" s="16" t="str">
        <f>TEXT(RTD("cqg.rtd", ,"ContractData",K7,Calculations!$R$1,,"T"),"#.0000")&amp;" "&amp;"L"</f>
        <v>1.7205 L</v>
      </c>
      <c r="L10" s="16" t="str">
        <f>TEXT(RTD("cqg.rtd", ,"ContractData",L7,Calculations!$R$1,,"T"),"#.0000")&amp;" "&amp;"L"</f>
        <v>1.5964 L</v>
      </c>
      <c r="M10" s="16" t="str">
        <f>TEXT(RTD("cqg.rtd", ,"ContractData",M7,Calculations!$R$1,,"T"),"#.0000")&amp;" "&amp;"L"</f>
        <v xml:space="preserve"> L</v>
      </c>
      <c r="N10" s="17" t="str">
        <f>TEXT(RTD("cqg.rtd", ,"ContractData",N7,Calculations!$R$1,,"T"),"#.0000")&amp;" "&amp;"L"</f>
        <v>1.5707 L</v>
      </c>
      <c r="O10" s="11"/>
    </row>
    <row r="11" spans="2:23" ht="12.6" customHeight="1" thickBot="1" x14ac:dyDescent="0.3">
      <c r="B11" s="3" t="str">
        <f>RIGHT(RTD("cqg.rtd", ,"ContractData",Calculations!Q2, "LongDescription"),6)</f>
        <v>Jan 15</v>
      </c>
      <c r="C11" s="18"/>
      <c r="D11" s="3" t="str">
        <f>RIGHT(RTD("cqg.rtd", ,"ContractData",Calculations!D2, "LongDescription"),15)</f>
        <v xml:space="preserve"> Jan 15, Feb 15</v>
      </c>
      <c r="E11" s="3" t="str">
        <f>RIGHT(RTD("cqg.rtd", ,"ContractData",Calculations!E2, "LongDescription"),15)</f>
        <v xml:space="preserve"> Jan 15, Mar 15</v>
      </c>
      <c r="F11" s="3" t="str">
        <f>RIGHT(RTD("cqg.rtd", ,"ContractData",Calculations!F2, "LongDescription"),15)</f>
        <v xml:space="preserve"> Jan 15, Apr 15</v>
      </c>
      <c r="G11" s="3" t="str">
        <f>RIGHT(RTD("cqg.rtd", ,"ContractData",Calculations!G2, "LongDescription"),15)</f>
        <v xml:space="preserve"> Jan 15, May 15</v>
      </c>
      <c r="H11" s="3" t="str">
        <f>RIGHT(RTD("cqg.rtd", ,"ContractData",Calculations!H2, "LongDescription"),15)</f>
        <v xml:space="preserve"> Jan 15, Jun 15</v>
      </c>
      <c r="I11" s="3" t="str">
        <f>RIGHT(RTD("cqg.rtd", ,"ContractData",Calculations!I2, "LongDescription"),15)</f>
        <v xml:space="preserve"> Jan 15, Jul 15</v>
      </c>
      <c r="J11" s="3" t="str">
        <f>RIGHT(RTD("cqg.rtd", ,"ContractData",Calculations!J2, "LongDescription"),15)</f>
        <v xml:space="preserve"> Jan 15, Aug 15</v>
      </c>
      <c r="K11" s="3" t="str">
        <f>RIGHT(RTD("cqg.rtd", ,"ContractData",Calculations!K2, "LongDescription"),15)</f>
        <v xml:space="preserve"> Jan 15, Sep 15</v>
      </c>
      <c r="L11" s="3" t="str">
        <f>RIGHT(RTD("cqg.rtd", ,"ContractData",Calculations!L2, "LongDescription"),15)</f>
        <v xml:space="preserve"> Jan 15, Oct 15</v>
      </c>
      <c r="M11" s="3" t="str">
        <f>RIGHT(RTD("cqg.rtd", ,"ContractData",Calculations!M2, "LongDescription"),15)</f>
        <v xml:space="preserve"> Jan 15, Nov 15</v>
      </c>
      <c r="N11" s="3" t="str">
        <f>RIGHT(RTD("cqg.rtd", ,"ContractData",Calculations!N2, "LongDescription"),15)</f>
        <v xml:space="preserve"> Jan 15, Dec 15</v>
      </c>
      <c r="O11" s="11"/>
    </row>
    <row r="12" spans="2:23" ht="12.6" hidden="1" customHeight="1" thickBot="1" x14ac:dyDescent="0.3">
      <c r="B12" s="3" t="str">
        <f>RTD("cqg.rtd", ,"ContractData",Calculations!Q2, "Symbol")</f>
        <v>RBEF5</v>
      </c>
      <c r="C12" s="4"/>
      <c r="D12" s="5" t="str">
        <f>RTD("cqg.rtd", ,"ContractData",Calculations!D2, "Symbol")</f>
        <v>RBES1F5</v>
      </c>
      <c r="E12" s="5" t="str">
        <f>RTD("cqg.rtd", ,"ContractData",Calculations!E2, "Symbol")</f>
        <v>RBES2F5</v>
      </c>
      <c r="F12" s="5" t="str">
        <f>RTD("cqg.rtd", ,"ContractData",Calculations!F2, "Symbol")</f>
        <v>RBES3F5</v>
      </c>
      <c r="G12" s="5" t="str">
        <f>RTD("cqg.rtd", ,"ContractData",Calculations!G2, "Symbol")</f>
        <v>RBES4F5</v>
      </c>
      <c r="H12" s="5" t="str">
        <f>RTD("cqg.rtd", ,"ContractData",Calculations!H2, "Symbol")</f>
        <v>RBES5F5</v>
      </c>
      <c r="I12" s="5" t="str">
        <f>RTD("cqg.rtd", ,"ContractData",Calculations!I2, "Symbol")</f>
        <v>RBES6F5</v>
      </c>
      <c r="J12" s="5" t="str">
        <f>RTD("cqg.rtd", ,"ContractData",Calculations!J2, "Symbol")</f>
        <v>RBES7F5</v>
      </c>
      <c r="K12" s="5" t="str">
        <f>RTD("cqg.rtd", ,"ContractData",Calculations!K2, "Symbol")</f>
        <v>RBES8F5</v>
      </c>
      <c r="L12" s="5" t="str">
        <f>RTD("cqg.rtd", ,"ContractData",Calculations!L2, "Symbol")</f>
        <v>RBES9F5</v>
      </c>
      <c r="M12" s="5" t="str">
        <f>RTD("cqg.rtd", ,"ContractData",Calculations!M2, "Symbol")</f>
        <v>RBES10F5</v>
      </c>
      <c r="N12" s="6" t="str">
        <f>RTD("cqg.rtd", ,"ContractData",Calculations!N2, "Symbol")</f>
        <v>RBES11F5</v>
      </c>
      <c r="O12" s="7"/>
    </row>
    <row r="13" spans="2:23" ht="12.6" customHeight="1" x14ac:dyDescent="0.25">
      <c r="B13" s="8" t="str">
        <f>TEXT(RTD("cqg.rtd",,"ContractData",B12,Calculations!$T$1,,"T"),"#.0000")&amp;" "&amp;"A"</f>
        <v>1.5239 A</v>
      </c>
      <c r="C13" s="9"/>
      <c r="D13" s="9" t="str">
        <f>TEXT(RTD("cqg.rtd",,"ContractData",D12,Calculations!$T$1,,"T"),"#.0000")&amp;" "&amp;"A"</f>
        <v>-.0129 A</v>
      </c>
      <c r="E13" s="9" t="str">
        <f>TEXT(RTD("cqg.rtd",,"ContractData",E12,Calculations!$T$1,,"T"),"#.0000")&amp;" "&amp;"A"</f>
        <v>-.0323 A</v>
      </c>
      <c r="F13" s="9" t="str">
        <f>TEXT(RTD("cqg.rtd",,"ContractData",F12,Calculations!$T$1,,"T"),"#.0000")&amp;" "&amp;"A"</f>
        <v>-.2324 A</v>
      </c>
      <c r="G13" s="9" t="str">
        <f>TEXT(RTD("cqg.rtd",,"ContractData",G12,Calculations!$T$1,,"T"),"#.0000")&amp;" "&amp;"A"</f>
        <v>-.2420 A</v>
      </c>
      <c r="H13" s="9" t="str">
        <f>TEXT(RTD("cqg.rtd",,"ContractData",H12,Calculations!$T$1,,"T"),"#.0000")&amp;" "&amp;"A"</f>
        <v>-.2365 A</v>
      </c>
      <c r="I13" s="9" t="str">
        <f>TEXT(RTD("cqg.rtd",,"ContractData",I12,Calculations!$T$1,,"T"),"#.0000")&amp;" "&amp;"A"</f>
        <v>-.2238 A</v>
      </c>
      <c r="J13" s="9" t="str">
        <f>TEXT(RTD("cqg.rtd",,"ContractData",J12,Calculations!$T$1,,"T"),"#.0000")&amp;" "&amp;"A"</f>
        <v>-.2069 A</v>
      </c>
      <c r="K13" s="9" t="str">
        <f>TEXT(RTD("cqg.rtd",,"ContractData",K12,Calculations!$T$1,,"T"),"#.0000")&amp;" "&amp;"A"</f>
        <v>-.1865 A</v>
      </c>
      <c r="L13" s="9" t="str">
        <f>TEXT(RTD("cqg.rtd",,"ContractData",L12,Calculations!$T$1,,"T"),"#.0000")&amp;" "&amp;"A"</f>
        <v>-.0677 A</v>
      </c>
      <c r="M13" s="9" t="str">
        <f>TEXT(RTD("cqg.rtd",,"ContractData",M12,Calculations!$T$1,,"T"),"#.0000")&amp;" "&amp;"A"</f>
        <v>-.0500 A</v>
      </c>
      <c r="N13" s="10" t="str">
        <f>TEXT(RTD("cqg.rtd",,"ContractData",N12,Calculations!$T$1,,"T"),"#.0000")&amp;" "&amp;"A"</f>
        <v>-.0449 A</v>
      </c>
      <c r="O13" s="11"/>
      <c r="W13" s="2" t="s">
        <v>17</v>
      </c>
    </row>
    <row r="14" spans="2:23" ht="12.6" customHeight="1" x14ac:dyDescent="0.25">
      <c r="B14" s="12" t="str">
        <f>TEXT(RTD("cqg.rtd",,"ContractData",B12,Calculations!$S$1,,"T"),"#.0000")&amp;" "&amp;"B"</f>
        <v>1.5233 B</v>
      </c>
      <c r="C14" s="13"/>
      <c r="D14" s="13" t="str">
        <f>TEXT(RTD("cqg.rtd", ,"ContractData",D12,Calculations!$S$1,,"T"),"#.0000")&amp;" "&amp;"B"</f>
        <v>-.0130 B</v>
      </c>
      <c r="E14" s="13" t="str">
        <f>TEXT(RTD("cqg.rtd", ,"ContractData",E12,Calculations!$S$1,,"T"),"#.0000")&amp;" "&amp;"B"</f>
        <v>-.0325 B</v>
      </c>
      <c r="F14" s="13" t="str">
        <f>TEXT(RTD("cqg.rtd", ,"ContractData",F12,Calculations!$S$1,,"T"),"#.0000")&amp;" "&amp;"B"</f>
        <v>-.2328 B</v>
      </c>
      <c r="G14" s="13" t="str">
        <f>TEXT(RTD("cqg.rtd", ,"ContractData",G12,Calculations!$S$1,,"T"),"#.0000")&amp;" "&amp;"B"</f>
        <v>-.2424 B</v>
      </c>
      <c r="H14" s="13" t="str">
        <f>TEXT(RTD("cqg.rtd", ,"ContractData",H12,Calculations!$S$1,,"T"),"#.0000")&amp;" "&amp;"B"</f>
        <v>-.2370 B</v>
      </c>
      <c r="I14" s="13" t="str">
        <f>TEXT(RTD("cqg.rtd", ,"ContractData",I12,Calculations!$S$1,,"T"),"#.0000")&amp;" "&amp;"B"</f>
        <v>-.2244 B</v>
      </c>
      <c r="J14" s="13" t="str">
        <f>TEXT(RTD("cqg.rtd", ,"ContractData",J12,Calculations!$S$1,,"T"),"#.0000")&amp;" "&amp;"B"</f>
        <v>-.2075 B</v>
      </c>
      <c r="K14" s="13" t="str">
        <f>TEXT(RTD("cqg.rtd", ,"ContractData",K12,Calculations!$S$1,,"T"),"#.0000")&amp;" "&amp;"B"</f>
        <v>-.1877 B</v>
      </c>
      <c r="L14" s="13" t="str">
        <f>TEXT(RTD("cqg.rtd", ,"ContractData",L12,Calculations!$S$1,,"T"),"#.0000")&amp;" "&amp;"B"</f>
        <v>-.0696 B</v>
      </c>
      <c r="M14" s="13" t="str">
        <f>TEXT(RTD("cqg.rtd", ,"ContractData",M12,Calculations!$S$1,,"T"),"#.0000")&amp;" "&amp;"B"</f>
        <v>-.0519 B</v>
      </c>
      <c r="N14" s="14" t="str">
        <f>TEXT(RTD("cqg.rtd", ,"ContractData",N12,Calculations!$S$1,,"T"),"#.0000")&amp;" "&amp;"B"</f>
        <v>-.0458 B</v>
      </c>
      <c r="O14" s="11"/>
    </row>
    <row r="15" spans="2:23" ht="12.6" customHeight="1" thickBot="1" x14ac:dyDescent="0.3">
      <c r="B15" s="15" t="str">
        <f>TEXT(RTD("cqg.rtd", ,"ContractData",B12,Calculations!$R$1,,"T"),"#.0000")&amp;" "&amp;"L"</f>
        <v>1.5238 L</v>
      </c>
      <c r="C15" s="16"/>
      <c r="D15" s="16" t="str">
        <f>TEXT(RTD("cqg.rtd", ,"ContractData",D12,Calculations!$R$1,,"T"),"#.0000")&amp;" "&amp;"L"</f>
        <v>-.0130 L</v>
      </c>
      <c r="E15" s="16" t="str">
        <f>TEXT(RTD("cqg.rtd", ,"ContractData",E12,Calculations!$R$1,,"T"),"#.0000")&amp;" "&amp;"L"</f>
        <v>-.0322 L</v>
      </c>
      <c r="F15" s="16" t="str">
        <f>TEXT(RTD("cqg.rtd", ,"ContractData",F12,Calculations!$R$1,,"T"),"#.0000")&amp;" "&amp;"L"</f>
        <v>-.2324 L</v>
      </c>
      <c r="G15" s="16" t="str">
        <f>TEXT(RTD("cqg.rtd", ,"ContractData",G12,Calculations!$R$1,,"T"),"#.0000")&amp;" "&amp;"L"</f>
        <v>-.2421 L</v>
      </c>
      <c r="H15" s="16" t="str">
        <f>TEXT(RTD("cqg.rtd", ,"ContractData",H12,Calculations!$R$1,,"T"),"#.0000")&amp;" "&amp;"L"</f>
        <v>-.2370 L</v>
      </c>
      <c r="I15" s="16" t="str">
        <f>TEXT(RTD("cqg.rtd", ,"ContractData",I12,Calculations!$R$1,,"T"),"#.0000")&amp;" "&amp;"L"</f>
        <v>-.2276 L</v>
      </c>
      <c r="J15" s="16" t="str">
        <f>TEXT(RTD("cqg.rtd", ,"ContractData",J12,Calculations!$R$1,,"T"),"#.0000")&amp;" "&amp;"L"</f>
        <v>-.2100 L</v>
      </c>
      <c r="K15" s="16" t="str">
        <f>TEXT(RTD("cqg.rtd", ,"ContractData",K12,Calculations!$R$1,,"T"),"#.0000")&amp;" "&amp;"L"</f>
        <v>-.1886 L</v>
      </c>
      <c r="L15" s="16" t="str">
        <f>TEXT(RTD("cqg.rtd", ,"ContractData",L12,Calculations!$R$1,,"T"),"#.0000")&amp;" "&amp;"L"</f>
        <v>-.0715 L</v>
      </c>
      <c r="M15" s="16" t="str">
        <f>TEXT(RTD("cqg.rtd", ,"ContractData",M12,Calculations!$R$1,,"T"),"#.0000")&amp;" "&amp;"L"</f>
        <v>-.0488 L</v>
      </c>
      <c r="N15" s="17" t="str">
        <f>TEXT(RTD("cqg.rtd", ,"ContractData",N12,Calculations!$R$1,,"T"),"#.0000")&amp;" "&amp;"L"</f>
        <v>-.0450 L</v>
      </c>
      <c r="O15" s="11"/>
    </row>
    <row r="16" spans="2:23" ht="12.6" customHeight="1" thickBot="1" x14ac:dyDescent="0.3">
      <c r="B16" s="19"/>
      <c r="C16" s="19"/>
      <c r="D16" s="3" t="str">
        <f>RIGHT(RTD("cqg.rtd", ,"ContractData",Calculations!Q3, "LongDescription"),6)</f>
        <v>Feb 15</v>
      </c>
      <c r="E16" s="3" t="str">
        <f>RIGHT(RTD("cqg.rtd", ,"ContractData",Calculations!D3, "LongDescription"),15)</f>
        <v xml:space="preserve"> Feb 15, Mar 15</v>
      </c>
      <c r="F16" s="3" t="str">
        <f>RIGHT(RTD("cqg.rtd", ,"ContractData",Calculations!E3, "LongDescription"),15)</f>
        <v xml:space="preserve"> Feb 15, Apr 15</v>
      </c>
      <c r="G16" s="3" t="str">
        <f>RIGHT(RTD("cqg.rtd", ,"ContractData",Calculations!F3, "LongDescription"),15)</f>
        <v xml:space="preserve"> Feb 15, May 15</v>
      </c>
      <c r="H16" s="3" t="str">
        <f>RIGHT(RTD("cqg.rtd", ,"ContractData",Calculations!G3, "LongDescription"),15)</f>
        <v xml:space="preserve"> Feb 15, Jun 15</v>
      </c>
      <c r="I16" s="3" t="str">
        <f>RIGHT(RTD("cqg.rtd", ,"ContractData",Calculations!H3, "LongDescription"),15)</f>
        <v xml:space="preserve"> Feb 15, Jul 15</v>
      </c>
      <c r="J16" s="3" t="str">
        <f>RIGHT(RTD("cqg.rtd", ,"ContractData",Calculations!I3, "LongDescription"),15)</f>
        <v xml:space="preserve"> Feb 15, Aug 15</v>
      </c>
      <c r="K16" s="3" t="str">
        <f>RIGHT(RTD("cqg.rtd", ,"ContractData",Calculations!J3, "LongDescription"),15)</f>
        <v xml:space="preserve"> Feb 15, Sep 15</v>
      </c>
      <c r="L16" s="3" t="str">
        <f>RIGHT(RTD("cqg.rtd", ,"ContractData",Calculations!K3, "LongDescription"),15)</f>
        <v xml:space="preserve"> Feb 15, Oct 15</v>
      </c>
      <c r="M16" s="3" t="str">
        <f>RIGHT(RTD("cqg.rtd", ,"ContractData",Calculations!L3, "LongDescription"),15)</f>
        <v xml:space="preserve"> Feb 15, Nov 15</v>
      </c>
      <c r="N16" s="3" t="str">
        <f>RIGHT(RTD("cqg.rtd", ,"ContractData",Calculations!M3, "LongDescription"),15)</f>
        <v xml:space="preserve"> Feb 15, Dec 15</v>
      </c>
      <c r="O16" s="11"/>
    </row>
    <row r="17" spans="2:15" ht="12.6" hidden="1" customHeight="1" thickBot="1" x14ac:dyDescent="0.3">
      <c r="B17" s="20"/>
      <c r="C17" s="21"/>
      <c r="D17" s="3" t="str">
        <f>RTD("cqg.rtd", ,"ContractData", Calculations!Q3, "Symbol")</f>
        <v>RBEG5</v>
      </c>
      <c r="E17" s="5" t="str">
        <f>RTD("cqg.rtd", ,"ContractData",Calculations!D3, "Symbol")</f>
        <v>RBES1G5</v>
      </c>
      <c r="F17" s="5" t="str">
        <f>RTD("cqg.rtd", ,"ContractData",Calculations!E3, "Symbol")</f>
        <v>RBES2G5</v>
      </c>
      <c r="G17" s="5" t="str">
        <f>RTD("cqg.rtd", ,"ContractData",Calculations!F3, "Symbol")</f>
        <v>RBES3G5</v>
      </c>
      <c r="H17" s="5" t="str">
        <f>RTD("cqg.rtd", ,"ContractData",Calculations!G3, "Symbol")</f>
        <v>RBES4G5</v>
      </c>
      <c r="I17" s="5" t="str">
        <f>RTD("cqg.rtd", ,"ContractData",Calculations!H3, "Symbol")</f>
        <v>RBES5G5</v>
      </c>
      <c r="J17" s="5" t="str">
        <f>RTD("cqg.rtd", ,"ContractData",Calculations!I3, "Symbol")</f>
        <v>RBES6G5</v>
      </c>
      <c r="K17" s="5" t="str">
        <f>RTD("cqg.rtd", ,"ContractData",Calculations!J3, "Symbol")</f>
        <v>RBES7G5</v>
      </c>
      <c r="L17" s="5" t="str">
        <f>RTD("cqg.rtd", ,"ContractData",Calculations!K3, "Symbol")</f>
        <v>RBES8G5</v>
      </c>
      <c r="M17" s="5" t="str">
        <f>RTD("cqg.rtd", ,"ContractData",Calculations!L3, "Symbol")</f>
        <v>RBES9G5</v>
      </c>
      <c r="N17" s="5" t="str">
        <f>RTD("cqg.rtd", ,"ContractData",Calculations!M3, "Symbol")</f>
        <v>RBES10G5</v>
      </c>
      <c r="O17" s="7"/>
    </row>
    <row r="18" spans="2:15" ht="12.6" customHeight="1" x14ac:dyDescent="0.25">
      <c r="B18" s="20"/>
      <c r="C18" s="20"/>
      <c r="D18" s="8" t="str">
        <f>TEXT(RTD("cqg.rtd",,"ContractData",D17,Calculations!$T$1,,"T"),"#.0000")&amp;" "&amp;"A"</f>
        <v>1.5368 A</v>
      </c>
      <c r="E18" s="9" t="str">
        <f>TEXT(RTD("cqg.rtd",,"ContractData",E17,Calculations!$T$1,,"T"),"#.0000")&amp;" "&amp;"A"</f>
        <v>-.0194 A</v>
      </c>
      <c r="F18" s="9" t="str">
        <f>TEXT(RTD("cqg.rtd",,"ContractData",F17,Calculations!$T$1,,"T"),"#.0000")&amp;" "&amp;"A"</f>
        <v>-.2195 A</v>
      </c>
      <c r="G18" s="9" t="str">
        <f>TEXT(RTD("cqg.rtd",,"ContractData",G17,Calculations!$T$1,,"T"),"#.0000")&amp;" "&amp;"A"</f>
        <v>-.2291 A</v>
      </c>
      <c r="H18" s="9" t="str">
        <f>TEXT(RTD("cqg.rtd",,"ContractData",H17,Calculations!$T$1,,"T"),"#.0000")&amp;" "&amp;"A"</f>
        <v>-.2236 A</v>
      </c>
      <c r="I18" s="9" t="str">
        <f>TEXT(RTD("cqg.rtd",,"ContractData",I17,Calculations!$T$1,,"T"),"#.0000")&amp;" "&amp;"A"</f>
        <v>-.2106 A</v>
      </c>
      <c r="J18" s="9" t="str">
        <f>TEXT(RTD("cqg.rtd",,"ContractData",J17,Calculations!$T$1,,"T"),"#.0000")&amp;" "&amp;"A"</f>
        <v>-.1940 A</v>
      </c>
      <c r="K18" s="9" t="str">
        <f>TEXT(RTD("cqg.rtd",,"ContractData",K17,Calculations!$T$1,,"T"),"#.0000")&amp;" "&amp;"A"</f>
        <v>-.1736 A</v>
      </c>
      <c r="L18" s="9" t="str">
        <f>TEXT(RTD("cqg.rtd",,"ContractData",L17,Calculations!$T$1,,"T"),"#.0000")&amp;" "&amp;"A"</f>
        <v>-.0551 A</v>
      </c>
      <c r="M18" s="9" t="str">
        <f>TEXT(RTD("cqg.rtd",,"ContractData",M17,Calculations!$T$1,,"T"),"#.0000")&amp;" "&amp;"A"</f>
        <v>-.0371 A</v>
      </c>
      <c r="N18" s="10" t="str">
        <f>TEXT(RTD("cqg.rtd",,"ContractData",N17,Calculations!$T$1,,"T"),"#.0000")&amp;" "&amp;"A"</f>
        <v>-.0314 A</v>
      </c>
      <c r="O18" s="11"/>
    </row>
    <row r="19" spans="2:15" ht="12.6" customHeight="1" x14ac:dyDescent="0.25">
      <c r="B19" s="20"/>
      <c r="C19" s="20"/>
      <c r="D19" s="12" t="str">
        <f>TEXT(RTD("cqg.rtd", ,"ContractData",D17,Calculations!$S$1,,"T"),"#.0000")&amp;" "&amp;"B"</f>
        <v>1.5362 B</v>
      </c>
      <c r="E19" s="13" t="str">
        <f>TEXT(RTD("cqg.rtd", ,"ContractData",E17,Calculations!$S$1,,"T"),"#.0000")&amp;" "&amp;"B"</f>
        <v>-.0195 B</v>
      </c>
      <c r="F19" s="13" t="str">
        <f>TEXT(RTD("cqg.rtd", ,"ContractData",F17,Calculations!$S$1,,"T"),"#.0000")&amp;" "&amp;"B"</f>
        <v>-.2199 B</v>
      </c>
      <c r="G19" s="13" t="str">
        <f>TEXT(RTD("cqg.rtd", ,"ContractData",G17,Calculations!$S$1,,"T"),"#.0000")&amp;" "&amp;"B"</f>
        <v>-.2295 B</v>
      </c>
      <c r="H19" s="13" t="str">
        <f>TEXT(RTD("cqg.rtd", ,"ContractData",H17,Calculations!$S$1,,"T"),"#.0000")&amp;" "&amp;"B"</f>
        <v>-.2244 B</v>
      </c>
      <c r="I19" s="13" t="str">
        <f>TEXT(RTD("cqg.rtd", ,"ContractData",I17,Calculations!$S$1,,"T"),"#.0000")&amp;" "&amp;"B"</f>
        <v>-.2119 B</v>
      </c>
      <c r="J19" s="13" t="str">
        <f>TEXT(RTD("cqg.rtd", ,"ContractData",J17,Calculations!$S$1,,"T"),"#.0000")&amp;" "&amp;"B"</f>
        <v>-.1947 B</v>
      </c>
      <c r="K19" s="13" t="str">
        <f>TEXT(RTD("cqg.rtd", ,"ContractData",K17,Calculations!$S$1,,"T"),"#.0000")&amp;" "&amp;"B"</f>
        <v>-.1748 B</v>
      </c>
      <c r="L19" s="13" t="str">
        <f>TEXT(RTD("cqg.rtd", ,"ContractData",L17,Calculations!$S$1,,"T"),"#.0000")&amp;" "&amp;"B"</f>
        <v>-.0567 B</v>
      </c>
      <c r="M19" s="13" t="str">
        <f>TEXT(RTD("cqg.rtd", ,"ContractData",M17,Calculations!$S$1,,"T"),"#.0000")&amp;" "&amp;"B"</f>
        <v>-.0390 B</v>
      </c>
      <c r="N19" s="14" t="str">
        <f>TEXT(RTD("cqg.rtd", ,"ContractData",N17,Calculations!$S$1,,"T"),"#.0000")&amp;" "&amp;"B"</f>
        <v>-.0331 B</v>
      </c>
      <c r="O19" s="11"/>
    </row>
    <row r="20" spans="2:15" ht="12.6" customHeight="1" thickBot="1" x14ac:dyDescent="0.3">
      <c r="B20" s="20"/>
      <c r="C20" s="20"/>
      <c r="D20" s="15" t="str">
        <f>TEXT(RTD("cqg.rtd", ,"ContractData",D17,Calculations!$R$1,,"T"),"#.0000")&amp;" "&amp;"L"</f>
        <v>1.5367 L</v>
      </c>
      <c r="E20" s="16" t="str">
        <f>TEXT(RTD("cqg.rtd", ,"ContractData",E17,Calculations!$R$1,,"T"),"#.0000")&amp;" "&amp;"L"</f>
        <v>-.0193 L</v>
      </c>
      <c r="F20" s="16" t="str">
        <f>TEXT(RTD("cqg.rtd", ,"ContractData",F17,Calculations!$R$1,,"T"),"#.0000")&amp;" "&amp;"L"</f>
        <v>-.2196 L</v>
      </c>
      <c r="G20" s="16" t="str">
        <f>TEXT(RTD("cqg.rtd", ,"ContractData",G17,Calculations!$R$1,,"T"),"#.0000")&amp;" "&amp;"L"</f>
        <v>-.2297 L</v>
      </c>
      <c r="H20" s="16" t="str">
        <f>TEXT(RTD("cqg.rtd", ,"ContractData",H17,Calculations!$R$1,,"T"),"#.0000")&amp;" "&amp;"L"</f>
        <v>-.2239 L</v>
      </c>
      <c r="I20" s="16" t="str">
        <f>TEXT(RTD("cqg.rtd", ,"ContractData",I17,Calculations!$R$1,,"T"),"#.0000")&amp;" "&amp;"L"</f>
        <v>-.2140 L</v>
      </c>
      <c r="J20" s="16" t="str">
        <f>TEXT(RTD("cqg.rtd", ,"ContractData",J17,Calculations!$R$1,,"T"),"#.0000")&amp;" "&amp;"L"</f>
        <v>-.1950 L</v>
      </c>
      <c r="K20" s="16" t="str">
        <f>TEXT(RTD("cqg.rtd", ,"ContractData",K17,Calculations!$R$1,,"T"),"#.0000")&amp;" "&amp;"L"</f>
        <v>-.1747 L</v>
      </c>
      <c r="L20" s="16" t="str">
        <f>TEXT(RTD("cqg.rtd", ,"ContractData",L17,Calculations!$R$1,,"T"),"#.0000")&amp;" "&amp;"L"</f>
        <v>-.0568 L</v>
      </c>
      <c r="M20" s="16" t="str">
        <f>TEXT(RTD("cqg.rtd", ,"ContractData",M17,Calculations!$R$1,,"T"),"#.0000")&amp;" "&amp;"L"</f>
        <v xml:space="preserve"> L</v>
      </c>
      <c r="N20" s="17" t="str">
        <f>TEXT(RTD("cqg.rtd", ,"ContractData",N17,Calculations!$R$1,,"T"),"#.0000")&amp;" "&amp;"L"</f>
        <v>-.0312 L</v>
      </c>
      <c r="O20" s="11"/>
    </row>
    <row r="21" spans="2:15" ht="12.6" customHeight="1" thickBot="1" x14ac:dyDescent="0.3">
      <c r="B21" s="20"/>
      <c r="C21" s="20"/>
      <c r="D21" s="19"/>
      <c r="E21" s="3" t="str">
        <f>RIGHT(RTD("cqg.rtd", ,"ContractData",Calculations!Q4, "LongDescription"),6)</f>
        <v>Mar 15</v>
      </c>
      <c r="F21" s="3" t="str">
        <f>RIGHT(RTD("cqg.rtd", ,"ContractData",Calculations!D4, "LongDescription"),15)</f>
        <v xml:space="preserve"> Mar 15, Apr 15</v>
      </c>
      <c r="G21" s="3" t="str">
        <f>RIGHT(RTD("cqg.rtd", ,"ContractData",Calculations!E4, "LongDescription"),15)</f>
        <v xml:space="preserve"> Mar 15, May 15</v>
      </c>
      <c r="H21" s="3" t="str">
        <f>RIGHT(RTD("cqg.rtd", ,"ContractData",Calculations!F4, "LongDescription"),15)</f>
        <v xml:space="preserve"> Mar 15, Jun 15</v>
      </c>
      <c r="I21" s="3" t="str">
        <f>RIGHT(RTD("cqg.rtd", ,"ContractData",Calculations!G4, "LongDescription"),15)</f>
        <v xml:space="preserve"> Mar 15, Jul 15</v>
      </c>
      <c r="J21" s="3" t="str">
        <f>RIGHT(RTD("cqg.rtd", ,"ContractData",Calculations!H4, "LongDescription"),15)</f>
        <v xml:space="preserve"> Mar 15, Aug 15</v>
      </c>
      <c r="K21" s="3" t="str">
        <f>RIGHT(RTD("cqg.rtd", ,"ContractData",Calculations!I4, "LongDescription"),15)</f>
        <v xml:space="preserve"> Mar 15, Sep 15</v>
      </c>
      <c r="L21" s="3" t="str">
        <f>RIGHT(RTD("cqg.rtd", ,"ContractData",Calculations!J4, "LongDescription"),15)</f>
        <v xml:space="preserve"> Mar 15, Oct 15</v>
      </c>
      <c r="M21" s="3" t="str">
        <f>RIGHT(RTD("cqg.rtd", ,"ContractData",Calculations!K4, "LongDescription"),15)</f>
        <v xml:space="preserve"> Mar 15, Nov 15</v>
      </c>
      <c r="N21" s="3" t="str">
        <f>RIGHT(RTD("cqg.rtd", ,"ContractData",Calculations!L4, "LongDescription"),15)</f>
        <v xml:space="preserve"> Mar 15, Dec 15</v>
      </c>
      <c r="O21" s="11"/>
    </row>
    <row r="22" spans="2:15" ht="12.6" hidden="1" customHeight="1" thickBot="1" x14ac:dyDescent="0.3">
      <c r="B22" s="20"/>
      <c r="C22" s="21"/>
      <c r="D22" s="20"/>
      <c r="E22" s="3" t="str">
        <f>RTD("cqg.rtd", ,"ContractData",Calculations!Q4, "Symbol")</f>
        <v>RBEH5</v>
      </c>
      <c r="F22" s="22" t="str">
        <f>RTD("cqg.rtd", ,"ContractData",Calculations!D4, "Symbol")</f>
        <v>RBES1H5</v>
      </c>
      <c r="G22" s="22" t="str">
        <f>RTD("cqg.rtd", ,"ContractData",Calculations!E4, "Symbol")</f>
        <v>RBES2H5</v>
      </c>
      <c r="H22" s="22" t="str">
        <f>RTD("cqg.rtd", ,"ContractData",Calculations!F4, "Symbol")</f>
        <v>RBES3H5</v>
      </c>
      <c r="I22" s="22" t="str">
        <f>RTD("cqg.rtd", ,"ContractData",Calculations!G4, "Symbol")</f>
        <v>RBES4H5</v>
      </c>
      <c r="J22" s="22" t="str">
        <f>RTD("cqg.rtd", ,"ContractData",Calculations!H4, "Symbol")</f>
        <v>RBES5H5</v>
      </c>
      <c r="K22" s="22" t="str">
        <f>RTD("cqg.rtd", ,"ContractData",Calculations!I4, "Symbol")</f>
        <v>RBES6H5</v>
      </c>
      <c r="L22" s="22" t="str">
        <f>RTD("cqg.rtd", ,"ContractData",Calculations!J4, "Symbol")</f>
        <v>RBES7H5</v>
      </c>
      <c r="M22" s="22" t="str">
        <f>RTD("cqg.rtd", ,"ContractData",Calculations!K4, "Symbol")</f>
        <v>RBES8H5</v>
      </c>
      <c r="N22" s="23" t="str">
        <f>RTD("cqg.rtd", ,"ContractData",Calculations!L4, "Symbol")</f>
        <v>RBES9H5</v>
      </c>
      <c r="O22" s="7"/>
    </row>
    <row r="23" spans="2:15" ht="12.6" customHeight="1" thickBot="1" x14ac:dyDescent="0.3">
      <c r="B23" s="20"/>
      <c r="C23" s="20"/>
      <c r="D23" s="20"/>
      <c r="E23" s="8" t="str">
        <f>TEXT(RTD("cqg.rtd",,"ContractData",E22,Calculations!$T$1,,"T"),"#.0000")&amp;" "&amp;"A"</f>
        <v>1.5562 A</v>
      </c>
      <c r="F23" s="9" t="str">
        <f>TEXT(RTD("cqg.rtd",,"ContractData",F22,Calculations!$T$1,,"T"),"#.0000")&amp;" "&amp;"A"</f>
        <v>-.2001 A</v>
      </c>
      <c r="G23" s="9" t="str">
        <f>TEXT(RTD("cqg.rtd",,"ContractData",G22,Calculations!$T$1,,"T"),"#.0000")&amp;" "&amp;"A"</f>
        <v>-.2097 A</v>
      </c>
      <c r="H23" s="9" t="str">
        <f>TEXT(RTD("cqg.rtd",,"ContractData",H22,Calculations!$T$1,,"T"),"#.0000")&amp;" "&amp;"A"</f>
        <v>-.2042 A</v>
      </c>
      <c r="I23" s="9" t="str">
        <f>TEXT(RTD("cqg.rtd",,"ContractData",I22,Calculations!$T$1,,"T"),"#.0000")&amp;" "&amp;"A"</f>
        <v>-.1910 A</v>
      </c>
      <c r="J23" s="9" t="str">
        <f>TEXT(RTD("cqg.rtd",,"ContractData",J22,Calculations!$T$1,,"T"),"#.0000")&amp;" "&amp;"A"</f>
        <v>-.1743 A</v>
      </c>
      <c r="K23" s="9" t="str">
        <f>TEXT(RTD("cqg.rtd",,"ContractData",K22,Calculations!$T$1,,"T"),"#.0000")&amp;" "&amp;"A"</f>
        <v>-.1542 A</v>
      </c>
      <c r="L23" s="9" t="str">
        <f>TEXT(RTD("cqg.rtd",,"ContractData",L22,Calculations!$T$1,,"T"),"#.0000")&amp;" "&amp;"A"</f>
        <v>-.0357 A</v>
      </c>
      <c r="M23" s="9" t="str">
        <f>TEXT(RTD("cqg.rtd",,"ContractData",M22,Calculations!$T$1,,"T"),"#.0000")&amp;" "&amp;"A"</f>
        <v>-.0174 A</v>
      </c>
      <c r="N23" s="10" t="str">
        <f>TEXT(RTD("cqg.rtd",,"ContractData",N22,Calculations!$T$1,,"T"),"#.0000")&amp;" "&amp;"A"</f>
        <v>-.0120 A</v>
      </c>
      <c r="O23" s="11"/>
    </row>
    <row r="24" spans="2:15" ht="12.6" customHeight="1" thickBot="1" x14ac:dyDescent="0.3">
      <c r="B24" s="22" t="s">
        <v>4</v>
      </c>
      <c r="C24" s="20"/>
      <c r="D24" s="24"/>
      <c r="E24" s="12" t="str">
        <f>TEXT(RTD("cqg.rtd", ,"ContractData",E22,Calculations!$S$1,,"T"),"#.0000")&amp;" "&amp;"B"</f>
        <v>1.5556 B</v>
      </c>
      <c r="F24" s="13" t="str">
        <f>TEXT(RTD("cqg.rtd", ,"ContractData",F22,Calculations!$S$1,,"T"),"#.0000")&amp;" "&amp;"B"</f>
        <v>-.2004 B</v>
      </c>
      <c r="G24" s="13" t="str">
        <f>TEXT(RTD("cqg.rtd", ,"ContractData",G22,Calculations!$S$1,,"T"),"#.0000")&amp;" "&amp;"B"</f>
        <v>-.2102 B</v>
      </c>
      <c r="H24" s="13" t="str">
        <f>TEXT(RTD("cqg.rtd", ,"ContractData",H22,Calculations!$S$1,,"T"),"#.0000")&amp;" "&amp;"B"</f>
        <v>-.2050 B</v>
      </c>
      <c r="I24" s="13" t="str">
        <f>TEXT(RTD("cqg.rtd", ,"ContractData",I22,Calculations!$S$1,,"T"),"#.0000")&amp;" "&amp;"B"</f>
        <v>-.1924 B</v>
      </c>
      <c r="J24" s="13" t="str">
        <f>TEXT(RTD("cqg.rtd", ,"ContractData",J22,Calculations!$S$1,,"T"),"#.0000")&amp;" "&amp;"B"</f>
        <v>-.1755 B</v>
      </c>
      <c r="K24" s="13" t="str">
        <f>TEXT(RTD("cqg.rtd", ,"ContractData",K22,Calculations!$S$1,,"T"),"#.0000")&amp;" "&amp;"B"</f>
        <v>-.1554 B</v>
      </c>
      <c r="L24" s="13" t="str">
        <f>TEXT(RTD("cqg.rtd", ,"ContractData",L22,Calculations!$S$1,,"T"),"#.0000")&amp;" "&amp;"B"</f>
        <v>-.0373 B</v>
      </c>
      <c r="M24" s="13" t="str">
        <f>TEXT(RTD("cqg.rtd", ,"ContractData",M22,Calculations!$S$1,,"T"),"#.0000")&amp;" "&amp;"B"</f>
        <v>-.0196 B</v>
      </c>
      <c r="N24" s="14" t="str">
        <f>TEXT(RTD("cqg.rtd", ,"ContractData",N22,Calculations!$S$1,,"T"),"#.0000")&amp;" "&amp;"B"</f>
        <v>-.0137 B</v>
      </c>
      <c r="O24" s="11"/>
    </row>
    <row r="25" spans="2:15" ht="12.6" customHeight="1" thickBot="1" x14ac:dyDescent="0.3">
      <c r="B25" s="25" t="s">
        <v>24</v>
      </c>
      <c r="C25" s="20"/>
      <c r="D25" s="26"/>
      <c r="E25" s="15" t="str">
        <f>TEXT(RTD("cqg.rtd", ,"ContractData",E22,Calculations!$R$1,,"T"),"#.0000")&amp;" "&amp;"L"</f>
        <v>1.5560 L</v>
      </c>
      <c r="F25" s="16" t="str">
        <f>TEXT(RTD("cqg.rtd", ,"ContractData",F22,Calculations!$R$1,,"T"),"#.0000")&amp;" "&amp;"L"</f>
        <v>-.2003 L</v>
      </c>
      <c r="G25" s="16" t="str">
        <f>TEXT(RTD("cqg.rtd", ,"ContractData",G22,Calculations!$R$1,,"T"),"#.0000")&amp;" "&amp;"L"</f>
        <v>-.2104 L</v>
      </c>
      <c r="H25" s="16" t="str">
        <f>TEXT(RTD("cqg.rtd", ,"ContractData",H22,Calculations!$R$1,,"T"),"#.0000")&amp;" "&amp;"L"</f>
        <v>-.2049 L</v>
      </c>
      <c r="I25" s="16" t="str">
        <f>TEXT(RTD("cqg.rtd", ,"ContractData",I22,Calculations!$R$1,,"T"),"#.0000")&amp;" "&amp;"L"</f>
        <v>-.1930 L</v>
      </c>
      <c r="J25" s="16" t="str">
        <f>TEXT(RTD("cqg.rtd", ,"ContractData",J22,Calculations!$R$1,,"T"),"#.0000")&amp;" "&amp;"L"</f>
        <v>-.1758 L</v>
      </c>
      <c r="K25" s="16" t="str">
        <f>TEXT(RTD("cqg.rtd", ,"ContractData",K22,Calculations!$R$1,,"T"),"#.0000")&amp;" "&amp;"L"</f>
        <v>-.1556 L</v>
      </c>
      <c r="L25" s="16" t="str">
        <f>TEXT(RTD("cqg.rtd", ,"ContractData",L22,Calculations!$R$1,,"T"),"#.0000")&amp;" "&amp;"L"</f>
        <v>-.0387 L</v>
      </c>
      <c r="M25" s="16" t="str">
        <f>TEXT(RTD("cqg.rtd", ,"ContractData",M22,Calculations!$R$1,,"T"),"#.0000")&amp;" "&amp;"L"</f>
        <v xml:space="preserve"> L</v>
      </c>
      <c r="N25" s="17" t="str">
        <f>TEXT(RTD("cqg.rtd", ,"ContractData",N22,Calculations!$R$1,,"T"),"#.0000")&amp;" "&amp;"L"</f>
        <v xml:space="preserve"> L</v>
      </c>
      <c r="O25" s="11"/>
    </row>
    <row r="26" spans="2:15" ht="12.6" customHeight="1" thickBot="1" x14ac:dyDescent="0.3">
      <c r="B26" s="27"/>
      <c r="C26" s="20"/>
      <c r="D26" s="27"/>
      <c r="E26" s="19"/>
      <c r="F26" s="3" t="str">
        <f>RIGHT(RTD("cqg.rtd", ,"ContractData",Calculations!Q5, "LongDescription"),6)</f>
        <v>Apr 15</v>
      </c>
      <c r="G26" s="3" t="str">
        <f>RIGHT(RTD("cqg.rtd", ,"ContractData",Calculations!D5, "LongDescription"),15)</f>
        <v xml:space="preserve"> Apr 15, May 15</v>
      </c>
      <c r="H26" s="3" t="str">
        <f>RIGHT(RTD("cqg.rtd", ,"ContractData",Calculations!E5, "LongDescription"),15)</f>
        <v xml:space="preserve"> Apr 15, Jun 15</v>
      </c>
      <c r="I26" s="3" t="str">
        <f>RIGHT(RTD("cqg.rtd", ,"ContractData",Calculations!F5, "LongDescription"),15)</f>
        <v xml:space="preserve"> Apr 15, Jul 15</v>
      </c>
      <c r="J26" s="3" t="str">
        <f>RIGHT(RTD("cqg.rtd", ,"ContractData",Calculations!G5, "LongDescription"),15)</f>
        <v xml:space="preserve"> Apr 15, Aug 15</v>
      </c>
      <c r="K26" s="3" t="str">
        <f>RIGHT(RTD("cqg.rtd", ,"ContractData",Calculations!H5, "LongDescription"),15)</f>
        <v xml:space="preserve"> Apr 15, Sep 15</v>
      </c>
      <c r="L26" s="3" t="str">
        <f>RIGHT(RTD("cqg.rtd", ,"ContractData",Calculations!I5, "LongDescription"),15)</f>
        <v xml:space="preserve"> Apr 15, Oct 15</v>
      </c>
      <c r="M26" s="3" t="str">
        <f>RIGHT(RTD("cqg.rtd", ,"ContractData",Calculations!J5, "LongDescription"),15)</f>
        <v xml:space="preserve"> Apr 15, Nov 15</v>
      </c>
      <c r="N26" s="3" t="str">
        <f>RIGHT(RTD("cqg.rtd", ,"ContractData",Calculations!K5, "LongDescription"),15)</f>
        <v xml:space="preserve"> Apr 15, Dec 15</v>
      </c>
      <c r="O26" s="11"/>
    </row>
    <row r="27" spans="2:15" ht="12.6" hidden="1" customHeight="1" thickBot="1" x14ac:dyDescent="0.3">
      <c r="B27" s="28"/>
      <c r="C27" s="28"/>
      <c r="D27" s="28"/>
      <c r="E27" s="28"/>
      <c r="F27" s="3" t="str">
        <f>RTD("cqg.rtd", ,"ContractData",Calculations!Q5, "Symbol")</f>
        <v>RBEJ5</v>
      </c>
      <c r="G27" s="22" t="str">
        <f>RTD("cqg.rtd", ,"ContractData",Calculations!D5, "Symbol")</f>
        <v>RBES1J5</v>
      </c>
      <c r="H27" s="22" t="str">
        <f>RTD("cqg.rtd", ,"ContractData",Calculations!E5, "Symbol")</f>
        <v>RBES2J5</v>
      </c>
      <c r="I27" s="22" t="str">
        <f>RTD("cqg.rtd", ,"ContractData",Calculations!F5, "Symbol")</f>
        <v>RBES3J5</v>
      </c>
      <c r="J27" s="22" t="str">
        <f>RTD("cqg.rtd", ,"ContractData",Calculations!G5, "Symbol")</f>
        <v>RBES4J5</v>
      </c>
      <c r="K27" s="22" t="str">
        <f>RTD("cqg.rtd", ,"ContractData",Calculations!H5, "Symbol")</f>
        <v>RBES5J5</v>
      </c>
      <c r="L27" s="22" t="str">
        <f>RTD("cqg.rtd", ,"ContractData",Calculations!I5, "Symbol")</f>
        <v>RBES6J5</v>
      </c>
      <c r="M27" s="22" t="str">
        <f>RTD("cqg.rtd", ,"ContractData",Calculations!J5, "Symbol")</f>
        <v>RBES7J5</v>
      </c>
      <c r="N27" s="23" t="str">
        <f>RTD("cqg.rtd", ,"ContractData",Calculations!K5, "Symbol")</f>
        <v>RBES8J5</v>
      </c>
      <c r="O27" s="7"/>
    </row>
    <row r="28" spans="2:15" ht="12.6" customHeight="1" thickBot="1" x14ac:dyDescent="0.3">
      <c r="B28" s="84" t="s">
        <v>18</v>
      </c>
      <c r="C28" s="85"/>
      <c r="D28" s="85"/>
      <c r="E28" s="86"/>
      <c r="F28" s="8" t="str">
        <f>TEXT(RTD("cqg.rtd",,"ContractData",F27,Calculations!$T$1,,"T"),"#.0000")&amp;" "&amp;"A"</f>
        <v>1.7566 A</v>
      </c>
      <c r="G28" s="9" t="str">
        <f>TEXT(RTD("cqg.rtd",,"ContractData",G27,Calculations!$T$1,,"T"),"#.0000")&amp;" "&amp;"A"</f>
        <v>-.0096 A</v>
      </c>
      <c r="H28" s="9" t="str">
        <f>TEXT(RTD("cqg.rtd",,"ContractData",H27,Calculations!$T$1,,"T"),"#.0000")&amp;" "&amp;"A"</f>
        <v>-.0042 A</v>
      </c>
      <c r="I28" s="9" t="str">
        <f>TEXT(RTD("cqg.rtd",,"ContractData",I27,Calculations!$T$1,,"T"),"#.0000")&amp;" "&amp;"A"</f>
        <v>.0087 A</v>
      </c>
      <c r="J28" s="9" t="str">
        <f>TEXT(RTD("cqg.rtd",,"ContractData",J27,Calculations!$T$1,,"T"),"#.0000")&amp;" "&amp;"A"</f>
        <v>.0258 A</v>
      </c>
      <c r="K28" s="9" t="str">
        <f>TEXT(RTD("cqg.rtd",,"ContractData",K27,Calculations!$T$1,,"T"),"#.0000")&amp;" "&amp;"A"</f>
        <v>.0457 A</v>
      </c>
      <c r="L28" s="9" t="str">
        <f>TEXT(RTD("cqg.rtd",,"ContractData",L27,Calculations!$T$1,,"T"),"#.0000")&amp;" "&amp;"A"</f>
        <v>.1644 A</v>
      </c>
      <c r="M28" s="9" t="str">
        <f>TEXT(RTD("cqg.rtd",,"ContractData",M27,Calculations!$T$1,,"T"),"#.0000")&amp;" "&amp;"A"</f>
        <v>.1827 A</v>
      </c>
      <c r="N28" s="10" t="str">
        <f>TEXT(RTD("cqg.rtd",,"ContractData",N27,Calculations!$T$1,,"T"),"#.0000")&amp;" "&amp;"A"</f>
        <v>.1881 A</v>
      </c>
      <c r="O28" s="11"/>
    </row>
    <row r="29" spans="2:15" ht="12.6" customHeight="1" x14ac:dyDescent="0.25">
      <c r="B29" s="20"/>
      <c r="C29" s="20"/>
      <c r="D29" s="20"/>
      <c r="E29" s="20"/>
      <c r="F29" s="12" t="str">
        <f>TEXT(RTD("cqg.rtd", ,"ContractData",F27,Calculations!$S$1,,"T"),"#.0000")&amp;" "&amp;"B"</f>
        <v>1.7558 B</v>
      </c>
      <c r="G29" s="13" t="str">
        <f>TEXT(RTD("cqg.rtd", ,"ContractData",G27,Calculations!$S$1,,"T"),"#.0000")&amp;" "&amp;"B"</f>
        <v>-.0097 B</v>
      </c>
      <c r="H29" s="13" t="str">
        <f>TEXT(RTD("cqg.rtd", ,"ContractData",H27,Calculations!$S$1,,"T"),"#.0000")&amp;" "&amp;"B"</f>
        <v>-.0045 B</v>
      </c>
      <c r="I29" s="13" t="str">
        <f>TEXT(RTD("cqg.rtd", ,"ContractData",I27,Calculations!$S$1,,"T"),"#.0000")&amp;" "&amp;"B"</f>
        <v>.0083 B</v>
      </c>
      <c r="J29" s="13" t="str">
        <f>TEXT(RTD("cqg.rtd", ,"ContractData",J27,Calculations!$S$1,,"T"),"#.0000")&amp;" "&amp;"B"</f>
        <v>.0252 B</v>
      </c>
      <c r="K29" s="13" t="str">
        <f>TEXT(RTD("cqg.rtd", ,"ContractData",K27,Calculations!$S$1,,"T"),"#.0000")&amp;" "&amp;"B"</f>
        <v>.0450 B</v>
      </c>
      <c r="L29" s="13" t="str">
        <f>TEXT(RTD("cqg.rtd", ,"ContractData",L27,Calculations!$S$1,,"T"),"#.0000")&amp;" "&amp;"B"</f>
        <v>.1631 B</v>
      </c>
      <c r="M29" s="13" t="str">
        <f>TEXT(RTD("cqg.rtd", ,"ContractData",M27,Calculations!$S$1,,"T"),"#.0000")&amp;" "&amp;"B"</f>
        <v>.1808 B</v>
      </c>
      <c r="N29" s="14" t="str">
        <f>TEXT(RTD("cqg.rtd", ,"ContractData",N27,Calculations!$S$1,,"T"),"#.0000")&amp;" "&amp;"B"</f>
        <v>.1869 B</v>
      </c>
      <c r="O29" s="11"/>
    </row>
    <row r="30" spans="2:15" ht="12.6" customHeight="1" thickBot="1" x14ac:dyDescent="0.3">
      <c r="B30" s="21"/>
      <c r="C30" s="20"/>
      <c r="D30" s="20"/>
      <c r="E30" s="20"/>
      <c r="F30" s="15" t="str">
        <f>TEXT(RTD("cqg.rtd", ,"ContractData",F27,Calculations!$R$1,,"T"),"#.0000")&amp;" "&amp;"L"</f>
        <v>1.7591 L</v>
      </c>
      <c r="G30" s="16" t="str">
        <f>TEXT(RTD("cqg.rtd", ,"ContractData",G27,Calculations!$R$1,,"T"),"#.0000")&amp;" "&amp;"L"</f>
        <v>-.0097 L</v>
      </c>
      <c r="H30" s="16" t="str">
        <f>TEXT(RTD("cqg.rtd", ,"ContractData",H27,Calculations!$R$1,,"T"),"#.0000")&amp;" "&amp;"L"</f>
        <v>-.0044 L</v>
      </c>
      <c r="I30" s="16" t="str">
        <f>TEXT(RTD("cqg.rtd", ,"ContractData",I27,Calculations!$R$1,,"T"),"#.0000")&amp;" "&amp;"L"</f>
        <v>.0083 L</v>
      </c>
      <c r="J30" s="16" t="str">
        <f>TEXT(RTD("cqg.rtd", ,"ContractData",J27,Calculations!$R$1,,"T"),"#.0000")&amp;" "&amp;"L"</f>
        <v>.0253 L</v>
      </c>
      <c r="K30" s="16" t="str">
        <f>TEXT(RTD("cqg.rtd", ,"ContractData",K27,Calculations!$R$1,,"T"),"#.0000")&amp;" "&amp;"L"</f>
        <v>.0458 L</v>
      </c>
      <c r="L30" s="16" t="str">
        <f>TEXT(RTD("cqg.rtd", ,"ContractData",L27,Calculations!$R$1,,"T"),"#.0000")&amp;" "&amp;"L"</f>
        <v xml:space="preserve"> L</v>
      </c>
      <c r="M30" s="16" t="str">
        <f>TEXT(RTD("cqg.rtd", ,"ContractData",M27,Calculations!$R$1,,"T"),"#.0000")&amp;" "&amp;"L"</f>
        <v xml:space="preserve"> L</v>
      </c>
      <c r="N30" s="17" t="str">
        <f>TEXT(RTD("cqg.rtd", ,"ContractData",N27,Calculations!$R$1,,"T"),"#.0000")&amp;" "&amp;"L"</f>
        <v>.1878 L</v>
      </c>
      <c r="O30" s="11"/>
    </row>
    <row r="31" spans="2:15" ht="12.6" customHeight="1" thickBot="1" x14ac:dyDescent="0.3">
      <c r="B31" s="21"/>
      <c r="C31" s="20"/>
      <c r="D31" s="20"/>
      <c r="E31" s="20"/>
      <c r="F31" s="19"/>
      <c r="G31" s="3" t="str">
        <f>RIGHT(RTD("cqg.rtd", ,"ContractData",Calculations!Q6, "LongDescription"),6)</f>
        <v>May 15</v>
      </c>
      <c r="H31" s="3" t="str">
        <f>RIGHT(RTD("cqg.rtd", ,"ContractData",Calculations!D6, "LongDescription"),15)</f>
        <v xml:space="preserve"> May 15, Jun 15</v>
      </c>
      <c r="I31" s="3" t="str">
        <f>RIGHT(RTD("cqg.rtd", ,"ContractData",Calculations!E6, "LongDescription"),15)</f>
        <v xml:space="preserve"> May 15, Jul 15</v>
      </c>
      <c r="J31" s="3" t="str">
        <f>RIGHT(RTD("cqg.rtd", ,"ContractData",Calculations!F6, "LongDescription"),15)</f>
        <v xml:space="preserve"> May 15, Aug 15</v>
      </c>
      <c r="K31" s="3" t="str">
        <f>RIGHT(RTD("cqg.rtd", ,"ContractData",Calculations!G6, "LongDescription"),15)</f>
        <v xml:space="preserve"> May 15, Sep 15</v>
      </c>
      <c r="L31" s="3" t="str">
        <f>RIGHT(RTD("cqg.rtd", ,"ContractData",Calculations!H6, "LongDescription"),15)</f>
        <v xml:space="preserve"> May 15, Oct 15</v>
      </c>
      <c r="M31" s="3" t="str">
        <f>RIGHT(RTD("cqg.rtd", ,"ContractData",Calculations!I6, "LongDescription"),15)</f>
        <v xml:space="preserve"> May 15, Nov 15</v>
      </c>
      <c r="N31" s="3" t="str">
        <f>RIGHT(RTD("cqg.rtd", ,"ContractData",Calculations!J6, "LongDescription"),15)</f>
        <v xml:space="preserve"> May 15, Dec 15</v>
      </c>
      <c r="O31" s="11"/>
    </row>
    <row r="32" spans="2:15" ht="12.6" hidden="1" customHeight="1" thickBot="1" x14ac:dyDescent="0.3">
      <c r="B32" s="20"/>
      <c r="C32" s="21"/>
      <c r="D32" s="21"/>
      <c r="E32" s="21"/>
      <c r="F32" s="21"/>
      <c r="G32" s="3" t="str">
        <f>RTD("cqg.rtd", ,"ContractData",Calculations!Q6, "Symbol")</f>
        <v>RBEK5</v>
      </c>
      <c r="H32" s="22" t="str">
        <f>RTD("cqg.rtd", ,"ContractData",Calculations!D6, "Symbol")</f>
        <v>RBES1K5</v>
      </c>
      <c r="I32" s="22" t="str">
        <f>RTD("cqg.rtd", ,"ContractData",Calculations!E6, "Symbol")</f>
        <v>RBES2K5</v>
      </c>
      <c r="J32" s="22" t="str">
        <f>RTD("cqg.rtd", ,"ContractData",Calculations!F6, "Symbol")</f>
        <v>RBES3K5</v>
      </c>
      <c r="K32" s="22" t="str">
        <f>RTD("cqg.rtd", ,"ContractData",Calculations!G6, "Symbol")</f>
        <v>RBES4K5</v>
      </c>
      <c r="L32" s="22" t="str">
        <f>RTD("cqg.rtd", ,"ContractData",Calculations!H6, "Symbol")</f>
        <v>RBES5K5</v>
      </c>
      <c r="M32" s="22" t="str">
        <f>RTD("cqg.rtd", ,"ContractData",Calculations!I6, "Symbol")</f>
        <v>RBES6K5</v>
      </c>
      <c r="N32" s="23" t="str">
        <f>RTD("cqg.rtd", ,"ContractData",Calculations!J6, "Symbol")</f>
        <v>RBES7K5</v>
      </c>
      <c r="O32" s="7"/>
    </row>
    <row r="33" spans="2:15" ht="12.6" customHeight="1" x14ac:dyDescent="0.25">
      <c r="B33" s="21"/>
      <c r="C33" s="20"/>
      <c r="D33" s="20"/>
      <c r="E33" s="20"/>
      <c r="F33" s="21"/>
      <c r="G33" s="29" t="str">
        <f>TEXT(RTD("cqg.rtd",,"ContractData",G32,Calculations!$T$1,,"T"),"#.0000")&amp;" "&amp;"A"</f>
        <v>1.7664 A</v>
      </c>
      <c r="H33" s="30" t="str">
        <f>TEXT(RTD("cqg.rtd",,"ContractData",H32,Calculations!$T$1,,"T"),"#.0000")&amp;" "&amp;"A"</f>
        <v>.0054 A</v>
      </c>
      <c r="I33" s="9" t="str">
        <f>TEXT(RTD("cqg.rtd",,"ContractData",I32,Calculations!$T$1,,"T"),"#.0000")&amp;" "&amp;"A"</f>
        <v>.0183 A</v>
      </c>
      <c r="J33" s="9" t="str">
        <f>TEXT(RTD("cqg.rtd",,"ContractData",J32,Calculations!$T$1,,"T"),"#.0000")&amp;" "&amp;"A"</f>
        <v>.0354 A</v>
      </c>
      <c r="K33" s="9" t="str">
        <f>TEXT(RTD("cqg.rtd",,"ContractData",K32,Calculations!$T$1,,"T"),"#.0000")&amp;" "&amp;"A"</f>
        <v>.0555 A</v>
      </c>
      <c r="L33" s="9" t="str">
        <f>TEXT(RTD("cqg.rtd",,"ContractData",L32,Calculations!$T$1,,"T"),"#.0000")&amp;" "&amp;"A"</f>
        <v>.1739 A</v>
      </c>
      <c r="M33" s="9" t="str">
        <f>TEXT(RTD("cqg.rtd",,"ContractData",M32,Calculations!$T$1,,"T"),"#.0000")&amp;" "&amp;"A"</f>
        <v>.1922 A</v>
      </c>
      <c r="N33" s="10" t="str">
        <f>TEXT(RTD("cqg.rtd",,"ContractData",N32,Calculations!$T$1,,"T"),"#.0000")&amp;" "&amp;"A"</f>
        <v>.1981 A</v>
      </c>
      <c r="O33" s="11"/>
    </row>
    <row r="34" spans="2:15" ht="12.6" customHeight="1" x14ac:dyDescent="0.25">
      <c r="B34" s="21"/>
      <c r="C34" s="20"/>
      <c r="D34" s="20"/>
      <c r="E34" s="20"/>
      <c r="F34" s="21"/>
      <c r="G34" s="31" t="str">
        <f>TEXT(RTD("cqg.rtd", ,"ContractData",G32,Calculations!$S$1,,"T"),"#.0000")&amp;" "&amp;"B"</f>
        <v>1.7655 B</v>
      </c>
      <c r="H34" s="32" t="str">
        <f>TEXT(RTD("cqg.rtd", ,"ContractData",H32,Calculations!$S$1,,"T"),"#.0000")&amp;" "&amp;"B"</f>
        <v>.0052 B</v>
      </c>
      <c r="I34" s="13" t="str">
        <f>TEXT(RTD("cqg.rtd", ,"ContractData",I32,Calculations!$S$1,,"T"),"#.0000")&amp;" "&amp;"B"</f>
        <v>.0179 B</v>
      </c>
      <c r="J34" s="13" t="str">
        <f>TEXT(RTD("cqg.rtd", ,"ContractData",J32,Calculations!$S$1,,"T"),"#.0000")&amp;" "&amp;"B"</f>
        <v>.0349 B</v>
      </c>
      <c r="K34" s="13" t="str">
        <f>TEXT(RTD("cqg.rtd", ,"ContractData",K32,Calculations!$S$1,,"T"),"#.0000")&amp;" "&amp;"B"</f>
        <v>.0550 B</v>
      </c>
      <c r="L34" s="13" t="str">
        <f>TEXT(RTD("cqg.rtd", ,"ContractData",L32,Calculations!$S$1,,"T"),"#.0000")&amp;" "&amp;"B"</f>
        <v>.1728 B</v>
      </c>
      <c r="M34" s="13" t="str">
        <f>TEXT(RTD("cqg.rtd", ,"ContractData",M32,Calculations!$S$1,,"T"),"#.0000")&amp;" "&amp;"B"</f>
        <v>.1905 B</v>
      </c>
      <c r="N34" s="14" t="str">
        <f>TEXT(RTD("cqg.rtd", ,"ContractData",N32,Calculations!$S$1,,"T"),"#.0000")&amp;" "&amp;"B"</f>
        <v>.1966 B</v>
      </c>
      <c r="O34" s="11"/>
    </row>
    <row r="35" spans="2:15" ht="12.6" customHeight="1" thickBot="1" x14ac:dyDescent="0.3">
      <c r="B35" s="28"/>
      <c r="C35" s="28"/>
      <c r="D35" s="28"/>
      <c r="E35" s="28"/>
      <c r="F35" s="21"/>
      <c r="G35" s="33" t="str">
        <f>TEXT(RTD("cqg.rtd", ,"ContractData",G32,Calculations!$R$1,,"T"),"#.0000")&amp;" "&amp;"L"</f>
        <v>1.7664 L</v>
      </c>
      <c r="H35" s="34" t="str">
        <f>TEXT(RTD("cqg.rtd", ,"ContractData",H32,Calculations!$R$1,,"T"),"#.0000")&amp;" "&amp;"L"</f>
        <v>.0053 L</v>
      </c>
      <c r="I35" s="16" t="str">
        <f>TEXT(RTD("cqg.rtd", ,"ContractData",I32,Calculations!$R$1,,"T"),"#.0000")&amp;" "&amp;"L"</f>
        <v xml:space="preserve"> L</v>
      </c>
      <c r="J35" s="16" t="str">
        <f>TEXT(RTD("cqg.rtd", ,"ContractData",J32,Calculations!$R$1,,"T"),"#.0000")&amp;" "&amp;"L"</f>
        <v>.0350 L</v>
      </c>
      <c r="K35" s="16" t="str">
        <f>TEXT(RTD("cqg.rtd", ,"ContractData",K32,Calculations!$R$1,,"T"),"#.0000")&amp;" "&amp;"L"</f>
        <v>.0550 L</v>
      </c>
      <c r="L35" s="16" t="str">
        <f>TEXT(RTD("cqg.rtd", ,"ContractData",L32,Calculations!$R$1,,"T"),"#.0000")&amp;" "&amp;"L"</f>
        <v xml:space="preserve"> L</v>
      </c>
      <c r="M35" s="16" t="str">
        <f>TEXT(RTD("cqg.rtd", ,"ContractData",M32,Calculations!$R$1,,"T"),"#.0000")&amp;" "&amp;"L"</f>
        <v xml:space="preserve"> L</v>
      </c>
      <c r="N35" s="17" t="str">
        <f>TEXT(RTD("cqg.rtd", ,"ContractData",N32,Calculations!$R$1,,"T"),"#.0000")&amp;" "&amp;"L"</f>
        <v>.1985 L</v>
      </c>
      <c r="O35" s="11"/>
    </row>
    <row r="36" spans="2:15" ht="12.6" customHeight="1" thickBot="1" x14ac:dyDescent="0.3">
      <c r="B36" s="84" t="s">
        <v>19</v>
      </c>
      <c r="C36" s="85"/>
      <c r="D36" s="85"/>
      <c r="E36" s="85"/>
      <c r="F36" s="86"/>
      <c r="G36" s="19"/>
      <c r="H36" s="3" t="str">
        <f>RIGHT(RTD("cqg.rtd", ,"ContractData",Calculations!Q7, "LongDescription"),6)</f>
        <v>Jun 15</v>
      </c>
      <c r="I36" s="3" t="str">
        <f>RIGHT(RTD("cqg.rtd", ,"ContractData",Calculations!D7, "LongDescription"),15)</f>
        <v xml:space="preserve"> Jun 15, Jul 15</v>
      </c>
      <c r="J36" s="3" t="str">
        <f>RIGHT(RTD("cqg.rtd", ,"ContractData",Calculations!E7, "LongDescription"),15)</f>
        <v xml:space="preserve"> Jun 15, Aug 15</v>
      </c>
      <c r="K36" s="3" t="str">
        <f>RIGHT(RTD("cqg.rtd", ,"ContractData",Calculations!F7, "LongDescription"),15)</f>
        <v xml:space="preserve"> Jun 15, Sep 15</v>
      </c>
      <c r="L36" s="3" t="str">
        <f>RIGHT(RTD("cqg.rtd", ,"ContractData",Calculations!G7, "LongDescription"),15)</f>
        <v xml:space="preserve"> Jun 15, Oct 15</v>
      </c>
      <c r="M36" s="3" t="str">
        <f>RIGHT(RTD("cqg.rtd", ,"ContractData",Calculations!H7, "LongDescription"),15)</f>
        <v xml:space="preserve"> Jun 15, Nov 15</v>
      </c>
      <c r="N36" s="3" t="str">
        <f>RIGHT(RTD("cqg.rtd", ,"ContractData",Calculations!I7, "LongDescription"),15)</f>
        <v xml:space="preserve"> Jun 15, Dec 15</v>
      </c>
      <c r="O36" s="11"/>
    </row>
    <row r="37" spans="2:15" ht="12.6" hidden="1" customHeight="1" thickBot="1" x14ac:dyDescent="0.3">
      <c r="B37" s="84"/>
      <c r="C37" s="85"/>
      <c r="D37" s="85"/>
      <c r="E37" s="85"/>
      <c r="F37" s="86"/>
      <c r="G37" s="21"/>
      <c r="H37" s="3" t="str">
        <f>RTD("cqg.rtd", ,"ContractData",Calculations!Q7, "Symbol")</f>
        <v>RBEM5</v>
      </c>
      <c r="I37" s="5" t="str">
        <f>RTD("cqg.rtd", ,"ContractData",Calculations!D7, "Symbol")</f>
        <v>RBES1M5</v>
      </c>
      <c r="J37" s="5" t="str">
        <f>RTD("cqg.rtd", ,"ContractData",Calculations!E7, "Symbol")</f>
        <v>RBES2M5</v>
      </c>
      <c r="K37" s="5" t="str">
        <f>RTD("cqg.rtd", ,"ContractData",Calculations!F7, "Symbol")</f>
        <v>RBES3M5</v>
      </c>
      <c r="L37" s="5" t="str">
        <f>RTD("cqg.rtd", ,"ContractData",Calculations!G7, "Symbol")</f>
        <v>RBES4M5</v>
      </c>
      <c r="M37" s="5" t="str">
        <f>RTD("cqg.rtd", ,"ContractData",Calculations!H7, "Symbol")</f>
        <v>RBES5M5</v>
      </c>
      <c r="N37" s="6" t="str">
        <f>RTD("cqg.rtd", ,"ContractData",Calculations!I7, "Symbol")</f>
        <v>RBES6M5</v>
      </c>
      <c r="O37" s="7"/>
    </row>
    <row r="38" spans="2:15" ht="12.6" customHeight="1" thickBot="1" x14ac:dyDescent="0.3">
      <c r="B38" s="35" t="s">
        <v>4</v>
      </c>
      <c r="C38" s="36"/>
      <c r="D38" s="36" t="s">
        <v>0</v>
      </c>
      <c r="E38" s="36" t="s">
        <v>11</v>
      </c>
      <c r="F38" s="37" t="s">
        <v>12</v>
      </c>
      <c r="G38" s="20"/>
      <c r="H38" s="8" t="str">
        <f>TEXT(RTD("cqg.rtd",,"ContractData",H37,Calculations!$T$1,,"T"),"#.0000")&amp;" "&amp;"A"</f>
        <v>1.7611 A</v>
      </c>
      <c r="I38" s="9" t="str">
        <f>TEXT(RTD("cqg.rtd",,"ContractData",I37,Calculations!$T$1,,"T"),"#.0000")&amp;" "&amp;"A"</f>
        <v>.0128 A</v>
      </c>
      <c r="J38" s="9" t="str">
        <f>TEXT(RTD("cqg.rtd",,"ContractData",J37,Calculations!$T$1,,"T"),"#.0000")&amp;" "&amp;"A"</f>
        <v>.0297 A</v>
      </c>
      <c r="K38" s="9" t="str">
        <f>TEXT(RTD("cqg.rtd",,"ContractData",K37,Calculations!$T$1,,"T"),"#.0000")&amp;" "&amp;"A"</f>
        <v>.0498 A</v>
      </c>
      <c r="L38" s="9" t="str">
        <f>TEXT(RTD("cqg.rtd",,"ContractData",L37,Calculations!$T$1,,"T"),"#.0000")&amp;" "&amp;"A"</f>
        <v>.1685 A</v>
      </c>
      <c r="M38" s="9" t="str">
        <f>TEXT(RTD("cqg.rtd",,"ContractData",M37,Calculations!$T$1,,"T"),"#.0000")&amp;" "&amp;"A"</f>
        <v>.1868 A</v>
      </c>
      <c r="N38" s="10" t="str">
        <f>TEXT(RTD("cqg.rtd",,"ContractData",N37,Calculations!$T$1,,"T"),"#.0000")&amp;" "&amp;"A"</f>
        <v>.1922 A</v>
      </c>
      <c r="O38" s="11"/>
    </row>
    <row r="39" spans="2:15" ht="12.6" customHeight="1" x14ac:dyDescent="0.25">
      <c r="B39" s="38" t="s">
        <v>24</v>
      </c>
      <c r="C39" s="9"/>
      <c r="D39" s="70">
        <f>RTD("cqg.rtd", ,"ContractData",B39,Calculations!$R$1,,"T")</f>
        <v>1.5238</v>
      </c>
      <c r="E39" s="71">
        <f>RTD("cqg.rtd", ,"ContractData", B39, "NetLastQuoteToday",,"T")</f>
        <v>-4.1199999999999903E-2</v>
      </c>
      <c r="F39" s="39">
        <f>RTD("cqg.rtd", ,"ContractData",B39, "PerCentNetLastQuote",,"T")/100</f>
        <v>-2.6334292106104183E-2</v>
      </c>
      <c r="G39" s="20"/>
      <c r="H39" s="12" t="str">
        <f>TEXT(RTD("cqg.rtd", ,"ContractData",H37,Calculations!$S$1,,"T"),"#.0000")&amp;" "&amp;"B"</f>
        <v>1.7601 B</v>
      </c>
      <c r="I39" s="13" t="str">
        <f>TEXT(RTD("cqg.rtd", ,"ContractData",I37,Calculations!$S$1,,"T"),"#.0000")&amp;" "&amp;"B"</f>
        <v>.0127 B</v>
      </c>
      <c r="J39" s="13" t="str">
        <f>TEXT(RTD("cqg.rtd", ,"ContractData",J37,Calculations!$S$1,,"T"),"#.0000")&amp;" "&amp;"B"</f>
        <v>.0293 B</v>
      </c>
      <c r="K39" s="13" t="str">
        <f>TEXT(RTD("cqg.rtd", ,"ContractData",K37,Calculations!$S$1,,"T"),"#.0000")&amp;" "&amp;"B"</f>
        <v>.0496 B</v>
      </c>
      <c r="L39" s="13" t="str">
        <f>TEXT(RTD("cqg.rtd", ,"ContractData",L37,Calculations!$S$1,,"T"),"#.0000")&amp;" "&amp;"B"</f>
        <v>.1674 B</v>
      </c>
      <c r="M39" s="13" t="str">
        <f>TEXT(RTD("cqg.rtd", ,"ContractData",M37,Calculations!$S$1,,"T"),"#.0000")&amp;" "&amp;"B"</f>
        <v>.1851 B</v>
      </c>
      <c r="N39" s="14" t="str">
        <f>TEXT(RTD("cqg.rtd", ,"ContractData",N37,Calculations!$S$1,,"T"),"#.0000")&amp;" "&amp;"B"</f>
        <v>.1912 B</v>
      </c>
      <c r="O39" s="11"/>
    </row>
    <row r="40" spans="2:15" ht="12.6" customHeight="1" thickBot="1" x14ac:dyDescent="0.3">
      <c r="B40" s="40" t="s">
        <v>23</v>
      </c>
      <c r="C40" s="41"/>
      <c r="D40" s="46">
        <f>RTD("cqg.rtd", ,"ContractData",B40,Calculations!$R$1,,"T")</f>
        <v>54.06</v>
      </c>
      <c r="E40" s="13">
        <f>RTD("cqg.rtd", ,"ContractData", B40, "NetLastQuoteToday",,"T")</f>
        <v>-1.3500000000000014</v>
      </c>
      <c r="F40" s="44">
        <f>RTD("cqg.rtd", ,"ContractData",B40, "PerCentNetLastQuote",,"T")/100</f>
        <v>-2.4363833243096912E-2</v>
      </c>
      <c r="G40" s="20"/>
      <c r="H40" s="15" t="str">
        <f>TEXT(RTD("cqg.rtd", ,"ContractData",H37,Calculations!$R$1,,"T"),"#.0000")&amp;" "&amp;"L"</f>
        <v>1.7604 L</v>
      </c>
      <c r="I40" s="16" t="str">
        <f>TEXT(RTD("cqg.rtd", ,"ContractData",I37,Calculations!$R$1,,"T"),"#.0000")&amp;" "&amp;"L"</f>
        <v>.0127 L</v>
      </c>
      <c r="J40" s="16" t="str">
        <f>TEXT(RTD("cqg.rtd", ,"ContractData",J37,Calculations!$R$1,,"T"),"#.0000")&amp;" "&amp;"L"</f>
        <v>.0295 L</v>
      </c>
      <c r="K40" s="16" t="str">
        <f>TEXT(RTD("cqg.rtd", ,"ContractData",K37,Calculations!$R$1,,"T"),"#.0000")&amp;" "&amp;"L"</f>
        <v>.0495 L</v>
      </c>
      <c r="L40" s="16" t="str">
        <f>TEXT(RTD("cqg.rtd", ,"ContractData",L37,Calculations!$R$1,,"T"),"#.0000")&amp;" "&amp;"L"</f>
        <v xml:space="preserve"> L</v>
      </c>
      <c r="M40" s="16" t="str">
        <f>TEXT(RTD("cqg.rtd", ,"ContractData",M37,Calculations!$R$1,,"T"),"#.0000")&amp;" "&amp;"L"</f>
        <v xml:space="preserve"> L</v>
      </c>
      <c r="N40" s="17" t="str">
        <f>TEXT(RTD("cqg.rtd", ,"ContractData",N37,Calculations!$R$1,,"T"),"#.0000")&amp;" "&amp;"L"</f>
        <v>.1916 L</v>
      </c>
      <c r="O40" s="11"/>
    </row>
    <row r="41" spans="2:15" ht="12.6" customHeight="1" thickBot="1" x14ac:dyDescent="0.3">
      <c r="B41" s="45" t="s">
        <v>24</v>
      </c>
      <c r="C41" s="41"/>
      <c r="D41" s="42">
        <f>RTD("cqg.rtd", ,"ContractData",B41,Calculations!$R$1,,"T")</f>
        <v>1.5238</v>
      </c>
      <c r="E41" s="43">
        <f>RTD("cqg.rtd", ,"ContractData", B41, "NetLastQuoteToday",,"T")</f>
        <v>-4.1199999999999903E-2</v>
      </c>
      <c r="F41" s="44">
        <f>RTD("cqg.rtd", ,"ContractData",B41, "PerCentNetLastQuote",,"T")/100</f>
        <v>-2.6334292106104183E-2</v>
      </c>
      <c r="G41" s="20"/>
      <c r="H41" s="19"/>
      <c r="I41" s="3" t="str">
        <f>RIGHT(RTD("cqg.rtd", ,"ContractData",Calculations!Q8, "LongDescription"),6)</f>
        <v>Jul 15</v>
      </c>
      <c r="J41" s="3" t="str">
        <f>RIGHT(RTD("cqg.rtd", ,"ContractData",Calculations!D8, "LongDescription"),15)</f>
        <v xml:space="preserve"> Jul 15, Aug 15</v>
      </c>
      <c r="K41" s="3" t="str">
        <f>RIGHT(RTD("cqg.rtd", ,"ContractData",Calculations!E8, "LongDescription"),15)</f>
        <v xml:space="preserve"> Jul 15, Sep 15</v>
      </c>
      <c r="L41" s="3" t="str">
        <f>RIGHT(RTD("cqg.rtd", ,"ContractData",Calculations!F8, "LongDescription"),15)</f>
        <v xml:space="preserve"> Jul 15, Oct 15</v>
      </c>
      <c r="M41" s="3" t="str">
        <f>RIGHT(RTD("cqg.rtd", ,"ContractData",Calculations!G8, "LongDescription"),15)</f>
        <v xml:space="preserve"> Jul 15, Nov 15</v>
      </c>
      <c r="N41" s="3" t="str">
        <f>RIGHT(RTD("cqg.rtd", ,"ContractData",Calculations!H8, "LongDescription"),15)</f>
        <v xml:space="preserve"> Jul 15, Dec 15</v>
      </c>
      <c r="O41" s="11"/>
    </row>
    <row r="42" spans="2:15" ht="12.6" hidden="1" customHeight="1" thickBot="1" x14ac:dyDescent="0.3">
      <c r="B42" s="45"/>
      <c r="C42" s="13"/>
      <c r="D42" s="42"/>
      <c r="E42" s="43"/>
      <c r="F42" s="44"/>
      <c r="G42" s="20"/>
      <c r="H42" s="21"/>
      <c r="I42" s="3" t="str">
        <f>RTD("cqg.rtd", ,"ContractData",Calculations!Q8, "Symbol")</f>
        <v>RBEN5</v>
      </c>
      <c r="J42" s="5" t="str">
        <f>RTD("cqg.rtd", ,"ContractData",Calculations!D8, "Symbol")</f>
        <v>RBES1N5</v>
      </c>
      <c r="K42" s="5" t="str">
        <f>RTD("cqg.rtd", ,"ContractData",Calculations!E8, "Symbol")</f>
        <v>RBES2N5</v>
      </c>
      <c r="L42" s="5" t="str">
        <f>RTD("cqg.rtd", ,"ContractData",Calculations!F8, "Symbol")</f>
        <v>RBES3N5</v>
      </c>
      <c r="M42" s="5" t="str">
        <f>RTD("cqg.rtd", ,"ContractData",Calculations!G8, "Symbol")</f>
        <v>RBES4N5</v>
      </c>
      <c r="N42" s="6" t="str">
        <f>RTD("cqg.rtd", ,"ContractData",Calculations!H8, "Symbol")</f>
        <v>RBES5N5</v>
      </c>
    </row>
    <row r="43" spans="2:15" ht="12.6" customHeight="1" thickBot="1" x14ac:dyDescent="0.3">
      <c r="B43" s="40" t="s">
        <v>20</v>
      </c>
      <c r="C43" s="13"/>
      <c r="D43" s="46">
        <f>RTD("cqg.rtd", ,"ContractData",B43,Calculations!$R$1,,"T")</f>
        <v>1973</v>
      </c>
      <c r="E43" s="13">
        <f>RTD("cqg.rtd", ,"ContractData", B43, "NetLastQuoteToday",,"T")</f>
        <v>-10.25</v>
      </c>
      <c r="F43" s="44">
        <f>RTD("cqg.rtd", ,"ContractData",B43, "PerCentNetLastQuote",,"T")/100</f>
        <v>-5.167632972019158E-3</v>
      </c>
      <c r="G43" s="21"/>
      <c r="H43" s="21"/>
      <c r="I43" s="8" t="str">
        <f>TEXT(RTD("cqg.rtd",,"ContractData",I42,Calculations!$T$1,,"T"),"#.0000")&amp;" "&amp;"A"</f>
        <v>1.7485 A</v>
      </c>
      <c r="J43" s="9" t="str">
        <f>TEXT(RTD("cqg.rtd",,"ContractData",J42,Calculations!$T$1,,"T"),"#.0000")&amp;" "&amp;"A"</f>
        <v>.0170 A</v>
      </c>
      <c r="K43" s="9" t="str">
        <f>TEXT(RTD("cqg.rtd",,"ContractData",K42,Calculations!$T$1,,"T"),"#.0000")&amp;" "&amp;"A"</f>
        <v>.0371 A</v>
      </c>
      <c r="L43" s="9" t="str">
        <f>TEXT(RTD("cqg.rtd",,"ContractData",L42,Calculations!$T$1,,"T"),"#.0000")&amp;" "&amp;"A"</f>
        <v>.1559 A</v>
      </c>
      <c r="M43" s="9" t="str">
        <f>TEXT(RTD("cqg.rtd",,"ContractData",M42,Calculations!$T$1,,"T"),"#.0000")&amp;" "&amp;"A"</f>
        <v>.1739 A</v>
      </c>
      <c r="N43" s="10" t="str">
        <f>TEXT(RTD("cqg.rtd",,"ContractData",N42,Calculations!$T$1,,"T"),"#.0000")&amp;" "&amp;"A"</f>
        <v>.1804 A</v>
      </c>
    </row>
    <row r="44" spans="2:15" ht="12.6" customHeight="1" x14ac:dyDescent="0.25">
      <c r="B44" s="101" t="str">
        <f>RTD("cqg.rtd", ,"ContractData", B25, "LongDescription")</f>
        <v>RBOB Gasoline (Globex), Jan 15</v>
      </c>
      <c r="C44" s="102"/>
      <c r="D44" s="102"/>
      <c r="E44" s="102"/>
      <c r="F44" s="102"/>
      <c r="G44" s="102"/>
      <c r="H44" s="103"/>
      <c r="I44" s="12" t="str">
        <f>TEXT(RTD("cqg.rtd", ,"ContractData",I42,Calculations!$S$1,,"T"),"#.0000")&amp;" "&amp;"B"</f>
        <v>1.7473 B</v>
      </c>
      <c r="J44" s="13" t="str">
        <f>TEXT(RTD("cqg.rtd", ,"ContractData",J42,Calculations!$S$1,,"T"),"#.0000")&amp;" "&amp;"B"</f>
        <v>.0169 B</v>
      </c>
      <c r="K44" s="13" t="str">
        <f>TEXT(RTD("cqg.rtd", ,"ContractData",K42,Calculations!$S$1,,"T"),"#.0000")&amp;" "&amp;"B"</f>
        <v>.0366 B</v>
      </c>
      <c r="L44" s="13" t="str">
        <f>TEXT(RTD("cqg.rtd", ,"ContractData",L42,Calculations!$S$1,,"T"),"#.0000")&amp;" "&amp;"B"</f>
        <v>.1547 B</v>
      </c>
      <c r="M44" s="13" t="str">
        <f>TEXT(RTD("cqg.rtd", ,"ContractData",M42,Calculations!$S$1,,"T"),"#.0000")&amp;" "&amp;"B"</f>
        <v>.1724 B</v>
      </c>
      <c r="N44" s="14" t="str">
        <f>TEXT(RTD("cqg.rtd", ,"ContractData",N42,Calculations!$S$1,,"T"),"#.0000")&amp;" "&amp;"B"</f>
        <v>.1785 B</v>
      </c>
    </row>
    <row r="45" spans="2:15" ht="12.6" customHeight="1" thickBot="1" x14ac:dyDescent="0.3">
      <c r="B45" s="104"/>
      <c r="C45" s="105"/>
      <c r="D45" s="105"/>
      <c r="E45" s="105"/>
      <c r="F45" s="105"/>
      <c r="G45" s="105"/>
      <c r="H45" s="106"/>
      <c r="I45" s="15" t="str">
        <f>TEXT(RTD("cqg.rtd", ,"ContractData",I42,Calculations!$R$1,,"T"),"#.0000")&amp;" "&amp;"L"</f>
        <v>1.7515 L</v>
      </c>
      <c r="J45" s="16" t="str">
        <f>TEXT(RTD("cqg.rtd", ,"ContractData",J42,Calculations!$R$1,,"T"),"#.0000")&amp;" "&amp;"L"</f>
        <v>.0169 L</v>
      </c>
      <c r="K45" s="16" t="str">
        <f>TEXT(RTD("cqg.rtd", ,"ContractData",K42,Calculations!$R$1,,"T"),"#.0000")&amp;" "&amp;"L"</f>
        <v>.0363 L</v>
      </c>
      <c r="L45" s="16" t="str">
        <f>TEXT(RTD("cqg.rtd", ,"ContractData",L42,Calculations!$R$1,,"T"),"#.0000")&amp;" "&amp;"L"</f>
        <v xml:space="preserve"> L</v>
      </c>
      <c r="M45" s="16" t="str">
        <f>TEXT(RTD("cqg.rtd", ,"ContractData",M42,Calculations!$R$1,,"T"),"#.0000")&amp;" "&amp;"L"</f>
        <v xml:space="preserve"> L</v>
      </c>
      <c r="N45" s="17" t="str">
        <f>TEXT(RTD("cqg.rtd", ,"ContractData",N42,Calculations!$R$1,,"T"),"#.0000")&amp;" "&amp;"L"</f>
        <v xml:space="preserve"> L</v>
      </c>
    </row>
    <row r="46" spans="2:15" ht="12.6" customHeight="1" thickBot="1" x14ac:dyDescent="0.3">
      <c r="B46" s="113" t="s">
        <v>2</v>
      </c>
      <c r="C46" s="51"/>
      <c r="D46" s="116">
        <f>RTD("cqg.rtd",,"ContractData",B25,"VolumeLastAsk")</f>
        <v>3</v>
      </c>
      <c r="E46" s="119" t="str">
        <f>TEXT(RTD("cqg.rtd",,"ContractData",B25,"Ask",,"T"),"#.0000")</f>
        <v>1.5239</v>
      </c>
      <c r="F46" s="122" t="s">
        <v>0</v>
      </c>
      <c r="G46" s="122"/>
      <c r="H46" s="123"/>
      <c r="I46" s="19"/>
      <c r="J46" s="3" t="str">
        <f>RIGHT(RTD("cqg.rtd", ,"ContractData",Calculations!Q9, "LongDescription"),6)</f>
        <v>Aug 15</v>
      </c>
      <c r="K46" s="3" t="str">
        <f>RIGHT(RTD("cqg.rtd", ,"ContractData",Calculations!D9, "LongDescription"),15)</f>
        <v xml:space="preserve"> Aug 15, Sep 15</v>
      </c>
      <c r="L46" s="3" t="str">
        <f>RIGHT(RTD("cqg.rtd", ,"ContractData",Calculations!E9, "LongDescription"),15)</f>
        <v xml:space="preserve"> Aug 15, Oct 15</v>
      </c>
      <c r="M46" s="3" t="str">
        <f>RIGHT(RTD("cqg.rtd", ,"ContractData",Calculations!F9, "LongDescription"),15)</f>
        <v xml:space="preserve"> Aug 15, Nov 15</v>
      </c>
      <c r="N46" s="3" t="str">
        <f>RIGHT(RTD("cqg.rtd", ,"ContractData",Calculations!G9, "LongDescription"),15)</f>
        <v xml:space="preserve"> Aug 15, Dec 15</v>
      </c>
    </row>
    <row r="47" spans="2:15" ht="12.6" hidden="1" customHeight="1" thickBot="1" x14ac:dyDescent="0.3">
      <c r="B47" s="114"/>
      <c r="C47" s="52"/>
      <c r="D47" s="117"/>
      <c r="E47" s="120"/>
      <c r="F47" s="96"/>
      <c r="G47" s="96"/>
      <c r="H47" s="124"/>
      <c r="I47" s="21"/>
      <c r="J47" s="3" t="str">
        <f>RTD("cqg.rtd", ,"ContractData",Calculations!Q9, "Symbol")</f>
        <v>RBEQ5</v>
      </c>
      <c r="K47" s="5" t="str">
        <f>RTD("cqg.rtd", ,"ContractData",Calculations!D9, "Symbol")</f>
        <v>RBES1Q5</v>
      </c>
      <c r="L47" s="5" t="str">
        <f>RTD("cqg.rtd", ,"ContractData",Calculations!E9, "Symbol")</f>
        <v>RBES2Q5</v>
      </c>
      <c r="M47" s="5" t="str">
        <f>RTD("cqg.rtd", ,"ContractData",Calculations!F9, "Symbol")</f>
        <v>RBES3Q5</v>
      </c>
      <c r="N47" s="6" t="str">
        <f>RTD("cqg.rtd", ,"ContractData",Calculations!G9, "Symbol")</f>
        <v>RBES4Q5</v>
      </c>
    </row>
    <row r="48" spans="2:15" ht="12.6" customHeight="1" x14ac:dyDescent="0.25">
      <c r="B48" s="115"/>
      <c r="C48" s="53"/>
      <c r="D48" s="118"/>
      <c r="E48" s="121"/>
      <c r="F48" s="96"/>
      <c r="G48" s="96"/>
      <c r="H48" s="124"/>
      <c r="I48" s="21"/>
      <c r="J48" s="8" t="str">
        <f>TEXT(RTD("cqg.rtd",,"ContractData",J47,Calculations!$T$1,,"T"),"#.0000")&amp;" "&amp;"A"</f>
        <v>1.7316 A</v>
      </c>
      <c r="K48" s="9" t="str">
        <f>TEXT(RTD("cqg.rtd",,"ContractData",K47,Calculations!$T$1,,"T"),"#.0000")&amp;" "&amp;"A"</f>
        <v>.0202 A</v>
      </c>
      <c r="L48" s="9" t="str">
        <f>TEXT(RTD("cqg.rtd",,"ContractData",L47,Calculations!$T$1,,"T"),"#.0000")&amp;" "&amp;"A"</f>
        <v>.1385 A</v>
      </c>
      <c r="M48" s="9" t="str">
        <f>TEXT(RTD("cqg.rtd",,"ContractData",M47,Calculations!$T$1,,"T"),"#.0000")&amp;" "&amp;"A"</f>
        <v>.1570 A</v>
      </c>
      <c r="N48" s="10" t="str">
        <f>TEXT(RTD("cqg.rtd",,"ContractData",N47,Calculations!$T$1,,"T"),"#.0000")&amp;" "&amp;"A"</f>
        <v>.1634 A</v>
      </c>
    </row>
    <row r="49" spans="2:14" ht="12.6" customHeight="1" x14ac:dyDescent="0.25">
      <c r="B49" s="107" t="s">
        <v>1</v>
      </c>
      <c r="C49" s="54"/>
      <c r="D49" s="109">
        <f>RTD("cqg.rtd",,"ContractData",B25,"VolumeLastBid")</f>
        <v>3</v>
      </c>
      <c r="E49" s="111" t="str">
        <f>TEXT(RTD("cqg.rtd",,"ContractData",B25,"Bid",,"T"),"#.0000")</f>
        <v>1.5233</v>
      </c>
      <c r="F49" s="95">
        <f>G53</f>
        <v>1.5238</v>
      </c>
      <c r="G49" s="96"/>
      <c r="H49" s="99" t="str">
        <f>IF(H53&gt;0,"+"&amp;TEXT(RTD("cqg.rtd",,"ContractData",B53,"NEtChange",,"T"),"#.0000"),TEXT(H53,"#.0000"))</f>
        <v>-.0407</v>
      </c>
      <c r="I49" s="21"/>
      <c r="J49" s="12" t="str">
        <f>TEXT(RTD("cqg.rtd", ,"ContractData",J47,Calculations!$S$1,,"T"),"#.0000")&amp;" "&amp;"B"</f>
        <v>1.7304 B</v>
      </c>
      <c r="K49" s="13" t="str">
        <f>TEXT(RTD("cqg.rtd", ,"ContractData",K47,Calculations!$S$1,,"T"),"#.0000")&amp;" "&amp;"B"</f>
        <v>.0200 B</v>
      </c>
      <c r="L49" s="13" t="str">
        <f>TEXT(RTD("cqg.rtd", ,"ContractData",L47,Calculations!$S$1,,"T"),"#.0000")&amp;" "&amp;"B"</f>
        <v>.1378 B</v>
      </c>
      <c r="M49" s="13" t="str">
        <f>TEXT(RTD("cqg.rtd", ,"ContractData",M47,Calculations!$S$1,,"T"),"#.0000")&amp;" "&amp;"B"</f>
        <v>.1555 B</v>
      </c>
      <c r="N49" s="14" t="str">
        <f>TEXT(RTD("cqg.rtd", ,"ContractData",N47,Calculations!$S$1,,"T"),"#.0000")&amp;" "&amp;"B"</f>
        <v>.1616 B</v>
      </c>
    </row>
    <row r="50" spans="2:14" ht="12.6" customHeight="1" thickBot="1" x14ac:dyDescent="0.3">
      <c r="B50" s="108"/>
      <c r="C50" s="55"/>
      <c r="D50" s="110"/>
      <c r="E50" s="112"/>
      <c r="F50" s="97"/>
      <c r="G50" s="98"/>
      <c r="H50" s="100"/>
      <c r="I50" s="21"/>
      <c r="J50" s="15" t="str">
        <f>TEXT(RTD("cqg.rtd", ,"ContractData",J47,Calculations!$R$1,,"T"),"#.0000")&amp;" "&amp;"L"</f>
        <v>1.7323 L</v>
      </c>
      <c r="K50" s="16" t="str">
        <f>TEXT(RTD("cqg.rtd", ,"ContractData",K47,Calculations!$R$1,,"T"),"#.0000")&amp;" "&amp;"L"</f>
        <v>.0200 L</v>
      </c>
      <c r="L50" s="16" t="str">
        <f>TEXT(RTD("cqg.rtd", ,"ContractData",L47,Calculations!$R$1,,"T"),"#.0000")&amp;" "&amp;"L"</f>
        <v>.1393 L</v>
      </c>
      <c r="M50" s="16" t="str">
        <f>TEXT(RTD("cqg.rtd", ,"ContractData",M47,Calculations!$R$1,,"T"),"#.0000")&amp;" "&amp;"L"</f>
        <v xml:space="preserve"> L</v>
      </c>
      <c r="N50" s="17" t="str">
        <f>TEXT(RTD("cqg.rtd", ,"ContractData",N47,Calculations!$R$1,,"T"),"#.0000")&amp;" "&amp;"L"</f>
        <v>.1630 L</v>
      </c>
    </row>
    <row r="51" spans="2:14" ht="12.6" customHeight="1" thickBot="1" x14ac:dyDescent="0.3">
      <c r="B51" s="47" t="s">
        <v>4</v>
      </c>
      <c r="C51" s="48"/>
      <c r="D51" s="48" t="s">
        <v>5</v>
      </c>
      <c r="E51" s="48" t="s">
        <v>6</v>
      </c>
      <c r="F51" s="48" t="s">
        <v>7</v>
      </c>
      <c r="G51" s="48" t="s">
        <v>0</v>
      </c>
      <c r="H51" s="49" t="s">
        <v>8</v>
      </c>
      <c r="I51" s="21"/>
      <c r="J51" s="19"/>
      <c r="K51" s="3" t="str">
        <f>RIGHT(RTD("cqg.rtd", ,"ContractData",Calculations!Q10, "LongDescription"),6)</f>
        <v>Sep 15</v>
      </c>
      <c r="L51" s="3" t="str">
        <f>RIGHT(RTD("cqg.rtd", ,"ContractData",Calculations!D10, "LongDescription"),15)</f>
        <v xml:space="preserve"> Sep 15, Oct 15</v>
      </c>
      <c r="M51" s="3" t="str">
        <f>RIGHT(RTD("cqg.rtd", ,"ContractData",Calculations!E10, "LongDescription"),15)</f>
        <v xml:space="preserve"> Sep 15, Nov 15</v>
      </c>
      <c r="N51" s="3" t="str">
        <f>RIGHT(RTD("cqg.rtd", ,"ContractData",Calculations!F10, "LongDescription"),15)</f>
        <v xml:space="preserve"> Sep 15, Dec 15</v>
      </c>
    </row>
    <row r="52" spans="2:14" ht="12.6" hidden="1" customHeight="1" thickBot="1" x14ac:dyDescent="0.3">
      <c r="B52" s="47" t="s">
        <v>4</v>
      </c>
      <c r="C52" s="48"/>
      <c r="D52" s="48" t="s">
        <v>5</v>
      </c>
      <c r="E52" s="48" t="s">
        <v>6</v>
      </c>
      <c r="F52" s="48" t="s">
        <v>7</v>
      </c>
      <c r="G52" s="48" t="s">
        <v>0</v>
      </c>
      <c r="H52" s="49" t="s">
        <v>8</v>
      </c>
      <c r="I52" s="21"/>
      <c r="J52" s="21"/>
      <c r="K52" s="3" t="str">
        <f>RTD("cqg.rtd", ,"ContractData",Calculations!Q10, "Symbol")</f>
        <v>RBEU5</v>
      </c>
      <c r="L52" s="5" t="str">
        <f>RTD("cqg.rtd", ,"ContractData",Calculations!D10, "Symbol")</f>
        <v>RBES1U5</v>
      </c>
      <c r="M52" s="5" t="str">
        <f>RTD("cqg.rtd", ,"ContractData",Calculations!E10, "Symbol")</f>
        <v>RBES2U5</v>
      </c>
      <c r="N52" s="6" t="str">
        <f>RTD("cqg.rtd", ,"ContractData",Calculations!F10, "Symbol")</f>
        <v>RBES3U5</v>
      </c>
    </row>
    <row r="53" spans="2:14" ht="12.6" customHeight="1" x14ac:dyDescent="0.25">
      <c r="B53" s="56" t="str">
        <f>B7</f>
        <v>RBEF5</v>
      </c>
      <c r="C53" s="57"/>
      <c r="D53" s="58">
        <f>RTD("cqg.rtd",,"ContractData",B53,"Open",,"T")</f>
        <v>1.5764</v>
      </c>
      <c r="E53" s="58">
        <f>RTD("cqg.rtd",,"ContractData",B53,"High",,"T")</f>
        <v>1.5767</v>
      </c>
      <c r="F53" s="58">
        <f>RTD("cqg.rtd",,"ContractData",B53,"Low",,"T")</f>
        <v>1.5138</v>
      </c>
      <c r="G53" s="58">
        <f>RTD("cqg.rtd",,"ContractData",B53,"LastTradeorSettle",,"T")</f>
        <v>1.5238</v>
      </c>
      <c r="H53" s="59">
        <f>RTD("cqg.rtd",,"ContractData",B53,"NetLastTradeToday",,"T")</f>
        <v>-4.0699999999999958E-2</v>
      </c>
      <c r="I53" s="21"/>
      <c r="J53" s="21"/>
      <c r="K53" s="8" t="str">
        <f>TEXT(RTD("cqg.rtd",,"ContractData",K52,Calculations!$T$1,,"T"),"#.0000")&amp;" "&amp;"A"</f>
        <v>1.7116 A</v>
      </c>
      <c r="L53" s="9" t="str">
        <f>TEXT(RTD("cqg.rtd", ,"ContractData",L52,Calculations!$T$1,,"T"),"#.0000")&amp;" "&amp;"A"</f>
        <v>.1185 A</v>
      </c>
      <c r="M53" s="9" t="str">
        <f>TEXT(RTD("cqg.rtd",,"ContractData",M52,Calculations!$T$1,,"T"),"#.0000")&amp;" "&amp;"A"</f>
        <v>.1368 A</v>
      </c>
      <c r="N53" s="10" t="str">
        <f>TEXT(RTD("cqg.rtd",,"ContractData",N52,Calculations!$T$1,,"T"),"#.0000")&amp;" "&amp;"A"</f>
        <v>.1434 A</v>
      </c>
    </row>
    <row r="54" spans="2:14" ht="12.6" customHeight="1" x14ac:dyDescent="0.25">
      <c r="B54" s="60" t="str">
        <f>D7</f>
        <v>RBEG5</v>
      </c>
      <c r="C54" s="61"/>
      <c r="D54" s="62">
        <f>RTD("cqg.rtd",,"ContractData",B54,"Open",,"T")</f>
        <v>1.58</v>
      </c>
      <c r="E54" s="62">
        <f>RTD("cqg.rtd",,"ContractData",B54,"High",,"T")</f>
        <v>1.5868</v>
      </c>
      <c r="F54" s="62">
        <f>RTD("cqg.rtd",,"ContractData",B54,"Low",,"T")</f>
        <v>1.5279</v>
      </c>
      <c r="G54" s="62">
        <f>RTD("cqg.rtd",,"ContractData",B54,"LastTradeorSettle",,"T")</f>
        <v>1.5367000000000002</v>
      </c>
      <c r="H54" s="63">
        <f>RTD("cqg.rtd",,"ContractData",B54,"NetLastTradeToday",,"T")</f>
        <v>-4.0799999999999947E-2</v>
      </c>
      <c r="I54" s="21"/>
      <c r="J54" s="21"/>
      <c r="K54" s="12" t="str">
        <f>TEXT(RTD("cqg.rtd", ,"ContractData",K52,Calculations!$S$1,,"T"),"#.0000")&amp;" "&amp;"B"</f>
        <v>1.7103 B</v>
      </c>
      <c r="L54" s="13" t="str">
        <f>TEXT(RTD("cqg.rtd", ,"ContractData",L52,Calculations!$S$1,,"T"),"#.0000")&amp;" "&amp;"B"</f>
        <v>.1181 B</v>
      </c>
      <c r="M54" s="13" t="str">
        <f>TEXT(RTD("cqg.rtd", ,"ContractData",M52,Calculations!$S$1,,"T"),"#.0000")&amp;" "&amp;"B"</f>
        <v>.1357 B</v>
      </c>
      <c r="N54" s="14" t="str">
        <f>TEXT(RTD("cqg.rtd", ,"ContractData",N52,Calculations!$S$1,,"T"),"#.0000")&amp;" "&amp;"B"</f>
        <v>.1418 B</v>
      </c>
    </row>
    <row r="55" spans="2:14" ht="12.6" customHeight="1" thickBot="1" x14ac:dyDescent="0.3">
      <c r="B55" s="60" t="str">
        <f>E7</f>
        <v>RBEH5</v>
      </c>
      <c r="C55" s="61"/>
      <c r="D55" s="62">
        <f>RTD("cqg.rtd",,"ContractData",B55,"Open",,"T")</f>
        <v>1.6040000000000001</v>
      </c>
      <c r="E55" s="62">
        <f>RTD("cqg.rtd",,"ContractData",B55,"High",,"T")</f>
        <v>1.6068</v>
      </c>
      <c r="F55" s="62">
        <f>RTD("cqg.rtd",,"ContractData",B55,"Low",,"T")</f>
        <v>1.5511000000000001</v>
      </c>
      <c r="G55" s="62">
        <f>RTD("cqg.rtd",,"ContractData",B55,"LastTradeorSettle",,"T")</f>
        <v>1.556</v>
      </c>
      <c r="H55" s="63">
        <f>RTD("cqg.rtd",,"ContractData",B55,"NetLastTradeToday",,"T")</f>
        <v>-4.4000000000000039E-2</v>
      </c>
      <c r="I55" s="21"/>
      <c r="J55" s="21"/>
      <c r="K55" s="15" t="str">
        <f>TEXT(RTD("cqg.rtd", ,"ContractData",K52,Calculations!$R$1,,"T"),"#.0000")&amp;" "&amp;"L"</f>
        <v>1.7205 L</v>
      </c>
      <c r="L55" s="16" t="str">
        <f>TEXT(RTD("cqg.rtd", ,"ContractData",L52,Calculations!$R$1,,"T"),"#.0000")&amp;" "&amp;"L"</f>
        <v>.1183 L</v>
      </c>
      <c r="M55" s="16" t="str">
        <f>TEXT(RTD("cqg.rtd", ,"ContractData",M52,Calculations!$R$1,,"T"),"#.0000")&amp;" "&amp;"L"</f>
        <v xml:space="preserve"> L</v>
      </c>
      <c r="N55" s="17" t="str">
        <f>TEXT(RTD("cqg.rtd", ,"ContractData",N52,Calculations!$R$1,,"T"),"#.0000")&amp;" "&amp;"L"</f>
        <v>.1431 L</v>
      </c>
    </row>
    <row r="56" spans="2:14" ht="12.6" customHeight="1" thickBot="1" x14ac:dyDescent="0.3">
      <c r="B56" s="64" t="str">
        <f>F7</f>
        <v>RBEJ5</v>
      </c>
      <c r="C56" s="61"/>
      <c r="D56" s="62">
        <f>RTD("cqg.rtd",,"ContractData",B56,"Open",,"T")</f>
        <v>1.8069000000000002</v>
      </c>
      <c r="E56" s="62">
        <f>RTD("cqg.rtd",,"ContractData",B56,"High",,"T")</f>
        <v>1.8069000000000002</v>
      </c>
      <c r="F56" s="62">
        <f>RTD("cqg.rtd",,"ContractData",B56,"Low",,"T")</f>
        <v>1.7511000000000001</v>
      </c>
      <c r="G56" s="62">
        <f>RTD("cqg.rtd",,"ContractData",B56,"LastTradeorSettle",,"T")</f>
        <v>1.7591000000000001</v>
      </c>
      <c r="H56" s="63">
        <f>RTD("cqg.rtd",,"ContractData",B56,"NetLastTradeToday",,"T")</f>
        <v>-4.0100000000000025E-2</v>
      </c>
      <c r="I56" s="21"/>
      <c r="J56" s="21"/>
      <c r="K56" s="19"/>
      <c r="L56" s="3" t="str">
        <f>RIGHT(RTD("cqg.rtd", ,"ContractData",Calculations!Q11, "LongDescription"),6)</f>
        <v>Oct 15</v>
      </c>
      <c r="M56" s="3" t="str">
        <f>RIGHT(RTD("cqg.rtd", ,"ContractData",Calculations!D11, "LongDescription"),15)</f>
        <v xml:space="preserve"> Oct 15, Nov 15</v>
      </c>
      <c r="N56" s="3" t="str">
        <f>RIGHT(RTD("cqg.rtd", ,"ContractData",Calculations!E11, "LongDescription"),15)</f>
        <v xml:space="preserve"> Oct 15, Dec 15</v>
      </c>
    </row>
    <row r="57" spans="2:14" ht="12.6" hidden="1" customHeight="1" thickBot="1" x14ac:dyDescent="0.3">
      <c r="B57" s="64"/>
      <c r="C57" s="65"/>
      <c r="D57" s="62"/>
      <c r="E57" s="62"/>
      <c r="F57" s="62"/>
      <c r="G57" s="62"/>
      <c r="H57" s="63"/>
      <c r="I57" s="21"/>
      <c r="J57" s="21"/>
      <c r="K57" s="21"/>
      <c r="L57" s="3" t="str">
        <f>RTD("cqg.rtd", ,"ContractData",Calculations!Q11, "Symbol")</f>
        <v>RBEV5</v>
      </c>
      <c r="M57" s="5" t="str">
        <f>RTD("cqg.rtd", ,"ContractData",Calculations!D11, "Symbol")</f>
        <v>RBES1V5</v>
      </c>
      <c r="N57" s="6" t="str">
        <f>RTD("cqg.rtd", ,"ContractData",Calculations!E11, "Symbol")</f>
        <v>RBES2V5</v>
      </c>
    </row>
    <row r="58" spans="2:14" ht="12.6" customHeight="1" x14ac:dyDescent="0.25">
      <c r="B58" s="60" t="str">
        <f>G7</f>
        <v>RBEK5</v>
      </c>
      <c r="C58" s="61"/>
      <c r="D58" s="62">
        <f>RTD("cqg.rtd",,"ContractData",B58,"Open",,"T")</f>
        <v>1.8165</v>
      </c>
      <c r="E58" s="62">
        <f>RTD("cqg.rtd",,"ContractData",B58,"High",,"T")</f>
        <v>1.8165</v>
      </c>
      <c r="F58" s="62">
        <f>RTD("cqg.rtd",,"ContractData",B58,"Low",,"T")</f>
        <v>1.7627000000000002</v>
      </c>
      <c r="G58" s="62">
        <f>RTD("cqg.rtd",,"ContractData",B58,"LastTradeorSettle",,"T")</f>
        <v>1.7664000000000002</v>
      </c>
      <c r="H58" s="63">
        <f>RTD("cqg.rtd",,"ContractData",B58,"NetLastTradeToday",,"T")</f>
        <v>-4.3099999999999916E-2</v>
      </c>
      <c r="I58" s="21"/>
      <c r="J58" s="21"/>
      <c r="K58" s="21"/>
      <c r="L58" s="8" t="str">
        <f>TEXT(RTD("cqg.rtd",,"ContractData",L57,Calculations!$T$1,,"T"),"#.0000")&amp;" "&amp;"A"</f>
        <v>1.5935 A</v>
      </c>
      <c r="M58" s="9" t="str">
        <f>TEXT(RTD("cqg.rtd",,"ContractData",M57,Calculations!$T$1,,"T"),"#.0000")&amp;" "&amp;"A"</f>
        <v>.0180 A</v>
      </c>
      <c r="N58" s="10" t="str">
        <f>TEXT(RTD("cqg.rtd",,"ContractData",N57,Calculations!$T$1,,"T"),"#.0000")&amp;" "&amp;"A"</f>
        <v>.0246 A</v>
      </c>
    </row>
    <row r="59" spans="2:14" ht="12.6" customHeight="1" x14ac:dyDescent="0.25">
      <c r="B59" s="60" t="str">
        <f>H7</f>
        <v>RBEM5</v>
      </c>
      <c r="C59" s="61"/>
      <c r="D59" s="62">
        <f>RTD("cqg.rtd",,"ContractData",B59,"Open",,"T")</f>
        <v>1.8117000000000001</v>
      </c>
      <c r="E59" s="62">
        <f>RTD("cqg.rtd",,"ContractData",B59,"High",,"T")</f>
        <v>1.8117000000000001</v>
      </c>
      <c r="F59" s="62">
        <f>RTD("cqg.rtd",,"ContractData",B59,"Low",,"T")</f>
        <v>1.7530000000000001</v>
      </c>
      <c r="G59" s="62">
        <f>RTD("cqg.rtd",,"ContractData",B59,"LastTradeorSettle",,"T")</f>
        <v>1.7604000000000002</v>
      </c>
      <c r="H59" s="63">
        <f>RTD("cqg.rtd",,"ContractData",B59,"NetLastTradeToday",,"T")</f>
        <v>-4.1999999999999815E-2</v>
      </c>
      <c r="I59" s="21"/>
      <c r="J59" s="21"/>
      <c r="K59" s="21"/>
      <c r="L59" s="12" t="str">
        <f>TEXT(RTD("cqg.rtd", ,"ContractData",L57,Calculations!$S$1,,"T"),"#.0000")&amp;" "&amp;"B"</f>
        <v>1.5922 B</v>
      </c>
      <c r="M59" s="13" t="str">
        <f>TEXT(RTD("cqg.rtd", ,"ContractData",M57,Calculations!$S$1,,"T"),"#.0000")&amp;" "&amp;"B"</f>
        <v>.0177 B</v>
      </c>
      <c r="N59" s="14" t="str">
        <f>TEXT(RTD("cqg.rtd", ,"ContractData",N57,Calculations!$S$1,,"T"),"#.0000")&amp;" "&amp;"B"</f>
        <v>.0237 B</v>
      </c>
    </row>
    <row r="60" spans="2:14" ht="12.6" customHeight="1" thickBot="1" x14ac:dyDescent="0.3">
      <c r="B60" s="64" t="str">
        <f>I7</f>
        <v>RBEN5</v>
      </c>
      <c r="C60" s="61"/>
      <c r="D60" s="62">
        <f>RTD("cqg.rtd",,"ContractData",B60,"Open",,"T")</f>
        <v>1.7808000000000002</v>
      </c>
      <c r="E60" s="62">
        <f>RTD("cqg.rtd",,"ContractData",B60,"High",,"T")</f>
        <v>1.7808000000000002</v>
      </c>
      <c r="F60" s="62">
        <f>RTD("cqg.rtd",,"ContractData",B60,"Low",,"T")</f>
        <v>1.7415</v>
      </c>
      <c r="G60" s="62">
        <f>RTD("cqg.rtd",,"ContractData",B60,"LastTradeorSettle",,"T")</f>
        <v>1.7515000000000001</v>
      </c>
      <c r="H60" s="63">
        <f>RTD("cqg.rtd",,"ContractData",B60,"NetLastTradeToday",,"T")</f>
        <v>-3.839999999999999E-2</v>
      </c>
      <c r="I60" s="21"/>
      <c r="J60" s="21"/>
      <c r="K60" s="21"/>
      <c r="L60" s="15" t="str">
        <f>TEXT(RTD("cqg.rtd", ,"ContractData",L57,Calculations!$R$1,,"T"),"#.0000")&amp;" "&amp;"L"</f>
        <v>1.5964 L</v>
      </c>
      <c r="M60" s="16" t="str">
        <f>TEXT(RTD("cqg.rtd", ,"ContractData",M57,Calculations!$R$1,,"T"),"#.0000")&amp;" "&amp;"L"</f>
        <v>.0177 L</v>
      </c>
      <c r="N60" s="17" t="str">
        <f>TEXT(RTD("cqg.rtd", ,"ContractData",N57,Calculations!$R$1,,"T"),"#.0000")&amp;" "&amp;"L"</f>
        <v>.0245 L</v>
      </c>
    </row>
    <row r="61" spans="2:14" ht="12.6" customHeight="1" thickBot="1" x14ac:dyDescent="0.3">
      <c r="B61" s="60" t="str">
        <f>J7</f>
        <v>RBEQ5</v>
      </c>
      <c r="C61" s="65"/>
      <c r="D61" s="62">
        <f>RTD("cqg.rtd",,"ContractData",B61,"Open",,"T")</f>
        <v>1.7272000000000001</v>
      </c>
      <c r="E61" s="62">
        <f>RTD("cqg.rtd",,"ContractData",B61,"High",,"T")</f>
        <v>1.7434000000000001</v>
      </c>
      <c r="F61" s="62">
        <f>RTD("cqg.rtd",,"ContractData",B61,"Low",,"T")</f>
        <v>1.7272000000000001</v>
      </c>
      <c r="G61" s="62">
        <f>RTD("cqg.rtd",,"ContractData",B61,"LastTradeorSettle",,"T")</f>
        <v>1.7323000000000002</v>
      </c>
      <c r="H61" s="63">
        <f>RTD("cqg.rtd",,"ContractData",B61,"NetLastTradeToday",,"T")</f>
        <v>-4.6699999999999964E-2</v>
      </c>
      <c r="I61" s="21"/>
      <c r="J61" s="21"/>
      <c r="K61" s="21"/>
      <c r="L61" s="19"/>
      <c r="M61" s="3" t="str">
        <f>RIGHT(RTD("cqg.rtd", ,"ContractData",Calculations!Q12, "LongDescription"),6)</f>
        <v>Nov 15</v>
      </c>
      <c r="N61" s="3" t="str">
        <f>RIGHT(RTD("cqg.rtd", ,"ContractData",Calculations!D12, "LongDescription"),15)</f>
        <v xml:space="preserve"> Nov 15, Dec 15</v>
      </c>
    </row>
    <row r="62" spans="2:14" ht="12.6" hidden="1" customHeight="1" thickBot="1" x14ac:dyDescent="0.3">
      <c r="B62" s="60"/>
      <c r="C62" s="65"/>
      <c r="D62" s="62"/>
      <c r="E62" s="62"/>
      <c r="F62" s="62"/>
      <c r="G62" s="62"/>
      <c r="H62" s="63"/>
      <c r="I62" s="21"/>
      <c r="J62" s="21"/>
      <c r="K62" s="21"/>
      <c r="L62" s="21"/>
      <c r="M62" s="3" t="str">
        <f>RTD("cqg.rtd", ,"ContractData",Calculations!Q12, "Symbol")</f>
        <v>RBEX5</v>
      </c>
      <c r="N62" s="5" t="str">
        <f>RTD("cqg.rtd", ,"ContractData",Calculations!D12, "Symbol")</f>
        <v>RBES1X5</v>
      </c>
    </row>
    <row r="63" spans="2:14" ht="12.6" customHeight="1" x14ac:dyDescent="0.25">
      <c r="B63" s="60" t="str">
        <f>K7</f>
        <v>RBEU5</v>
      </c>
      <c r="C63" s="61"/>
      <c r="D63" s="62">
        <f>RTD("cqg.rtd",,"ContractData",B63,"Open",,"T")</f>
        <v>1.7445000000000002</v>
      </c>
      <c r="E63" s="62">
        <f>RTD("cqg.rtd",,"ContractData",B63,"High",,"T")</f>
        <v>1.7445000000000002</v>
      </c>
      <c r="F63" s="62">
        <f>RTD("cqg.rtd",,"ContractData",B63,"Low",,"T")</f>
        <v>1.7045000000000001</v>
      </c>
      <c r="G63" s="62">
        <f>RTD("cqg.rtd",,"ContractData",B63,"LastTradeorSettle",,"T")</f>
        <v>1.7205000000000001</v>
      </c>
      <c r="H63" s="63">
        <f>RTD("cqg.rtd",,"ContractData",B63,"NetLastTradeToday",,"T")</f>
        <v>-3.3499999999999863E-2</v>
      </c>
      <c r="I63" s="21"/>
      <c r="J63" s="21"/>
      <c r="K63" s="21"/>
      <c r="L63" s="21"/>
      <c r="M63" s="8" t="str">
        <f>TEXT(RTD("cqg.rtd",,"ContractData",M62,Calculations!$T$1,,"T"),"#.0000")&amp;" "&amp;"A"</f>
        <v>1.5758 A</v>
      </c>
      <c r="N63" s="10" t="str">
        <f>TEXT(RTD("cqg.rtd",,"ContractData",N62,Calculations!$T$1,,"T"),"#.0000")&amp;" "&amp;"A"</f>
        <v>.0067 A</v>
      </c>
    </row>
    <row r="64" spans="2:14" ht="12" customHeight="1" x14ac:dyDescent="0.25">
      <c r="B64" s="60" t="str">
        <f>L7</f>
        <v>RBEV5</v>
      </c>
      <c r="C64" s="61"/>
      <c r="D64" s="62">
        <f>RTD("cqg.rtd",,"ContractData",B64,"Open",,"T")</f>
        <v>1.6099000000000001</v>
      </c>
      <c r="E64" s="62">
        <f>RTD("cqg.rtd",,"ContractData",B64,"High",,"T")</f>
        <v>1.6099000000000001</v>
      </c>
      <c r="F64" s="62">
        <f>RTD("cqg.rtd",,"ContractData",B64,"Low",,"T")</f>
        <v>1.5945</v>
      </c>
      <c r="G64" s="62">
        <f>RTD("cqg.rtd",,"ContractData",B64,"LastTradeorSettle",,"T")</f>
        <v>1.5964</v>
      </c>
      <c r="H64" s="63">
        <f>RTD("cqg.rtd",,"ContractData",B64,"NetLastTradeToday",,"T")</f>
        <v>-4.4300000000000006E-2</v>
      </c>
      <c r="I64" s="21"/>
      <c r="J64" s="21"/>
      <c r="K64" s="21"/>
      <c r="L64" s="21"/>
      <c r="M64" s="12" t="str">
        <f>TEXT(RTD("cqg.rtd", ,"ContractData",M62,Calculations!$S$1,,"T"),"#.0000")&amp;" "&amp;"B"</f>
        <v>1.5746 B</v>
      </c>
      <c r="N64" s="14" t="str">
        <f>TEXT(RTD("cqg.rtd", ,"ContractData",N62,Calculations!$S$1,,"T"),"#.0000")&amp;" "&amp;"B"</f>
        <v>.0061 B</v>
      </c>
    </row>
    <row r="65" spans="2:22" ht="12.6" customHeight="1" thickBot="1" x14ac:dyDescent="0.3">
      <c r="B65" s="60" t="str">
        <f>M7</f>
        <v>RBEX5</v>
      </c>
      <c r="C65" s="61"/>
      <c r="D65" s="62" t="str">
        <f>RTD("cqg.rtd",,"ContractData",B65,"Open",,"T")</f>
        <v/>
      </c>
      <c r="E65" s="62" t="str">
        <f>RTD("cqg.rtd",,"ContractData",B65,"High",,"T")</f>
        <v/>
      </c>
      <c r="F65" s="62" t="str">
        <f>RTD("cqg.rtd",,"ContractData",B65,"Low",,"T")</f>
        <v/>
      </c>
      <c r="G65" s="62" t="str">
        <f>RTD("cqg.rtd",,"ContractData",B65,"LastTradeorSettle",,"T")</f>
        <v/>
      </c>
      <c r="H65" s="63" t="str">
        <f>RTD("cqg.rtd",,"ContractData",B65,"NetLastTradeToday",,"T")</f>
        <v/>
      </c>
      <c r="I65" s="21"/>
      <c r="J65" s="21"/>
      <c r="K65" s="21"/>
      <c r="L65" s="21"/>
      <c r="M65" s="15" t="str">
        <f>TEXT(RTD("cqg.rtd", ,"ContractData",M62,Calculations!$R$1,,"T"),"#.0000")&amp;" "&amp;"L"</f>
        <v xml:space="preserve"> L</v>
      </c>
      <c r="N65" s="17" t="str">
        <f>TEXT(RTD("cqg.rtd", ,"ContractData",N62,Calculations!$R$1,,"T"),"#.0000")&amp;" "&amp;"L"</f>
        <v>.0061 L</v>
      </c>
    </row>
    <row r="66" spans="2:22" ht="12.6" customHeight="1" thickBot="1" x14ac:dyDescent="0.3">
      <c r="B66" s="66" t="str">
        <f>N7</f>
        <v>RBEZ5</v>
      </c>
      <c r="C66" s="67"/>
      <c r="D66" s="68">
        <f>RTD("cqg.rtd",,"ContractData",B66,"Open",,"T")</f>
        <v>1.6098000000000001</v>
      </c>
      <c r="E66" s="68">
        <f>RTD("cqg.rtd",,"ContractData",B66,"High",,"T")</f>
        <v>1.6186</v>
      </c>
      <c r="F66" s="68">
        <f>RTD("cqg.rtd",,"ContractData",B66,"Low",,"T")</f>
        <v>1.5605</v>
      </c>
      <c r="G66" s="68">
        <f>RTD("cqg.rtd",,"ContractData",B66,"LastTradeorSettle",,"T")</f>
        <v>1.5707</v>
      </c>
      <c r="H66" s="69">
        <f>RTD("cqg.rtd",,"ContractData",B66,"NetLastTradeToday",,"T")</f>
        <v>-3.8000000000000034E-2</v>
      </c>
      <c r="N66" s="3" t="str">
        <f>RIGHT(RTD("cqg.rtd", ,"ContractData",Calculations!Q13, "LongDescription"),6)</f>
        <v>Dec 15</v>
      </c>
      <c r="O66" s="3" t="str">
        <f>RIGHT(RTD("cqg.rtd", ,"ContractData",Calculations!D13, "LongDescription"),15)</f>
        <v xml:space="preserve"> Dec 15, Jan 16</v>
      </c>
      <c r="U66" s="50">
        <f xml:space="preserve"> RTD("cqg.rtd",,"StudyData",B7, "VolOI",, "Vol","330",,"PrimaryOnly",,,,"T")</f>
        <v>2399</v>
      </c>
      <c r="V66" s="50" t="str">
        <f>B6</f>
        <v>Jan 15</v>
      </c>
    </row>
    <row r="67" spans="2:22" ht="12.6" hidden="1" customHeight="1" thickBot="1" x14ac:dyDescent="0.3">
      <c r="B67" s="89"/>
      <c r="C67" s="90"/>
      <c r="D67" s="90"/>
      <c r="E67" s="87"/>
      <c r="F67" s="87"/>
      <c r="G67" s="87"/>
      <c r="H67" s="88"/>
      <c r="N67" s="6" t="str">
        <f>RTD("cqg.rtd", ,"ContractData",Calculations!Q13, "Symbol")</f>
        <v>RBEZ5</v>
      </c>
      <c r="O67" s="5" t="str">
        <f>RTD("cqg.rtd", ,"ContractData",Calculations!D13, "Symbol")</f>
        <v>RBES1Z5</v>
      </c>
      <c r="U67" s="50"/>
      <c r="V67" s="50"/>
    </row>
    <row r="68" spans="2:22" ht="12.6" customHeight="1" thickBot="1" x14ac:dyDescent="0.3">
      <c r="B68" s="89">
        <f ca="1">NOW()</f>
        <v>41989.318504976851</v>
      </c>
      <c r="C68" s="90"/>
      <c r="D68" s="90"/>
      <c r="E68" s="87" t="s">
        <v>25</v>
      </c>
      <c r="F68" s="87"/>
      <c r="G68" s="87"/>
      <c r="H68" s="88"/>
      <c r="N68" s="10" t="str">
        <f>TEXT(RTD("cqg.rtd",,"ContractData",N67,Calculations!$T$1,,"T"),"#.0000")&amp;" "&amp;"A"</f>
        <v>1.5699 A</v>
      </c>
      <c r="O68" s="10" t="str">
        <f>TEXT(RTD("cqg.rtd",,"ContractData",O67,Calculations!$T$1,,"T"),"#.0000")&amp;" "&amp;"A"</f>
        <v>-.0066 A</v>
      </c>
      <c r="U68" s="50">
        <f xml:space="preserve"> RTD("cqg.rtd",,"StudyData",D7, "VolOI",, "Vol","330",,"PrimaryOnly",,,,"T")</f>
        <v>1901</v>
      </c>
      <c r="V68" s="50" t="str">
        <f>D6</f>
        <v>Feb 15</v>
      </c>
    </row>
    <row r="69" spans="2:22" ht="12.6" customHeight="1" thickBot="1" x14ac:dyDescent="0.3">
      <c r="B69" s="91" t="s">
        <v>13</v>
      </c>
      <c r="C69" s="92"/>
      <c r="D69" s="92"/>
      <c r="E69" s="93"/>
      <c r="N69" s="14" t="str">
        <f>TEXT(RTD("cqg.rtd",,"ContractData",N67,Calculations!$S$1,,"T"),"#.0000")&amp;" "&amp;"B"</f>
        <v>1.5685 B</v>
      </c>
      <c r="O69" s="14" t="str">
        <f>TEXT(RTD("cqg.rtd",,"ContractData",O67,Calculations!$S$1,,"T"),"#.0000")&amp;" "&amp;"B"</f>
        <v>-.0075 B</v>
      </c>
      <c r="U69" s="50">
        <f xml:space="preserve"> RTD("cqg.rtd",,"StudyData",E7, "VolOI",, "Vol","330",,"PrimaryOnly",,,,"T")</f>
        <v>335</v>
      </c>
      <c r="V69" s="50" t="str">
        <f>E6</f>
        <v>Mar 15</v>
      </c>
    </row>
    <row r="70" spans="2:22" ht="12.6" customHeight="1" thickBot="1" x14ac:dyDescent="0.3">
      <c r="N70" s="17" t="str">
        <f>TEXT(RTD("cqg.rtd", ,"ContractData",N67,Calculations!$R$1,,"T"),"#.0000")&amp;" "&amp;"L"</f>
        <v>1.5707 L</v>
      </c>
      <c r="O70" s="17" t="str">
        <f>TEXT(RTD("cqg.rtd", ,"ContractData",O67,Calculations!$R$1,,"T"),"#.0000")&amp;" "&amp;"L"</f>
        <v>-.0072 L</v>
      </c>
      <c r="U70" s="50">
        <f xml:space="preserve"> RTD("cqg.rtd",,"StudyData",F7, "VolOI",, "Vol","330",,"PrimaryOnly",,,,"T")</f>
        <v>297</v>
      </c>
      <c r="V70" s="50" t="str">
        <f>F6</f>
        <v>Apr 15</v>
      </c>
    </row>
    <row r="71" spans="2:22" x14ac:dyDescent="0.25">
      <c r="U71" s="50">
        <f xml:space="preserve"> RTD("cqg.rtd",,"StudyData",G7, "VolOI",, "Vol","330",,"PrimaryOnly",,,,"T")</f>
        <v>31</v>
      </c>
      <c r="V71" s="50" t="str">
        <f>G6</f>
        <v>May 15</v>
      </c>
    </row>
    <row r="72" spans="2:22" x14ac:dyDescent="0.25">
      <c r="U72" s="50">
        <f xml:space="preserve"> RTD("cqg.rtd",,"StudyData",H7, "VolOI",, "Vol","330",,"PrimaryOnly",,,,"T")</f>
        <v>212</v>
      </c>
      <c r="V72" s="50" t="str">
        <f>H6</f>
        <v>Jun 15</v>
      </c>
    </row>
    <row r="73" spans="2:22" x14ac:dyDescent="0.25">
      <c r="U73" s="50" t="str">
        <f xml:space="preserve"> RTD("cqg.rtd",,"StudyData",I7, "VolOI",, "Vol","330",,"PrimaryOnly",,,,"T")</f>
        <v/>
      </c>
      <c r="V73" s="50" t="str">
        <f>I6</f>
        <v>Jul 15</v>
      </c>
    </row>
    <row r="74" spans="2:22" x14ac:dyDescent="0.25">
      <c r="U74" s="50">
        <f xml:space="preserve"> RTD("cqg.rtd",,"StudyData",J7, "VolOI",, "Vol","330",,"PrimaryOnly",,,,"T")</f>
        <v>15</v>
      </c>
      <c r="V74" s="50" t="str">
        <f>J6</f>
        <v>Aug 15</v>
      </c>
    </row>
    <row r="75" spans="2:22" x14ac:dyDescent="0.25">
      <c r="U75" s="50">
        <f xml:space="preserve"> RTD("cqg.rtd",,"StudyData",K7, "VolOI",, "Vol","330",,"PrimaryOnly",,,,"T")</f>
        <v>1</v>
      </c>
      <c r="V75" s="50" t="str">
        <f>K6</f>
        <v>Sep 15</v>
      </c>
    </row>
    <row r="76" spans="2:22" x14ac:dyDescent="0.25">
      <c r="U76" s="50">
        <f xml:space="preserve"> RTD("cqg.rtd",,"StudyData",L7, "VolOI",, "Vol","330",,"PrimaryOnly",,,,"T")</f>
        <v>4</v>
      </c>
      <c r="V76" s="50" t="str">
        <f>L6</f>
        <v>Oct 15</v>
      </c>
    </row>
    <row r="77" spans="2:22" x14ac:dyDescent="0.25">
      <c r="U77" s="50" t="str">
        <f xml:space="preserve"> RTD("cqg.rtd",,"StudyData",M7, "VolOI",, "Vol","330",,"PrimaryOnly",,,,"T")</f>
        <v/>
      </c>
      <c r="V77" s="50" t="str">
        <f>M6</f>
        <v>Nov 15</v>
      </c>
    </row>
    <row r="78" spans="2:22" x14ac:dyDescent="0.25">
      <c r="U78" s="50">
        <f xml:space="preserve"> RTD("cqg.rtd",,"StudyData",N7, "VolOI",, "Vol","330",,"PrimaryOnly",,,,"T")</f>
        <v>75</v>
      </c>
      <c r="V78" s="50" t="str">
        <f>N6</f>
        <v>Dec 15</v>
      </c>
    </row>
    <row r="79" spans="2:22" x14ac:dyDescent="0.25">
      <c r="F79" s="1" t="s">
        <v>27</v>
      </c>
      <c r="U79" s="50"/>
      <c r="V79" s="50"/>
    </row>
  </sheetData>
  <sheetProtection algorithmName="SHA-512" hashValue="ccqniJBWPxGpKtCjVaDGexnWN8aW+0ug9yimE1ORRt5W3wYcDzCsBsqDuK4tj5M2bWOg0FYHVDFaWOhRNJzvXA==" saltValue="Ae4DYGeLZ6S8oBmvCMRDeQ==" spinCount="100000" sheet="1" objects="1" scenarios="1" selectLockedCells="1" selectUnlockedCells="1"/>
  <mergeCells count="19">
    <mergeCell ref="D46:D48"/>
    <mergeCell ref="E46:E48"/>
    <mergeCell ref="F46:H48"/>
    <mergeCell ref="B36:F36"/>
    <mergeCell ref="E68:H68"/>
    <mergeCell ref="B68:D68"/>
    <mergeCell ref="B69:E69"/>
    <mergeCell ref="B4:N5"/>
    <mergeCell ref="B28:E28"/>
    <mergeCell ref="F49:G50"/>
    <mergeCell ref="B37:F37"/>
    <mergeCell ref="B67:D67"/>
    <mergeCell ref="E67:H67"/>
    <mergeCell ref="H49:H50"/>
    <mergeCell ref="B44:H45"/>
    <mergeCell ref="B49:B50"/>
    <mergeCell ref="D49:D50"/>
    <mergeCell ref="E49:E50"/>
    <mergeCell ref="B46:B48"/>
  </mergeCells>
  <conditionalFormatting sqref="H52">
    <cfRule type="dataBar" priority="3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3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357" priority="202">
      <formula>$H$53&lt;0</formula>
    </cfRule>
  </conditionalFormatting>
  <conditionalFormatting sqref="H51"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386" id="{2AC7B437-AA7E-4C11-9A89-639DAC1E61FA}">
            <xm:f>Calculations!$Q$14=64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380" id="{3FA583CE-CC1E-4909-A65C-DEC3E2D9476A}">
            <xm:f>Calculations!$Q$15=64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387" id="{8654DA33-8870-498C-91E8-F7E84694AA08}">
            <xm:f>Calculations!$Q$14=128</xm:f>
            <x14:dxf>
              <fill>
                <patternFill>
                  <bgColor rgb="FFFF000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382" id="{34B5E2E3-2DDC-48DB-856B-F17A6EABE955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85" id="{2EE3D656-BA8A-430A-867F-BF9D2B511723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381" id="{5200C25D-1D7E-43F6-818D-A5E30CD591B6}">
            <xm:f>Calculations!$Q$15=128</xm:f>
            <x14:dxf>
              <fill>
                <patternFill>
                  <bgColor rgb="FFFF0000"/>
                </pattern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378" id="{E032A46D-66EC-4E03-9363-8CCE6D67488C}">
            <xm:f>Calculations!$Q$15=0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79" id="{68575B34-654A-4CA3-A978-A26C7D791A16}">
            <xm:f>Calculations!$Q$15&gt;=192</xm:f>
            <x14:dxf>
              <fill>
                <patternFill>
                  <bgColor rgb="FF00B0F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376" id="{963A33F7-E186-4495-9576-698973CA8840}">
            <xm:f>Calculations!$Q$16=0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77" id="{DDC4C639-358A-4791-9B80-7247BFE3DB51}">
            <xm:f>Calculations!$Q$16&gt;=192</xm:f>
            <x14:dxf>
              <fill>
                <patternFill>
                  <bgColor rgb="FF00B0F0"/>
                </patternFill>
              </fill>
            </x14:dxf>
          </x14:cfRule>
          <xm:sqref>E10</xm:sqref>
        </x14:conditionalFormatting>
        <x14:conditionalFormatting xmlns:xm="http://schemas.microsoft.com/office/excel/2006/main">
          <x14:cfRule type="expression" priority="375" id="{2F4F2348-FA5A-4904-84D6-89D7FCF4351C}">
            <xm:f>Calculations!$Q$16=128</xm:f>
            <x14:dxf>
              <fill>
                <patternFill>
                  <bgColor rgb="FFFF0000"/>
                </pattern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374" id="{E09CE007-64EF-4AF7-B6D3-72C35D06DE6F}">
            <xm:f>Calculations!$Q$17=128</xm:f>
            <x14:dxf>
              <fill>
                <patternFill>
                  <bgColor rgb="FFFF0000"/>
                </pattern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373" id="{781A0FE5-FBE5-476E-B356-845A83CAA5D6}">
            <xm:f>Calculations!$Q$18=128</xm:f>
            <x14:dxf>
              <fill>
                <patternFill>
                  <bgColor rgb="FFFF0000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372" id="{211F6733-331F-48A0-88F5-D2D4D1B13C85}">
            <xm:f>Calculations!$Q$19=128</xm:f>
            <x14:dxf>
              <fill>
                <patternFill>
                  <bgColor rgb="FFFF0000"/>
                </pattern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371" id="{39420394-6A45-40CC-B10D-E1A499A5E782}">
            <xm:f>Calculations!$Q$20=128</xm:f>
            <x14:dxf>
              <fill>
                <patternFill>
                  <bgColor rgb="FFFF0000"/>
                </pattern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370" id="{3F25DB46-D449-4C35-B2C0-EDEBC44675BF}">
            <xm:f>Calculations!$Q$21=128</xm:f>
            <x14:dxf>
              <fill>
                <patternFill>
                  <bgColor rgb="FFFF0000"/>
                </pattern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369" id="{F691D8F6-43D7-4683-ADC6-067F44D13B54}">
            <xm:f>Calculations!$Q$22=128</xm:f>
            <x14:dxf>
              <fill>
                <patternFill>
                  <bgColor rgb="FFFF0000"/>
                </pattern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368" id="{4BF4648E-4EAE-48E2-A10C-CD75A71919B9}">
            <xm:f>Calculations!$Q$23=128</xm:f>
            <x14:dxf>
              <fill>
                <patternFill>
                  <bgColor rgb="FFFF0000"/>
                </pattern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367" id="{0A48BF3B-EE04-4B12-9EBD-0955047D89FC}">
            <xm:f>Calculations!$Q$24=128</xm:f>
            <x14:dxf>
              <fill>
                <patternFill>
                  <bgColor rgb="FFFF0000"/>
                </pattern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366" id="{91A75F6D-A675-4654-8E1D-6F9471F0A402}">
            <xm:f>Calculations!$Q$25=128</xm:f>
            <x14:dxf>
              <fill>
                <patternFill>
                  <bgColor rgb="FFFF0000"/>
                </pattern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365" id="{F3B0435E-8670-45E6-8FC2-8B1798720F4F}">
            <xm:f>Calculations!$Q$16=64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364" id="{01637C13-D25E-4B93-A70F-912D6D9C3C03}">
            <xm:f>Calculations!$Q$17=64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363" id="{16C0A2A0-9FB6-49B8-A57C-B1B1D7F6D927}">
            <xm:f>Calculations!$Q$18=64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362" id="{A1652984-C6A8-429E-A584-A78A46BE51ED}">
            <xm:f>Calculations!$Q$19=64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361" id="{ABEB274D-F1C4-4463-A0E4-9FF1C8486D35}">
            <xm:f>Calculations!$Q$20=64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360" id="{AB4F902F-A1E3-4208-84BD-2A98742EAE0B}">
            <xm:f>Calculations!$Q$21=64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359" id="{0EEE0CBE-CCB2-4E46-B691-B94C225840CE}">
            <xm:f>Calculations!$Q$22=64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358" id="{29DBDA2B-2091-45B9-8FE1-E07A02DA673F}">
            <xm:f>Calculations!$Q$23=64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357" id="{4EEDC08D-4483-40CE-B98E-F267EF54C5CA}">
            <xm:f>Calculations!$Q$24=64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356" id="{F826E6FD-00CB-4DB3-A2E5-60B689073444}">
            <xm:f>Calculations!$Q$25=64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346" id="{33A01FD5-AF33-4961-9EEE-A8918CDBD611}">
            <xm:f>Calculations!$Q$17=0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5" id="{34519747-5F5F-4AC3-81E7-28D40E623D6F}">
            <xm:f>Calculations!$Q$17&gt;=192</xm:f>
            <x14:dxf>
              <fill>
                <patternFill>
                  <bgColor rgb="FF00B0F0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345" id="{656E4137-786B-48E5-9895-B32CDBD474F5}">
            <xm:f>Calculations!$Q$18=0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4" id="{6CAB9364-898A-48F9-9F02-FF2BAAC4DAA7}">
            <xm:f>Calculations!$Q$18&gt;=192</xm:f>
            <x14:dxf>
              <fill>
                <patternFill>
                  <bgColor rgb="FF00B0F0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344" id="{52AB6C25-053E-494D-AF51-D79B15F72DFD}">
            <xm:f>Calculations!$Q$19=0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3" id="{56418B96-83F0-4295-9928-0F7E7E274912}">
            <xm:f>Calculations!$Q$19&gt;=192</xm:f>
            <x14:dxf>
              <fill>
                <patternFill>
                  <bgColor rgb="FF00B0F0"/>
                </patternFill>
              </fill>
            </x14:dxf>
          </x14:cfRule>
          <xm:sqref>H10</xm:sqref>
        </x14:conditionalFormatting>
        <x14:conditionalFormatting xmlns:xm="http://schemas.microsoft.com/office/excel/2006/main">
          <x14:cfRule type="expression" priority="343" id="{228BE3DD-6D26-4243-BDE7-210604488FD2}">
            <xm:f>Calculations!$Q$20=0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2" id="{FBF17F91-6D27-44CE-9862-76C78643079E}">
            <xm:f>Calculations!$Q$20&gt;=192</xm:f>
            <x14:dxf>
              <fill>
                <patternFill>
                  <bgColor rgb="FF00B0F0"/>
                </patternFill>
              </fill>
            </x14:dxf>
          </x14:cfRule>
          <xm:sqref>I10</xm:sqref>
        </x14:conditionalFormatting>
        <x14:conditionalFormatting xmlns:xm="http://schemas.microsoft.com/office/excel/2006/main">
          <x14:cfRule type="expression" priority="342" id="{BEC208B8-A989-48A3-ADCA-C71E8B5A2477}">
            <xm:f>Calculations!$Q$21=0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1" id="{7477751F-E3AE-41C2-BFA8-9E99E46E34C5}">
            <xm:f>Calculations!$Q$21&gt;=192</xm:f>
            <x14:dxf>
              <fill>
                <patternFill>
                  <bgColor rgb="FF00B0F0"/>
                </patternFill>
              </fill>
            </x14:dxf>
          </x14:cfRule>
          <xm:sqref>J10</xm:sqref>
        </x14:conditionalFormatting>
        <x14:conditionalFormatting xmlns:xm="http://schemas.microsoft.com/office/excel/2006/main">
          <x14:cfRule type="expression" priority="341" id="{71C88CA8-DA84-4AA0-9E56-DE3FD1105CD4}">
            <xm:f>Calculations!$Q$22=0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0" id="{30F680AB-4FBA-421F-8F8F-153240AC990F}">
            <xm:f>Calculations!$Q$22&gt;=192</xm:f>
            <x14:dxf>
              <fill>
                <patternFill>
                  <bgColor rgb="FF00B0F0"/>
                </patternFill>
              </fill>
            </x14:dxf>
          </x14:cfRule>
          <xm:sqref>K10</xm:sqref>
        </x14:conditionalFormatting>
        <x14:conditionalFormatting xmlns:xm="http://schemas.microsoft.com/office/excel/2006/main">
          <x14:cfRule type="expression" priority="340" id="{7B1F53CA-0076-4D97-8063-9FE19321F01B}">
            <xm:f>Calculations!$Q$23=0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9" id="{2D72DD3A-CF83-4825-9BA4-A608E140C6E0}">
            <xm:f>Calculations!$Q$23&gt;=192</xm:f>
            <x14:dxf>
              <fill>
                <patternFill>
                  <bgColor rgb="FF00B0F0"/>
                </patternFill>
              </fill>
            </x14:dxf>
          </x14:cfRule>
          <xm:sqref>L10</xm:sqref>
        </x14:conditionalFormatting>
        <x14:conditionalFormatting xmlns:xm="http://schemas.microsoft.com/office/excel/2006/main">
          <x14:cfRule type="expression" priority="339" id="{539BDE5A-3AE5-4554-8F07-B112D8D26C8D}">
            <xm:f>Calculations!$Q$24=0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8" id="{799D7B30-2548-4037-BA30-8C2D836105A2}">
            <xm:f>Calculations!$Q$24&gt;=192</xm:f>
            <x14:dxf>
              <fill>
                <patternFill>
                  <bgColor rgb="FF00B0F0"/>
                </patternFill>
              </fill>
            </x14:dxf>
          </x14:cfRule>
          <xm:sqref>M10</xm:sqref>
        </x14:conditionalFormatting>
        <x14:conditionalFormatting xmlns:xm="http://schemas.microsoft.com/office/excel/2006/main">
          <x14:cfRule type="expression" priority="338" id="{156122F9-C1DC-4811-9D36-1F3300BC1ABD}">
            <xm:f>Calculations!$Q$25=0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47" id="{289B52FA-1BCB-47EF-B87D-4A73F41C732A}">
            <xm:f>Calculations!$Q$25&gt;=192</xm:f>
            <x14:dxf>
              <fill>
                <patternFill>
                  <bgColor rgb="FF00B0F0"/>
                </patternFill>
              </fill>
            </x14:dxf>
          </x14:cfRule>
          <xm:sqref>N10</xm:sqref>
        </x14:conditionalFormatting>
        <x14:conditionalFormatting xmlns:xm="http://schemas.microsoft.com/office/excel/2006/main">
          <x14:cfRule type="expression" priority="337" id="{073374F5-2703-469A-B3E5-80774C04BC12}">
            <xm:f>Calculations!$Q$14=128</xm:f>
            <x14:dxf>
              <fill>
                <patternFill>
                  <bgColor rgb="FFFF000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336" id="{CA95AE7C-D3B6-4A27-A839-0C6724E57224}">
            <xm:f>Calculations!$Q$14=64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334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5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B15:B16</xm:sqref>
        </x14:conditionalFormatting>
        <x14:conditionalFormatting xmlns:xm="http://schemas.microsoft.com/office/excel/2006/main">
          <x14:cfRule type="expression" priority="333" id="{CCCE44D0-5300-4A2E-ADFD-34E9D7E65B1B}">
            <xm:f>Calculations!$D$14=128</xm:f>
            <x14:dxf>
              <fill>
                <patternFill>
                  <bgColor rgb="FFFF0000"/>
                </pattern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332" id="{30223C3B-A656-4C22-8AEE-823DD7386BD6}">
            <xm:f>Calculations!$D$14=64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330" id="{54242B53-6010-4CD1-ACCF-7A4C0D490EB9}">
            <xm:f>Calculations!$D$14=0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31" id="{28FD556B-F054-4FD7-B72C-6E9BA6A2B24D}">
            <xm:f>Calculations!$D$14&gt;=192</xm:f>
            <x14:dxf>
              <fill>
                <patternFill>
                  <bgColor rgb="FF00B0F0"/>
                </patternFill>
              </fill>
            </x14:dxf>
          </x14:cfRule>
          <xm:sqref>D15</xm:sqref>
        </x14:conditionalFormatting>
        <x14:conditionalFormatting xmlns:xm="http://schemas.microsoft.com/office/excel/2006/main">
          <x14:cfRule type="expression" priority="329" id="{22F14C37-53CA-4AF2-8F26-842E2D34076F}">
            <xm:f>Calculations!$E$14=128</xm:f>
            <x14:dxf>
              <fill>
                <patternFill>
                  <bgColor rgb="FFFF0000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328" id="{844D8278-1043-4EEB-AC97-94AF9BE12276}">
            <xm:f>Calculations!$E$14=64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326" id="{F1D7DBEC-8F7A-4F2F-8A3B-6767DA1028F1}">
            <xm:f>Calculations!$E$14&gt;=192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27" id="{0A8C5F32-C557-4932-B5C3-E3FB11AC7FE3}">
            <xm:f>Calculations!$E$14=0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E15</xm:sqref>
        </x14:conditionalFormatting>
        <x14:conditionalFormatting xmlns:xm="http://schemas.microsoft.com/office/excel/2006/main">
          <x14:cfRule type="expression" priority="325" id="{3B12C9D0-27BE-49EE-9836-5083E073489A}">
            <xm:f>Calculations!$F$14=128</xm:f>
            <x14:dxf>
              <fill>
                <patternFill>
                  <bgColor rgb="FFFF000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324" id="{AA9D173C-CEFD-4029-B1E4-9883435C1B82}">
            <xm:f>Calculations!$F$14=64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323" id="{A913A406-0196-4D0E-860C-090A0EF5F4E9}">
            <xm:f>Calculations!$G$14=128</xm:f>
            <x14:dxf>
              <fill>
                <patternFill>
                  <bgColor rgb="FFFF0000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322" id="{AA318FC8-ADA8-4CEC-A2CB-C534E5BFDB24}">
            <xm:f>Calculations!$G$14=64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320" id="{72BA104A-2584-4AF4-A412-6A885661789E}">
            <xm:f>Calculations!$F$14=0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21" id="{F7B4750C-7A2E-49E3-8509-6B74CC45F69F}">
            <xm:f>Calculations!$F$14&gt;=192</xm:f>
            <x14:dxf>
              <fill>
                <patternFill>
                  <bgColor rgb="FF00B0F0"/>
                </patternFill>
              </fill>
            </x14:dxf>
          </x14:cfRule>
          <xm:sqref>F15</xm:sqref>
        </x14:conditionalFormatting>
        <x14:conditionalFormatting xmlns:xm="http://schemas.microsoft.com/office/excel/2006/main">
          <x14:cfRule type="expression" priority="318" id="{B0FA11B8-AE4D-4A34-A134-187B983A3D73}">
            <xm:f>Calculations!$G$14&gt;=192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19" id="{9BDF8FD0-D3C9-4AA1-93AF-5CC1E15ED0EA}">
            <xm:f>Calculations!$G$14=0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expression" priority="317" id="{8963D6F3-7804-40B4-A8CA-C75012CF5ED3}">
            <xm:f>Calculations!$H$14=128</xm:f>
            <x14:dxf>
              <fill>
                <patternFill>
                  <bgColor rgb="FFFF000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316" id="{50736AEB-7961-41EB-8613-E2AAB04DBE20}">
            <xm:f>Calculations!$H$14=64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314" id="{D06A7F86-9C6B-4251-83A1-44656FF4F02C}">
            <xm:f>Calculations!$H$14=0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15" id="{F5DF1FA1-B473-48D0-BF7D-7A7C16342B7B}">
            <xm:f>Calculations!$H$14&gt;=192</xm:f>
            <x14:dxf>
              <fill>
                <patternFill>
                  <bgColor rgb="FF00B0F0"/>
                </patternFill>
              </fill>
            </x14:dxf>
          </x14:cfRule>
          <xm:sqref>H15</xm:sqref>
        </x14:conditionalFormatting>
        <x14:conditionalFormatting xmlns:xm="http://schemas.microsoft.com/office/excel/2006/main">
          <x14:cfRule type="expression" priority="313" id="{F39F0ABE-09A0-4548-ACA1-7CD850666B61}">
            <xm:f>Calculations!$I$14=128</xm:f>
            <x14:dxf>
              <fill>
                <patternFill>
                  <bgColor rgb="FFFF0000"/>
                </pattern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312" id="{AE197222-19B3-4295-AD36-2AA0D175153B}">
            <xm:f>Calculations!$I$14=64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310" id="{1A5AE22D-58D4-42F4-9C76-CDCCECA1B352}">
            <xm:f>Calculations!$I$14&gt;=192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11" id="{E6555586-E714-4581-95FA-CC5529937EFF}">
            <xm:f>Calculations!$I$14=0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I15</xm:sqref>
        </x14:conditionalFormatting>
        <x14:conditionalFormatting xmlns:xm="http://schemas.microsoft.com/office/excel/2006/main">
          <x14:cfRule type="expression" priority="309" id="{E4FD80C0-D5A1-466A-89A1-7BBCEA2066A6}">
            <xm:f>Calculations!$J$14=128</xm:f>
            <x14:dxf>
              <fill>
                <patternFill>
                  <bgColor rgb="FFFF0000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308" id="{C374DFA4-7A27-41CC-A69D-4B05233CA25B}">
            <xm:f>Calculations!$J$14=64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306" id="{0C09088D-3767-4A26-9E41-86A68054BFFC}">
            <xm:f>Calculations!$J$14=0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07" id="{FC463921-AEA6-4BC1-9EB2-C907599D6159}">
            <xm:f>Calculations!$J$14&gt;=192</xm:f>
            <x14:dxf>
              <fill>
                <patternFill>
                  <bgColor rgb="FF00B0F0"/>
                </patternFill>
              </fill>
            </x14:dxf>
          </x14:cfRule>
          <xm:sqref>J15</xm:sqref>
        </x14:conditionalFormatting>
        <x14:conditionalFormatting xmlns:xm="http://schemas.microsoft.com/office/excel/2006/main">
          <x14:cfRule type="expression" priority="305" id="{E85B4348-B579-4AAB-A786-10BB4423DD81}">
            <xm:f>Calculations!$K$14=128</xm:f>
            <x14:dxf>
              <fill>
                <patternFill>
                  <bgColor rgb="FFFF0000"/>
                </pattern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304" id="{A90FA30C-7A0A-4D5C-B3BA-6CBCB7D5C873}">
            <xm:f>Calculations!$K$14=64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302" id="{C79E7CCD-9CA0-4A91-BFDA-E01DACBCD886}">
            <xm:f>Calculations!$K$14&gt;=192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303" id="{6A54542F-B1F9-4C8E-AF5F-EEAA8C928C6B}">
            <xm:f>Calculations!$K$14=0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K15</xm:sqref>
        </x14:conditionalFormatting>
        <x14:conditionalFormatting xmlns:xm="http://schemas.microsoft.com/office/excel/2006/main">
          <x14:cfRule type="expression" priority="301" id="{04E791AC-443E-4BF2-89FC-CAC894B58364}">
            <xm:f>Calculations!$L$14=128</xm:f>
            <x14:dxf>
              <fill>
                <patternFill>
                  <bgColor rgb="FFFF0000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300" id="{ADDAC96A-6149-49B1-A6C3-C0FBCCCD6F06}">
            <xm:f>Calculations!$L$14=64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298" id="{3786319B-D1D2-4178-BEA1-599AF2E00249}">
            <xm:f>Calculations!$L$14=0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99" id="{0BC1279C-71E0-48A2-923E-CCE133A82217}">
            <xm:f>Calculations!$L$14&gt;=192</xm:f>
            <x14:dxf>
              <fill>
                <patternFill>
                  <bgColor rgb="FF00B0F0"/>
                </patternFill>
              </fill>
            </x14:dxf>
          </x14:cfRule>
          <xm:sqref>L15</xm:sqref>
        </x14:conditionalFormatting>
        <x14:conditionalFormatting xmlns:xm="http://schemas.microsoft.com/office/excel/2006/main">
          <x14:cfRule type="expression" priority="297" id="{333F0B3C-549E-4385-95FF-84453F2D7396}">
            <xm:f>Calculations!$M$14=128</xm:f>
            <x14:dxf>
              <fill>
                <patternFill>
                  <bgColor rgb="FFFF0000"/>
                </pattern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296" id="{432FB5ED-6F3C-4EF8-A291-816A537F9235}">
            <xm:f>Calculations!$M$14=64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294" id="{DCA26015-7D50-4B4F-BB61-65FF35E6A1FA}">
            <xm:f>Calculations!$M$14&gt;=192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95" id="{B0C8C768-E423-4FE5-ABFF-6FA2A5B281F6}">
            <xm:f>Calculations!$M$14=0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M15</xm:sqref>
        </x14:conditionalFormatting>
        <x14:conditionalFormatting xmlns:xm="http://schemas.microsoft.com/office/excel/2006/main">
          <x14:cfRule type="expression" priority="293" id="{7E937DCA-5BF4-4BD8-9657-1C65CFC4D284}">
            <xm:f>Calculations!$N$14=128</xm:f>
            <x14:dxf>
              <fill>
                <patternFill>
                  <bgColor rgb="FFFF0000"/>
                </pattern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292" id="{F9B0B3DF-3DB0-4D19-A0C4-9A1EAD97049C}">
            <xm:f>Calculations!$N$14=64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290" id="{157DB23A-3718-4D81-8599-38852D22DEE8}">
            <xm:f>Calculations!$N$14=0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91" id="{5124243E-63B8-431D-A441-011322D4714F}">
            <xm:f>Calculations!$N$14&gt;=192</xm:f>
            <x14:dxf>
              <fill>
                <patternFill>
                  <bgColor rgb="FF00B0F0"/>
                </patternFill>
              </fill>
            </x14:dxf>
          </x14:cfRule>
          <xm:sqref>N15</xm:sqref>
        </x14:conditionalFormatting>
        <x14:conditionalFormatting xmlns:xm="http://schemas.microsoft.com/office/excel/2006/main">
          <x14:cfRule type="expression" priority="289" id="{AD06A3BF-9A78-4C9F-BD15-DDA6F919BEC7}">
            <xm:f>Calculations!$Q$15=128</xm:f>
            <x14:dxf>
              <fill>
                <patternFill>
                  <bgColor rgb="FFFF000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288" id="{244ABBF6-B70A-4EA6-B06C-7059718ED5B3}">
            <xm:f>Calculations!$Q$15=64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286" id="{33B321BF-9F41-4E82-938F-73D0A9F5F259}">
            <xm:f>Calculations!$Q$15&gt;=192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87" id="{C6AF3125-DE58-43E8-ADB9-00665D542195}">
            <xm:f>Calculations!$Q$15=0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D20</xm:sqref>
        </x14:conditionalFormatting>
        <x14:conditionalFormatting xmlns:xm="http://schemas.microsoft.com/office/excel/2006/main">
          <x14:cfRule type="expression" priority="285" id="{481AF47A-B3F1-49B0-BC3A-D0338414CE00}">
            <xm:f>Calculations!$D$15=128</xm:f>
            <x14:dxf>
              <fill>
                <patternFill>
                  <bgColor rgb="FFFF0000"/>
                </pattern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284" id="{7DB23F59-2234-486D-BC78-EA346458CDB2}">
            <xm:f>Calculations!$D$15=64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282" id="{9D930E73-CA77-4282-8C54-23F011A09481}">
            <xm:f>Calculations!$D$15&gt;=192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83" id="{670426FC-AD90-47FA-BBA2-2137DFD67DC7}">
            <xm:f>Calculations!$D$15=0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281" id="{2D5A7532-9F75-4003-BEB3-F80146C8B8C9}">
            <xm:f>Calculations!$E$15=128</xm:f>
            <x14:dxf>
              <fill>
                <patternFill>
                  <bgColor rgb="FFFF0000"/>
                </pattern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280" id="{F6230ED8-639A-40B7-B0D2-DE93E8E47C20}">
            <xm:f>Calculations!$E$15=64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278" id="{A90FAEC4-9B60-420C-A034-A186FE7F4C8B}">
            <xm:f>Calculations!$E$15=0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79" id="{E88AF5E2-5639-40C9-886C-C0D275F62C9D}">
            <xm:f>Calculations!$E$15&gt;=192</xm:f>
            <x14:dxf>
              <fill>
                <patternFill>
                  <bgColor rgb="FF00B0F0"/>
                </patternFill>
              </fill>
            </x14:dxf>
          </x14:cfRule>
          <xm:sqref>F20</xm:sqref>
        </x14:conditionalFormatting>
        <x14:conditionalFormatting xmlns:xm="http://schemas.microsoft.com/office/excel/2006/main">
          <x14:cfRule type="expression" priority="277" id="{A7E26713-90C6-4FB7-9E32-7F7A87DC4CF7}">
            <xm:f>Calculations!$F$15=128</xm:f>
            <x14:dxf>
              <fill>
                <patternFill>
                  <bgColor rgb="FFFF0000"/>
                </pattern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276" id="{E0A166BD-C33B-4562-8845-178725B412F1}">
            <xm:f>Calculations!$G$15=128</xm:f>
            <x14:dxf>
              <fill>
                <patternFill>
                  <bgColor rgb="FFFF0000"/>
                </pattern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275" id="{8CE3ED95-FF14-40CB-9D6D-C401CC41E0FF}">
            <xm:f>Calculations!$H$15=128</xm:f>
            <x14:dxf>
              <fill>
                <patternFill>
                  <bgColor rgb="FFFF0000"/>
                </pattern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274" id="{8A100285-40B1-45A2-B329-81402EFA0C56}">
            <xm:f>Calculations!$I$15=128</xm:f>
            <x14:dxf>
              <fill>
                <patternFill>
                  <bgColor rgb="FFFF0000"/>
                </pattern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273" id="{5FD59543-02F9-4E73-94DD-3DE16FFA6E1C}">
            <xm:f>Calculations!$J$15=128</xm:f>
            <x14:dxf>
              <fill>
                <patternFill>
                  <bgColor rgb="FFFF0000"/>
                </pattern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272" id="{779DDA71-00A1-4337-A75E-8BE53433771F}">
            <xm:f>Calculations!$K$15=128</xm:f>
            <x14:dxf>
              <fill>
                <patternFill>
                  <bgColor rgb="FFFF0000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271" id="{40C52F58-1B85-473F-B16B-D1BBD14F7521}">
            <xm:f>Calculations!$L$15=128</xm:f>
            <x14:dxf>
              <fill>
                <patternFill>
                  <bgColor rgb="FFFF0000"/>
                </pattern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270" id="{1443D8A4-7C2A-4F1C-BD3E-FDF441D97E59}">
            <xm:f>Calculations!$M$15=128</xm:f>
            <x14:dxf>
              <fill>
                <patternFill>
                  <bgColor rgb="FFFF0000"/>
                </pattern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269" id="{060955C0-D2FC-4B3D-A1C7-C737D51B734B}">
            <xm:f>Calculations!$F$15=64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268" id="{0CD35B02-DEFA-48ED-91FD-EB1CFF59C46C}">
            <xm:f>Calculations!$G$15=64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267" id="{777BEE32-C959-4F1C-8426-3401662B0790}">
            <xm:f>Calculations!$H$15=64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266" id="{92038267-1E53-46EB-B0D7-33494ADC54FB}">
            <xm:f>Calculations!$I$15=64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265" id="{148ED857-C59D-417A-A5F9-33005C3DB60F}">
            <xm:f>Calculations!$J$15=64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264" id="{6934DBF2-618E-4E3B-B509-9630CB4EAD36}">
            <xm:f>Calculations!$K$15=64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263" id="{3EE0A5A5-8E19-4F4D-9041-88A4CBD07E72}">
            <xm:f>Calculations!$L$15=64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262" id="{1D91CCFD-873E-4731-85B2-3181A306CD3B}">
            <xm:f>Calculations!$M$15=64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260" id="{E09CA755-600C-4E4C-9A7E-2D7A00933411}">
            <xm:f>Calculations!$F$15=0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61" id="{7AFA4FAA-7A9B-4AE8-B8E9-4104D2ACCAC9}">
            <xm:f>Calculations!$F$15&gt;=192</xm:f>
            <x14:dxf>
              <fill>
                <patternFill>
                  <bgColor rgb="FF00B0F0"/>
                </patternFill>
              </fill>
            </x14:dxf>
          </x14:cfRule>
          <xm:sqref>G20</xm:sqref>
        </x14:conditionalFormatting>
        <x14:conditionalFormatting xmlns:xm="http://schemas.microsoft.com/office/excel/2006/main">
          <x14:cfRule type="expression" priority="258" id="{65962934-BC0C-4EF7-A17C-98EAA7CB3D24}">
            <xm:f>Calculations!$G$15&gt;=192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9" id="{421DD155-B800-4B82-8EF4-019A26A13AE6}">
            <xm:f>Calculations!$G$15=0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H20</xm:sqref>
        </x14:conditionalFormatting>
        <x14:conditionalFormatting xmlns:xm="http://schemas.microsoft.com/office/excel/2006/main">
          <x14:cfRule type="expression" priority="256" id="{393EAECD-80EC-446F-ACDE-F0A7809CC926}">
            <xm:f>Calculations!$H$15=0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57" id="{26AE33B6-AC15-41BB-96B0-A2C188F9AC95}">
            <xm:f>Calculations!$H$15&gt;=192</xm:f>
            <x14:dxf>
              <fill>
                <patternFill>
                  <bgColor rgb="FF00B0F0"/>
                </patternFill>
              </fill>
            </x14:dxf>
          </x14:cfRule>
          <xm:sqref>I20</xm:sqref>
        </x14:conditionalFormatting>
        <x14:conditionalFormatting xmlns:xm="http://schemas.microsoft.com/office/excel/2006/main">
          <x14:cfRule type="expression" priority="254" id="{631BF8CC-D635-4753-9367-22F63C0D9EC1}">
            <xm:f>Calculations!$I$15&gt;=192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5" id="{C975E70C-8370-42E2-9A5D-03F05BFEBA58}">
            <xm:f>Calculations!$I$15=0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J20</xm:sqref>
        </x14:conditionalFormatting>
        <x14:conditionalFormatting xmlns:xm="http://schemas.microsoft.com/office/excel/2006/main">
          <x14:cfRule type="expression" priority="252" id="{433F530D-9C77-4B64-B0E9-9CD9C9A3E971}">
            <xm:f>Calculations!$J$15&gt;=192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53" id="{1092C052-A4FF-44F1-8227-2B9F1C710013}">
            <xm:f>Calculations!$J$15=0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K20</xm:sqref>
        </x14:conditionalFormatting>
        <x14:conditionalFormatting xmlns:xm="http://schemas.microsoft.com/office/excel/2006/main">
          <x14:cfRule type="expression" priority="250" id="{0EC7D3AF-BF71-4034-B34C-6121BB17F6BA}">
            <xm:f>Calculations!$K$15=0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51" id="{4A5450B8-C4D1-4889-9F29-8FF054D0CD03}">
            <xm:f>Calculations!$K$15&gt;=192</xm:f>
            <x14:dxf>
              <fill>
                <patternFill>
                  <bgColor rgb="FF00B0F0"/>
                </patternFill>
              </fill>
            </x14:dxf>
          </x14:cfRule>
          <xm:sqref>L20</xm:sqref>
        </x14:conditionalFormatting>
        <x14:conditionalFormatting xmlns:xm="http://schemas.microsoft.com/office/excel/2006/main">
          <x14:cfRule type="expression" priority="248" id="{714F74E5-401C-40FF-985A-EFEA3A5E9045}">
            <xm:f>Calculations!$L$15&gt;=192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49" id="{64741883-1C14-440A-833D-2196C37B92FF}">
            <xm:f>Calculations!$L$15=0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M20</xm:sqref>
        </x14:conditionalFormatting>
        <x14:conditionalFormatting xmlns:xm="http://schemas.microsoft.com/office/excel/2006/main">
          <x14:cfRule type="expression" priority="246" id="{BBC3EB11-56DB-4026-8F32-71F8BF2D5692}">
            <xm:f>Calculations!$M$15=0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47" id="{5E19BA67-4826-4B63-90BB-5E7B2C7A85FE}">
            <xm:f>Calculations!$M$15&gt;=192</xm:f>
            <x14:dxf>
              <fill>
                <patternFill>
                  <bgColor rgb="FF00B0F0"/>
                </patternFill>
              </fill>
            </x14:dxf>
          </x14:cfRule>
          <xm:sqref>N20</xm:sqref>
        </x14:conditionalFormatting>
        <x14:conditionalFormatting xmlns:xm="http://schemas.microsoft.com/office/excel/2006/main">
          <x14:cfRule type="expression" priority="245" id="{C6A06013-B866-4B23-8968-D3660DC7AAE9}">
            <xm:f>Calculations!$Q$16=128</xm:f>
            <x14:dxf>
              <fill>
                <patternFill>
                  <bgColor rgb="FFFF0000"/>
                </pattern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244" id="{062C2D29-CA35-4067-BD41-236F6FCF1C2A}">
            <xm:f>Calculations!$Q$16=64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241" id="{9C89C9E7-D35F-4CBB-855D-3BA7ECC1E3BB}">
            <xm:f>Calculations!$D$16=128</xm:f>
            <x14:dxf>
              <fill>
                <patternFill>
                  <bgColor rgb="FFFF0000"/>
                </pattern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240" id="{0197FFDD-7D5D-4041-9172-D06C5B731EA0}">
            <xm:f>Calculations!$E$16=128</xm:f>
            <x14:dxf>
              <fill>
                <patternFill>
                  <bgColor rgb="FFFF0000"/>
                </pattern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239" id="{99AC3375-FB54-4E4D-A8A3-9858C9F16ED0}">
            <xm:f>Calculations!$F$16=128</xm:f>
            <x14:dxf>
              <fill>
                <patternFill>
                  <bgColor rgb="FFFF0000"/>
                </pattern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238" id="{AEA9B926-302E-454F-AB35-D12C3B6F0B67}">
            <xm:f>Calculations!$G$16=128</xm:f>
            <x14:dxf>
              <fill>
                <patternFill>
                  <bgColor rgb="FFFF0000"/>
                </pattern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237" id="{5DFDC79D-CBFE-4BF8-A704-6F0E4B886D1A}">
            <xm:f>Calculations!$H$16=128</xm:f>
            <x14:dxf>
              <fill>
                <patternFill>
                  <bgColor rgb="FFFF0000"/>
                </pattern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236" id="{24AF5902-F8AE-4E52-BA05-FA03AF759162}">
            <xm:f>Calculations!$I$16=128</xm:f>
            <x14:dxf>
              <fill>
                <patternFill>
                  <bgColor rgb="FFFF0000"/>
                </pattern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235" id="{2575333C-EC04-444E-BCAC-40B49101C2DD}">
            <xm:f>Calculations!$J$16=128</xm:f>
            <x14:dxf>
              <fill>
                <patternFill>
                  <bgColor rgb="FFFF0000"/>
                </pattern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234" id="{AA409356-D379-4EE6-8C13-44AFBC21FAC8}">
            <xm:f>Calculations!$K$16=128</xm:f>
            <x14:dxf>
              <fill>
                <patternFill>
                  <bgColor rgb="FFFF0000"/>
                </pattern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233" id="{E7452E92-FF7D-4835-9639-6D6E86946F73}">
            <xm:f>Calculations!$L$16=128</xm:f>
            <x14:dxf>
              <fill>
                <patternFill>
                  <bgColor rgb="FFFF0000"/>
                </pattern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232" id="{1AA9DE46-9A19-432C-9695-645207CF0BF9}">
            <xm:f>Calculations!$D$16=64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231" id="{C5DE3967-E06B-4357-9FC2-669E40940696}">
            <xm:f>Calculations!$E$16=64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230" id="{08087FD6-0644-4015-A167-B6DE58944F75}">
            <xm:f>Calculations!$F$16=64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229" id="{28ECB5A0-44B4-4A0E-87A8-98A24CFD41F9}">
            <xm:f>Calculations!$G$16=64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228" id="{AFA2C753-EF72-4CC1-8EE5-14EEAFF1AD18}">
            <xm:f>Calculations!$H$16=64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227" id="{97CD6818-7C43-4FA1-9AFC-489F32E9A6A5}">
            <xm:f>Calculations!$I$16=64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226" id="{E28A315E-49AA-441D-9F84-6C1305C30B1C}">
            <xm:f>Calculations!$J$16=64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225" id="{87AEC642-7A4B-41EF-A2A5-61072C30B610}">
            <xm:f>Calculations!$K$16=64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224" id="{3A87822F-ADCB-42E0-9E70-E6340C7576CC}">
            <xm:f>Calculations!$L$16=64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214" id="{EB2A4CFB-B264-4C33-907E-46931CBCA119}">
            <xm:f>Calculations!$D$16&gt;=192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3" id="{83DED97D-F8E5-480E-9CDE-D93F6691FD37}">
            <xm:f>Calculations!$D$16=0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213" id="{22F6CBFE-3D78-46E5-8850-32020EE35F40}">
            <xm:f>Calculations!$E$16&gt;=192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2" id="{C8CF0EBE-B6CB-424C-A361-FAF6612B84E5}">
            <xm:f>Calculations!$E$16=0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expression" priority="212" id="{F836842F-E188-4CE5-8BC1-106DE245EDDA}">
            <xm:f>Calculations!$F$16&gt;=192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1" id="{320B4A74-423F-4787-9B87-EAECF14D81AC}">
            <xm:f>Calculations!$F$16=0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expression" priority="211" id="{17E59BA3-1239-40AB-9762-823BA77E4DB7}">
            <xm:f>Calculations!$G$16&gt;=192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20" id="{E5F0427E-FF98-4930-9870-9501007DAEDD}">
            <xm:f>Calculations!$G$16=0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I25</xm:sqref>
        </x14:conditionalFormatting>
        <x14:conditionalFormatting xmlns:xm="http://schemas.microsoft.com/office/excel/2006/main">
          <x14:cfRule type="expression" priority="210" id="{68EEE1E2-AC07-4F7F-86C3-34C5D67CE8F7}">
            <xm:f>Calculations!$H$16&gt;=192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9" id="{72DCE381-D880-4C14-AE47-9580F096AF48}">
            <xm:f>Calculations!$H$16=0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J25</xm:sqref>
        </x14:conditionalFormatting>
        <x14:conditionalFormatting xmlns:xm="http://schemas.microsoft.com/office/excel/2006/main">
          <x14:cfRule type="expression" priority="209" id="{576D60B7-92FF-41B3-BCF2-0235A7E353F4}">
            <xm:f>Calculations!$I$16&gt;=192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8" id="{5EC683B8-9FCD-4254-8BD5-2CD7E0E05866}">
            <xm:f>Calculations!$I$16=0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K25</xm:sqref>
        </x14:conditionalFormatting>
        <x14:conditionalFormatting xmlns:xm="http://schemas.microsoft.com/office/excel/2006/main">
          <x14:cfRule type="expression" priority="208" id="{67FC7807-BD36-4374-B754-6779BEA8E952}">
            <xm:f>Calculations!$J$16&gt;=192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7" id="{1D763BAE-E35B-44D2-8328-EC22ED442933}">
            <xm:f>Calculations!$J$16=0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L25</xm:sqref>
        </x14:conditionalFormatting>
        <x14:conditionalFormatting xmlns:xm="http://schemas.microsoft.com/office/excel/2006/main">
          <x14:cfRule type="expression" priority="207" id="{956AC738-B4D5-4260-AD8C-EA016C6D6624}">
            <xm:f>Calculations!$K$16&gt;=192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6" id="{2D1FBFC0-7735-4108-8BC7-E06E9BAD502C}">
            <xm:f>Calculations!$K$16=0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M25</xm:sqref>
        </x14:conditionalFormatting>
        <x14:conditionalFormatting xmlns:xm="http://schemas.microsoft.com/office/excel/2006/main">
          <x14:cfRule type="expression" priority="206" id="{8A6C1950-3CC5-4D9E-9574-A1D707CCE1E2}">
            <xm:f>Calculations!$L$16&gt;=192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215" id="{D9C5DBA5-CC57-428D-AF4B-77996AA85F34}">
            <xm:f>Calculations!$L$16=0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N25</xm:sqref>
        </x14:conditionalFormatting>
        <x14:conditionalFormatting xmlns:xm="http://schemas.microsoft.com/office/excel/2006/main">
          <x14:cfRule type="expression" priority="205" id="{80BDBE41-E88D-4F95-9155-5F93E0E5FF8C}">
            <xm:f>Calculations!$Q$17=128</xm:f>
            <x14:dxf>
              <fill>
                <patternFill>
                  <bgColor rgb="FFFF0000"/>
                </pattern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204" id="{945B96A7-A6AE-42F9-9C88-9143CD5BE74E}">
            <xm:f>Calculations!$Q$17=64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203" id="{5151A077-0CCB-4689-A6C7-3B3B25B1F3F3}">
            <xm:f>Calculations!$D$17=128</xm:f>
            <x14:dxf>
              <fill>
                <patternFill>
                  <bgColor rgb="FFFF0000"/>
                </pattern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201" id="{95F68CE3-2AB6-4FF1-BB43-82BFBB3AB8F6}">
            <xm:f>Calculations!$E$17=128</xm:f>
            <x14:dxf>
              <fill>
                <patternFill>
                  <bgColor rgb="FFFF0000"/>
                </pattern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200" id="{19F7AF5F-0547-4990-A08E-78B1E25723D7}">
            <xm:f>Calculations!$F$17=128</xm:f>
            <x14:dxf>
              <fill>
                <patternFill>
                  <bgColor rgb="FFFF0000"/>
                </pattern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199" id="{AF50F9AF-5B63-4CE3-A0CB-A4035965D043}">
            <xm:f>Calculations!$G$17=128</xm:f>
            <x14:dxf/>
          </x14:cfRule>
          <xm:sqref>J28</xm:sqref>
        </x14:conditionalFormatting>
        <x14:conditionalFormatting xmlns:xm="http://schemas.microsoft.com/office/excel/2006/main">
          <x14:cfRule type="expression" priority="198" id="{4F691F6B-2A7B-43E5-A8C0-F70C4F226F93}">
            <xm:f>Calculations!$H$17=128</xm:f>
            <x14:dxf>
              <fill>
                <patternFill>
                  <bgColor rgb="FFFF0000"/>
                </pattern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197" id="{0950C27D-5A8C-4245-A602-B886EB4D265E}">
            <xm:f>Calculations!$I$17=128</xm:f>
            <x14:dxf>
              <fill>
                <patternFill>
                  <bgColor rgb="FFFF0000"/>
                </pattern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196" id="{64569B66-9A46-4F69-AD33-AC662484E76A}">
            <xm:f>Calculations!$J$17=128</xm:f>
            <x14:dxf>
              <fill>
                <patternFill>
                  <bgColor rgb="FFFF0000"/>
                </pattern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195" id="{F04D3BC8-1AF8-4F32-BF5B-E0064E27F3AF}">
            <xm:f>Calculations!$K$17=128</xm:f>
            <x14:dxf>
              <fill>
                <patternFill>
                  <bgColor rgb="FFFF0000"/>
                </pattern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194" id="{A8DAFFD6-B051-4191-ADCC-6897BEA473D6}">
            <xm:f>Calculations!$D$17=64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193" id="{2BA65E81-B904-49CF-AC2E-DEF11CC536E3}">
            <xm:f>Calculations!$E$17=64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192" id="{EEA83508-5B7E-4E82-B25B-E08D94BE5866}">
            <xm:f>Calculations!$F$17=64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191" id="{E3E9F2DF-5EAA-43CE-A077-9944D52F395D}">
            <xm:f>Calculations!$G$17=64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190" id="{82FFE61C-2E38-40FD-BBB8-206CCD1D0003}">
            <xm:f>Calculations!$H$17=64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189" id="{28816C00-D64F-4730-8479-DDE2EE57BE7F}">
            <xm:f>Calculations!$I$17=64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188" id="{A55EE2BF-4F8E-4AF8-AE4D-3B7155862FCA}">
            <xm:f>Calculations!$J$17=64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187" id="{4142F130-FB47-4566-99DF-8C5C7E00AA72}">
            <xm:f>Calculations!$K$17=64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64" id="{7928EF85-BD7B-4A12-9087-F3069163A110}">
            <xm:f>Calculations!$D$17&gt;=192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6" id="{DF4BAD84-B7EB-4008-B396-12A438E42493}">
            <xm:f>Calculations!$D$17=0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G30</xm:sqref>
        </x14:conditionalFormatting>
        <x14:conditionalFormatting xmlns:xm="http://schemas.microsoft.com/office/excel/2006/main">
          <x14:cfRule type="expression" priority="63" id="{826BD3E8-2B14-4644-8C94-E118156A0B88}">
            <xm:f>Calculations!$E$17&gt;=192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5" id="{4FAAF93C-9498-4C83-857C-B5A4A458C0AD}">
            <xm:f>Calculations!$E$17=0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H30</xm:sqref>
        </x14:conditionalFormatting>
        <x14:conditionalFormatting xmlns:xm="http://schemas.microsoft.com/office/excel/2006/main">
          <x14:cfRule type="expression" priority="62" id="{7E346DBE-ECEB-4435-8897-A04CBE31A9B4}">
            <xm:f>Calculations!$F$17&gt;=192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4" id="{732CB629-DF3A-4033-AAA8-6777AA9B9866}">
            <xm:f>Calculations!$F$17=0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I30</xm:sqref>
        </x14:conditionalFormatting>
        <x14:conditionalFormatting xmlns:xm="http://schemas.microsoft.com/office/excel/2006/main">
          <x14:cfRule type="expression" priority="61" id="{E40F6D57-C70B-4115-A41B-DEC6F1B92B7B}">
            <xm:f>Calculations!$G$17&gt;=192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3" id="{0112F7A4-B7EE-4C14-9521-120DBFEC8A2A}">
            <xm:f>Calculations!$G$17=0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J30</xm:sqref>
        </x14:conditionalFormatting>
        <x14:conditionalFormatting xmlns:xm="http://schemas.microsoft.com/office/excel/2006/main">
          <x14:cfRule type="expression" priority="60" id="{351C99B1-DF41-4604-9B05-A3596EF85D75}">
            <xm:f>Calculations!$H$17&gt;=192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2" id="{BF29441E-14A2-4B10-A6CC-DB829AD6DE1D}">
            <xm:f>Calculations!$H$17=0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K30</xm:sqref>
        </x14:conditionalFormatting>
        <x14:conditionalFormatting xmlns:xm="http://schemas.microsoft.com/office/excel/2006/main">
          <x14:cfRule type="expression" priority="59" id="{D7F2B4EA-352A-4595-BE8F-E44B87AF0DD4}">
            <xm:f>Calculations!$I$17&gt;=192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1" id="{B5C31A62-B0E5-4F58-A723-9916A1246B8B}">
            <xm:f>Calculations!$I$17=0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L30</xm:sqref>
        </x14:conditionalFormatting>
        <x14:conditionalFormatting xmlns:xm="http://schemas.microsoft.com/office/excel/2006/main">
          <x14:cfRule type="expression" priority="58" id="{82A6274C-5D0E-4286-9E0E-6C7F01232CF9}">
            <xm:f>Calculations!$J$17&gt;=192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80" id="{63DEA951-7AF3-4121-B883-9B8AA9EFED34}">
            <xm:f>Calculations!$J$17=0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M30</xm:sqref>
        </x14:conditionalFormatting>
        <x14:conditionalFormatting xmlns:xm="http://schemas.microsoft.com/office/excel/2006/main">
          <x14:cfRule type="expression" priority="57" id="{D622BCD2-6C20-4C36-9590-071D4FD46F94}">
            <xm:f>Calculations!$K$17&gt;=192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79" id="{4737FC18-A6DD-46D6-A6AF-1E0BD700C27F}">
            <xm:f>Calculations!$K$17=0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N30</xm:sqref>
        </x14:conditionalFormatting>
        <x14:conditionalFormatting xmlns:xm="http://schemas.microsoft.com/office/excel/2006/main">
          <x14:cfRule type="expression" priority="178" id="{CDC3499F-D0C2-42F3-ACC6-1825898AC875}">
            <xm:f>Calculations!$Q$18=128</xm:f>
            <x14:dxf>
              <fill>
                <patternFill>
                  <bgColor rgb="FFFF0000"/>
                </pattern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177" id="{15466F8B-962F-4DE7-95C3-BE3CE95CF1A1}">
            <xm:f>Calculations!$Q$18=64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175" id="{2E4066E8-76AF-42C1-83FF-06E530BCD90E}">
            <xm:f>Calculations!$Q$17&gt;=192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76" id="{FBB0C09C-31DC-47E8-90B5-F71C12C6C7CC}">
            <xm:f>Calculations!$Q$17=0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F30</xm:sqref>
        </x14:conditionalFormatting>
        <x14:conditionalFormatting xmlns:xm="http://schemas.microsoft.com/office/excel/2006/main">
          <x14:cfRule type="expression" priority="173" id="{D9ED9CDC-6A37-4FF1-B3F5-AA9ABA3C909A}">
            <xm:f>Calculations!$Q$18=0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174" id="{FF8C082B-DDD1-4A85-8A27-74CD15CEF465}">
            <xm:f>Calculations!$Q$18&gt;=192</xm:f>
            <x14:dxf>
              <fill>
                <patternFill>
                  <bgColor rgb="FF00B0F0"/>
                </patternFill>
              </fill>
            </x14:dxf>
          </x14:cfRule>
          <xm:sqref>G35</xm:sqref>
        </x14:conditionalFormatting>
        <x14:conditionalFormatting xmlns:xm="http://schemas.microsoft.com/office/excel/2006/main">
          <x14:cfRule type="expression" priority="172" id="{FDA8543E-34F8-425D-97BE-0CF03DAC7142}">
            <xm:f>Calculations!$D$18=128</xm:f>
            <x14:dxf>
              <fill>
                <patternFill>
                  <bgColor rgb="FFFF0000"/>
                </pattern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171" id="{1DDCCDC8-E600-4EA4-A244-5037DD2AEC2F}">
            <xm:f>Calculations!$D$18=64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170" id="{49051A4A-0C69-4B22-96B3-19AC5E7D576B}">
            <xm:f>Calculations!$E$18=128</xm:f>
            <x14:dxf>
              <fill>
                <patternFill>
                  <bgColor rgb="FFFF0000"/>
                </pattern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169" id="{E8C79964-F154-433F-809B-838B96B94483}">
            <xm:f>Calculations!$F$18=128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168" id="{6E084A15-F008-4C7E-B3B4-692406FBD826}">
            <xm:f>Calculations!$G$18=128</xm:f>
            <x14:dxf>
              <fill>
                <patternFill>
                  <bgColor rgb="FFFF0000"/>
                </pattern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167" id="{C710CBCD-F033-4F5A-8EF9-1570E96E9585}">
            <xm:f>Calculations!$H$18=128</xm:f>
            <x14:dxf>
              <fill>
                <patternFill>
                  <bgColor rgb="FFFF0000"/>
                </pattern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166" id="{B7E2C491-C5EB-44CF-9D0E-4B535A6A64B0}">
            <xm:f>Calculations!$I$18=128</xm:f>
            <x14:dxf>
              <fill>
                <patternFill>
                  <bgColor rgb="FFFF0000"/>
                </pattern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165" id="{09235E21-A52C-4C80-964F-3F8E1D2B41B3}">
            <xm:f>Calculations!$J$18=128</xm:f>
            <x14:dxf>
              <fill>
                <patternFill>
                  <bgColor rgb="FFFF0000"/>
                </pattern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164" id="{C74E8111-60A7-4E65-92C4-1254F780C744}">
            <xm:f>Calculations!$E$18=64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163" id="{C621DE28-159A-4F4C-BAF9-8143D7F212C9}">
            <xm:f>Calculations!$F$18=64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162" id="{18E74594-7855-473F-BF83-48BDD3EDC470}">
            <xm:f>Calculations!$G$18=64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161" id="{414A2C0A-6D05-43AC-88CB-D397065102F2}">
            <xm:f>Calculations!$H$18=64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160" id="{6820EE75-A505-4875-8F72-CE1256F8C6D3}">
            <xm:f>Calculations!$I$18=64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159" id="{30233C49-2E53-43F6-B305-BF520EB10A3E}">
            <xm:f>Calculations!$J$18=64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56" id="{BFF1E726-ABA5-443E-8817-B55EAC4DA0C6}">
            <xm:f>Calculations!$D$18&gt;=192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8" id="{7C5E458F-88E2-4A9E-8AD7-1DBD35F53517}">
            <xm:f>Calculations!$D$18=0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H35</xm:sqref>
        </x14:conditionalFormatting>
        <x14:conditionalFormatting xmlns:xm="http://schemas.microsoft.com/office/excel/2006/main">
          <x14:cfRule type="expression" priority="55" id="{B0D04F4C-061A-4D3B-A68A-2E5978DBC01E}">
            <xm:f>Calculations!$E$18&gt;=192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7" id="{B65CF649-87DF-410D-945C-CA7F6DAB2156}">
            <xm:f>Calculations!$E$18=0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I35</xm:sqref>
        </x14:conditionalFormatting>
        <x14:conditionalFormatting xmlns:xm="http://schemas.microsoft.com/office/excel/2006/main">
          <x14:cfRule type="expression" priority="54" id="{2224C7DA-28E5-4FBE-8957-A92629921856}">
            <xm:f>Calculations!$F$18&gt;=192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6" id="{5900B6AD-81BE-41B9-8B94-0C7437A1A7D0}">
            <xm:f>Calculations!$F$18=0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J35</xm:sqref>
        </x14:conditionalFormatting>
        <x14:conditionalFormatting xmlns:xm="http://schemas.microsoft.com/office/excel/2006/main">
          <x14:cfRule type="expression" priority="53" id="{685A7DF3-257F-48C9-B5B8-C9B690F5F751}">
            <xm:f>Calculations!$G$18&gt;=192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5" id="{CEEFD2B6-2EA5-40BA-B512-B4CA4030BD3C}">
            <xm:f>Calculations!$G$18=0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K35</xm:sqref>
        </x14:conditionalFormatting>
        <x14:conditionalFormatting xmlns:xm="http://schemas.microsoft.com/office/excel/2006/main">
          <x14:cfRule type="expression" priority="52" id="{64DB3A98-55E9-4C5C-A601-E6B8C3255163}">
            <xm:f>Calculations!$H$18&gt;=192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4" id="{6E301901-74C0-4FFC-AB6B-E786C906B890}">
            <xm:f>Calculations!$H$18=0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L35</xm:sqref>
        </x14:conditionalFormatting>
        <x14:conditionalFormatting xmlns:xm="http://schemas.microsoft.com/office/excel/2006/main">
          <x14:cfRule type="expression" priority="51" id="{30D5D258-7EAF-43C7-A57B-9317C90A0F0C}">
            <xm:f>Calculations!$I$18&gt;=192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3" id="{C1F1AE3A-9374-4B74-A266-9D11C7703A31}">
            <xm:f>Calculations!$I$18=0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M35</xm:sqref>
        </x14:conditionalFormatting>
        <x14:conditionalFormatting xmlns:xm="http://schemas.microsoft.com/office/excel/2006/main">
          <x14:cfRule type="expression" priority="50" id="{9F4733B3-EAD5-4202-9684-FE21187A6154}">
            <xm:f>Calculations!$J$18&gt;=192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152" id="{967C6D04-2919-4463-B821-A78879E9B639}">
            <xm:f>Calculations!$J$18=0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N35</xm:sqref>
        </x14:conditionalFormatting>
        <x14:conditionalFormatting xmlns:xm="http://schemas.microsoft.com/office/excel/2006/main">
          <x14:cfRule type="expression" priority="151" id="{412F1E87-19C8-47BC-B3CD-467CCA748657}">
            <xm:f>Calculations!$Q$19=128</xm:f>
            <x14:dxf>
              <fill>
                <patternFill>
                  <bgColor rgb="FFFF0000"/>
                </pattern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150" id="{CAB73829-A732-4B4F-AAEC-18743D57ED24}">
            <xm:f>Calculations!$Q$20=128</xm:f>
            <x14:dxf>
              <fill>
                <patternFill>
                  <bgColor rgb="FFFF0000"/>
                </pattern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149" id="{1A642D7D-1BE0-4994-86C7-B960ECF91563}">
            <xm:f>Calculations!$Q$21=128</xm:f>
            <x14:dxf>
              <fill>
                <patternFill>
                  <bgColor rgb="FFFF0000"/>
                </pattern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148" id="{E3BCE60D-0BBC-47CD-8DDD-F74AF082B1EF}">
            <xm:f>Calculations!$Q$22=128</xm:f>
            <x14:dxf>
              <fill>
                <patternFill>
                  <bgColor rgb="FFFF0000"/>
                </pattern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147" id="{5EAF23A0-9A28-4AF1-B635-B0A5E06A6232}">
            <xm:f>Calculations!$Q$23=128</xm:f>
            <x14:dxf>
              <fill>
                <patternFill>
                  <bgColor rgb="FFFF0000"/>
                </pattern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146" id="{84953638-5EB4-46E6-8ABB-F82C8D956FE1}">
            <xm:f>Calculations!$Q$24=128</xm:f>
            <x14:dxf>
              <fill>
                <patternFill>
                  <bgColor rgb="FFFF0000"/>
                </pattern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145" id="{D09A1B8F-197C-49F7-B287-6100482D7EB6}">
            <xm:f>Calculations!$Q$19=64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144" id="{A9AB20FF-3EBB-4ED4-9173-04C35E53083E}">
            <xm:f>Calculations!$Q$20=64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143" id="{C06B6EBB-C4F6-4B5D-8767-05E69CEF7858}">
            <xm:f>Calculations!$Q$21=64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142" id="{7D0D75A7-6CF6-4FFC-83E9-CA10435CE3F3}">
            <xm:f>Calculations!$Q$22=64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141" id="{376C5F4B-6E6F-48C3-8046-030F01F414EE}">
            <xm:f>Calculations!$Q$23=64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140" id="{9B0691DF-398C-45CD-828D-B8615D09229E}">
            <xm:f>Calculations!$Q$24=64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139" id="{D079036F-3B6B-4087-BD84-3BAF67D78A83}">
            <xm:f>Calculations!$D$19=128</xm:f>
            <x14:dxf>
              <fill>
                <patternFill>
                  <bgColor rgb="FFFF0000"/>
                </pattern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138" id="{83342174-CBB2-4FAB-A927-6CE45FF4C3D4}">
            <xm:f>Calculations!$E$19=128</xm:f>
            <x14:dxf>
              <fill>
                <patternFill>
                  <bgColor rgb="FFFF0000"/>
                </pattern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137" id="{D21BBCBB-4A29-4B58-BA16-4D21E19483E9}">
            <xm:f>Calculations!$F$19=128</xm:f>
            <x14:dxf/>
          </x14:cfRule>
          <xm:sqref>K38</xm:sqref>
        </x14:conditionalFormatting>
        <x14:conditionalFormatting xmlns:xm="http://schemas.microsoft.com/office/excel/2006/main">
          <x14:cfRule type="expression" priority="136" id="{3F09D220-F3EC-4BF3-8E0E-37DFB4C0033B}">
            <xm:f>Calculations!$F$19=128</xm:f>
            <x14:dxf/>
          </x14:cfRule>
          <xm:sqref>L38</xm:sqref>
        </x14:conditionalFormatting>
        <x14:conditionalFormatting xmlns:xm="http://schemas.microsoft.com/office/excel/2006/main">
          <x14:cfRule type="expression" priority="135" id="{67D644D2-E1D9-4DCB-A1D8-31F1D0366E79}">
            <xm:f>Calculations!$G$19=128</xm:f>
            <x14:dxf/>
          </x14:cfRule>
          <xm:sqref>M38</xm:sqref>
        </x14:conditionalFormatting>
        <x14:conditionalFormatting xmlns:xm="http://schemas.microsoft.com/office/excel/2006/main">
          <x14:cfRule type="expression" priority="134" id="{6BDF01DE-45B7-43AC-9E6D-A3FA625FC78C}">
            <xm:f>Calculations!$H$19=128</xm:f>
            <x14:dxf>
              <fill>
                <patternFill>
                  <bgColor rgb="FFFF0000"/>
                </pattern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133" id="{525FDC86-78E0-4D26-886C-5463D5502F74}">
            <xm:f>Calculations!$D$20=128</xm:f>
            <x14:dxf>
              <fill>
                <patternFill>
                  <bgColor rgb="FFFF0000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132" id="{F93E3A53-D186-4D6F-92F9-72890F6CBD09}">
            <xm:f>Calculations!$E$20=128</xm:f>
            <x14:dxf>
              <fill>
                <patternFill>
                  <bgColor rgb="FFFF0000"/>
                </pattern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131" id="{1DE0E1E8-0F6A-4B30-95BC-04B1209997FA}">
            <xm:f>Calculations!$F$20=128</xm:f>
            <x14:dxf/>
          </x14:cfRule>
          <xm:sqref>L43</xm:sqref>
        </x14:conditionalFormatting>
        <x14:conditionalFormatting xmlns:xm="http://schemas.microsoft.com/office/excel/2006/main">
          <x14:cfRule type="expression" priority="130" id="{8ECB8460-9C0F-44A7-8B77-44CC61C78125}">
            <xm:f>Calculations!$G$20=128</xm:f>
            <x14:dxf>
              <fill>
                <patternFill>
                  <bgColor rgb="FFFF0000"/>
                </pattern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129" id="{6629B0EA-F848-461C-A275-8A5B867D6524}">
            <xm:f>Calculations!$H$20=128</xm:f>
            <x14:dxf>
              <fill>
                <patternFill>
                  <bgColor rgb="FFFF0000"/>
                </pattern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128" id="{F46A2A65-695B-46D6-8611-5EB95546C6C0}">
            <xm:f>Calculations!$D$21=128</xm:f>
            <x14:dxf>
              <fill>
                <patternFill>
                  <bgColor rgb="FFFF0000"/>
                </pattern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127" id="{2256BDBC-BF0C-4585-9FA7-D0239BE3259B}">
            <xm:f>Calculations!$E$21=128</xm:f>
            <x14:dxf>
              <fill>
                <patternFill>
                  <bgColor rgb="FFFF0000"/>
                </pattern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126" id="{F6DA2384-E418-4F77-8CBF-C583A007ABAA}">
            <xm:f>Calculations!$F$21=128</xm:f>
            <x14:dxf>
              <fill>
                <patternFill>
                  <bgColor rgb="FFFF0000"/>
                </pattern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125" id="{6AB5124D-3732-4423-B160-BBAFE59998D1}">
            <xm:f>Calculations!$G$21=128</xm:f>
            <x14:dxf>
              <fill>
                <patternFill>
                  <bgColor rgb="FFFF0000"/>
                </pattern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124" id="{5F6992F5-1187-4C7A-9124-852CB2022270}">
            <xm:f>Calculations!$D$22=128</xm:f>
            <x14:dxf>
              <fill>
                <patternFill>
                  <bgColor rgb="FFFF0000"/>
                </pattern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123" id="{62CFA7FB-B7DA-4C04-82BE-1B0EB907D57E}">
            <xm:f>Calculations!$E$22=128</xm:f>
            <x14:dxf>
              <fill>
                <patternFill>
                  <bgColor rgb="FFFF0000"/>
                </pattern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122" id="{8CDAFC14-BF37-40AC-A59A-9C7BD9BECDA2}">
            <xm:f>Calculations!$F$22=128</xm:f>
            <x14:dxf>
              <fill>
                <patternFill>
                  <bgColor rgb="FFFF0000"/>
                </pattern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121" id="{3A057958-E32F-4EB9-9FA8-8EF866183364}">
            <xm:f>Calculations!$D$23=128</xm:f>
            <x14:dxf>
              <fill>
                <patternFill>
                  <bgColor rgb="FFFF0000"/>
                </pattern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120" id="{456DE755-0297-415F-B885-25924BC593D1}">
            <xm:f>Calculations!$E$23=128</xm:f>
            <x14:dxf>
              <fill>
                <patternFill>
                  <bgColor rgb="FFFF0000"/>
                </pattern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119" id="{88DAC4B2-6951-4611-A4C6-F9837EAD0771}">
            <xm:f>Calculations!$D$24=128</xm:f>
            <x14:dxf>
              <fill>
                <patternFill>
                  <bgColor rgb="FFFF0000"/>
                </pattern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118" id="{C110334E-0A5B-4413-9F96-382A5E6C06F8}">
            <xm:f>Calculations!$D$19=64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117" id="{266EE901-E05F-4E56-9340-8D754478850C}">
            <xm:f>Calculations!$E$19=64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116" id="{12E57CCE-548D-4BBE-B2FE-BA58E588C9FE}">
            <xm:f>Calculations!$F$19=64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115" id="{3BED7E04-3FA6-4723-A55D-F22DE98051DC}">
            <xm:f>Calculations!$G$19=64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114" id="{23004839-DFA3-4707-8B54-C28A79F2ED92}">
            <xm:f>Calculations!$H$19=64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113" id="{2A3761A7-984D-4D2E-98E9-B87F1C20C74C}">
            <xm:f>Calculations!$I$19=64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112" id="{F346B9F3-49FA-455D-91DC-5614F55766F8}">
            <xm:f>Calculations!$D$20=64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111" id="{79DEED6F-C3C6-495C-9F83-A6EC98E7656C}">
            <xm:f>Calculations!$E$20=64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110" id="{5CEAFCC3-B7FD-4491-983F-C1C21EEC802D}">
            <xm:f>Calculations!$F$20=64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109" id="{7EDADEB7-43DA-41F4-A41E-E2CCCADF9A9F}">
            <xm:f>Calculations!$G$20=64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108" id="{2E7AED30-AF92-4881-9641-FA2F481C9966}">
            <xm:f>Calculations!$H$20=64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107" id="{07CF9F26-8E51-4FD5-B328-EA9225B23219}">
            <xm:f>Calculations!$D$21=64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106" id="{0CF17EA8-22BA-4485-BEB1-9E9D0B506C37}">
            <xm:f>Calculations!$E$21=64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105" id="{60C6F16E-E966-44D6-A840-875485D103B0}">
            <xm:f>Calculations!$F$21=64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104" id="{E58DC2C3-F890-41C0-BE04-20B563D1F164}">
            <xm:f>Calculations!$G$21=64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103" id="{635292B9-F2B8-4998-A7C1-31CF5F45E919}">
            <xm:f>Calculations!$D$22=64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102" id="{854A9A54-61B3-4668-9B3F-66CD7C27ED1B}">
            <xm:f>Calculations!$E$22=64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101" id="{25264AB1-5895-40C8-B294-3519C091B669}">
            <xm:f>Calculations!$F$22=64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100" id="{93C51DDC-4265-4CAD-80ED-CA49C112B49E}">
            <xm:f>Calculations!$D$23=64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99" id="{8EE5A37B-3F82-4D43-A1AE-0CAEE502533B}">
            <xm:f>Calculations!$E$23=64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98" id="{E4708652-74C0-485E-BAF8-87CC4A4CF25C}">
            <xm:f>Calculations!$D$24=64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49" id="{62756D85-2E11-45FD-9DB9-7D26B8738B3C}">
            <xm:f>Calculations!$D$19&gt;=192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7" id="{ACB4BB38-21EF-4AAE-93B5-B9C93D493162}">
            <xm:f>Calculations!$D$19=0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I40</xm:sqref>
        </x14:conditionalFormatting>
        <x14:conditionalFormatting xmlns:xm="http://schemas.microsoft.com/office/excel/2006/main">
          <x14:cfRule type="expression" priority="48" id="{3774EDD2-D268-418A-83EC-68881B3EDCF7}">
            <xm:f>Calculations!$E$19&gt;=192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6" id="{8B0F01EC-4EB9-471B-A319-3116927F9373}">
            <xm:f>Calculations!$E$19=0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J40</xm:sqref>
        </x14:conditionalFormatting>
        <x14:conditionalFormatting xmlns:xm="http://schemas.microsoft.com/office/excel/2006/main">
          <x14:cfRule type="expression" priority="47" id="{ED0778B9-E307-467A-A328-F264903AB5EF}">
            <xm:f>Calculations!$F$19&gt;=192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5" id="{C72613CD-223B-422D-8C59-B164A83ED7D6}">
            <xm:f>Calculations!$F$19=0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K40</xm:sqref>
        </x14:conditionalFormatting>
        <x14:conditionalFormatting xmlns:xm="http://schemas.microsoft.com/office/excel/2006/main">
          <x14:cfRule type="expression" priority="46" id="{1FF45866-3E05-4E15-855D-80CCE012C69D}">
            <xm:f>Calculations!$G$19&gt;=192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4" id="{D3E7DCA8-78C8-49AF-ADAB-F018A0669259}">
            <xm:f>Calculations!$G$19=0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L40</xm:sqref>
        </x14:conditionalFormatting>
        <x14:conditionalFormatting xmlns:xm="http://schemas.microsoft.com/office/excel/2006/main">
          <x14:cfRule type="expression" priority="45" id="{55E40543-9259-4187-8104-639B2670BA1D}">
            <xm:f>Calculations!$H$19&gt;=192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3" id="{4B975C3F-C21A-4451-82BB-BB7EB42CAD83}">
            <xm:f>Calculations!$H$19=0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M40</xm:sqref>
        </x14:conditionalFormatting>
        <x14:conditionalFormatting xmlns:xm="http://schemas.microsoft.com/office/excel/2006/main">
          <x14:cfRule type="expression" priority="44" id="{84FF40B6-64F2-4126-AD5B-16AB6BCE15C9}">
            <xm:f>Calculations!$I$19&gt;=192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2" id="{001011D6-C17A-4B3D-8CF3-EAE13ABCDB78}">
            <xm:f>Calculations!$I$19=0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N40</xm:sqref>
        </x14:conditionalFormatting>
        <x14:conditionalFormatting xmlns:xm="http://schemas.microsoft.com/office/excel/2006/main">
          <x14:cfRule type="expression" priority="43" id="{33A91EB3-1AFE-411B-A637-566CD4ED43FA}">
            <xm:f>Calculations!$D$20&gt;=192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1" id="{3BA1C35A-5D4A-456C-80CE-8FBFAA6B17E9}">
            <xm:f>Calculations!$D$20=0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J45</xm:sqref>
        </x14:conditionalFormatting>
        <x14:conditionalFormatting xmlns:xm="http://schemas.microsoft.com/office/excel/2006/main">
          <x14:cfRule type="expression" priority="42" id="{06FAB7DC-7066-495E-A41D-2E302F2F0EED}">
            <xm:f>Calculations!$E$20&gt;=192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90" id="{2F38C41D-29A9-43C1-8EA4-7222929114AF}">
            <xm:f>Calculations!$E$20=0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K45</xm:sqref>
        </x14:conditionalFormatting>
        <x14:conditionalFormatting xmlns:xm="http://schemas.microsoft.com/office/excel/2006/main">
          <x14:cfRule type="expression" priority="41" id="{C8EF452B-9454-48B5-AD57-07574ADC837F}">
            <xm:f>Calculations!$F$20&gt;=192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9" id="{A319E79E-FF95-4D92-8932-279DECACEE2F}">
            <xm:f>Calculations!$F$20=0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L45</xm:sqref>
        </x14:conditionalFormatting>
        <x14:conditionalFormatting xmlns:xm="http://schemas.microsoft.com/office/excel/2006/main">
          <x14:cfRule type="expression" priority="40" id="{7C695065-C32D-4A5E-BD1B-08DB66FA8228}">
            <xm:f>Calculations!$F$20&gt;=192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8" id="{ACA70E14-7659-4BE8-846E-6600611E4C7F}">
            <xm:f>Calculations!$G$20=0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M45</xm:sqref>
        </x14:conditionalFormatting>
        <x14:conditionalFormatting xmlns:xm="http://schemas.microsoft.com/office/excel/2006/main">
          <x14:cfRule type="expression" priority="39" id="{0DEFA588-F4F6-4A77-AE6C-C35F9486398C}">
            <xm:f>Calculations!$G$20&gt;=192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7" id="{328CA83C-DDBA-44BB-B51D-39C08749A4AE}">
            <xm:f>Calculations!$H$20=0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N45</xm:sqref>
        </x14:conditionalFormatting>
        <x14:conditionalFormatting xmlns:xm="http://schemas.microsoft.com/office/excel/2006/main">
          <x14:cfRule type="expression" priority="38" id="{FF4412D5-D141-4EE6-9BD7-7C642C943405}">
            <xm:f>Calculations!$D$21&gt;=192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6" id="{FAC8636A-79F2-43FE-904B-7E07DA456944}">
            <xm:f>Calculations!$D$21=0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K50</xm:sqref>
        </x14:conditionalFormatting>
        <x14:conditionalFormatting xmlns:xm="http://schemas.microsoft.com/office/excel/2006/main">
          <x14:cfRule type="expression" priority="37" id="{C9C40FCE-D7A1-4295-8A9E-26C7A1A066DC}">
            <xm:f>Calculations!$E$21&gt;=192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5" id="{89AD1D6A-0525-4383-839D-742319FC5AFF}">
            <xm:f>Calculations!$E$21=0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L50</xm:sqref>
        </x14:conditionalFormatting>
        <x14:conditionalFormatting xmlns:xm="http://schemas.microsoft.com/office/excel/2006/main">
          <x14:cfRule type="expression" priority="36" id="{5D4BC2C0-9A71-4F06-83FB-DFF35E4BBC26}">
            <xm:f>Calculations!$F$21&gt;=192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4" id="{8799665C-F49B-4438-B179-7C191702318C}">
            <xm:f>Calculations!$F$21=0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M50</xm:sqref>
        </x14:conditionalFormatting>
        <x14:conditionalFormatting xmlns:xm="http://schemas.microsoft.com/office/excel/2006/main">
          <x14:cfRule type="expression" priority="35" id="{01C4D3C1-2095-4658-9AD6-DF0A984D37D8}">
            <xm:f>Calculations!$G$21&gt;=192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3" id="{47706E64-908D-4CC1-945D-B576228CBCAC}">
            <xm:f>Calculations!$G$21=0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N50</xm:sqref>
        </x14:conditionalFormatting>
        <x14:conditionalFormatting xmlns:xm="http://schemas.microsoft.com/office/excel/2006/main">
          <x14:cfRule type="expression" priority="34" id="{B2954228-AB11-4435-8F1E-A6CCED681F68}">
            <xm:f>Calculations!$D$22&gt;=192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2" id="{B10DA408-93D6-4B60-98F3-E188ED4AC1FC}">
            <xm:f>Calculations!$D$22=0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L55</xm:sqref>
        </x14:conditionalFormatting>
        <x14:conditionalFormatting xmlns:xm="http://schemas.microsoft.com/office/excel/2006/main">
          <x14:cfRule type="expression" priority="33" id="{C361B2CF-8C62-4808-9DE4-C88FE29514FE}">
            <xm:f>Calculations!$E$22&gt;=192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1" id="{980D1745-9EBB-4FBF-94ED-EC9BBEBB6F85}">
            <xm:f>Calculations!$E$22=0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M55</xm:sqref>
        </x14:conditionalFormatting>
        <x14:conditionalFormatting xmlns:xm="http://schemas.microsoft.com/office/excel/2006/main">
          <x14:cfRule type="expression" priority="32" id="{22403A2C-6CF6-4DCA-A1D2-348F0741C9E5}">
            <xm:f>Calculations!$F$22&gt;=192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80" id="{B0B47C14-E49C-4CB3-8462-52E5A5ABA4C5}">
            <xm:f>Calculations!$F$22=0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N55</xm:sqref>
        </x14:conditionalFormatting>
        <x14:conditionalFormatting xmlns:xm="http://schemas.microsoft.com/office/excel/2006/main">
          <x14:cfRule type="expression" priority="31" id="{3D3E730D-A58F-44EF-B08E-84751B15427A}">
            <xm:f>Calculations!$D$23&gt;=192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9" id="{E4C688AC-3E41-466A-AA5A-9AB32094388D}">
            <xm:f>Calculations!$D$23=0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M60</xm:sqref>
        </x14:conditionalFormatting>
        <x14:conditionalFormatting xmlns:xm="http://schemas.microsoft.com/office/excel/2006/main">
          <x14:cfRule type="expression" priority="30" id="{90FCA7CA-E1B8-4FC6-854A-9B0316150FFB}">
            <xm:f>Calculations!$E$23&gt;=192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8" id="{5AD408E6-8A4D-48A9-9D01-68BA9963792A}">
            <xm:f>Calculations!$E$23=0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N60</xm:sqref>
        </x14:conditionalFormatting>
        <x14:conditionalFormatting xmlns:xm="http://schemas.microsoft.com/office/excel/2006/main">
          <x14:cfRule type="expression" priority="29" id="{1C573DCC-2A67-42EE-9500-33D285124231}">
            <xm:f>Calculations!$D$24&gt;=192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7" id="{241B6EC6-187D-4EBC-A5DD-A00BDEF6966F}">
            <xm:f>Calculations!$D$24=0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N65</xm:sqref>
        </x14:conditionalFormatting>
        <x14:conditionalFormatting xmlns:xm="http://schemas.microsoft.com/office/excel/2006/main">
          <x14:cfRule type="expression" priority="75" id="{4092E817-AB24-4B95-9677-F6486DF7E523}">
            <xm:f>Calculations!$Q$19=0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6" id="{E4639436-A511-47A6-B0D0-026DE44A5166}">
            <xm:f>Calculations!$Q$19&gt;=192</xm:f>
            <x14:dxf>
              <fill>
                <patternFill>
                  <bgColor rgb="FF00B0F0"/>
                </patternFill>
              </fill>
            </x14:dxf>
          </x14:cfRule>
          <xm:sqref>H40</xm:sqref>
        </x14:conditionalFormatting>
        <x14:conditionalFormatting xmlns:xm="http://schemas.microsoft.com/office/excel/2006/main">
          <x14:cfRule type="expression" priority="73" id="{DEC2CE31-3E85-4BBF-A77A-7C265D0E5A8C}">
            <xm:f>Calculations!$Q$20=0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4" id="{E4903372-DD31-45C6-B994-4584AB3F8E3A}">
            <xm:f>Calculations!$Q$20&gt;=192</xm:f>
            <x14:dxf>
              <fill>
                <patternFill>
                  <bgColor rgb="FF00B0F0"/>
                </patternFill>
              </fill>
            </x14:dxf>
          </x14:cfRule>
          <xm:sqref>I45</xm:sqref>
        </x14:conditionalFormatting>
        <x14:conditionalFormatting xmlns:xm="http://schemas.microsoft.com/office/excel/2006/main">
          <x14:cfRule type="expression" priority="71" id="{F618D13A-2AD4-46E9-980E-38DD884CE6AF}">
            <xm:f>Calculations!$Q$21=0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2" id="{7B95E998-1A7F-4835-9FF7-43515D3D94DA}">
            <xm:f>Calculations!$Q$21&gt;=192</xm:f>
            <x14:dxf>
              <fill>
                <patternFill>
                  <bgColor rgb="FF00B0F0"/>
                </patternFill>
              </fill>
            </x14:dxf>
          </x14:cfRule>
          <xm:sqref>J50</xm:sqref>
        </x14:conditionalFormatting>
        <x14:conditionalFormatting xmlns:xm="http://schemas.microsoft.com/office/excel/2006/main">
          <x14:cfRule type="expression" priority="69" id="{0EC8E246-CE12-4AB1-B7E1-5D6414338C95}">
            <xm:f>Calculations!$Q$22&gt;=192</xm:f>
            <x14:dxf>
              <fill>
                <patternFill>
                  <bgColor rgb="FF00B0F0"/>
                </patternFill>
              </fill>
            </x14:dxf>
          </x14:cfRule>
          <x14:cfRule type="expression" priority="70" id="{B32A5F0F-BE58-4B0F-A8D0-0EC621CD0949}">
            <xm:f>Calculations!$Q$22=0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m:sqref>K55</xm:sqref>
        </x14:conditionalFormatting>
        <x14:conditionalFormatting xmlns:xm="http://schemas.microsoft.com/office/excel/2006/main">
          <x14:cfRule type="expression" priority="67" id="{9526FCA9-ADCB-4AFB-A062-345AF35A7CCD}">
            <xm:f>Calculations!$Q$23=0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68" id="{277325B2-1731-4076-9361-1FB4EF1CD041}">
            <xm:f>Calculations!$Q$23&gt;=192</xm:f>
            <x14:dxf>
              <fill>
                <patternFill>
                  <bgColor rgb="FF00B0F0"/>
                </patternFill>
              </fill>
            </x14:dxf>
          </x14:cfRule>
          <xm:sqref>L60</xm:sqref>
        </x14:conditionalFormatting>
        <x14:conditionalFormatting xmlns:xm="http://schemas.microsoft.com/office/excel/2006/main">
          <x14:cfRule type="expression" priority="65" id="{1A8F3FB1-C4AA-493A-ABE7-DF5A78012163}">
            <xm:f>Calculations!$Q$24=0</xm:f>
            <x14:dxf>
              <font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66" id="{A14A712A-869A-4804-9F3D-7D41BE23FAB4}">
            <xm:f>Calculations!$Q$24&gt;=192</xm:f>
            <x14:dxf>
              <fill>
                <patternFill>
                  <bgColor rgb="FF00B0F0"/>
                </patternFill>
              </fill>
            </x14:dxf>
          </x14:cfRule>
          <xm:sqref>M65</xm:sqref>
        </x14:conditionalFormatting>
        <x14:conditionalFormatting xmlns:xm="http://schemas.microsoft.com/office/excel/2006/main">
          <x14:cfRule type="expression" priority="8" id="{0A900738-51F3-4D28-8A58-B8F32BC872DE}">
            <xm:f>Calculations!$D$25=128</xm:f>
            <x14:dxf>
              <fill>
                <patternFill>
                  <bgColor rgb="FFFF0000"/>
                </pattern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7" id="{A3A4D388-87E3-4480-BBEF-76F3DBAB6521}">
            <xm:f>Calculations!$D$25=64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5" id="{876049E3-83B9-49AF-8A9B-817AF8E4AB54}">
            <xm:f>Calculations!$D$25=0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6" id="{3809C433-FA80-4763-A55B-A9CB1124CD2C}">
            <xm:f>Calculations!$D$25&gt;=192</xm:f>
            <x14:dxf>
              <fill>
                <patternFill>
                  <bgColor rgb="FF00B0F0"/>
                </patternFill>
              </fill>
            </x14:dxf>
          </x14:cfRule>
          <xm:sqref>O70</xm:sqref>
        </x14:conditionalFormatting>
        <x14:conditionalFormatting xmlns:xm="http://schemas.microsoft.com/office/excel/2006/main">
          <x14:cfRule type="expression" priority="4" id="{088EAE67-2AFD-4BAA-9066-B7F096C997B5}">
            <xm:f>Calculations!$Q$25=128</xm:f>
            <x14:dxf>
              <fill>
                <patternFill>
                  <bgColor rgb="FFFF0000"/>
                </pattern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3" id="{6562EEBF-3E48-4ADA-8B31-BDDE1E0938CE}">
            <xm:f>Calculations!$Q$25=64</xm:f>
            <x14:dxf>
              <font>
                <color theme="1"/>
              </font>
              <fill>
                <patternFill>
                  <bgColor rgb="FF92D050"/>
                </patternFill>
              </fill>
            </x14:dxf>
          </x14:cfRule>
          <xm:sqref>N69</xm:sqref>
        </x14:conditionalFormatting>
        <x14:conditionalFormatting xmlns:xm="http://schemas.microsoft.com/office/excel/2006/main">
          <x14:cfRule type="expression" priority="1" id="{4B0FF804-59E1-4D2C-9D30-308A8C79A158}">
            <xm:f>Calculations!$Q$25=0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2" id="{88F2A0D2-E8C5-48AE-9A07-CC0865E58B64}">
            <xm:f>Calculations!$Q$25&gt;=192</xm:f>
            <x14:dxf>
              <fill>
                <patternFill>
                  <bgColor rgb="FF00B0F0"/>
                </patternFill>
              </fill>
            </x14:dxf>
          </x14:cfRule>
          <xm:sqref>N70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topLeftCell="L1" workbookViewId="0">
      <selection activeCell="L1" sqref="A1:XFD1048576"/>
    </sheetView>
  </sheetViews>
  <sheetFormatPr defaultColWidth="9" defaultRowHeight="13.8" x14ac:dyDescent="0.25"/>
  <cols>
    <col min="1" max="17" width="9" style="73"/>
    <col min="18" max="18" width="14.3984375" style="73" customWidth="1"/>
    <col min="19" max="20" width="9" style="73"/>
    <col min="21" max="21" width="17.69921875" style="73" customWidth="1"/>
    <col min="22" max="16384" width="9" style="73"/>
  </cols>
  <sheetData>
    <row r="1" spans="1:30" x14ac:dyDescent="0.25">
      <c r="A1" s="72"/>
      <c r="B1" s="72"/>
      <c r="C1" s="72" t="s">
        <v>3</v>
      </c>
      <c r="D1" s="73">
        <v>1</v>
      </c>
      <c r="E1" s="73">
        <v>2</v>
      </c>
      <c r="F1" s="73">
        <v>3</v>
      </c>
      <c r="G1" s="73">
        <v>4</v>
      </c>
      <c r="H1" s="73">
        <v>5</v>
      </c>
      <c r="I1" s="73">
        <v>6</v>
      </c>
      <c r="J1" s="73">
        <v>7</v>
      </c>
      <c r="K1" s="73">
        <v>8</v>
      </c>
      <c r="L1" s="73">
        <v>9</v>
      </c>
      <c r="M1" s="73">
        <v>10</v>
      </c>
      <c r="N1" s="73">
        <v>11</v>
      </c>
      <c r="O1" s="73">
        <v>12</v>
      </c>
      <c r="P1" s="74"/>
      <c r="Q1" s="75" t="s">
        <v>24</v>
      </c>
      <c r="R1" s="76" t="s">
        <v>9</v>
      </c>
      <c r="S1" s="76" t="s">
        <v>1</v>
      </c>
      <c r="T1" s="76" t="s">
        <v>2</v>
      </c>
      <c r="U1" s="74" t="s">
        <v>10</v>
      </c>
      <c r="V1" s="74"/>
      <c r="W1" s="76" t="s">
        <v>9</v>
      </c>
      <c r="X1" s="74" t="s">
        <v>10</v>
      </c>
      <c r="Y1" s="76" t="s">
        <v>1</v>
      </c>
      <c r="Z1" s="76" t="s">
        <v>2</v>
      </c>
      <c r="AA1" s="74" t="s">
        <v>14</v>
      </c>
      <c r="AB1" s="74" t="s">
        <v>14</v>
      </c>
      <c r="AC1" s="77"/>
      <c r="AD1" s="74" t="s">
        <v>14</v>
      </c>
    </row>
    <row r="2" spans="1:30" x14ac:dyDescent="0.25">
      <c r="A2" s="72" t="str">
        <f>Q2</f>
        <v>RBEF5</v>
      </c>
      <c r="B2" s="72" t="str">
        <f>RTD("cqg.rtd", ,"ContractData",A2, "ContractMonth")</f>
        <v>JAN</v>
      </c>
      <c r="C2" s="78" t="str">
        <f>IF(B2="Jan","F",IF(B2="Feb","G",IF(B2="Mar","H",IF(B2="Apr","J",IF(B2="May","K",IF(B2="JUN","M",IF(B2="Jul","N",IF(B2="Aug","Q",IF(B2="Sep","U",IF(B2="Oct","V",IF(B2="Nov","X",IF(B2="Dec","Z"))))))))))))</f>
        <v>F</v>
      </c>
      <c r="D2" s="73" t="str">
        <f>$Q$1&amp;$C$1&amp;$D$1&amp;$C2</f>
        <v>RBES1F</v>
      </c>
      <c r="E2" s="73" t="str">
        <f>$Q$1&amp;$C$1&amp;$E$1&amp;$C2</f>
        <v>RBES2F</v>
      </c>
      <c r="F2" s="73" t="str">
        <f>$Q$1&amp;$C$1&amp;$F$1&amp;$C2</f>
        <v>RBES3F</v>
      </c>
      <c r="G2" s="73" t="str">
        <f>$Q$1&amp;$C$1&amp;$G$1&amp;$C2</f>
        <v>RBES4F</v>
      </c>
      <c r="H2" s="73" t="str">
        <f>$Q$1&amp;$C$1&amp;$H$1&amp;$C2</f>
        <v>RBES5F</v>
      </c>
      <c r="I2" s="73" t="str">
        <f>$Q$1&amp;$C$1&amp;$I$1&amp;$C2</f>
        <v>RBES6F</v>
      </c>
      <c r="J2" s="73" t="str">
        <f>$Q$1&amp;$C$1&amp;$J$1&amp;$C2</f>
        <v>RBES7F</v>
      </c>
      <c r="K2" s="73" t="str">
        <f>$Q$1&amp;$C$1&amp;$K$1&amp;$C2</f>
        <v>RBES8F</v>
      </c>
      <c r="L2" s="73" t="str">
        <f>$Q$1&amp;$C$1&amp;$L$1&amp;$C2</f>
        <v>RBES9F</v>
      </c>
      <c r="M2" s="73" t="str">
        <f>$Q$1&amp;$C$1&amp;$M$1&amp;$C2</f>
        <v>RBES10F</v>
      </c>
      <c r="N2" s="73" t="str">
        <f>$Q$1&amp;$C$1&amp;$N$1&amp;$C2</f>
        <v>RBES11F</v>
      </c>
      <c r="O2" s="73" t="str">
        <f>$Q$1&amp;$C$1&amp;$O$1&amp;$C2</f>
        <v>RBES12F</v>
      </c>
      <c r="P2" s="74"/>
      <c r="Q2" s="79" t="str">
        <f>RTD("cqg.rtd", ,"ContractData", $Q$1&amp;"?"&amp;R35, "Symbol")</f>
        <v>RBEF5</v>
      </c>
      <c r="R2" s="80">
        <f>RTD("cqg.rtd", ,"ContractData", Q2, $R$1,,"T")</f>
        <v>1.5238</v>
      </c>
      <c r="S2" s="80">
        <f>RTD("cqg.rtd", ,"ContractData", Q2,$S$1,,"T")</f>
        <v>1.5233000000000001</v>
      </c>
      <c r="T2" s="80">
        <f>RTD("cqg.rtd", ,"ContractData", Q2,$T$1,,"T")</f>
        <v>1.5239</v>
      </c>
      <c r="U2" s="80">
        <f>RTD("cqg.rtd", ,"ContractData", Q2, $U$1,,"T")</f>
        <v>-4.1199999999999903E-2</v>
      </c>
      <c r="V2" s="74" t="str">
        <f>D2</f>
        <v>RBES1F</v>
      </c>
      <c r="W2" s="80">
        <f>RTD("cqg.rtd", ,"ContractData", V2, $W$1,,"T")</f>
        <v>-1.3000000000000001E-2</v>
      </c>
      <c r="X2" s="80">
        <f>RTD("cqg.rtd", ,"ContractData", V2, $X$1,,"T")</f>
        <v>9.9999999999999915E-4</v>
      </c>
      <c r="Y2" s="80">
        <f>RTD("cqg.rtd", ,"ContractData",V2,$Y$1,,"T")</f>
        <v>-1.3000000000000001E-2</v>
      </c>
      <c r="Z2" s="80">
        <f>RTD("cqg.rtd", ,"ContractData", V2,$Z$1,,"T")</f>
        <v>-1.29E-2</v>
      </c>
      <c r="AA2" s="80">
        <f>IF(OR(W2="",W2&lt;Y2,W2&gt;Z2),(Y2+Z2)/2,W2)</f>
        <v>-1.3000000000000001E-2</v>
      </c>
      <c r="AB2" s="80">
        <f t="shared" ref="AB2:AB7" si="0">IF(OR(S2="",T2=""),R2,(IF(OR(R2="",R2&lt;S2,R2&gt;T2),(S2+T2)/2,R2)))</f>
        <v>1.5238</v>
      </c>
      <c r="AC2" s="80">
        <f>IF(OR(R2="",R2&lt;S2,R2&gt;T2),(S2+T2)/2,R2)</f>
        <v>1.5238</v>
      </c>
      <c r="AD2" s="80">
        <f>IF(OR(Y2="",Z2=""),W2,(IF(OR(W2="",W2&lt;Y2,W2&gt;Z2),(Y2+Z2)/2,W2)))</f>
        <v>-1.3000000000000001E-2</v>
      </c>
    </row>
    <row r="3" spans="1:30" x14ac:dyDescent="0.25">
      <c r="A3" s="72" t="str">
        <f t="shared" ref="A3:A12" si="1">Q3</f>
        <v>RBEG5</v>
      </c>
      <c r="B3" s="72" t="str">
        <f>RTD("cqg.rtd", ,"ContractData",A3, "ContractMonth")</f>
        <v>FEB</v>
      </c>
      <c r="C3" s="78" t="str">
        <f t="shared" ref="C3:C13" si="2">IF(B3="Jan","F",IF(B3="Feb","G",IF(B3="Mar","H",IF(B3="Apr","J",IF(B3="May","K",IF(B3="JUN","M",IF(B3="Jul","N",IF(B3="Aug","Q",IF(B3="Sep","U",IF(B3="Oct","V",IF(B3="Nov","X",IF(B3="Dec","Z"))))))))))))</f>
        <v>G</v>
      </c>
      <c r="D3" s="73" t="str">
        <f t="shared" ref="D3:D13" si="3">$Q$1&amp;$C$1&amp;$D$1&amp;$C3</f>
        <v>RBES1G</v>
      </c>
      <c r="E3" s="73" t="str">
        <f t="shared" ref="E3:E13" si="4">$Q$1&amp;$C$1&amp;$E$1&amp;$C3</f>
        <v>RBES2G</v>
      </c>
      <c r="F3" s="73" t="str">
        <f t="shared" ref="F3:F13" si="5">$Q$1&amp;$C$1&amp;$F$1&amp;$C3</f>
        <v>RBES3G</v>
      </c>
      <c r="G3" s="73" t="str">
        <f t="shared" ref="G3:G11" si="6">$Q$1&amp;$C$1&amp;$G$1&amp;$C3</f>
        <v>RBES4G</v>
      </c>
      <c r="H3" s="73" t="str">
        <f t="shared" ref="H3:H10" si="7">$Q$1&amp;$C$1&amp;$H$1&amp;$C3</f>
        <v>RBES5G</v>
      </c>
      <c r="I3" s="73" t="str">
        <f t="shared" ref="I3:I9" si="8">$Q$1&amp;$C$1&amp;$I$1&amp;$C3</f>
        <v>RBES6G</v>
      </c>
      <c r="J3" s="73" t="str">
        <f t="shared" ref="J3:J8" si="9">$Q$1&amp;$C$1&amp;$J$1&amp;$C3</f>
        <v>RBES7G</v>
      </c>
      <c r="K3" s="73" t="str">
        <f t="shared" ref="K3:K7" si="10">$Q$1&amp;$C$1&amp;$K$1&amp;$C3</f>
        <v>RBES8G</v>
      </c>
      <c r="L3" s="73" t="str">
        <f t="shared" ref="L3:L6" si="11">$Q$1&amp;$C$1&amp;$L$1&amp;$C3</f>
        <v>RBES9G</v>
      </c>
      <c r="M3" s="73" t="str">
        <f t="shared" ref="M3:M5" si="12">$Q$1&amp;$C$1&amp;$M$1&amp;$C3</f>
        <v>RBES10G</v>
      </c>
      <c r="N3" s="73" t="str">
        <f t="shared" ref="N3:N4" si="13">$Q$1&amp;$C$1&amp;$N$1&amp;$C3</f>
        <v>RBES11G</v>
      </c>
      <c r="O3" s="73" t="str">
        <f t="shared" ref="O3" si="14">$Q$1&amp;$C$1&amp;$O$1&amp;$C3</f>
        <v>RBES12G</v>
      </c>
      <c r="P3" s="74"/>
      <c r="Q3" s="79" t="str">
        <f>RTD("cqg.rtd", ,"ContractData", $Q$1&amp;"?"&amp;R36, "Symbol")</f>
        <v>RBEG5</v>
      </c>
      <c r="R3" s="80">
        <f>RTD("cqg.rtd", ,"ContractData", Q3, $R$1,,"T")</f>
        <v>1.5367000000000002</v>
      </c>
      <c r="S3" s="80">
        <f>RTD("cqg.rtd", ,"ContractData", Q3,$S$1,,"T")</f>
        <v>1.5362</v>
      </c>
      <c r="T3" s="80">
        <f>RTD("cqg.rtd", ,"ContractData", Q3,$T$1,,"T")</f>
        <v>1.5368000000000002</v>
      </c>
      <c r="U3" s="80">
        <f>RTD("cqg.rtd", ,"ContractData", Q3, $U$1,,"T")</f>
        <v>-4.0699999999999958E-2</v>
      </c>
      <c r="V3" s="74" t="str">
        <f>E2</f>
        <v>RBES2F</v>
      </c>
      <c r="W3" s="80">
        <f>RTD("cqg.rtd", ,"ContractData", V3, $W$1,,"T")</f>
        <v>-3.2199999999999999E-2</v>
      </c>
      <c r="X3" s="80">
        <f>RTD("cqg.rtd", ,"ContractData", V3, $X$1,,"T")</f>
        <v>2.7999999999999969E-3</v>
      </c>
      <c r="Y3" s="80">
        <f>RTD("cqg.rtd", ,"ContractData",V3,$Y$1,,"T")</f>
        <v>-3.2500000000000001E-2</v>
      </c>
      <c r="Z3" s="80">
        <f>RTD("cqg.rtd", ,"ContractData", V3,$Z$1,,"T")</f>
        <v>-3.2300000000000002E-2</v>
      </c>
      <c r="AA3" s="80">
        <f t="shared" ref="AA3:AA13" si="15">IF(OR(W3="",W3&lt;Y3,W3&gt;Z3),(Y3+Z3)/2,W3)</f>
        <v>-3.2399999999999998E-2</v>
      </c>
      <c r="AB3" s="80">
        <f t="shared" si="0"/>
        <v>1.5367000000000002</v>
      </c>
      <c r="AC3" s="80">
        <f>IF(OR(R3="",R3&lt;S3,R3&gt;T3),(S3+T3)/2,R3)</f>
        <v>1.5367000000000002</v>
      </c>
      <c r="AD3" s="80">
        <f t="shared" ref="AD3:AD13" si="16">IF(OR(Y3="",Z3=""),W3,(IF(OR(W3="",W3&lt;Y3,W3&gt;Z3),(Y3+Z3)/2,W3)))</f>
        <v>-3.2399999999999998E-2</v>
      </c>
    </row>
    <row r="4" spans="1:30" x14ac:dyDescent="0.25">
      <c r="A4" s="72" t="str">
        <f t="shared" si="1"/>
        <v>RBEH5</v>
      </c>
      <c r="B4" s="72" t="str">
        <f>RTD("cqg.rtd", ,"ContractData",A4, "ContractMonth")</f>
        <v>MAR</v>
      </c>
      <c r="C4" s="78" t="str">
        <f t="shared" si="2"/>
        <v>H</v>
      </c>
      <c r="D4" s="73" t="str">
        <f t="shared" si="3"/>
        <v>RBES1H</v>
      </c>
      <c r="E4" s="73" t="str">
        <f t="shared" si="4"/>
        <v>RBES2H</v>
      </c>
      <c r="F4" s="73" t="str">
        <f t="shared" si="5"/>
        <v>RBES3H</v>
      </c>
      <c r="G4" s="73" t="str">
        <f t="shared" si="6"/>
        <v>RBES4H</v>
      </c>
      <c r="H4" s="73" t="str">
        <f t="shared" si="7"/>
        <v>RBES5H</v>
      </c>
      <c r="I4" s="73" t="str">
        <f t="shared" si="8"/>
        <v>RBES6H</v>
      </c>
      <c r="J4" s="73" t="str">
        <f t="shared" si="9"/>
        <v>RBES7H</v>
      </c>
      <c r="K4" s="73" t="str">
        <f t="shared" si="10"/>
        <v>RBES8H</v>
      </c>
      <c r="L4" s="73" t="str">
        <f t="shared" si="11"/>
        <v>RBES9H</v>
      </c>
      <c r="M4" s="73" t="str">
        <f t="shared" si="12"/>
        <v>RBES10H</v>
      </c>
      <c r="N4" s="73" t="str">
        <f t="shared" si="13"/>
        <v>RBES11H</v>
      </c>
      <c r="P4" s="74"/>
      <c r="Q4" s="79" t="str">
        <f>RTD("cqg.rtd", ,"ContractData", $Q$1&amp;"?"&amp;R37, "Symbol")</f>
        <v>RBEH5</v>
      </c>
      <c r="R4" s="80">
        <f>RTD("cqg.rtd", ,"ContractData", Q4, $R$1,,"T")</f>
        <v>1.556</v>
      </c>
      <c r="S4" s="80">
        <f>RTD("cqg.rtd", ,"ContractData", Q4,$S$1,,"T")</f>
        <v>1.5556000000000001</v>
      </c>
      <c r="T4" s="80">
        <f>RTD("cqg.rtd", ,"ContractData", Q4,$T$1,,"T")</f>
        <v>1.5562</v>
      </c>
      <c r="U4" s="80">
        <f>RTD("cqg.rtd", ,"ContractData", Q4, $U$1,,"T")</f>
        <v>-4.3800000000000061E-2</v>
      </c>
      <c r="V4" s="74" t="str">
        <f>F2</f>
        <v>RBES3F</v>
      </c>
      <c r="W4" s="80">
        <f>RTD("cqg.rtd", ,"ContractData", V4, $W$1,,"T")</f>
        <v>-0.23240000000000002</v>
      </c>
      <c r="X4" s="80">
        <f>RTD("cqg.rtd", ,"ContractData", V4, $X$1,,"T")</f>
        <v>3.1999999999999806E-3</v>
      </c>
      <c r="Y4" s="80">
        <f>RTD("cqg.rtd", ,"ContractData",V4,$Y$1,,"T")</f>
        <v>-0.23280000000000001</v>
      </c>
      <c r="Z4" s="80">
        <f>RTD("cqg.rtd", ,"ContractData", V4,$Z$1,,"T")</f>
        <v>-0.23240000000000002</v>
      </c>
      <c r="AA4" s="80">
        <f t="shared" si="15"/>
        <v>-0.23240000000000002</v>
      </c>
      <c r="AB4" s="80">
        <f t="shared" si="0"/>
        <v>1.556</v>
      </c>
      <c r="AC4" s="80">
        <f t="shared" ref="AC4:AC13" si="17">IF(OR(R4="",R4&lt;S4,R4&gt;T4),(S4+T4)/2,R4)</f>
        <v>1.556</v>
      </c>
      <c r="AD4" s="80">
        <f t="shared" si="16"/>
        <v>-0.23240000000000002</v>
      </c>
    </row>
    <row r="5" spans="1:30" x14ac:dyDescent="0.25">
      <c r="A5" s="72" t="str">
        <f t="shared" si="1"/>
        <v>RBEJ5</v>
      </c>
      <c r="B5" s="72" t="str">
        <f>RTD("cqg.rtd", ,"ContractData",A5, "ContractMonth")</f>
        <v>APR</v>
      </c>
      <c r="C5" s="78" t="str">
        <f t="shared" si="2"/>
        <v>J</v>
      </c>
      <c r="D5" s="73" t="str">
        <f t="shared" si="3"/>
        <v>RBES1J</v>
      </c>
      <c r="E5" s="73" t="str">
        <f t="shared" si="4"/>
        <v>RBES2J</v>
      </c>
      <c r="F5" s="73" t="str">
        <f t="shared" si="5"/>
        <v>RBES3J</v>
      </c>
      <c r="G5" s="73" t="str">
        <f t="shared" si="6"/>
        <v>RBES4J</v>
      </c>
      <c r="H5" s="73" t="str">
        <f t="shared" si="7"/>
        <v>RBES5J</v>
      </c>
      <c r="I5" s="73" t="str">
        <f t="shared" si="8"/>
        <v>RBES6J</v>
      </c>
      <c r="J5" s="73" t="str">
        <f t="shared" si="9"/>
        <v>RBES7J</v>
      </c>
      <c r="K5" s="73" t="str">
        <f t="shared" si="10"/>
        <v>RBES8J</v>
      </c>
      <c r="L5" s="73" t="str">
        <f t="shared" si="11"/>
        <v>RBES9J</v>
      </c>
      <c r="M5" s="73" t="str">
        <f t="shared" si="12"/>
        <v>RBES10J</v>
      </c>
      <c r="P5" s="74"/>
      <c r="Q5" s="79" t="str">
        <f>RTD("cqg.rtd", ,"ContractData", $Q$1&amp;"?"&amp;R38, "Symbol")</f>
        <v>RBEJ5</v>
      </c>
      <c r="R5" s="80">
        <f>RTD("cqg.rtd", ,"ContractData", Q5, $R$1,,"T")</f>
        <v>1.7591000000000001</v>
      </c>
      <c r="S5" s="80">
        <f>RTD("cqg.rtd", ,"ContractData", Q5,$S$1,,"T")</f>
        <v>1.7558</v>
      </c>
      <c r="T5" s="80">
        <f>RTD("cqg.rtd", ,"ContractData", Q5,$T$1,,"T")</f>
        <v>1.7566000000000002</v>
      </c>
      <c r="U5" s="80">
        <f>RTD("cqg.rtd", ,"ContractData", Q5, $U$1,,"T")</f>
        <v>-4.2599999999999971E-2</v>
      </c>
      <c r="V5" s="74" t="str">
        <f>G2</f>
        <v>RBES4F</v>
      </c>
      <c r="W5" s="80">
        <f>RTD("cqg.rtd", ,"ContractData", V5, $W$1,,"T")</f>
        <v>-0.24210000000000001</v>
      </c>
      <c r="X5" s="80">
        <f>RTD("cqg.rtd", ,"ContractData", V5, $X$1,,"T")</f>
        <v>4.8999999999999877E-3</v>
      </c>
      <c r="Y5" s="80">
        <f>RTD("cqg.rtd", ,"ContractData",V5,$Y$1,,"T")</f>
        <v>-0.2424</v>
      </c>
      <c r="Z5" s="80">
        <f>RTD("cqg.rtd", ,"ContractData", V5,$Z$1,,"T")</f>
        <v>-0.24200000000000002</v>
      </c>
      <c r="AA5" s="80">
        <f t="shared" si="15"/>
        <v>-0.24210000000000001</v>
      </c>
      <c r="AB5" s="80">
        <f t="shared" si="0"/>
        <v>1.7562000000000002</v>
      </c>
      <c r="AC5" s="80">
        <f t="shared" si="17"/>
        <v>1.7562000000000002</v>
      </c>
      <c r="AD5" s="80">
        <f t="shared" si="16"/>
        <v>-0.24210000000000001</v>
      </c>
    </row>
    <row r="6" spans="1:30" x14ac:dyDescent="0.25">
      <c r="A6" s="72" t="str">
        <f t="shared" si="1"/>
        <v>RBEK5</v>
      </c>
      <c r="B6" s="72" t="str">
        <f>RTD("cqg.rtd", ,"ContractData",A6, "ContractMonth")</f>
        <v>MAY</v>
      </c>
      <c r="C6" s="78" t="str">
        <f t="shared" si="2"/>
        <v>K</v>
      </c>
      <c r="D6" s="73" t="str">
        <f t="shared" si="3"/>
        <v>RBES1K</v>
      </c>
      <c r="E6" s="73" t="str">
        <f t="shared" si="4"/>
        <v>RBES2K</v>
      </c>
      <c r="F6" s="73" t="str">
        <f t="shared" si="5"/>
        <v>RBES3K</v>
      </c>
      <c r="G6" s="73" t="str">
        <f t="shared" si="6"/>
        <v>RBES4K</v>
      </c>
      <c r="H6" s="73" t="str">
        <f t="shared" si="7"/>
        <v>RBES5K</v>
      </c>
      <c r="I6" s="73" t="str">
        <f t="shared" si="8"/>
        <v>RBES6K</v>
      </c>
      <c r="J6" s="73" t="str">
        <f t="shared" si="9"/>
        <v>RBES7K</v>
      </c>
      <c r="K6" s="73" t="str">
        <f t="shared" si="10"/>
        <v>RBES8K</v>
      </c>
      <c r="L6" s="73" t="str">
        <f t="shared" si="11"/>
        <v>RBES9K</v>
      </c>
      <c r="P6" s="74"/>
      <c r="Q6" s="79" t="str">
        <f>RTD("cqg.rtd", ,"ContractData", $Q$1&amp;"?"&amp;R39, "Symbol")</f>
        <v>RBEK5</v>
      </c>
      <c r="R6" s="80">
        <f>RTD("cqg.rtd", ,"ContractData", Q6, $R$1,,"T")</f>
        <v>1.7664000000000002</v>
      </c>
      <c r="S6" s="80">
        <f>RTD("cqg.rtd", ,"ContractData", Q6,$S$1,,"T")</f>
        <v>1.7655000000000001</v>
      </c>
      <c r="T6" s="80">
        <f>RTD("cqg.rtd", ,"ContractData", Q6,$T$1,,"T")</f>
        <v>1.7664000000000002</v>
      </c>
      <c r="U6" s="80">
        <f>RTD("cqg.rtd", ,"ContractData", Q6, $U$1,,"T")</f>
        <v>-4.3099999999999916E-2</v>
      </c>
      <c r="V6" s="74" t="str">
        <f>H2</f>
        <v>RBES5F</v>
      </c>
      <c r="W6" s="80">
        <f>RTD("cqg.rtd", ,"ContractData", V6, $W$1,,"T")</f>
        <v>-0.23700000000000002</v>
      </c>
      <c r="X6" s="80">
        <f>RTD("cqg.rtd", ,"ContractData", V6, $X$1,,"T")</f>
        <v>4.8999999999999877E-3</v>
      </c>
      <c r="Y6" s="80">
        <f>RTD("cqg.rtd", ,"ContractData",V6,$Y$1,,"T")</f>
        <v>-0.23700000000000002</v>
      </c>
      <c r="Z6" s="80">
        <f>RTD("cqg.rtd", ,"ContractData", V6,$Z$1,,"T")</f>
        <v>-0.23650000000000002</v>
      </c>
      <c r="AA6" s="80">
        <f t="shared" si="15"/>
        <v>-0.23700000000000002</v>
      </c>
      <c r="AB6" s="80">
        <f t="shared" si="0"/>
        <v>1.7664000000000002</v>
      </c>
      <c r="AC6" s="80">
        <f t="shared" si="17"/>
        <v>1.7664000000000002</v>
      </c>
      <c r="AD6" s="80">
        <f t="shared" si="16"/>
        <v>-0.23700000000000002</v>
      </c>
    </row>
    <row r="7" spans="1:30" x14ac:dyDescent="0.25">
      <c r="A7" s="72" t="str">
        <f t="shared" si="1"/>
        <v>RBEM5</v>
      </c>
      <c r="B7" s="72" t="str">
        <f>RTD("cqg.rtd", ,"ContractData",A7, "ContractMonth")</f>
        <v>JUN</v>
      </c>
      <c r="C7" s="78" t="str">
        <f t="shared" si="2"/>
        <v>M</v>
      </c>
      <c r="D7" s="73" t="str">
        <f t="shared" si="3"/>
        <v>RBES1M</v>
      </c>
      <c r="E7" s="73" t="str">
        <f t="shared" si="4"/>
        <v>RBES2M</v>
      </c>
      <c r="F7" s="73" t="str">
        <f t="shared" si="5"/>
        <v>RBES3M</v>
      </c>
      <c r="G7" s="73" t="str">
        <f t="shared" si="6"/>
        <v>RBES4M</v>
      </c>
      <c r="H7" s="73" t="str">
        <f t="shared" si="7"/>
        <v>RBES5M</v>
      </c>
      <c r="I7" s="73" t="str">
        <f t="shared" si="8"/>
        <v>RBES6M</v>
      </c>
      <c r="J7" s="73" t="str">
        <f t="shared" si="9"/>
        <v>RBES7M</v>
      </c>
      <c r="K7" s="73" t="str">
        <f t="shared" si="10"/>
        <v>RBES8M</v>
      </c>
      <c r="P7" s="74"/>
      <c r="Q7" s="79" t="str">
        <f>RTD("cqg.rtd", ,"ContractData", $Q$1&amp;"?"&amp;R40, "Symbol")</f>
        <v>RBEM5</v>
      </c>
      <c r="R7" s="80">
        <f>RTD("cqg.rtd", ,"ContractData", Q7, $R$1,,"T")</f>
        <v>1.7604000000000002</v>
      </c>
      <c r="S7" s="80">
        <f>RTD("cqg.rtd", ,"ContractData", Q7,$S$1,,"T")</f>
        <v>1.7601</v>
      </c>
      <c r="T7" s="80">
        <f>RTD("cqg.rtd", ,"ContractData", Q7,$T$1,,"T")</f>
        <v>1.7611000000000001</v>
      </c>
      <c r="U7" s="80">
        <f>RTD("cqg.rtd", ,"ContractData", Q7, $U$1,,"T")</f>
        <v>-4.1299999999999892E-2</v>
      </c>
      <c r="V7" s="74" t="str">
        <f>I2</f>
        <v>RBES6F</v>
      </c>
      <c r="W7" s="80">
        <f>RTD("cqg.rtd", ,"ContractData", V7, $W$1,,"T")</f>
        <v>-0.22760000000000002</v>
      </c>
      <c r="X7" s="80">
        <f>RTD("cqg.rtd", ,"ContractData", V7, $X$1,,"T")</f>
        <v>3.2000000000000084E-3</v>
      </c>
      <c r="Y7" s="80">
        <f>RTD("cqg.rtd", ,"ContractData",V7,$Y$1,,"T")</f>
        <v>-0.22440000000000002</v>
      </c>
      <c r="Z7" s="80">
        <f>RTD("cqg.rtd", ,"ContractData", V7,$Z$1,,"T")</f>
        <v>-0.2238</v>
      </c>
      <c r="AA7" s="80">
        <f t="shared" si="15"/>
        <v>-0.22410000000000002</v>
      </c>
      <c r="AB7" s="80">
        <f t="shared" si="0"/>
        <v>1.7604000000000002</v>
      </c>
      <c r="AC7" s="80">
        <f t="shared" si="17"/>
        <v>1.7604000000000002</v>
      </c>
      <c r="AD7" s="80">
        <f t="shared" si="16"/>
        <v>-0.22410000000000002</v>
      </c>
    </row>
    <row r="8" spans="1:30" x14ac:dyDescent="0.25">
      <c r="A8" s="72" t="str">
        <f t="shared" si="1"/>
        <v>RBEN5</v>
      </c>
      <c r="B8" s="72" t="str">
        <f>RTD("cqg.rtd", ,"ContractData",A8, "ContractMonth")</f>
        <v>JUL</v>
      </c>
      <c r="C8" s="78" t="str">
        <f t="shared" si="2"/>
        <v>N</v>
      </c>
      <c r="D8" s="73" t="str">
        <f t="shared" si="3"/>
        <v>RBES1N</v>
      </c>
      <c r="E8" s="73" t="str">
        <f t="shared" si="4"/>
        <v>RBES2N</v>
      </c>
      <c r="F8" s="73" t="str">
        <f t="shared" si="5"/>
        <v>RBES3N</v>
      </c>
      <c r="G8" s="73" t="str">
        <f t="shared" si="6"/>
        <v>RBES4N</v>
      </c>
      <c r="H8" s="73" t="str">
        <f t="shared" si="7"/>
        <v>RBES5N</v>
      </c>
      <c r="I8" s="73" t="str">
        <f t="shared" si="8"/>
        <v>RBES6N</v>
      </c>
      <c r="J8" s="73" t="str">
        <f t="shared" si="9"/>
        <v>RBES7N</v>
      </c>
      <c r="P8" s="74"/>
      <c r="Q8" s="79" t="str">
        <f>RTD("cqg.rtd", ,"ContractData", $Q$1&amp;"?"&amp;R41, "Symbol")</f>
        <v>RBEN5</v>
      </c>
      <c r="R8" s="80">
        <f>RTD("cqg.rtd", ,"ContractData", Q8, $R$1,,"T")</f>
        <v>1.7515000000000001</v>
      </c>
      <c r="S8" s="80">
        <f>RTD("cqg.rtd", ,"ContractData", Q8,$S$1,,"T")</f>
        <v>1.7473000000000001</v>
      </c>
      <c r="T8" s="80">
        <f>RTD("cqg.rtd", ,"ContractData", Q8,$T$1,,"T")</f>
        <v>1.7485000000000002</v>
      </c>
      <c r="U8" s="80">
        <f>RTD("cqg.rtd", ,"ContractData", Q8, $U$1,,"T")</f>
        <v>-4.1399999999999881E-2</v>
      </c>
      <c r="V8" s="74" t="str">
        <f>J2</f>
        <v>RBES7F</v>
      </c>
      <c r="W8" s="80">
        <f>RTD("cqg.rtd", ,"ContractData", V8, $W$1,,"T")</f>
        <v>-0.21000000000000002</v>
      </c>
      <c r="X8" s="80">
        <f>RTD("cqg.rtd", ,"ContractData", V8, $X$1,,"T")</f>
        <v>2.9000000000000137E-3</v>
      </c>
      <c r="Y8" s="80">
        <f>RTD("cqg.rtd", ,"ContractData",V8,$Y$1,,"T")</f>
        <v>-0.20750000000000002</v>
      </c>
      <c r="Z8" s="80">
        <f>RTD("cqg.rtd", ,"ContractData", V8,$Z$1,,"T")</f>
        <v>-0.2069</v>
      </c>
      <c r="AA8" s="80">
        <f t="shared" si="15"/>
        <v>-0.2072</v>
      </c>
      <c r="AB8" s="80">
        <f>IF(OR(S8="",T8=""),R8,(IF(OR(R8="",R8&lt;S8,R8&gt;T8),(S8+T8)/2,R8)))</f>
        <v>1.7479</v>
      </c>
      <c r="AC8" s="80">
        <f t="shared" si="17"/>
        <v>1.7479</v>
      </c>
      <c r="AD8" s="80">
        <f t="shared" si="16"/>
        <v>-0.2072</v>
      </c>
    </row>
    <row r="9" spans="1:30" x14ac:dyDescent="0.25">
      <c r="A9" s="72" t="str">
        <f t="shared" si="1"/>
        <v>RBEQ5</v>
      </c>
      <c r="B9" s="72" t="str">
        <f>RTD("cqg.rtd", ,"ContractData",A9, "ContractMonth")</f>
        <v>AUG</v>
      </c>
      <c r="C9" s="78" t="str">
        <f t="shared" si="2"/>
        <v>Q</v>
      </c>
      <c r="D9" s="73" t="str">
        <f t="shared" si="3"/>
        <v>RBES1Q</v>
      </c>
      <c r="E9" s="73" t="str">
        <f t="shared" si="4"/>
        <v>RBES2Q</v>
      </c>
      <c r="F9" s="73" t="str">
        <f t="shared" si="5"/>
        <v>RBES3Q</v>
      </c>
      <c r="G9" s="73" t="str">
        <f t="shared" si="6"/>
        <v>RBES4Q</v>
      </c>
      <c r="H9" s="73" t="str">
        <f t="shared" si="7"/>
        <v>RBES5Q</v>
      </c>
      <c r="I9" s="73" t="str">
        <f t="shared" si="8"/>
        <v>RBES6Q</v>
      </c>
      <c r="P9" s="74"/>
      <c r="Q9" s="79" t="str">
        <f>RTD("cqg.rtd", ,"ContractData", $Q$1&amp;"?"&amp;R42, "Symbol")</f>
        <v>RBEQ5</v>
      </c>
      <c r="R9" s="80">
        <f>RTD("cqg.rtd", ,"ContractData", Q9, $R$1,,"T")</f>
        <v>1.7323000000000002</v>
      </c>
      <c r="S9" s="80">
        <f>RTD("cqg.rtd", ,"ContractData", Q9,$S$1,,"T")</f>
        <v>1.7304000000000002</v>
      </c>
      <c r="T9" s="80">
        <f>RTD("cqg.rtd", ,"ContractData", Q9,$T$1,,"T")</f>
        <v>1.7316</v>
      </c>
      <c r="U9" s="80">
        <f>RTD("cqg.rtd", ,"ContractData", Q9, $U$1,,"T")</f>
        <v>-4.7400000000000109E-2</v>
      </c>
      <c r="V9" s="74" t="str">
        <f>K2</f>
        <v>RBES8F</v>
      </c>
      <c r="W9" s="80">
        <f>RTD("cqg.rtd", ,"ContractData", V9, $W$1,,"T")</f>
        <v>-0.18860000000000002</v>
      </c>
      <c r="X9" s="80">
        <f>RTD("cqg.rtd", ,"ContractData", V9, $X$1,,"T")</f>
        <v>2.0000000000000018E-3</v>
      </c>
      <c r="Y9" s="80">
        <f>RTD("cqg.rtd", ,"ContractData",V9,$Y$1,,"T")</f>
        <v>-0.18770000000000001</v>
      </c>
      <c r="Z9" s="80">
        <f>RTD("cqg.rtd", ,"ContractData", V9,$Z$1,,"T")</f>
        <v>-0.1865</v>
      </c>
      <c r="AA9" s="80">
        <f t="shared" si="15"/>
        <v>-0.18709999999999999</v>
      </c>
      <c r="AB9" s="80">
        <f t="shared" ref="AB9:AB12" si="18">IF(OR(S9="",T9=""),R9,(IF(OR(R9="",R9&lt;S9,R9&gt;T9),(S9+T9)/2,R9)))</f>
        <v>1.7310000000000001</v>
      </c>
      <c r="AC9" s="80">
        <f t="shared" si="17"/>
        <v>1.7310000000000001</v>
      </c>
      <c r="AD9" s="80">
        <f t="shared" si="16"/>
        <v>-0.18709999999999999</v>
      </c>
    </row>
    <row r="10" spans="1:30" x14ac:dyDescent="0.25">
      <c r="A10" s="72" t="str">
        <f t="shared" si="1"/>
        <v>RBEU5</v>
      </c>
      <c r="B10" s="72" t="str">
        <f>RTD("cqg.rtd", ,"ContractData",A10, "ContractMonth")</f>
        <v>SEP</v>
      </c>
      <c r="C10" s="78" t="str">
        <f t="shared" si="2"/>
        <v>U</v>
      </c>
      <c r="D10" s="73" t="str">
        <f t="shared" si="3"/>
        <v>RBES1U</v>
      </c>
      <c r="E10" s="73" t="str">
        <f t="shared" si="4"/>
        <v>RBES2U</v>
      </c>
      <c r="F10" s="73" t="str">
        <f t="shared" si="5"/>
        <v>RBES3U</v>
      </c>
      <c r="G10" s="73" t="str">
        <f t="shared" si="6"/>
        <v>RBES4U</v>
      </c>
      <c r="H10" s="73" t="str">
        <f t="shared" si="7"/>
        <v>RBES5U</v>
      </c>
      <c r="P10" s="74"/>
      <c r="Q10" s="79" t="str">
        <f>RTD("cqg.rtd", ,"ContractData", $Q$1&amp;"?"&amp;R43, "Symbol")</f>
        <v>RBEU5</v>
      </c>
      <c r="R10" s="80">
        <f>RTD("cqg.rtd", ,"ContractData", Q10, $R$1,,"T")</f>
        <v>1.7205000000000001</v>
      </c>
      <c r="S10" s="80">
        <f>RTD("cqg.rtd", ,"ContractData", Q10,$S$1,,"T")</f>
        <v>1.7103000000000002</v>
      </c>
      <c r="T10" s="80">
        <f>RTD("cqg.rtd", ,"ContractData", Q10,$T$1,,"T")</f>
        <v>1.7116</v>
      </c>
      <c r="U10" s="80">
        <f>RTD("cqg.rtd", ,"ContractData", Q10, $U$1,,"T")</f>
        <v>-4.2399999999999993E-2</v>
      </c>
      <c r="V10" s="74" t="str">
        <f>L2</f>
        <v>RBES9F</v>
      </c>
      <c r="W10" s="80">
        <f>RTD("cqg.rtd", ,"ContractData", V10, $W$1,,"T")</f>
        <v>-7.1500000000000008E-2</v>
      </c>
      <c r="X10" s="80">
        <f>RTD("cqg.rtd", ,"ContractData", V10, $X$1,,"T")</f>
        <v>-2.5000000000000022E-3</v>
      </c>
      <c r="Y10" s="80">
        <f>RTD("cqg.rtd", ,"ContractData",V10,$Y$1,,"T")</f>
        <v>-6.9600000000000009E-2</v>
      </c>
      <c r="Z10" s="80">
        <f>RTD("cqg.rtd", ,"ContractData", V10,$Z$1,,"T")</f>
        <v>-6.8100000000000008E-2</v>
      </c>
      <c r="AA10" s="80">
        <f t="shared" si="15"/>
        <v>-6.8850000000000008E-2</v>
      </c>
      <c r="AB10" s="80">
        <f t="shared" si="18"/>
        <v>1.71095</v>
      </c>
      <c r="AC10" s="80">
        <f t="shared" si="17"/>
        <v>1.71095</v>
      </c>
      <c r="AD10" s="80">
        <f t="shared" si="16"/>
        <v>-6.8850000000000008E-2</v>
      </c>
    </row>
    <row r="11" spans="1:30" x14ac:dyDescent="0.25">
      <c r="A11" s="72" t="str">
        <f t="shared" si="1"/>
        <v>RBEV5</v>
      </c>
      <c r="B11" s="72" t="str">
        <f>RTD("cqg.rtd", ,"ContractData",A11, "ContractMonth")</f>
        <v>OCT</v>
      </c>
      <c r="C11" s="78" t="str">
        <f t="shared" si="2"/>
        <v>V</v>
      </c>
      <c r="D11" s="73" t="str">
        <f t="shared" si="3"/>
        <v>RBES1V</v>
      </c>
      <c r="E11" s="73" t="str">
        <f t="shared" si="4"/>
        <v>RBES2V</v>
      </c>
      <c r="F11" s="73" t="str">
        <f t="shared" si="5"/>
        <v>RBES3V</v>
      </c>
      <c r="G11" s="73" t="str">
        <f t="shared" si="6"/>
        <v>RBES4V</v>
      </c>
      <c r="P11" s="74"/>
      <c r="Q11" s="79" t="str">
        <f>RTD("cqg.rtd", ,"ContractData", $Q$1&amp;"?"&amp;R44, "Symbol")</f>
        <v>RBEV5</v>
      </c>
      <c r="R11" s="80">
        <f>RTD("cqg.rtd", ,"ContractData", Q11, $R$1,,"T")</f>
        <v>1.5964</v>
      </c>
      <c r="S11" s="80">
        <f>RTD("cqg.rtd", ,"ContractData", Q11,$S$1,,"T")</f>
        <v>1.5922000000000001</v>
      </c>
      <c r="T11" s="80">
        <f>RTD("cqg.rtd", ,"ContractData", Q11,$T$1,,"T")</f>
        <v>1.5935000000000001</v>
      </c>
      <c r="U11" s="80">
        <f>RTD("cqg.rtd", ,"ContractData", Q11, $U$1,,"T")</f>
        <v>-4.7199999999999909E-2</v>
      </c>
      <c r="V11" s="74" t="str">
        <f>M2</f>
        <v>RBES10F</v>
      </c>
      <c r="W11" s="80">
        <f>RTD("cqg.rtd", ,"ContractData", V11, $W$1,,"T")</f>
        <v>-4.8800000000000003E-2</v>
      </c>
      <c r="X11" s="80">
        <f>RTD("cqg.rtd", ,"ContractData", V11, $X$1,,"T")</f>
        <v>4.4000000000000011E-3</v>
      </c>
      <c r="Y11" s="80">
        <f>RTD("cqg.rtd", ,"ContractData",V11,$Y$1,,"T")</f>
        <v>-5.1900000000000002E-2</v>
      </c>
      <c r="Z11" s="80">
        <f>RTD("cqg.rtd", ,"ContractData", V11,$Z$1,,"T")</f>
        <v>-0.05</v>
      </c>
      <c r="AA11" s="80">
        <f t="shared" si="15"/>
        <v>-5.0950000000000002E-2</v>
      </c>
      <c r="AB11" s="80">
        <f t="shared" si="18"/>
        <v>1.5928500000000001</v>
      </c>
      <c r="AC11" s="80">
        <f t="shared" si="17"/>
        <v>1.5928500000000001</v>
      </c>
      <c r="AD11" s="80">
        <f t="shared" si="16"/>
        <v>-5.0950000000000002E-2</v>
      </c>
    </row>
    <row r="12" spans="1:30" x14ac:dyDescent="0.25">
      <c r="A12" s="72" t="str">
        <f t="shared" si="1"/>
        <v>RBEX5</v>
      </c>
      <c r="B12" s="72" t="str">
        <f>RTD("cqg.rtd", ,"ContractData",A12, "ContractMonth")</f>
        <v>NOV</v>
      </c>
      <c r="C12" s="78" t="str">
        <f t="shared" si="2"/>
        <v>X</v>
      </c>
      <c r="D12" s="73" t="str">
        <f t="shared" si="3"/>
        <v>RBES1X</v>
      </c>
      <c r="E12" s="73" t="str">
        <f t="shared" si="4"/>
        <v>RBES2X</v>
      </c>
      <c r="F12" s="73" t="str">
        <f t="shared" si="5"/>
        <v>RBES3X</v>
      </c>
      <c r="P12" s="74"/>
      <c r="Q12" s="79" t="str">
        <f>RTD("cqg.rtd", ,"ContractData", $Q$1&amp;"?"&amp;R45, "Symbol")</f>
        <v>RBEX5</v>
      </c>
      <c r="R12" s="80" t="str">
        <f>RTD("cqg.rtd", ,"ContractData", Q12, $R$1,,"T")</f>
        <v/>
      </c>
      <c r="S12" s="80">
        <f>RTD("cqg.rtd", ,"ContractData", Q12,$S$1,,"T")</f>
        <v>1.5746</v>
      </c>
      <c r="T12" s="80">
        <f>RTD("cqg.rtd", ,"ContractData", Q12,$T$1,,"T")</f>
        <v>1.5758000000000001</v>
      </c>
      <c r="U12" s="80">
        <f>RTD("cqg.rtd", ,"ContractData", Q12, $U$1,,"T")</f>
        <v>-5.8899999999999952E-2</v>
      </c>
      <c r="V12" s="74" t="str">
        <f>N2</f>
        <v>RBES11F</v>
      </c>
      <c r="W12" s="80">
        <f>RTD("cqg.rtd", ,"ContractData", V12, $W$1,,"T")</f>
        <v>-4.5000000000000005E-2</v>
      </c>
      <c r="X12" s="80">
        <f>RTD("cqg.rtd", ,"ContractData", V12, $X$1,,"T")</f>
        <v>-1.0000000000000286E-4</v>
      </c>
      <c r="Y12" s="80">
        <f>RTD("cqg.rtd", ,"ContractData",V12,$Y$1,,"T")</f>
        <v>-4.58E-2</v>
      </c>
      <c r="Z12" s="80">
        <f>RTD("cqg.rtd", ,"ContractData", V12,$Z$1,,"T")</f>
        <v>-4.4900000000000002E-2</v>
      </c>
      <c r="AA12" s="80">
        <f t="shared" si="15"/>
        <v>-4.5000000000000005E-2</v>
      </c>
      <c r="AB12" s="80">
        <f t="shared" si="18"/>
        <v>1.5752000000000002</v>
      </c>
      <c r="AC12" s="80">
        <f t="shared" si="17"/>
        <v>1.5752000000000002</v>
      </c>
      <c r="AD12" s="80">
        <f t="shared" si="16"/>
        <v>-4.5000000000000005E-2</v>
      </c>
    </row>
    <row r="13" spans="1:30" x14ac:dyDescent="0.25">
      <c r="A13" s="72" t="str">
        <f t="shared" ref="A13" si="19">Q13</f>
        <v>RBEZ5</v>
      </c>
      <c r="B13" s="72" t="str">
        <f>RTD("cqg.rtd", ,"ContractData",A13, "ContractMonth")</f>
        <v>DEC</v>
      </c>
      <c r="C13" s="78" t="str">
        <f t="shared" si="2"/>
        <v>Z</v>
      </c>
      <c r="D13" s="73" t="str">
        <f t="shared" si="3"/>
        <v>RBES1Z</v>
      </c>
      <c r="E13" s="73" t="str">
        <f t="shared" si="4"/>
        <v>RBES2Z</v>
      </c>
      <c r="F13" s="73" t="str">
        <f t="shared" si="5"/>
        <v>RBES3Z</v>
      </c>
      <c r="P13" s="74"/>
      <c r="Q13" s="79" t="str">
        <f>RTD("cqg.rtd", ,"ContractData", $Q$1&amp;"?"&amp;R46, "Symbol")</f>
        <v>RBEZ5</v>
      </c>
      <c r="R13" s="80">
        <f>RTD("cqg.rtd", ,"ContractData", Q13, $R$1,,"T")</f>
        <v>1.5707</v>
      </c>
      <c r="S13" s="80">
        <f>RTD("cqg.rtd", ,"ContractData", Q13,$S$1,,"T")</f>
        <v>1.5685</v>
      </c>
      <c r="T13" s="80">
        <f>RTD("cqg.rtd", ,"ContractData", Q13,$T$1,,"T")</f>
        <v>1.5699000000000001</v>
      </c>
      <c r="U13" s="80">
        <f>RTD("cqg.rtd", ,"ContractData", Q13, $U$1,,"T")</f>
        <v>-3.8799999999999946E-2</v>
      </c>
      <c r="V13" s="74" t="str">
        <f>O2</f>
        <v>RBES12F</v>
      </c>
      <c r="W13" s="80" t="str">
        <f>RTD("cqg.rtd", ,"ContractData", V13, $W$1,,"T")</f>
        <v/>
      </c>
      <c r="X13" s="80">
        <f>RTD("cqg.rtd", ,"ContractData", V13, $X$1,,"T")</f>
        <v>2.3999999999999994E-3</v>
      </c>
      <c r="Y13" s="80">
        <f>RTD("cqg.rtd", ,"ContractData",V13,$Y$1,,"T")</f>
        <v>-5.3999999999999999E-2</v>
      </c>
      <c r="Z13" s="80">
        <f>RTD("cqg.rtd", ,"ContractData", V13,$Z$1,,"T")</f>
        <v>-4.9200000000000001E-2</v>
      </c>
      <c r="AA13" s="80">
        <f t="shared" si="15"/>
        <v>-5.16E-2</v>
      </c>
      <c r="AB13" s="80">
        <f>IF(OR(S13="",T13=""),R13,(IF(OR(R13="",R13&lt;S13,R13&gt;T13),(S13+T13)/2,R13)))</f>
        <v>1.5691999999999999</v>
      </c>
      <c r="AC13" s="80">
        <f t="shared" si="17"/>
        <v>1.5691999999999999</v>
      </c>
      <c r="AD13" s="80">
        <f t="shared" si="16"/>
        <v>-5.16E-2</v>
      </c>
    </row>
    <row r="14" spans="1:30" x14ac:dyDescent="0.25">
      <c r="D14" s="73">
        <f>RTD("cqg.rtd", ,"ContractData",D2, "Bate")</f>
        <v>32</v>
      </c>
      <c r="E14" s="73">
        <f>RTD("cqg.rtd", ,"ContractData",E2, "Bate")</f>
        <v>128</v>
      </c>
      <c r="F14" s="73">
        <f>RTD("cqg.rtd", ,"ContractData",F2, "Bate")</f>
        <v>128</v>
      </c>
      <c r="G14" s="73">
        <f>RTD("cqg.rtd", ,"ContractData",G2, "Bate")</f>
        <v>128</v>
      </c>
      <c r="H14" s="73">
        <f>RTD("cqg.rtd", ,"ContractData",H2, "Bate")</f>
        <v>128</v>
      </c>
      <c r="I14" s="73">
        <f>RTD("cqg.rtd", ,"ContractData",I2, "Bate")</f>
        <v>128</v>
      </c>
      <c r="J14" s="73">
        <f>RTD("cqg.rtd", ,"ContractData",J2, "Bate")</f>
        <v>128</v>
      </c>
      <c r="K14" s="73">
        <f>RTD("cqg.rtd", ,"ContractData",K2, "Bate")</f>
        <v>128</v>
      </c>
      <c r="L14" s="73">
        <f>RTD("cqg.rtd", ,"ContractData",L2, "Bate")</f>
        <v>128</v>
      </c>
      <c r="M14" s="73">
        <f>RTD("cqg.rtd", ,"ContractData",M2, "Bate")</f>
        <v>128</v>
      </c>
      <c r="N14" s="73">
        <f>RTD("cqg.rtd", ,"ContractData",N2, "Bate")</f>
        <v>128</v>
      </c>
      <c r="O14" s="73">
        <f>RTD("cqg.rtd", ,"ContractData",O2, "Bate")</f>
        <v>128</v>
      </c>
      <c r="P14" s="74"/>
      <c r="Q14" s="74">
        <f>RTD("cqg.rtd", ,"ContractData",Q2, "Bate")</f>
        <v>64</v>
      </c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</row>
    <row r="15" spans="1:30" x14ac:dyDescent="0.25">
      <c r="D15" s="73">
        <f>RTD("cqg.rtd", ,"ContractData",D3, "Bate")</f>
        <v>128</v>
      </c>
      <c r="E15" s="73">
        <f>RTD("cqg.rtd", ,"ContractData",E3, "Bate")</f>
        <v>128</v>
      </c>
      <c r="F15" s="73">
        <f>RTD("cqg.rtd", ,"ContractData",F3, "Bate")</f>
        <v>128</v>
      </c>
      <c r="G15" s="73">
        <f>RTD("cqg.rtd", ,"ContractData",G3, "Bate")</f>
        <v>128</v>
      </c>
      <c r="H15" s="73">
        <f>RTD("cqg.rtd", ,"ContractData",H3, "Bate")</f>
        <v>128</v>
      </c>
      <c r="I15" s="73">
        <f>RTD("cqg.rtd", ,"ContractData",I3, "Bate")</f>
        <v>64</v>
      </c>
      <c r="J15" s="73">
        <f>RTD("cqg.rtd", ,"ContractData",J3, "Bate")</f>
        <v>128</v>
      </c>
      <c r="K15" s="73">
        <f>RTD("cqg.rtd", ,"ContractData",K3, "Bate")</f>
        <v>128</v>
      </c>
      <c r="L15" s="73">
        <f>RTD("cqg.rtd", ,"ContractData",L3, "Bate")</f>
        <v>128</v>
      </c>
      <c r="M15" s="73">
        <f>RTD("cqg.rtd", ,"ContractData",M3, "Bate")</f>
        <v>128</v>
      </c>
      <c r="N15" s="73">
        <f>RTD("cqg.rtd", ,"ContractData",N3, "Bate")</f>
        <v>128</v>
      </c>
      <c r="O15" s="73">
        <f>RTD("cqg.rtd", ,"ContractData",O3, "Bate")</f>
        <v>0</v>
      </c>
      <c r="P15" s="74"/>
      <c r="Q15" s="74">
        <f>RTD("cqg.rtd", ,"ContractData",Q3, "Bate")</f>
        <v>128</v>
      </c>
      <c r="R15" s="74"/>
      <c r="S15" s="74"/>
      <c r="T15" s="74"/>
      <c r="U15" s="74"/>
    </row>
    <row r="16" spans="1:30" x14ac:dyDescent="0.25">
      <c r="D16" s="73">
        <f>RTD("cqg.rtd", ,"ContractData",D4, "Bate")</f>
        <v>128</v>
      </c>
      <c r="E16" s="73">
        <f>RTD("cqg.rtd", ,"ContractData",E4, "Bate")</f>
        <v>128</v>
      </c>
      <c r="F16" s="73">
        <f>RTD("cqg.rtd", ,"ContractData",F4, "Bate")</f>
        <v>64</v>
      </c>
      <c r="G16" s="73">
        <f>RTD("cqg.rtd", ,"ContractData",G4, "Bate")</f>
        <v>128</v>
      </c>
      <c r="H16" s="73">
        <f>RTD("cqg.rtd", ,"ContractData",H4, "Bate")</f>
        <v>128</v>
      </c>
      <c r="I16" s="73">
        <f>RTD("cqg.rtd", ,"ContractData",I4, "Bate")</f>
        <v>128</v>
      </c>
      <c r="J16" s="73">
        <f>RTD("cqg.rtd", ,"ContractData",J4, "Bate")</f>
        <v>128</v>
      </c>
      <c r="K16" s="73">
        <f>RTD("cqg.rtd", ,"ContractData",K4, "Bate")</f>
        <v>128</v>
      </c>
      <c r="L16" s="73">
        <f>RTD("cqg.rtd", ,"ContractData",L4, "Bate")</f>
        <v>128</v>
      </c>
      <c r="M16" s="73">
        <f>RTD("cqg.rtd", ,"ContractData",M4, "Bate")</f>
        <v>128</v>
      </c>
      <c r="N16" s="73">
        <f>RTD("cqg.rtd", ,"ContractData",N4, "Bate")</f>
        <v>0</v>
      </c>
      <c r="Q16" s="73">
        <f>RTD("cqg.rtd", ,"ContractData",Q4, "Bate")</f>
        <v>128</v>
      </c>
    </row>
    <row r="17" spans="4:29" x14ac:dyDescent="0.25">
      <c r="D17" s="73">
        <f>RTD("cqg.rtd", ,"ContractData",D5, "Bate")</f>
        <v>64</v>
      </c>
      <c r="E17" s="73">
        <f>RTD("cqg.rtd", ,"ContractData",E5, "Bate")</f>
        <v>64</v>
      </c>
      <c r="F17" s="73">
        <f>RTD("cqg.rtd", ,"ContractData",F5, "Bate")</f>
        <v>64</v>
      </c>
      <c r="G17" s="73">
        <f>RTD("cqg.rtd", ,"ContractData",G5, "Bate")</f>
        <v>64</v>
      </c>
      <c r="H17" s="73">
        <f>RTD("cqg.rtd", ,"ContractData",H5, "Bate")</f>
        <v>128</v>
      </c>
      <c r="I17" s="73">
        <f>RTD("cqg.rtd", ,"ContractData",I5, "Bate")</f>
        <v>128</v>
      </c>
      <c r="J17" s="73">
        <f>RTD("cqg.rtd", ,"ContractData",J5, "Bate")</f>
        <v>128</v>
      </c>
      <c r="K17" s="73">
        <f>RTD("cqg.rtd", ,"ContractData",K5, "Bate")</f>
        <v>128</v>
      </c>
      <c r="L17" s="73">
        <f>RTD("cqg.rtd", ,"ContractData",L5, "Bate")</f>
        <v>128</v>
      </c>
      <c r="M17" s="73">
        <f>RTD("cqg.rtd", ,"ContractData",M5, "Bate")</f>
        <v>0</v>
      </c>
      <c r="Q17" s="73">
        <f>RTD("cqg.rtd", ,"ContractData",Q5, "Bate")</f>
        <v>128</v>
      </c>
      <c r="AB17" s="81">
        <f>IF(OR(R9="",R9&lt;S9,R9&gt;T9),(IF(OR(S9="",T9=""),R9,(S9+T9)/2)))</f>
        <v>1.7310000000000001</v>
      </c>
      <c r="AC17" s="81"/>
    </row>
    <row r="18" spans="4:29" x14ac:dyDescent="0.25">
      <c r="D18" s="73">
        <f>RTD("cqg.rtd", ,"ContractData",D6, "Bate")</f>
        <v>64</v>
      </c>
      <c r="E18" s="73">
        <f>RTD("cqg.rtd", ,"ContractData",E6, "Bate")</f>
        <v>64</v>
      </c>
      <c r="F18" s="73">
        <f>RTD("cqg.rtd", ,"ContractData",F6, "Bate")</f>
        <v>128</v>
      </c>
      <c r="G18" s="73">
        <f>RTD("cqg.rtd", ,"ContractData",G6, "Bate")</f>
        <v>128</v>
      </c>
      <c r="H18" s="73">
        <f>RTD("cqg.rtd", ,"ContractData",H6, "Bate")</f>
        <v>128</v>
      </c>
      <c r="I18" s="73">
        <f>RTD("cqg.rtd", ,"ContractData",I6, "Bate")</f>
        <v>128</v>
      </c>
      <c r="J18" s="73">
        <f>RTD("cqg.rtd", ,"ContractData",J6, "Bate")</f>
        <v>128</v>
      </c>
      <c r="K18" s="73">
        <f>RTD("cqg.rtd", ,"ContractData",K6, "Bate")</f>
        <v>128</v>
      </c>
      <c r="L18" s="73">
        <f>RTD("cqg.rtd", ,"ContractData",L6, "Bate")</f>
        <v>0</v>
      </c>
      <c r="Q18" s="73">
        <f>RTD("cqg.rtd", ,"ContractData",Q6, "Bate")</f>
        <v>128</v>
      </c>
      <c r="AB18" s="81">
        <f>IF(OR(R8="",R8&lt;S8,R8&gt;T8),(IF(OR(S8="",T8=""),R8,(S8+T8)/2)))</f>
        <v>1.7479</v>
      </c>
      <c r="AC18" s="81">
        <f>IF(OR(R8="",R8&lt;S8,R8&gt;T8),(S8+T8)/2,R8)</f>
        <v>1.7479</v>
      </c>
    </row>
    <row r="19" spans="4:29" x14ac:dyDescent="0.25">
      <c r="D19" s="73">
        <f>RTD("cqg.rtd", ,"ContractData",D7, "Bate")</f>
        <v>128</v>
      </c>
      <c r="E19" s="73">
        <f>RTD("cqg.rtd", ,"ContractData",E7, "Bate")</f>
        <v>128</v>
      </c>
      <c r="F19" s="73">
        <f>RTD("cqg.rtd", ,"ContractData",F7, "Bate")</f>
        <v>128</v>
      </c>
      <c r="G19" s="73">
        <f>RTD("cqg.rtd", ,"ContractData",G7, "Bate")</f>
        <v>128</v>
      </c>
      <c r="H19" s="73">
        <f>RTD("cqg.rtd", ,"ContractData",H7, "Bate")</f>
        <v>128</v>
      </c>
      <c r="I19" s="73">
        <f>RTD("cqg.rtd", ,"ContractData",I7, "Bate")</f>
        <v>128</v>
      </c>
      <c r="J19" s="73">
        <f>RTD("cqg.rtd", ,"ContractData",J7, "Bate")</f>
        <v>128</v>
      </c>
      <c r="K19" s="73">
        <f>RTD("cqg.rtd", ,"ContractData",K7, "Bate")</f>
        <v>0</v>
      </c>
      <c r="Q19" s="73">
        <f>RTD("cqg.rtd", ,"ContractData",Q7, "Bate")</f>
        <v>128</v>
      </c>
      <c r="V19" s="73" t="s">
        <v>26</v>
      </c>
      <c r="AB19" s="81">
        <f>IF(OR(S8="",T8=""),R8,(IF(OR(R8="",R8&lt;S8,R8&gt;T8),(S8+T8)/2,R8)))</f>
        <v>1.7479</v>
      </c>
      <c r="AC19" s="81"/>
    </row>
    <row r="20" spans="4:29" x14ac:dyDescent="0.25">
      <c r="D20" s="73">
        <f>RTD("cqg.rtd", ,"ContractData",D8, "Bate")</f>
        <v>128</v>
      </c>
      <c r="E20" s="73">
        <f>RTD("cqg.rtd", ,"ContractData",E8, "Bate")</f>
        <v>128</v>
      </c>
      <c r="F20" s="73">
        <f>RTD("cqg.rtd", ,"ContractData",F8, "Bate")</f>
        <v>128</v>
      </c>
      <c r="G20" s="73">
        <f>RTD("cqg.rtd", ,"ContractData",G8, "Bate")</f>
        <v>128</v>
      </c>
      <c r="H20" s="73">
        <f>RTD("cqg.rtd", ,"ContractData",H8, "Bate")</f>
        <v>128</v>
      </c>
      <c r="I20" s="73">
        <f>RTD("cqg.rtd", ,"ContractData",I8, "Bate")</f>
        <v>0</v>
      </c>
      <c r="J20" s="73">
        <f>RTD("cqg.rtd", ,"ContractData",J8, "Bate")</f>
        <v>0</v>
      </c>
      <c r="Q20" s="73">
        <f>RTD("cqg.rtd", ,"ContractData",Q8, "Bate")</f>
        <v>128</v>
      </c>
      <c r="U20" s="82" t="s">
        <v>15</v>
      </c>
      <c r="V20" s="73">
        <f xml:space="preserve"> RTD("cqg.rtd",,"StudyData",Q2, "VolOI",, "Vol",,"","all",,,,"T")</f>
        <v>21104</v>
      </c>
      <c r="X20" s="73">
        <f xml:space="preserve"> RTD("cqg.rtd",,"StudyData","RBE", "VolOI",, "Vol",,"","all",,,,"T")</f>
        <v>21104</v>
      </c>
      <c r="AB20" s="81"/>
      <c r="AC20" s="81"/>
    </row>
    <row r="21" spans="4:29" x14ac:dyDescent="0.25">
      <c r="D21" s="73">
        <f>RTD("cqg.rtd", ,"ContractData",D9, "Bate")</f>
        <v>128</v>
      </c>
      <c r="E21" s="73">
        <f>RTD("cqg.rtd", ,"ContractData",E9, "Bate")</f>
        <v>128</v>
      </c>
      <c r="F21" s="73">
        <f>RTD("cqg.rtd", ,"ContractData",F9, "Bate")</f>
        <v>128</v>
      </c>
      <c r="G21" s="73">
        <f>RTD("cqg.rtd", ,"ContractData",G9, "Bate")</f>
        <v>128</v>
      </c>
      <c r="H21" s="73">
        <f>RTD("cqg.rtd", ,"ContractData",H9, "Bate")</f>
        <v>0</v>
      </c>
      <c r="I21" s="73">
        <f>RTD("cqg.rtd", ,"ContractData",I9, "Bate")</f>
        <v>0</v>
      </c>
      <c r="Q21" s="73">
        <f>RTD("cqg.rtd", ,"ContractData",Q9, "Bate")</f>
        <v>128</v>
      </c>
      <c r="U21" s="73">
        <v>-1</v>
      </c>
      <c r="V21" s="73">
        <f xml:space="preserve"> RTD("cqg.rtd",,"StudyData",Q2, "VolOI",, "Vol",,"-1","all",,,,"T")</f>
        <v>128839</v>
      </c>
      <c r="AB21" s="81"/>
      <c r="AC21" s="81"/>
    </row>
    <row r="22" spans="4:29" x14ac:dyDescent="0.25">
      <c r="D22" s="73">
        <f>RTD("cqg.rtd", ,"ContractData",D10, "Bate")</f>
        <v>128</v>
      </c>
      <c r="E22" s="73">
        <f>RTD("cqg.rtd", ,"ContractData",E10, "Bate")</f>
        <v>64</v>
      </c>
      <c r="F22" s="73">
        <f>RTD("cqg.rtd", ,"ContractData",F10, "Bate")</f>
        <v>128</v>
      </c>
      <c r="G22" s="73">
        <f>RTD("cqg.rtd", ,"ContractData",G10, "Bate")</f>
        <v>0</v>
      </c>
      <c r="H22" s="73">
        <f>RTD("cqg.rtd", ,"ContractData",H10, "Bate")</f>
        <v>0</v>
      </c>
      <c r="Q22" s="73">
        <f>RTD("cqg.rtd", ,"ContractData",Q10, "Bate")</f>
        <v>128</v>
      </c>
      <c r="U22" s="73">
        <v>-2</v>
      </c>
      <c r="V22" s="73">
        <f xml:space="preserve"> RTD("cqg.rtd",,"StudyData",Q2, "VolOI",, "Vol",,"-2","all",,,,"T")</f>
        <v>122432</v>
      </c>
      <c r="AB22" s="81"/>
      <c r="AC22" s="81"/>
    </row>
    <row r="23" spans="4:29" x14ac:dyDescent="0.25">
      <c r="D23" s="73">
        <f>RTD("cqg.rtd", ,"ContractData",D11, "Bate")</f>
        <v>128</v>
      </c>
      <c r="E23" s="73">
        <f>RTD("cqg.rtd", ,"ContractData",E11, "Bate")</f>
        <v>128</v>
      </c>
      <c r="F23" s="73">
        <f>RTD("cqg.rtd", ,"ContractData",F11, "Bate")</f>
        <v>0</v>
      </c>
      <c r="G23" s="73">
        <f>RTD("cqg.rtd", ,"ContractData",G11, "Bate")</f>
        <v>0</v>
      </c>
      <c r="Q23" s="73">
        <f>RTD("cqg.rtd", ,"ContractData",Q11, "Bate")</f>
        <v>128</v>
      </c>
      <c r="U23" s="73">
        <v>-3</v>
      </c>
      <c r="V23" s="73">
        <f xml:space="preserve"> RTD("cqg.rtd",,"StudyData",Q2, "VolOI",, "Vol",,"-3","all",,,,"T")</f>
        <v>122436</v>
      </c>
      <c r="AB23" s="81"/>
      <c r="AC23" s="81"/>
    </row>
    <row r="24" spans="4:29" x14ac:dyDescent="0.25">
      <c r="D24" s="73">
        <f>RTD("cqg.rtd", ,"ContractData",D12, "Bate")</f>
        <v>128</v>
      </c>
      <c r="E24" s="73">
        <f>RTD("cqg.rtd", ,"ContractData",E12, "Bate")</f>
        <v>0</v>
      </c>
      <c r="F24" s="73">
        <f>RTD("cqg.rtd", ,"ContractData",F12, "Bate")</f>
        <v>0</v>
      </c>
      <c r="Q24" s="73">
        <f>RTD("cqg.rtd", ,"ContractData",Q12, "Bate")</f>
        <v>128</v>
      </c>
      <c r="U24" s="73">
        <v>-4</v>
      </c>
      <c r="V24" s="73">
        <f xml:space="preserve"> RTD("cqg.rtd",,"StudyData",Q2, "VolOI",, "Vol",,"-4","all",,,,"T")</f>
        <v>199783</v>
      </c>
      <c r="AB24" s="81"/>
      <c r="AC24" s="81"/>
    </row>
    <row r="25" spans="4:29" x14ac:dyDescent="0.25">
      <c r="D25" s="73">
        <f>RTD("cqg.rtd", ,"ContractData",D13, "Bate")</f>
        <v>128</v>
      </c>
      <c r="E25" s="73">
        <f>RTD("cqg.rtd", ,"ContractData",E13, "Bate")</f>
        <v>0</v>
      </c>
      <c r="F25" s="73">
        <f>RTD("cqg.rtd", ,"ContractData",F13, "Bate")</f>
        <v>0</v>
      </c>
      <c r="Q25" s="73">
        <f>RTD("cqg.rtd", ,"ContractData",Q13, "Bate")</f>
        <v>128</v>
      </c>
      <c r="U25" s="73">
        <v>-5</v>
      </c>
      <c r="V25" s="73">
        <f xml:space="preserve"> RTD("cqg.rtd",,"StudyData",Q2, "VolOI",, "Vol",,"-5","all",,,,"T")</f>
        <v>161036</v>
      </c>
      <c r="AC25" s="73" t="s">
        <v>22</v>
      </c>
    </row>
    <row r="26" spans="4:29" x14ac:dyDescent="0.25">
      <c r="AC26" s="73">
        <f>IF(OR(S2="",T2=""),R2,(IF(OR(R2="",R2&lt;S2,R2&gt;T2),(S2+T2)/2,R2)))</f>
        <v>1.5238</v>
      </c>
    </row>
    <row r="32" spans="4:29" ht="14.4" x14ac:dyDescent="0.25">
      <c r="V32" s="83" t="str">
        <f>RTD("cqg.rtd",,"StudyData", "EP", "OI", "OIType=commodityoi", "OI","ADC","0","ALL",,,"TRUE","T")</f>
        <v/>
      </c>
    </row>
    <row r="34" spans="15:22" x14ac:dyDescent="0.25">
      <c r="R34" s="73" t="s">
        <v>16</v>
      </c>
    </row>
    <row r="35" spans="15:22" x14ac:dyDescent="0.25">
      <c r="O35" s="73" t="str">
        <f>RIGHT(RTD("cqg.rtd", ,"ContractData",Calculations!Q2, "LongDescription"),6)</f>
        <v>Jan 15</v>
      </c>
      <c r="R35" s="73">
        <f>IF(RTD("cqg.rtd", ,"ContractData","RBE?", "ContractMonth")=RTD("cqg.rtd", ,"ContractData","RBE?1", "ContractMonth"),1,2)</f>
        <v>1</v>
      </c>
      <c r="S35" s="73" t="str">
        <f>RTD("cqg.rtd",,"ContractData","RBE?1", "Symbol")</f>
        <v>RBEF5</v>
      </c>
    </row>
    <row r="36" spans="15:22" x14ac:dyDescent="0.25">
      <c r="O36" s="73" t="str">
        <f>RIGHT(RTD("cqg.rtd", ,"ContractData",Calculations!Q3, "LongDescription"),6)</f>
        <v>Feb 15</v>
      </c>
      <c r="R36" s="73">
        <f>R35+1</f>
        <v>2</v>
      </c>
      <c r="S36" s="73" t="str">
        <f>RTD("cqg.rtd",,"ContractData","RBE?2", "Symbol")</f>
        <v>RBEG5</v>
      </c>
    </row>
    <row r="37" spans="15:22" x14ac:dyDescent="0.25">
      <c r="O37" s="73" t="str">
        <f>RIGHT(RTD("cqg.rtd", ,"ContractData",Calculations!Q4, "LongDescription"),6)</f>
        <v>Mar 15</v>
      </c>
      <c r="R37" s="73">
        <f t="shared" ref="R37:R46" si="20">R36+1</f>
        <v>3</v>
      </c>
    </row>
    <row r="38" spans="15:22" x14ac:dyDescent="0.25">
      <c r="O38" s="73" t="str">
        <f>RIGHT(RTD("cqg.rtd", ,"ContractData",Calculations!Q5, "LongDescription"),6)</f>
        <v>Apr 15</v>
      </c>
      <c r="R38" s="73">
        <f t="shared" si="20"/>
        <v>4</v>
      </c>
    </row>
    <row r="39" spans="15:22" x14ac:dyDescent="0.25">
      <c r="O39" s="73" t="str">
        <f>RIGHT(RTD("cqg.rtd", ,"ContractData",Calculations!Q6, "LongDescription"),6)</f>
        <v>May 15</v>
      </c>
      <c r="R39" s="73">
        <f t="shared" si="20"/>
        <v>5</v>
      </c>
      <c r="V39" s="73" t="s">
        <v>21</v>
      </c>
    </row>
    <row r="40" spans="15:22" x14ac:dyDescent="0.25">
      <c r="O40" s="73" t="str">
        <f>RIGHT(RTD("cqg.rtd", ,"ContractData",Calculations!Q7, "LongDescription"),6)</f>
        <v>Jun 15</v>
      </c>
      <c r="R40" s="73">
        <f t="shared" si="20"/>
        <v>6</v>
      </c>
    </row>
    <row r="41" spans="15:22" x14ac:dyDescent="0.25">
      <c r="O41" s="73" t="str">
        <f>RIGHT(RTD("cqg.rtd", ,"ContractData",Calculations!Q8, "LongDescription"),6)</f>
        <v>Jul 15</v>
      </c>
      <c r="R41" s="73">
        <f t="shared" si="20"/>
        <v>7</v>
      </c>
    </row>
    <row r="42" spans="15:22" x14ac:dyDescent="0.25">
      <c r="O42" s="73" t="str">
        <f>RIGHT(RTD("cqg.rtd", ,"ContractData",Calculations!Q9, "LongDescription"),6)</f>
        <v>Aug 15</v>
      </c>
      <c r="R42" s="73">
        <f t="shared" si="20"/>
        <v>8</v>
      </c>
    </row>
    <row r="43" spans="15:22" x14ac:dyDescent="0.25">
      <c r="O43" s="73" t="str">
        <f>RIGHT(RTD("cqg.rtd", ,"ContractData",Calculations!Q10, "LongDescription"),6)</f>
        <v>Sep 15</v>
      </c>
      <c r="R43" s="73">
        <f t="shared" si="20"/>
        <v>9</v>
      </c>
    </row>
    <row r="44" spans="15:22" x14ac:dyDescent="0.25">
      <c r="O44" s="73" t="str">
        <f>RIGHT(RTD("cqg.rtd", ,"ContractData",Calculations!Q11, "LongDescription"),6)</f>
        <v>Oct 15</v>
      </c>
      <c r="R44" s="73">
        <f t="shared" si="20"/>
        <v>10</v>
      </c>
    </row>
    <row r="45" spans="15:22" x14ac:dyDescent="0.25">
      <c r="O45" s="73" t="str">
        <f>RIGHT(RTD("cqg.rtd", ,"ContractData",Calculations!Q12, "LongDescription"),6)</f>
        <v>Nov 15</v>
      </c>
      <c r="R45" s="73">
        <f t="shared" si="20"/>
        <v>11</v>
      </c>
    </row>
    <row r="46" spans="15:22" x14ac:dyDescent="0.25">
      <c r="O46" s="73" t="str">
        <f>RIGHT(RTD("cqg.rtd", ,"ContractData",Calculations!Q13, "LongDescription"),6)</f>
        <v>Dec 15</v>
      </c>
      <c r="R46" s="73">
        <f t="shared" si="20"/>
        <v>12</v>
      </c>
    </row>
  </sheetData>
  <sheetProtection algorithmName="SHA-512" hashValue="l0MDNF1PIxVa8svjNemgdexh2LGzg9PJX+DNDcFYa+L97pw7T0IfzUDxrbEPs/0jXbzzIK/ZRf2PfUBYEK1Stw==" saltValue="zu9fzM8oRE608uxP+Uk1L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RBEFrontMonth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2014-12-16T14:38:41Z</dcterms:modified>
</cp:coreProperties>
</file>