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CL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V29" i="3"/>
  <c r="N21" i="2"/>
  <c r="M21" i="2"/>
  <c r="L21" i="2"/>
  <c r="K21" i="2"/>
  <c r="J21" i="2"/>
  <c r="I21" i="2"/>
  <c r="H21" i="2"/>
  <c r="G21" i="2"/>
  <c r="F21" i="2"/>
  <c r="D49" i="2"/>
  <c r="D46" i="2"/>
  <c r="S36" i="3"/>
  <c r="X20" i="3"/>
  <c r="E49" i="2"/>
  <c r="R35" i="3"/>
  <c r="F41" i="2"/>
  <c r="D43" i="2"/>
  <c r="E39" i="2"/>
  <c r="E46" i="2"/>
  <c r="S35" i="3"/>
  <c r="E41" i="2"/>
  <c r="E43" i="2"/>
  <c r="F39" i="2"/>
  <c r="D39" i="2"/>
  <c r="F40" i="2"/>
  <c r="D41" i="2"/>
  <c r="E40" i="2"/>
  <c r="B44" i="2"/>
  <c r="V32" i="3"/>
  <c r="D40" i="2"/>
  <c r="F43" i="2"/>
  <c r="R36" i="3" l="1"/>
  <c r="Q2" i="3"/>
  <c r="Q3" i="3"/>
  <c r="A2" i="3" l="1"/>
  <c r="A3" i="3"/>
  <c r="R37" i="3"/>
  <c r="V20" i="3"/>
  <c r="B7" i="2"/>
  <c r="D7" i="2"/>
  <c r="V25" i="3"/>
  <c r="Q14" i="3"/>
  <c r="R2" i="3"/>
  <c r="V23" i="3"/>
  <c r="B12" i="2"/>
  <c r="D6" i="2"/>
  <c r="B6" i="2"/>
  <c r="O36" i="3"/>
  <c r="B11" i="2"/>
  <c r="T3" i="3"/>
  <c r="O35" i="3"/>
  <c r="B2" i="3"/>
  <c r="Q15" i="3"/>
  <c r="U3" i="3"/>
  <c r="V24" i="3"/>
  <c r="V22" i="3"/>
  <c r="V21" i="3"/>
  <c r="D16" i="2"/>
  <c r="B3" i="3"/>
  <c r="S3" i="3"/>
  <c r="S2" i="3"/>
  <c r="D17" i="2"/>
  <c r="T2" i="3"/>
  <c r="R3" i="3"/>
  <c r="U2" i="3"/>
  <c r="Q4" i="3"/>
  <c r="AC26" i="3" l="1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D20" i="2"/>
  <c r="B13" i="2"/>
  <c r="D8" i="2"/>
  <c r="U4" i="3"/>
  <c r="U68" i="2"/>
  <c r="O37" i="3"/>
  <c r="D18" i="2"/>
  <c r="B14" i="2"/>
  <c r="B9" i="2"/>
  <c r="E6" i="2"/>
  <c r="Q16" i="3"/>
  <c r="E7" i="2"/>
  <c r="U66" i="2"/>
  <c r="D19" i="2"/>
  <c r="D9" i="2"/>
  <c r="B10" i="2"/>
  <c r="E21" i="2"/>
  <c r="T4" i="3"/>
  <c r="S4" i="3"/>
  <c r="B4" i="3"/>
  <c r="B15" i="2"/>
  <c r="D10" i="2"/>
  <c r="B8" i="2"/>
  <c r="Q5" i="3"/>
  <c r="E22" i="2"/>
  <c r="R4" i="3"/>
  <c r="M15" i="3"/>
  <c r="V69" i="2" l="1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E23" i="2"/>
  <c r="E9" i="2"/>
  <c r="N11" i="2"/>
  <c r="G54" i="2"/>
  <c r="S5" i="3"/>
  <c r="D53" i="2"/>
  <c r="E11" i="2"/>
  <c r="F54" i="2"/>
  <c r="E24" i="2"/>
  <c r="E8" i="2"/>
  <c r="U5" i="3"/>
  <c r="H53" i="2"/>
  <c r="Q17" i="3"/>
  <c r="O38" i="3"/>
  <c r="F27" i="2"/>
  <c r="N17" i="2"/>
  <c r="F7" i="2"/>
  <c r="R5" i="3"/>
  <c r="E25" i="2"/>
  <c r="T5" i="3"/>
  <c r="K11" i="2"/>
  <c r="J11" i="2"/>
  <c r="H16" i="2"/>
  <c r="B5" i="3"/>
  <c r="N15" i="3"/>
  <c r="G53" i="2"/>
  <c r="N16" i="2"/>
  <c r="H54" i="2"/>
  <c r="M11" i="2"/>
  <c r="E10" i="2"/>
  <c r="H15" i="3"/>
  <c r="D54" i="2"/>
  <c r="E54" i="2"/>
  <c r="F26" i="2"/>
  <c r="E53" i="2"/>
  <c r="F53" i="2"/>
  <c r="F6" i="2"/>
  <c r="U69" i="2"/>
  <c r="L16" i="2"/>
  <c r="F11" i="2"/>
  <c r="O15" i="3"/>
  <c r="I11" i="2"/>
  <c r="G11" i="2"/>
  <c r="J17" i="2"/>
  <c r="Q6" i="3"/>
  <c r="L11" i="2"/>
  <c r="D11" i="2"/>
  <c r="K16" i="2"/>
  <c r="H11" i="2"/>
  <c r="H49" i="2" l="1"/>
  <c r="F4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J19" i="2"/>
  <c r="F10" i="2"/>
  <c r="N19" i="2"/>
  <c r="E14" i="3"/>
  <c r="G32" i="2"/>
  <c r="Y12" i="3"/>
  <c r="M12" i="2"/>
  <c r="Y13" i="3"/>
  <c r="H12" i="2"/>
  <c r="K15" i="3"/>
  <c r="H55" i="2"/>
  <c r="J15" i="3"/>
  <c r="F17" i="2"/>
  <c r="N14" i="3"/>
  <c r="E17" i="2"/>
  <c r="Q18" i="3"/>
  <c r="L14" i="3"/>
  <c r="D55" i="2"/>
  <c r="M16" i="2"/>
  <c r="K12" i="2"/>
  <c r="O39" i="3"/>
  <c r="J16" i="3"/>
  <c r="J20" i="2"/>
  <c r="F8" i="2"/>
  <c r="F30" i="2"/>
  <c r="U6" i="3"/>
  <c r="F14" i="3"/>
  <c r="L17" i="2"/>
  <c r="H22" i="2"/>
  <c r="F55" i="2"/>
  <c r="T6" i="3"/>
  <c r="Y8" i="3"/>
  <c r="U70" i="2"/>
  <c r="O14" i="3"/>
  <c r="G12" i="2"/>
  <c r="G15" i="3"/>
  <c r="I16" i="2"/>
  <c r="J14" i="3"/>
  <c r="L12" i="2"/>
  <c r="D14" i="3"/>
  <c r="N12" i="2"/>
  <c r="H17" i="2"/>
  <c r="N16" i="3"/>
  <c r="M14" i="3"/>
  <c r="B6" i="3"/>
  <c r="J18" i="2"/>
  <c r="N18" i="2"/>
  <c r="F28" i="2"/>
  <c r="K22" i="2"/>
  <c r="I14" i="3"/>
  <c r="F12" i="2"/>
  <c r="Z8" i="3"/>
  <c r="H14" i="3"/>
  <c r="X13" i="3"/>
  <c r="F16" i="2"/>
  <c r="K17" i="2"/>
  <c r="W13" i="3"/>
  <c r="I15" i="3"/>
  <c r="J22" i="2"/>
  <c r="F56" i="2"/>
  <c r="I12" i="2"/>
  <c r="J12" i="2"/>
  <c r="X6" i="3"/>
  <c r="F15" i="3"/>
  <c r="X11" i="3"/>
  <c r="G6" i="2"/>
  <c r="E16" i="2"/>
  <c r="E55" i="2"/>
  <c r="G56" i="2"/>
  <c r="W8" i="3"/>
  <c r="F9" i="2"/>
  <c r="N20" i="2"/>
  <c r="F29" i="2"/>
  <c r="G16" i="2"/>
  <c r="E12" i="2"/>
  <c r="M17" i="2"/>
  <c r="G55" i="2"/>
  <c r="J16" i="2"/>
  <c r="G14" i="3"/>
  <c r="X10" i="3"/>
  <c r="K14" i="3"/>
  <c r="S6" i="3"/>
  <c r="R6" i="3"/>
  <c r="L15" i="3"/>
  <c r="E16" i="3"/>
  <c r="D15" i="3"/>
  <c r="E15" i="3"/>
  <c r="Z13" i="3"/>
  <c r="I17" i="2"/>
  <c r="G31" i="2"/>
  <c r="D12" i="2"/>
  <c r="H56" i="2"/>
  <c r="G17" i="2"/>
  <c r="G7" i="2"/>
  <c r="Z5" i="3"/>
  <c r="L16" i="3"/>
  <c r="Y10" i="3"/>
  <c r="Y9" i="3"/>
  <c r="W4" i="3"/>
  <c r="F22" i="2"/>
  <c r="M22" i="2"/>
  <c r="Y7" i="3"/>
  <c r="W3" i="3"/>
  <c r="Q7" i="3"/>
  <c r="M16" i="3"/>
  <c r="G16" i="3"/>
  <c r="V71" i="2" l="1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8" i="3"/>
  <c r="AD13" i="3"/>
  <c r="AA13" i="3"/>
  <c r="AA8" i="3"/>
  <c r="M25" i="2"/>
  <c r="F25" i="2"/>
  <c r="G8" i="2"/>
  <c r="D14" i="2"/>
  <c r="I20" i="2"/>
  <c r="M19" i="2"/>
  <c r="J14" i="2"/>
  <c r="I13" i="2"/>
  <c r="J23" i="2"/>
  <c r="F13" i="2"/>
  <c r="K25" i="2"/>
  <c r="H20" i="2"/>
  <c r="L15" i="2"/>
  <c r="G13" i="2"/>
  <c r="H25" i="2"/>
  <c r="K15" i="2"/>
  <c r="E20" i="2"/>
  <c r="F19" i="2"/>
  <c r="M14" i="2"/>
  <c r="G33" i="2"/>
  <c r="I16" i="3"/>
  <c r="H37" i="2"/>
  <c r="X3" i="3"/>
  <c r="L22" i="2"/>
  <c r="H7" i="2"/>
  <c r="Z10" i="3"/>
  <c r="N22" i="2"/>
  <c r="S7" i="3"/>
  <c r="D16" i="3"/>
  <c r="G22" i="2"/>
  <c r="Y5" i="3"/>
  <c r="U7" i="3"/>
  <c r="K16" i="3"/>
  <c r="U71" i="2"/>
  <c r="H26" i="2"/>
  <c r="G19" i="2"/>
  <c r="E14" i="2"/>
  <c r="I15" i="2"/>
  <c r="F14" i="2"/>
  <c r="N15" i="2"/>
  <c r="G15" i="2"/>
  <c r="K13" i="2"/>
  <c r="E19" i="2"/>
  <c r="M13" i="2"/>
  <c r="W12" i="3"/>
  <c r="G27" i="2"/>
  <c r="R7" i="3"/>
  <c r="L26" i="2"/>
  <c r="I26" i="2"/>
  <c r="Y3" i="3"/>
  <c r="X2" i="3"/>
  <c r="Z9" i="3"/>
  <c r="Z4" i="3"/>
  <c r="L17" i="3"/>
  <c r="J27" i="2"/>
  <c r="N26" i="2"/>
  <c r="D56" i="2"/>
  <c r="W11" i="3"/>
  <c r="X8" i="3"/>
  <c r="W2" i="3"/>
  <c r="H27" i="2"/>
  <c r="M23" i="2"/>
  <c r="F23" i="2"/>
  <c r="D13" i="2"/>
  <c r="I19" i="2"/>
  <c r="J13" i="2"/>
  <c r="K20" i="2"/>
  <c r="K23" i="2"/>
  <c r="L14" i="2"/>
  <c r="L18" i="2"/>
  <c r="H15" i="2"/>
  <c r="G34" i="2"/>
  <c r="W9" i="3"/>
  <c r="W6" i="3"/>
  <c r="Y4" i="3"/>
  <c r="Y11" i="3"/>
  <c r="Q19" i="3"/>
  <c r="I27" i="2"/>
  <c r="H16" i="3"/>
  <c r="Z2" i="3"/>
  <c r="Q8" i="3"/>
  <c r="H6" i="2"/>
  <c r="M24" i="2"/>
  <c r="G10" i="2"/>
  <c r="G20" i="2"/>
  <c r="D15" i="2"/>
  <c r="M20" i="2"/>
  <c r="E13" i="2"/>
  <c r="J15" i="2"/>
  <c r="J25" i="2"/>
  <c r="K18" i="2"/>
  <c r="F15" i="2"/>
  <c r="H19" i="2"/>
  <c r="N14" i="2"/>
  <c r="L13" i="2"/>
  <c r="H23" i="2"/>
  <c r="L20" i="2"/>
  <c r="K14" i="2"/>
  <c r="F18" i="2"/>
  <c r="H14" i="2"/>
  <c r="M15" i="2"/>
  <c r="W10" i="3"/>
  <c r="Y2" i="3"/>
  <c r="I22" i="2"/>
  <c r="Z11" i="3"/>
  <c r="X5" i="3"/>
  <c r="Z7" i="3"/>
  <c r="T7" i="3"/>
  <c r="Y6" i="3"/>
  <c r="E56" i="2"/>
  <c r="X7" i="3"/>
  <c r="X12" i="3"/>
  <c r="J17" i="3"/>
  <c r="Z3" i="3"/>
  <c r="F24" i="2"/>
  <c r="G9" i="2"/>
  <c r="G18" i="2"/>
  <c r="I18" i="2"/>
  <c r="M18" i="2"/>
  <c r="E15" i="2"/>
  <c r="I14" i="2"/>
  <c r="J24" i="2"/>
  <c r="K19" i="2"/>
  <c r="K24" i="2"/>
  <c r="H18" i="2"/>
  <c r="N13" i="2"/>
  <c r="G14" i="2"/>
  <c r="H24" i="2"/>
  <c r="L19" i="2"/>
  <c r="E18" i="2"/>
  <c r="F20" i="2"/>
  <c r="H13" i="2"/>
  <c r="G35" i="2"/>
  <c r="H36" i="2"/>
  <c r="X9" i="3"/>
  <c r="F16" i="3"/>
  <c r="Z6" i="3"/>
  <c r="O40" i="3"/>
  <c r="X4" i="3"/>
  <c r="W7" i="3"/>
  <c r="K26" i="2"/>
  <c r="W5" i="3"/>
  <c r="Z12" i="3"/>
  <c r="B7" i="3"/>
  <c r="M17" i="3"/>
  <c r="AD12" i="3" l="1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I24" i="2"/>
  <c r="I30" i="2"/>
  <c r="H30" i="2"/>
  <c r="G30" i="2"/>
  <c r="G25" i="2"/>
  <c r="N25" i="2"/>
  <c r="L23" i="2"/>
  <c r="H39" i="2"/>
  <c r="T8" i="3"/>
  <c r="G58" i="2"/>
  <c r="D17" i="3"/>
  <c r="I42" i="2"/>
  <c r="G26" i="2"/>
  <c r="K17" i="3"/>
  <c r="N27" i="2"/>
  <c r="I29" i="2"/>
  <c r="G29" i="2"/>
  <c r="L24" i="2"/>
  <c r="G17" i="3"/>
  <c r="L27" i="2"/>
  <c r="I17" i="3"/>
  <c r="M27" i="2"/>
  <c r="R8" i="3"/>
  <c r="H29" i="2"/>
  <c r="H10" i="2"/>
  <c r="D18" i="3"/>
  <c r="Q9" i="3"/>
  <c r="I41" i="2"/>
  <c r="G23" i="2"/>
  <c r="K27" i="2"/>
  <c r="J29" i="2"/>
  <c r="F17" i="3"/>
  <c r="M26" i="2"/>
  <c r="I31" i="2"/>
  <c r="I28" i="2"/>
  <c r="H28" i="2"/>
  <c r="J30" i="2"/>
  <c r="G24" i="2"/>
  <c r="N24" i="2"/>
  <c r="H8" i="2"/>
  <c r="H38" i="2"/>
  <c r="I6" i="2"/>
  <c r="Q20" i="3"/>
  <c r="O41" i="3"/>
  <c r="S8" i="3"/>
  <c r="H58" i="2"/>
  <c r="D58" i="2"/>
  <c r="U8" i="3"/>
  <c r="J31" i="2"/>
  <c r="L32" i="2"/>
  <c r="E58" i="2"/>
  <c r="L18" i="3"/>
  <c r="I23" i="2"/>
  <c r="J28" i="2"/>
  <c r="H9" i="2"/>
  <c r="H40" i="2"/>
  <c r="B8" i="3"/>
  <c r="E17" i="3"/>
  <c r="I7" i="2"/>
  <c r="J18" i="3"/>
  <c r="I25" i="2"/>
  <c r="G28" i="2"/>
  <c r="N23" i="2"/>
  <c r="L25" i="2"/>
  <c r="F58" i="2"/>
  <c r="H17" i="3"/>
  <c r="J26" i="2"/>
  <c r="U72" i="2"/>
  <c r="K31" i="2"/>
  <c r="M31" i="2"/>
  <c r="K18" i="3"/>
  <c r="V73" i="2" l="1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I8" i="2"/>
  <c r="L33" i="2"/>
  <c r="K28" i="2"/>
  <c r="L28" i="2"/>
  <c r="N28" i="2"/>
  <c r="I45" i="2"/>
  <c r="J7" i="2"/>
  <c r="G18" i="3"/>
  <c r="N32" i="2"/>
  <c r="N31" i="2"/>
  <c r="J47" i="2"/>
  <c r="D59" i="2"/>
  <c r="M32" i="2"/>
  <c r="U9" i="3"/>
  <c r="Q21" i="3"/>
  <c r="M36" i="2"/>
  <c r="I9" i="2"/>
  <c r="M30" i="2"/>
  <c r="L30" i="2"/>
  <c r="R9" i="3"/>
  <c r="J6" i="2"/>
  <c r="E59" i="2"/>
  <c r="J46" i="2"/>
  <c r="I10" i="2"/>
  <c r="M29" i="2"/>
  <c r="I44" i="2"/>
  <c r="Q10" i="3"/>
  <c r="I18" i="3"/>
  <c r="B9" i="3"/>
  <c r="H59" i="2"/>
  <c r="K36" i="2"/>
  <c r="L35" i="2"/>
  <c r="K29" i="2"/>
  <c r="M28" i="2"/>
  <c r="N30" i="2"/>
  <c r="I43" i="2"/>
  <c r="E18" i="3"/>
  <c r="O42" i="3"/>
  <c r="L31" i="2"/>
  <c r="U73" i="2"/>
  <c r="J32" i="2"/>
  <c r="G59" i="2"/>
  <c r="H32" i="2"/>
  <c r="K32" i="2"/>
  <c r="H18" i="3"/>
  <c r="G19" i="3"/>
  <c r="L34" i="2"/>
  <c r="N29" i="2"/>
  <c r="F59" i="2"/>
  <c r="I32" i="2"/>
  <c r="S9" i="3"/>
  <c r="J19" i="3"/>
  <c r="J37" i="2"/>
  <c r="K30" i="2"/>
  <c r="L29" i="2"/>
  <c r="L36" i="2"/>
  <c r="K19" i="3"/>
  <c r="H31" i="2"/>
  <c r="F18" i="3"/>
  <c r="T9" i="3"/>
  <c r="D19" i="3"/>
  <c r="N37" i="2"/>
  <c r="V74" i="2" l="1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N39" i="2"/>
  <c r="J38" i="2"/>
  <c r="I35" i="2"/>
  <c r="H35" i="2"/>
  <c r="J33" i="2"/>
  <c r="M35" i="2"/>
  <c r="N35" i="2"/>
  <c r="J10" i="2"/>
  <c r="Q22" i="3"/>
  <c r="K37" i="2"/>
  <c r="J36" i="2"/>
  <c r="K7" i="2"/>
  <c r="F20" i="3"/>
  <c r="H20" i="3"/>
  <c r="F61" i="2"/>
  <c r="K6" i="2"/>
  <c r="I19" i="3"/>
  <c r="N40" i="2"/>
  <c r="K34" i="2"/>
  <c r="J34" i="2"/>
  <c r="N33" i="2"/>
  <c r="L41" i="2"/>
  <c r="M37" i="2"/>
  <c r="K51" i="2"/>
  <c r="J20" i="3"/>
  <c r="K52" i="2"/>
  <c r="N38" i="2"/>
  <c r="K35" i="2"/>
  <c r="M33" i="2"/>
  <c r="N34" i="2"/>
  <c r="E60" i="2"/>
  <c r="N36" i="2"/>
  <c r="D61" i="2"/>
  <c r="I36" i="2"/>
  <c r="D20" i="3"/>
  <c r="G20" i="3"/>
  <c r="J40" i="2"/>
  <c r="I34" i="2"/>
  <c r="K33" i="2"/>
  <c r="J35" i="2"/>
  <c r="M34" i="2"/>
  <c r="J50" i="2"/>
  <c r="J8" i="2"/>
  <c r="H61" i="2"/>
  <c r="S10" i="3"/>
  <c r="H19" i="3"/>
  <c r="U74" i="2"/>
  <c r="U10" i="3"/>
  <c r="E19" i="3"/>
  <c r="I37" i="2"/>
  <c r="B10" i="3"/>
  <c r="O43" i="3"/>
  <c r="H60" i="2"/>
  <c r="J39" i="2"/>
  <c r="H34" i="2"/>
  <c r="J48" i="2"/>
  <c r="J9" i="2"/>
  <c r="E61" i="2"/>
  <c r="T10" i="3"/>
  <c r="G61" i="2"/>
  <c r="F19" i="3"/>
  <c r="R10" i="3"/>
  <c r="I20" i="3"/>
  <c r="I33" i="2"/>
  <c r="H33" i="2"/>
  <c r="J49" i="2"/>
  <c r="G60" i="2"/>
  <c r="F60" i="2"/>
  <c r="N41" i="2"/>
  <c r="D60" i="2"/>
  <c r="L37" i="2"/>
  <c r="E20" i="3"/>
  <c r="Q11" i="3"/>
  <c r="V75" i="2" l="1"/>
  <c r="B63" i="2"/>
  <c r="AC10" i="3"/>
  <c r="AB10" i="3"/>
  <c r="A11" i="3"/>
  <c r="C10" i="3"/>
  <c r="G9" i="3"/>
  <c r="F9" i="3"/>
  <c r="I9" i="3"/>
  <c r="D9" i="3"/>
  <c r="H9" i="3"/>
  <c r="E9" i="3"/>
  <c r="R45" i="3"/>
  <c r="L38" i="2"/>
  <c r="I40" i="2"/>
  <c r="K54" i="2"/>
  <c r="K9" i="2"/>
  <c r="K39" i="2"/>
  <c r="Q23" i="3"/>
  <c r="U75" i="2"/>
  <c r="M41" i="2"/>
  <c r="J41" i="2"/>
  <c r="L57" i="2"/>
  <c r="L39" i="2"/>
  <c r="M40" i="2"/>
  <c r="K38" i="2"/>
  <c r="K42" i="2"/>
  <c r="N47" i="2"/>
  <c r="H21" i="3"/>
  <c r="O44" i="3"/>
  <c r="L40" i="2"/>
  <c r="K8" i="2"/>
  <c r="L6" i="2"/>
  <c r="N46" i="2"/>
  <c r="J42" i="2"/>
  <c r="D21" i="3"/>
  <c r="I39" i="2"/>
  <c r="K55" i="2"/>
  <c r="M38" i="2"/>
  <c r="K40" i="2"/>
  <c r="K41" i="2"/>
  <c r="L7" i="2"/>
  <c r="U11" i="3"/>
  <c r="M42" i="2"/>
  <c r="N42" i="2"/>
  <c r="S11" i="3"/>
  <c r="I38" i="2"/>
  <c r="K10" i="2"/>
  <c r="L42" i="2"/>
  <c r="R11" i="3"/>
  <c r="K53" i="2"/>
  <c r="M39" i="2"/>
  <c r="L56" i="2"/>
  <c r="I21" i="3"/>
  <c r="T11" i="3"/>
  <c r="B11" i="3"/>
  <c r="Q12" i="3"/>
  <c r="M46" i="2"/>
  <c r="L46" i="2"/>
  <c r="V76" i="2" l="1"/>
  <c r="B64" i="2"/>
  <c r="AB11" i="3"/>
  <c r="AC11" i="3"/>
  <c r="C11" i="3"/>
  <c r="A12" i="3"/>
  <c r="R46" i="3"/>
  <c r="F10" i="3"/>
  <c r="G10" i="3"/>
  <c r="H10" i="3"/>
  <c r="E10" i="3"/>
  <c r="D10" i="3"/>
  <c r="L43" i="2"/>
  <c r="N45" i="2"/>
  <c r="M43" i="2"/>
  <c r="J43" i="2"/>
  <c r="N48" i="2"/>
  <c r="K45" i="2"/>
  <c r="F21" i="3"/>
  <c r="R12" i="3"/>
  <c r="T12" i="3"/>
  <c r="O45" i="3"/>
  <c r="Q24" i="3"/>
  <c r="G63" i="2"/>
  <c r="M51" i="2"/>
  <c r="N44" i="2"/>
  <c r="L10" i="2"/>
  <c r="N50" i="2"/>
  <c r="U76" i="2"/>
  <c r="M7" i="2"/>
  <c r="N51" i="2"/>
  <c r="L45" i="2"/>
  <c r="J45" i="2"/>
  <c r="L58" i="2"/>
  <c r="E21" i="3"/>
  <c r="F63" i="2"/>
  <c r="S12" i="3"/>
  <c r="K46" i="2"/>
  <c r="E63" i="2"/>
  <c r="N43" i="2"/>
  <c r="M45" i="2"/>
  <c r="L8" i="2"/>
  <c r="N49" i="2"/>
  <c r="K43" i="2"/>
  <c r="L59" i="2"/>
  <c r="M6" i="2"/>
  <c r="L47" i="2"/>
  <c r="M47" i="2"/>
  <c r="K47" i="2"/>
  <c r="Q13" i="3"/>
  <c r="L44" i="2"/>
  <c r="J44" i="2"/>
  <c r="L60" i="2"/>
  <c r="M61" i="2"/>
  <c r="G21" i="3"/>
  <c r="H63" i="2"/>
  <c r="D63" i="2"/>
  <c r="L51" i="2"/>
  <c r="M44" i="2"/>
  <c r="L9" i="2"/>
  <c r="K44" i="2"/>
  <c r="M62" i="2"/>
  <c r="U12" i="3"/>
  <c r="G22" i="3"/>
  <c r="B12" i="3"/>
  <c r="H22" i="3"/>
  <c r="V77" i="2" l="1"/>
  <c r="B65" i="2"/>
  <c r="AC12" i="3"/>
  <c r="AB12" i="3"/>
  <c r="A13" i="3"/>
  <c r="C12" i="3"/>
  <c r="G11" i="3"/>
  <c r="F11" i="3"/>
  <c r="D11" i="3"/>
  <c r="E11" i="3"/>
  <c r="M64" i="2"/>
  <c r="K50" i="2"/>
  <c r="M49" i="2"/>
  <c r="M9" i="2"/>
  <c r="N7" i="2"/>
  <c r="N6" i="2"/>
  <c r="F64" i="2"/>
  <c r="D22" i="3"/>
  <c r="M57" i="2"/>
  <c r="T13" i="3"/>
  <c r="O46" i="3"/>
  <c r="N56" i="2"/>
  <c r="M65" i="2"/>
  <c r="M8" i="2"/>
  <c r="E22" i="3"/>
  <c r="G64" i="2"/>
  <c r="N67" i="2"/>
  <c r="M63" i="2"/>
  <c r="K48" i="2"/>
  <c r="L49" i="2"/>
  <c r="M10" i="2"/>
  <c r="N52" i="2"/>
  <c r="D64" i="2"/>
  <c r="M50" i="2"/>
  <c r="Q25" i="3"/>
  <c r="H64" i="2"/>
  <c r="K49" i="2"/>
  <c r="M48" i="2"/>
  <c r="L50" i="2"/>
  <c r="N66" i="2"/>
  <c r="E64" i="2"/>
  <c r="F22" i="3"/>
  <c r="R13" i="3"/>
  <c r="E23" i="3"/>
  <c r="U13" i="3"/>
  <c r="B13" i="3"/>
  <c r="M52" i="2"/>
  <c r="U77" i="2"/>
  <c r="L48" i="2"/>
  <c r="L52" i="2"/>
  <c r="S13" i="3"/>
  <c r="G23" i="3"/>
  <c r="F23" i="3"/>
  <c r="V78" i="2" l="1"/>
  <c r="B66" i="2"/>
  <c r="AB13" i="3"/>
  <c r="AC13" i="3"/>
  <c r="C13" i="3"/>
  <c r="F12" i="3"/>
  <c r="D12" i="3"/>
  <c r="E12" i="3"/>
  <c r="L54" i="2"/>
  <c r="M53" i="2"/>
  <c r="N55" i="2"/>
  <c r="M59" i="2"/>
  <c r="N8" i="2"/>
  <c r="N61" i="2"/>
  <c r="D65" i="2"/>
  <c r="D23" i="3"/>
  <c r="U78" i="2"/>
  <c r="N70" i="2"/>
  <c r="G65" i="2"/>
  <c r="L53" i="2"/>
  <c r="M54" i="2"/>
  <c r="N68" i="2"/>
  <c r="M58" i="2"/>
  <c r="N10" i="2"/>
  <c r="F65" i="2"/>
  <c r="N54" i="2"/>
  <c r="M56" i="2"/>
  <c r="M55" i="2"/>
  <c r="N53" i="2"/>
  <c r="N69" i="2"/>
  <c r="N9" i="2"/>
  <c r="F24" i="3"/>
  <c r="E65" i="2"/>
  <c r="H65" i="2"/>
  <c r="L55" i="2"/>
  <c r="M60" i="2"/>
  <c r="N57" i="2"/>
  <c r="E24" i="3"/>
  <c r="F13" i="3" l="1"/>
  <c r="D13" i="3"/>
  <c r="E13" i="3"/>
  <c r="N58" i="2"/>
  <c r="D25" i="3"/>
  <c r="O66" i="2"/>
  <c r="D66" i="2"/>
  <c r="N59" i="2"/>
  <c r="H66" i="2"/>
  <c r="N60" i="2"/>
  <c r="E25" i="3"/>
  <c r="D24" i="3"/>
  <c r="F25" i="3"/>
  <c r="E66" i="2"/>
  <c r="F66" i="2"/>
  <c r="O67" i="2"/>
  <c r="N62" i="2"/>
  <c r="G66" i="2"/>
  <c r="N64" i="2" l="1"/>
  <c r="O69" i="2"/>
  <c r="N63" i="2"/>
  <c r="N65" i="2"/>
  <c r="O68" i="2"/>
  <c r="O70" i="2"/>
</calcChain>
</file>

<file path=xl/sharedStrings.xml><?xml version="1.0" encoding="utf-8"?>
<sst xmlns="http://schemas.openxmlformats.org/spreadsheetml/2006/main" count="48" uniqueCount="28">
  <si>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</si>
  <si>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</si>
  <si>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</si>
  <si>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</si>
  <si>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</si>
  <si>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</si>
  <si>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</si>
  <si>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</si>
  <si>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</si>
  <si>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</si>
  <si>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</si>
  <si>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</si>
  <si>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</si>
  <si>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</si>
  <si>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</si>
  <si>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CLE Volume</t>
  </si>
  <si>
    <t>T</t>
  </si>
  <si>
    <t>Symbol Check</t>
  </si>
  <si>
    <t xml:space="preserve">  </t>
  </si>
  <si>
    <t>Daily Total Volume</t>
  </si>
  <si>
    <t>Other Markets</t>
  </si>
  <si>
    <t>EP</t>
  </si>
  <si>
    <t>Obligatory parameter &lt;interval&gt;(position - 5) is not specified</t>
  </si>
  <si>
    <t xml:space="preserve"> =IF(ISERROR(M12),NA(),M12)</t>
  </si>
  <si>
    <t>CLE</t>
  </si>
  <si>
    <t>HOE</t>
  </si>
  <si>
    <t>RBE</t>
  </si>
  <si>
    <t xml:space="preserve">  Copyright ©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</si>
</sst>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Tahoma"/>
      <family val="2"/>
    </font>
    <font>
      <b/>
      <sz val="9.5"/>
      <color theme="0"/>
      <name val="Tahoma"/>
      <family val="2"/>
    </font>
    <font>
      <b/>
      <sz val="8"/>
      <color theme="0"/>
      <name val="Tahoma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24"/>
      <color theme="0"/>
      <name val="Arial"/>
      <family val="2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1"/>
        </stop>
        <stop position="0.5">
          <color rgb="FF7D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6400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38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/>
    <xf numFmtId="0" fontId="3" fillId="0" borderId="0"/>
  </cellStyleXfs>
  <cellXfs count="11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2" fontId="6" fillId="6" borderId="22" xfId="0" applyNumberFormat="1" applyFont="1" applyFill="1" applyBorder="1" applyAlignment="1">
      <alignment horizontal="center" vertical="center" shrinkToFit="1"/>
    </xf>
    <xf numFmtId="2" fontId="6" fillId="7" borderId="14" xfId="0" applyNumberFormat="1" applyFont="1" applyFill="1" applyBorder="1" applyAlignment="1">
      <alignment horizontal="center" vertical="center" shrinkToFit="1"/>
    </xf>
    <xf numFmtId="2" fontId="6" fillId="4" borderId="0" xfId="0" applyNumberFormat="1" applyFont="1" applyFill="1" applyBorder="1" applyAlignment="1">
      <alignment horizontal="center" vertical="center" shrinkToFit="1"/>
    </xf>
    <xf numFmtId="2" fontId="6" fillId="6" borderId="29" xfId="0" applyNumberFormat="1" applyFont="1" applyFill="1" applyBorder="1" applyAlignment="1">
      <alignment horizontal="center" vertical="center" shrinkToFit="1"/>
    </xf>
    <xf numFmtId="2" fontId="1" fillId="2" borderId="2" xfId="0" applyNumberFormat="1" applyFont="1" applyFill="1" applyBorder="1" applyAlignment="1">
      <alignment horizontal="left" shrinkToFit="1"/>
    </xf>
    <xf numFmtId="2" fontId="1" fillId="2" borderId="5" xfId="0" applyNumberFormat="1" applyFont="1" applyFill="1" applyBorder="1" applyAlignment="1">
      <alignment horizontal="left" shrinkToFit="1"/>
    </xf>
    <xf numFmtId="164" fontId="1" fillId="2" borderId="5" xfId="0" applyNumberFormat="1" applyFont="1" applyFill="1" applyBorder="1" applyAlignment="1">
      <alignment horizontal="left" shrinkToFit="1"/>
    </xf>
    <xf numFmtId="0" fontId="10" fillId="8" borderId="25" xfId="0" applyFont="1" applyFill="1" applyBorder="1" applyAlignment="1">
      <alignment horizontal="center" shrinkToFit="1"/>
    </xf>
    <xf numFmtId="0" fontId="10" fillId="8" borderId="12" xfId="0" applyFont="1" applyFill="1" applyBorder="1" applyAlignment="1">
      <alignment horizontal="center" shrinkToFit="1"/>
    </xf>
    <xf numFmtId="2" fontId="10" fillId="8" borderId="25" xfId="0" applyNumberFormat="1" applyFont="1" applyFill="1" applyBorder="1" applyAlignment="1">
      <alignment horizontal="center" shrinkToFit="1"/>
    </xf>
    <xf numFmtId="2" fontId="10" fillId="8" borderId="12" xfId="0" applyNumberFormat="1" applyFont="1" applyFill="1" applyBorder="1" applyAlignment="1">
      <alignment horizontal="center" shrinkToFit="1"/>
    </xf>
    <xf numFmtId="2" fontId="6" fillId="5" borderId="0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shrinkToFit="1"/>
    </xf>
    <xf numFmtId="0" fontId="10" fillId="8" borderId="10" xfId="0" applyFont="1" applyFill="1" applyBorder="1" applyAlignment="1">
      <alignment horizontal="center" shrinkToFit="1"/>
    </xf>
    <xf numFmtId="0" fontId="10" fillId="8" borderId="11" xfId="0" applyFont="1" applyFill="1" applyBorder="1" applyAlignment="1">
      <alignment horizontal="center" shrinkToFit="1"/>
    </xf>
    <xf numFmtId="2" fontId="1" fillId="2" borderId="1" xfId="0" applyNumberFormat="1" applyFont="1" applyFill="1" applyBorder="1" applyAlignment="1">
      <alignment horizontal="center" shrinkToFit="1"/>
    </xf>
    <xf numFmtId="2" fontId="1" fillId="2" borderId="2" xfId="0" applyNumberFormat="1" applyFont="1" applyFill="1" applyBorder="1" applyAlignment="1">
      <alignment horizontal="center" shrinkToFit="1"/>
    </xf>
    <xf numFmtId="2" fontId="1" fillId="2" borderId="3" xfId="0" applyNumberFormat="1" applyFont="1" applyFill="1" applyBorder="1" applyAlignment="1">
      <alignment horizontal="center" shrinkToFit="1"/>
    </xf>
    <xf numFmtId="2" fontId="1" fillId="2" borderId="4" xfId="0" applyNumberFormat="1" applyFont="1" applyFill="1" applyBorder="1" applyAlignment="1">
      <alignment horizontal="center" shrinkToFit="1"/>
    </xf>
    <xf numFmtId="2" fontId="1" fillId="2" borderId="5" xfId="0" applyNumberFormat="1" applyFont="1" applyFill="1" applyBorder="1" applyAlignment="1">
      <alignment horizontal="center" shrinkToFit="1"/>
    </xf>
    <xf numFmtId="2" fontId="1" fillId="2" borderId="6" xfId="0" applyNumberFormat="1" applyFont="1" applyFill="1" applyBorder="1" applyAlignment="1">
      <alignment horizontal="center" shrinkToFit="1"/>
    </xf>
    <xf numFmtId="2" fontId="1" fillId="2" borderId="7" xfId="0" applyNumberFormat="1" applyFont="1" applyFill="1" applyBorder="1" applyAlignment="1">
      <alignment horizontal="center" shrinkToFit="1"/>
    </xf>
    <xf numFmtId="2" fontId="1" fillId="2" borderId="8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2" fontId="1" fillId="2" borderId="14" xfId="0" applyNumberFormat="1" applyFont="1" applyFill="1" applyBorder="1" applyAlignment="1">
      <alignment horizontal="center" shrinkToFit="1"/>
    </xf>
    <xf numFmtId="2" fontId="1" fillId="2" borderId="0" xfId="0" applyNumberFormat="1" applyFont="1" applyFill="1" applyBorder="1" applyAlignment="1">
      <alignment horizontal="center" shrinkToFit="1"/>
    </xf>
    <xf numFmtId="2" fontId="1" fillId="2" borderId="0" xfId="0" applyNumberFormat="1" applyFont="1" applyFill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2" fontId="1" fillId="4" borderId="34" xfId="0" applyNumberFormat="1" applyFont="1" applyFill="1" applyBorder="1" applyAlignment="1">
      <alignment horizontal="center" shrinkToFit="1"/>
    </xf>
    <xf numFmtId="2" fontId="1" fillId="3" borderId="25" xfId="0" applyNumberFormat="1" applyFont="1" applyFill="1" applyBorder="1" applyAlignment="1" applyProtection="1">
      <alignment horizontal="center" shrinkToFit="1"/>
      <protection locked="0"/>
    </xf>
    <xf numFmtId="1" fontId="1" fillId="4" borderId="34" xfId="0" applyNumberFormat="1" applyFont="1" applyFill="1" applyBorder="1" applyAlignment="1" applyProtection="1">
      <alignment horizontal="center" shrinkToFit="1"/>
    </xf>
    <xf numFmtId="2" fontId="4" fillId="4" borderId="0" xfId="0" applyNumberFormat="1" applyFont="1" applyFill="1" applyBorder="1" applyAlignment="1">
      <alignment horizontal="center" shrinkToFit="1"/>
    </xf>
    <xf numFmtId="2" fontId="1" fillId="2" borderId="17" xfId="0" applyNumberFormat="1" applyFont="1" applyFill="1" applyBorder="1" applyAlignment="1">
      <alignment horizontal="center" shrinkToFit="1"/>
    </xf>
    <xf numFmtId="2" fontId="1" fillId="2" borderId="16" xfId="0" applyNumberFormat="1" applyFont="1" applyFill="1" applyBorder="1" applyAlignment="1">
      <alignment horizontal="center" shrinkToFit="1"/>
    </xf>
    <xf numFmtId="2" fontId="1" fillId="2" borderId="18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2" fontId="1" fillId="2" borderId="19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2" fontId="1" fillId="3" borderId="20" xfId="0" applyNumberFormat="1" applyFont="1" applyFill="1" applyBorder="1" applyAlignment="1">
      <alignment horizontal="center" shrinkToFit="1"/>
    </xf>
    <xf numFmtId="0" fontId="1" fillId="3" borderId="14" xfId="0" applyFont="1" applyFill="1" applyBorder="1" applyAlignment="1">
      <alignment horizontal="center" shrinkToFit="1"/>
    </xf>
    <xf numFmtId="0" fontId="1" fillId="3" borderId="21" xfId="0" applyFont="1" applyFill="1" applyBorder="1" applyAlignment="1">
      <alignment horizontal="center" shrinkToFit="1"/>
    </xf>
    <xf numFmtId="0" fontId="1" fillId="2" borderId="1" xfId="0" applyFont="1" applyFill="1" applyBorder="1" applyAlignment="1" applyProtection="1">
      <alignment horizontal="center" shrinkToFit="1"/>
      <protection locked="0"/>
    </xf>
    <xf numFmtId="10" fontId="1" fillId="2" borderId="3" xfId="0" applyNumberFormat="1" applyFont="1" applyFill="1" applyBorder="1" applyAlignment="1">
      <alignment horizontal="center" shrinkToFit="1"/>
    </xf>
    <xf numFmtId="0" fontId="1" fillId="2" borderId="4" xfId="0" applyFont="1" applyFill="1" applyBorder="1" applyAlignment="1" applyProtection="1">
      <alignment horizontal="center" shrinkToFit="1"/>
      <protection locked="0"/>
    </xf>
    <xf numFmtId="0" fontId="1" fillId="2" borderId="5" xfId="0" applyFont="1" applyFill="1" applyBorder="1" applyAlignment="1">
      <alignment horizontal="center" shrinkToFit="1"/>
    </xf>
    <xf numFmtId="10" fontId="1" fillId="2" borderId="6" xfId="0" applyNumberFormat="1" applyFont="1" applyFill="1" applyBorder="1" applyAlignment="1">
      <alignment horizontal="center" shrinkToFit="1"/>
    </xf>
    <xf numFmtId="2" fontId="1" fillId="2" borderId="4" xfId="0" applyNumberFormat="1" applyFont="1" applyFill="1" applyBorder="1" applyAlignment="1" applyProtection="1">
      <alignment horizontal="center" shrinkToFit="1"/>
      <protection locked="0"/>
    </xf>
    <xf numFmtId="164" fontId="1" fillId="2" borderId="5" xfId="0" applyNumberFormat="1" applyFont="1" applyFill="1" applyBorder="1" applyAlignment="1">
      <alignment horizontal="center" shrinkToFit="1"/>
    </xf>
    <xf numFmtId="2" fontId="1" fillId="3" borderId="10" xfId="0" applyNumberFormat="1" applyFont="1" applyFill="1" applyBorder="1" applyAlignment="1">
      <alignment horizontal="center" shrinkToFit="1"/>
    </xf>
    <xf numFmtId="0" fontId="1" fillId="3" borderId="11" xfId="0" applyFont="1" applyFill="1" applyBorder="1" applyAlignment="1">
      <alignment horizontal="center" shrinkToFit="1"/>
    </xf>
    <xf numFmtId="0" fontId="1" fillId="3" borderId="12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2" borderId="4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0" fontId="2" fillId="2" borderId="0" xfId="0" applyFont="1" applyFill="1" applyAlignment="1">
      <alignment shrinkToFit="1"/>
    </xf>
    <xf numFmtId="1" fontId="1" fillId="4" borderId="0" xfId="0" applyNumberFormat="1" applyFont="1" applyFill="1" applyBorder="1" applyAlignment="1" applyProtection="1">
      <alignment horizontal="center" shrinkToFit="1"/>
    </xf>
    <xf numFmtId="0" fontId="1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9" fillId="2" borderId="0" xfId="0" applyFont="1" applyFill="1"/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165" fontId="9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11" fillId="2" borderId="0" xfId="0" applyFont="1" applyFill="1" applyAlignment="1">
      <alignment vertical="center"/>
    </xf>
    <xf numFmtId="2" fontId="1" fillId="2" borderId="35" xfId="0" applyNumberFormat="1" applyFont="1" applyFill="1" applyBorder="1" applyAlignment="1">
      <alignment horizontal="center" shrinkToFit="1"/>
    </xf>
    <xf numFmtId="164" fontId="7" fillId="4" borderId="22" xfId="0" applyNumberFormat="1" applyFont="1" applyFill="1" applyBorder="1" applyAlignment="1">
      <alignment horizontal="center" vertical="center" shrinkToFit="1"/>
    </xf>
    <xf numFmtId="164" fontId="7" fillId="4" borderId="24" xfId="0" applyNumberFormat="1" applyFont="1" applyFill="1" applyBorder="1" applyAlignment="1">
      <alignment horizontal="center" vertical="center" shrinkToFit="1"/>
    </xf>
    <xf numFmtId="164" fontId="7" fillId="4" borderId="0" xfId="0" applyNumberFormat="1" applyFont="1" applyFill="1" applyBorder="1" applyAlignment="1">
      <alignment horizontal="center" vertical="center" shrinkToFit="1"/>
    </xf>
    <xf numFmtId="164" fontId="7" fillId="4" borderId="27" xfId="0" applyNumberFormat="1" applyFont="1" applyFill="1" applyBorder="1" applyAlignment="1">
      <alignment horizontal="center" vertical="center" shrinkToFit="1"/>
    </xf>
    <xf numFmtId="2" fontId="5" fillId="5" borderId="10" xfId="0" applyNumberFormat="1" applyFont="1" applyFill="1" applyBorder="1" applyAlignment="1">
      <alignment horizontal="center" shrinkToFit="1"/>
    </xf>
    <xf numFmtId="2" fontId="5" fillId="5" borderId="11" xfId="0" applyNumberFormat="1" applyFont="1" applyFill="1" applyBorder="1" applyAlignment="1">
      <alignment horizontal="center" shrinkToFit="1"/>
    </xf>
    <xf numFmtId="2" fontId="5" fillId="5" borderId="12" xfId="0" applyNumberFormat="1" applyFont="1" applyFill="1" applyBorder="1" applyAlignment="1">
      <alignment horizontal="center" shrinkToFit="1"/>
    </xf>
    <xf numFmtId="0" fontId="2" fillId="3" borderId="11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22" fontId="2" fillId="3" borderId="10" xfId="0" applyNumberFormat="1" applyFont="1" applyFill="1" applyBorder="1" applyAlignment="1">
      <alignment horizontal="center" shrinkToFit="1"/>
    </xf>
    <xf numFmtId="22" fontId="2" fillId="3" borderId="11" xfId="0" applyNumberFormat="1" applyFont="1" applyFill="1" applyBorder="1" applyAlignment="1">
      <alignment horizontal="center" shrinkToFit="1"/>
    </xf>
    <xf numFmtId="0" fontId="2" fillId="3" borderId="10" xfId="0" applyFont="1" applyFill="1" applyBorder="1" applyAlignment="1">
      <alignment horizontal="center" shrinkToFit="1"/>
    </xf>
    <xf numFmtId="0" fontId="2" fillId="3" borderId="11" xfId="0" applyFont="1" applyFill="1" applyBorder="1" applyAlignment="1">
      <alignment horizontal="center" shrinkToFit="1"/>
    </xf>
    <xf numFmtId="0" fontId="2" fillId="3" borderId="12" xfId="0" applyFont="1" applyFill="1" applyBorder="1" applyAlignment="1">
      <alignment horizontal="center" shrinkToFit="1"/>
    </xf>
    <xf numFmtId="2" fontId="8" fillId="4" borderId="32" xfId="0" applyNumberFormat="1" applyFont="1" applyFill="1" applyBorder="1" applyAlignment="1">
      <alignment horizontal="center" vertical="center" shrinkToFit="1"/>
    </xf>
    <xf numFmtId="2" fontId="8" fillId="4" borderId="0" xfId="0" applyNumberFormat="1" applyFont="1" applyFill="1" applyBorder="1" applyAlignment="1">
      <alignment horizontal="center" vertical="center" shrinkToFit="1"/>
    </xf>
    <xf numFmtId="2" fontId="8" fillId="4" borderId="33" xfId="0" applyNumberFormat="1" applyFont="1" applyFill="1" applyBorder="1" applyAlignment="1">
      <alignment horizontal="center" vertical="center" shrinkToFit="1"/>
    </xf>
    <xf numFmtId="2" fontId="8" fillId="4" borderId="14" xfId="0" applyNumberFormat="1" applyFont="1" applyFill="1" applyBorder="1" applyAlignment="1">
      <alignment horizontal="center" vertical="center" shrinkToFit="1"/>
    </xf>
    <xf numFmtId="165" fontId="8" fillId="4" borderId="27" xfId="0" applyNumberFormat="1" applyFont="1" applyFill="1" applyBorder="1" applyAlignment="1">
      <alignment horizontal="center" vertical="center" shrinkToFit="1"/>
    </xf>
    <xf numFmtId="165" fontId="8" fillId="4" borderId="21" xfId="0" applyNumberFormat="1" applyFont="1" applyFill="1" applyBorder="1" applyAlignment="1">
      <alignment horizontal="center" vertical="center" shrinkToFit="1"/>
    </xf>
    <xf numFmtId="2" fontId="6" fillId="5" borderId="23" xfId="0" applyNumberFormat="1" applyFont="1" applyFill="1" applyBorder="1" applyAlignment="1">
      <alignment horizontal="center" vertical="center" shrinkToFit="1"/>
    </xf>
    <xf numFmtId="2" fontId="6" fillId="5" borderId="22" xfId="0" applyNumberFormat="1" applyFont="1" applyFill="1" applyBorder="1" applyAlignment="1">
      <alignment horizontal="center" vertical="center" shrinkToFit="1"/>
    </xf>
    <xf numFmtId="2" fontId="6" fillId="5" borderId="24" xfId="0" applyNumberFormat="1" applyFont="1" applyFill="1" applyBorder="1" applyAlignment="1">
      <alignment horizontal="center" vertical="center" shrinkToFit="1"/>
    </xf>
    <xf numFmtId="2" fontId="6" fillId="5" borderId="20" xfId="0" applyNumberFormat="1" applyFont="1" applyFill="1" applyBorder="1" applyAlignment="1">
      <alignment horizontal="center" vertical="center" shrinkToFit="1"/>
    </xf>
    <xf numFmtId="2" fontId="6" fillId="5" borderId="14" xfId="0" applyNumberFormat="1" applyFont="1" applyFill="1" applyBorder="1" applyAlignment="1">
      <alignment horizontal="center" vertical="center" shrinkToFit="1"/>
    </xf>
    <xf numFmtId="2" fontId="6" fillId="5" borderId="21" xfId="0" applyNumberFormat="1" applyFont="1" applyFill="1" applyBorder="1" applyAlignment="1">
      <alignment horizontal="center" vertical="center" shrinkToFit="1"/>
    </xf>
    <xf numFmtId="2" fontId="6" fillId="7" borderId="28" xfId="0" applyNumberFormat="1" applyFont="1" applyFill="1" applyBorder="1" applyAlignment="1">
      <alignment horizontal="center" vertical="center" shrinkToFit="1"/>
    </xf>
    <xf numFmtId="2" fontId="6" fillId="7" borderId="20" xfId="0" applyNumberFormat="1" applyFont="1" applyFill="1" applyBorder="1" applyAlignment="1">
      <alignment horizontal="center" vertical="center" shrinkToFit="1"/>
    </xf>
    <xf numFmtId="1" fontId="6" fillId="7" borderId="29" xfId="0" applyNumberFormat="1" applyFont="1" applyFill="1" applyBorder="1" applyAlignment="1">
      <alignment horizontal="center" vertical="center" shrinkToFit="1"/>
    </xf>
    <xf numFmtId="1" fontId="6" fillId="7" borderId="14" xfId="0" applyNumberFormat="1" applyFont="1" applyFill="1" applyBorder="1" applyAlignment="1">
      <alignment horizontal="center" vertical="center" shrinkToFit="1"/>
    </xf>
    <xf numFmtId="164" fontId="6" fillId="7" borderId="30" xfId="0" applyNumberFormat="1" applyFont="1" applyFill="1" applyBorder="1" applyAlignment="1">
      <alignment horizontal="center" vertical="center" shrinkToFit="1"/>
    </xf>
    <xf numFmtId="164" fontId="6" fillId="7" borderId="31" xfId="0" applyNumberFormat="1" applyFont="1" applyFill="1" applyBorder="1" applyAlignment="1">
      <alignment horizontal="center" vertical="center" shrinkToFit="1"/>
    </xf>
    <xf numFmtId="2" fontId="6" fillId="6" borderId="23" xfId="0" applyNumberFormat="1" applyFont="1" applyFill="1" applyBorder="1" applyAlignment="1">
      <alignment horizontal="center" vertical="center" shrinkToFit="1"/>
    </xf>
    <xf numFmtId="2" fontId="6" fillId="6" borderId="26" xfId="0" applyNumberFormat="1" applyFont="1" applyFill="1" applyBorder="1" applyAlignment="1">
      <alignment horizontal="center" vertical="center" shrinkToFit="1"/>
    </xf>
    <xf numFmtId="2" fontId="6" fillId="6" borderId="36" xfId="0" applyNumberFormat="1" applyFont="1" applyFill="1" applyBorder="1" applyAlignment="1">
      <alignment horizontal="center" vertical="center" shrinkToFit="1"/>
    </xf>
    <xf numFmtId="1" fontId="6" fillId="6" borderId="22" xfId="0" applyNumberFormat="1" applyFont="1" applyFill="1" applyBorder="1" applyAlignment="1">
      <alignment horizontal="center" vertical="center" shrinkToFit="1"/>
    </xf>
    <xf numFmtId="1" fontId="6" fillId="6" borderId="0" xfId="0" applyNumberFormat="1" applyFont="1" applyFill="1" applyBorder="1" applyAlignment="1">
      <alignment horizontal="center" vertical="center" shrinkToFit="1"/>
    </xf>
    <xf numFmtId="1" fontId="6" fillId="6" borderId="37" xfId="0" applyNumberFormat="1" applyFont="1" applyFill="1" applyBorder="1" applyAlignment="1">
      <alignment horizontal="center" vertical="center" shrinkToFit="1"/>
    </xf>
    <xf numFmtId="164" fontId="6" fillId="6" borderId="22" xfId="0" applyNumberFormat="1" applyFont="1" applyFill="1" applyBorder="1" applyAlignment="1">
      <alignment horizontal="center" vertical="center" shrinkToFit="1"/>
    </xf>
    <xf numFmtId="164" fontId="6" fillId="6" borderId="0" xfId="0" applyNumberFormat="1" applyFont="1" applyFill="1" applyBorder="1" applyAlignment="1">
      <alignment horizontal="center" vertical="center" shrinkToFit="1"/>
    </xf>
    <xf numFmtId="164" fontId="6" fillId="6" borderId="37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358"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-5.0000000000000044E-2</v>
        <stp/>
        <stp>ContractData</stp>
        <stp>CLES9F</stp>
        <stp>NetLastQuoteToday</stp>
        <stp/>
        <stp>T</stp>
        <tr r="X10" s="3"/>
      </tp>
      <tp>
        <v>-0.1399999999999999</v>
        <stp/>
        <stp>ContractData</stp>
        <stp>CLES8F</stp>
        <stp>NetLastQuoteToday</stp>
        <stp/>
        <stp>T</stp>
        <tr r="X9" s="3"/>
      </tp>
      <tp>
        <v>-5.3100000000000147E-2</v>
        <stp/>
        <stp>ContractData</stp>
        <stp>RBE</stp>
        <stp>NetLastQuoteToday</stp>
        <stp/>
        <stp>T</stp>
        <tr r="E41" s="2"/>
      </tp>
      <tp>
        <v>290718</v>
        <stp/>
        <stp>StudyData</stp>
        <stp>CLE</stp>
        <stp>VolOI</stp>
        <stp/>
        <stp>Vol</stp>
        <stp/>
        <stp/>
        <stp>all</stp>
        <stp/>
        <stp/>
        <stp/>
        <stp>T</stp>
        <tr r="X20" s="3"/>
      </tp>
      <tp>
        <v>-3.0000000000000013E-2</v>
        <stp/>
        <stp>ContractData</stp>
        <stp>CLES1F</stp>
        <stp>NetLastQuoteToday</stp>
        <stp/>
        <stp>T</stp>
        <tr r="X2" s="3"/>
      </tp>
      <tp>
        <v>-4.0100000000000247E-2</v>
        <stp/>
        <stp>ContractData</stp>
        <stp>HOE</stp>
        <stp>NetLastQuoteToday</stp>
        <stp/>
        <stp>T</stp>
        <tr r="E40" s="2"/>
      </tp>
      <tp>
        <v>-2.4499999999999957</v>
        <stp/>
        <stp>ContractData</stp>
        <stp>CLE</stp>
        <stp>NetLastQuoteToday</stp>
        <stp/>
        <stp>T</stp>
        <tr r="E39" s="2"/>
      </tp>
      <tp>
        <v>-8.0000000000000016E-2</v>
        <stp/>
        <stp>ContractData</stp>
        <stp>CLES3F</stp>
        <stp>NetLastQuoteToday</stp>
        <stp/>
        <stp>T</stp>
        <tr r="X4" s="3"/>
      </tp>
      <tp>
        <v>-7.9999999999999988E-2</v>
        <stp/>
        <stp>ContractData</stp>
        <stp>CLES2F</stp>
        <stp>NetLastQuoteToday</stp>
        <stp/>
        <stp>T</stp>
        <tr r="X3" s="3"/>
      </tp>
      <tp>
        <v>1.0000000000000009E-2</v>
        <stp/>
        <stp>ContractData</stp>
        <stp>CLES5F</stp>
        <stp>NetLastQuoteToday</stp>
        <stp/>
        <stp>T</stp>
        <tr r="X6" s="3"/>
      </tp>
      <tp t="s">
        <v>Crude Light (Globex) Calendar Spread 10, Jan 15, Nov 15</v>
        <stp/>
        <stp>ContractData</stp>
        <stp>CLES10F</stp>
        <stp>LongDescription</stp>
        <tr r="M11" s="2"/>
      </tp>
      <tp t="s">
        <v>Crude Light (Globex) Calendar Spread 10, Feb 15, Dec 15</v>
        <stp/>
        <stp>ContractData</stp>
        <stp>CLES10G</stp>
        <stp>LongDescription</stp>
        <tr r="N16" s="2"/>
      </tp>
      <tp t="s">
        <v>Crude Light (Globex) Calendar Spread 11, Jan 15, Dec 15</v>
        <stp/>
        <stp>ContractData</stp>
        <stp>CLES11F</stp>
        <stp>LongDescription</stp>
        <tr r="N11" s="2"/>
      </tp>
      <tp>
        <v>-3.0000000000000027E-2</v>
        <stp/>
        <stp>ContractData</stp>
        <stp>CLES4F</stp>
        <stp>NetLastQuoteToday</stp>
        <stp/>
        <stp>T</stp>
        <tr r="X5" s="3"/>
      </tp>
      <tp>
        <v>-7.9999999999999849E-2</v>
        <stp/>
        <stp>ContractData</stp>
        <stp>CLES7F</stp>
        <stp>NetLastQuoteToday</stp>
        <stp/>
        <stp>T</stp>
        <tr r="X8" s="3"/>
      </tp>
      <tp>
        <v>-5.9999999999999942E-2</v>
        <stp/>
        <stp>ContractData</stp>
        <stp>CLES6F</stp>
        <stp>NetLastQuoteToday</stp>
        <stp/>
        <stp>T</stp>
        <tr r="X7" s="3"/>
      </tp>
      <tp>
        <v>-1.18</v>
        <stp/>
        <stp>ContractData</stp>
        <stp>CLES7F</stp>
        <stp>LastTradeorSettle</stp>
        <stp/>
        <stp>T</stp>
        <tr r="W8" s="3"/>
      </tp>
      <tp>
        <v>-0.99</v>
        <stp/>
        <stp>ContractData</stp>
        <stp>CLES6F</stp>
        <stp>LastTradeorSettle</stp>
        <stp/>
        <stp>T</stp>
        <tr r="W7" s="3"/>
      </tp>
      <tp>
        <v>-0.84</v>
        <stp/>
        <stp>ContractData</stp>
        <stp>CLES5F</stp>
        <stp>LastTradeorSettle</stp>
        <stp/>
        <stp>T</stp>
        <tr r="W6" s="3"/>
      </tp>
      <tp>
        <v>-0.68</v>
        <stp/>
        <stp>ContractData</stp>
        <stp>CLES4F</stp>
        <stp>LastTradeorSettle</stp>
        <stp/>
        <stp>T</stp>
        <tr r="W5" s="3"/>
      </tp>
      <tp>
        <v>63.17</v>
        <stp/>
        <stp>ContractData</stp>
        <stp>CLE</stp>
        <stp>LastTradeorSettle</stp>
        <stp/>
        <stp>T</stp>
        <tr r="D39" s="2"/>
      </tp>
      <tp>
        <v>-0.5</v>
        <stp/>
        <stp>ContractData</stp>
        <stp>CLES3F</stp>
        <stp>LastTradeorSettle</stp>
        <stp/>
        <stp>T</stp>
        <tr r="W4" s="3"/>
      </tp>
      <tp>
        <v>-0.3</v>
        <stp/>
        <stp>ContractData</stp>
        <stp>CLES2F</stp>
        <stp>LastTradeorSettle</stp>
        <stp/>
        <stp>T</stp>
        <tr r="W3" s="3"/>
      </tp>
      <tp>
        <v>-0.14000000000000001</v>
        <stp/>
        <stp>ContractData</stp>
        <stp>CLES1F</stp>
        <stp>LastTradeorSettle</stp>
        <stp/>
        <stp>T</stp>
        <tr r="W2" s="3"/>
      </tp>
      <tp>
        <v>2.0566</v>
        <stp/>
        <stp>ContractData</stp>
        <stp>HOE</stp>
        <stp>LastTradeorSettle</stp>
        <stp/>
        <stp>T</stp>
        <tr r="D40" s="2"/>
      </tp>
      <tp>
        <v>1.7095</v>
        <stp/>
        <stp>ContractData</stp>
        <stp>RBE</stp>
        <stp>LastTradeorSettle</stp>
        <stp/>
        <stp>T</stp>
        <tr r="D41" s="2"/>
      </tp>
      <tp>
        <v>-1.94</v>
        <stp/>
        <stp>ContractData</stp>
        <stp>CLES10F5</stp>
        <stp>Ask</stp>
        <stp/>
        <stp>T</stp>
        <tr r="M13" s="2"/>
      </tp>
      <tp>
        <v>-2.15</v>
        <stp/>
        <stp>ContractData</stp>
        <stp>CLES10G5</stp>
        <stp>Ask</stp>
        <stp/>
        <stp>T</stp>
        <tr r="N18" s="2"/>
      </tp>
      <tp>
        <v>-2.29</v>
        <stp/>
        <stp>ContractData</stp>
        <stp>CLES11F5</stp>
        <stp>Ask</stp>
        <stp/>
        <stp>T</stp>
        <tr r="N13" s="2"/>
      </tp>
      <tp>
        <v>-2.31</v>
        <stp/>
        <stp>ContractData</stp>
        <stp>CLES11F5</stp>
        <stp>Bid</stp>
        <stp/>
        <stp>T</stp>
        <tr r="N14" s="2"/>
      </tp>
      <tp>
        <v>-2.0100000000000002</v>
        <stp/>
        <stp>ContractData</stp>
        <stp>CLES10F5</stp>
        <stp>Bid</stp>
        <stp/>
        <stp>T</stp>
        <tr r="M14" s="2"/>
      </tp>
      <tp>
        <v>-2.1800000000000002</v>
        <stp/>
        <stp>ContractData</stp>
        <stp>CLES10G5</stp>
        <stp>Bid</stp>
        <stp/>
        <stp>T</stp>
        <tr r="N19" s="2"/>
      </tp>
      <tp>
        <v>-1.75</v>
        <stp/>
        <stp>ContractData</stp>
        <stp>CLES9F</stp>
        <stp>LastTradeorSettle</stp>
        <stp/>
        <stp>T</stp>
        <tr r="W10" s="3"/>
      </tp>
      <tp>
        <v>-1.45</v>
        <stp/>
        <stp>ContractData</stp>
        <stp>CLES8F</stp>
        <stp>LastTradeorSettle</stp>
        <stp/>
        <stp>T</stp>
        <tr r="W9" s="3"/>
      </tp>
      <tp>
        <v>64.099999999999994</v>
        <stp/>
        <stp>ContractData</stp>
        <stp>CLEN5</stp>
        <stp>Low</stp>
        <stp/>
        <stp>T</stp>
        <tr r="F60" s="2"/>
      </tp>
      <tp>
        <v>63.940000000000005</v>
        <stp/>
        <stp>ContractData</stp>
        <stp>CLEM5</stp>
        <stp>Low</stp>
        <stp/>
        <stp>T</stp>
        <tr r="F59" s="2"/>
      </tp>
      <tp>
        <v>63.59</v>
        <stp/>
        <stp>ContractData</stp>
        <stp>CLEJ5</stp>
        <stp>Low</stp>
        <stp/>
        <stp>T</stp>
        <tr r="F56" s="2"/>
      </tp>
      <tp>
        <v>63.81</v>
        <stp/>
        <stp>ContractData</stp>
        <stp>CLEK5</stp>
        <stp>Low</stp>
        <stp/>
        <stp>T</stp>
        <tr r="F58" s="2"/>
      </tp>
      <tp>
        <v>63.370000000000005</v>
        <stp/>
        <stp>ContractData</stp>
        <stp>CLEH5</stp>
        <stp>Low</stp>
        <stp/>
        <stp>T</stp>
        <tr r="F55" s="2"/>
      </tp>
      <tp>
        <v>63.06</v>
        <stp/>
        <stp>ContractData</stp>
        <stp>CLEF5</stp>
        <stp>Low</stp>
        <stp/>
        <stp>T</stp>
        <tr r="F53" s="2"/>
      </tp>
      <tp>
        <v>63.21</v>
        <stp/>
        <stp>ContractData</stp>
        <stp>CLEG5</stp>
        <stp>Low</stp>
        <stp/>
        <stp>T</stp>
        <tr r="F54" s="2"/>
      </tp>
      <tp>
        <v>65.45</v>
        <stp/>
        <stp>ContractData</stp>
        <stp>CLEZ5</stp>
        <stp>Low</stp>
        <stp/>
        <stp>T</stp>
        <tr r="F66" s="2"/>
      </tp>
      <tp>
        <v>65.25</v>
        <stp/>
        <stp>ContractData</stp>
        <stp>CLEX5</stp>
        <stp>Low</stp>
        <stp/>
        <stp>T</stp>
        <tr r="F65" s="2"/>
      </tp>
      <tp>
        <v>65.17</v>
        <stp/>
        <stp>ContractData</stp>
        <stp>CLEV5</stp>
        <stp>Low</stp>
        <stp/>
        <stp>T</stp>
        <tr r="F64" s="2"/>
      </tp>
      <tp>
        <v>64.61</v>
        <stp/>
        <stp>ContractData</stp>
        <stp>CLEU5</stp>
        <stp>Low</stp>
        <stp/>
        <stp>T</stp>
        <tr r="F63" s="2"/>
      </tp>
      <tp>
        <v>64.28</v>
        <stp/>
        <stp>ContractData</stp>
        <stp>CLEQ5</stp>
        <stp>Low</stp>
        <stp/>
        <stp>T</stp>
        <tr r="F61" s="2"/>
      </tp>
      <tp>
        <v>64.36</v>
        <stp/>
        <stp>ContractData</stp>
        <stp>CLEQ5</stp>
        <stp>Ask</stp>
        <stp/>
        <stp>T</stp>
        <tr r="J48" s="2"/>
        <tr r="J8" s="2"/>
        <tr r="T9" s="3"/>
      </tp>
      <tp>
        <v>64.88</v>
        <stp/>
        <stp>ContractData</stp>
        <stp>CLEV5</stp>
        <stp>Ask</stp>
        <stp/>
        <stp>T</stp>
        <tr r="L8" s="2"/>
        <tr r="L58" s="2"/>
        <tr r="T11" s="3"/>
      </tp>
      <tp>
        <v>64.61</v>
        <stp/>
        <stp>ContractData</stp>
        <stp>CLEU5</stp>
        <stp>Ask</stp>
        <stp/>
        <stp>T</stp>
        <tr r="K53" s="2"/>
        <tr r="K8" s="2"/>
        <tr r="T10" s="3"/>
      </tp>
      <tp>
        <v>65.489999999999995</v>
        <stp/>
        <stp>ContractData</stp>
        <stp>CLEZ5</stp>
        <stp>Ask</stp>
        <stp/>
        <stp>T</stp>
        <tr r="N68" s="2"/>
        <tr r="N8" s="2"/>
        <tr r="T13" s="3"/>
      </tp>
      <tp>
        <v>65.17</v>
        <stp/>
        <stp>ContractData</stp>
        <stp>CLEX5</stp>
        <stp>Ask</stp>
        <stp/>
        <stp>T</stp>
        <tr r="M63" s="2"/>
        <tr r="M8" s="2"/>
        <tr r="T12" s="3"/>
      </tp>
      <tp>
        <v>63.18</v>
        <stp/>
        <stp>ContractData</stp>
        <stp>CLEF5</stp>
        <stp>Ask</stp>
        <stp/>
        <stp>T</stp>
        <tr r="B8" s="2"/>
        <tr r="B13" s="2"/>
        <tr r="T2" s="3"/>
      </tp>
      <tp>
        <v>63.32</v>
        <stp/>
        <stp>ContractData</stp>
        <stp>CLEG5</stp>
        <stp>Ask</stp>
        <stp/>
        <stp>T</stp>
        <tr r="D18" s="2"/>
        <tr r="D8" s="2"/>
        <tr r="T3" s="3"/>
      </tp>
      <tp>
        <v>63.68</v>
        <stp/>
        <stp>ContractData</stp>
        <stp>CLEJ5</stp>
        <stp>Ask</stp>
        <stp/>
        <stp>T</stp>
        <tr r="F28" s="2"/>
        <tr r="F8" s="2"/>
        <tr r="T5" s="3"/>
      </tp>
      <tp>
        <v>63.870000000000005</v>
        <stp/>
        <stp>ContractData</stp>
        <stp>CLEK5</stp>
        <stp>Ask</stp>
        <stp/>
        <stp>T</stp>
        <tr r="G33" s="2"/>
        <tr r="G8" s="2"/>
        <tr r="T6" s="3"/>
      </tp>
      <tp>
        <v>63.480000000000004</v>
        <stp/>
        <stp>ContractData</stp>
        <stp>CLEH5</stp>
        <stp>Ask</stp>
        <stp/>
        <stp>T</stp>
        <tr r="E8" s="2"/>
        <tr r="E23" s="2"/>
        <tr r="T4" s="3"/>
      </tp>
      <tp>
        <v>64.17</v>
        <stp/>
        <stp>ContractData</stp>
        <stp>CLEN5</stp>
        <stp>Ask</stp>
        <stp/>
        <stp>T</stp>
        <tr r="I43" s="2"/>
        <tr r="I8" s="2"/>
        <tr r="T8" s="3"/>
      </tp>
      <tp>
        <v>64.03</v>
        <stp/>
        <stp>ContractData</stp>
        <stp>CLEM5</stp>
        <stp>Ask</stp>
        <stp/>
        <stp>T</stp>
        <tr r="H38" s="2"/>
        <tr r="H8" s="2"/>
        <tr r="T7" s="3"/>
      </tp>
      <tp>
        <v>63.46</v>
        <stp/>
        <stp>ContractData</stp>
        <stp>CLEH5</stp>
        <stp>Bid</stp>
        <stp/>
        <stp>T</stp>
        <tr r="E24" s="2"/>
        <tr r="E9" s="2"/>
        <tr r="S4" s="3"/>
      </tp>
      <tp>
        <v>63.660000000000004</v>
        <stp/>
        <stp>ContractData</stp>
        <stp>CLEJ5</stp>
        <stp>Bid</stp>
        <stp/>
        <stp>T</stp>
        <tr r="F29" s="2"/>
        <tr r="F9" s="2"/>
        <tr r="S5" s="3"/>
      </tp>
      <tp>
        <v>63.84</v>
        <stp/>
        <stp>ContractData</stp>
        <stp>CLEK5</stp>
        <stp>Bid</stp>
        <stp/>
        <stp>T</stp>
        <tr r="G9" s="2"/>
        <tr r="G34" s="2"/>
        <tr r="S6" s="3"/>
      </tp>
      <tp>
        <v>64.010000000000005</v>
        <stp/>
        <stp>ContractData</stp>
        <stp>CLEM5</stp>
        <stp>Bid</stp>
        <stp/>
        <stp>T</stp>
        <tr r="H9" s="2"/>
        <tr r="H39" s="2"/>
        <tr r="S7" s="3"/>
      </tp>
      <tp>
        <v>64.150000000000006</v>
        <stp/>
        <stp>ContractData</stp>
        <stp>CLEN5</stp>
        <stp>Bid</stp>
        <stp/>
        <stp>T</stp>
        <tr r="I44" s="2"/>
        <tr r="I9" s="2"/>
        <tr r="S8" s="3"/>
      </tp>
      <tp>
        <v>63.17</v>
        <stp/>
        <stp>ContractData</stp>
        <stp>CLEF5</stp>
        <stp>Bid</stp>
        <stp/>
        <stp>T</stp>
        <tr r="B9" s="2"/>
        <tr r="B14" s="2"/>
        <tr r="S2" s="3"/>
      </tp>
      <tp>
        <v>63.300000000000004</v>
        <stp/>
        <stp>ContractData</stp>
        <stp>CLEG5</stp>
        <stp>Bid</stp>
        <stp/>
        <stp>T</stp>
        <tr r="D9" s="2"/>
        <tr r="D19" s="2"/>
        <tr r="S3" s="3"/>
      </tp>
      <tp>
        <v>65.11</v>
        <stp/>
        <stp>ContractData</stp>
        <stp>CLEX5</stp>
        <stp>Bid</stp>
        <stp/>
        <stp>T</stp>
        <tr r="M9" s="2"/>
        <tr r="M64" s="2"/>
        <tr r="S12" s="3"/>
      </tp>
      <tp>
        <v>65.460000000000008</v>
        <stp/>
        <stp>ContractData</stp>
        <stp>CLEZ5</stp>
        <stp>Bid</stp>
        <stp/>
        <stp>T</stp>
        <tr r="N9" s="2"/>
        <tr r="N69" s="2"/>
        <tr r="S13" s="3"/>
      </tp>
      <tp>
        <v>64.33</v>
        <stp/>
        <stp>ContractData</stp>
        <stp>CLEQ5</stp>
        <stp>Bid</stp>
        <stp/>
        <stp>T</stp>
        <tr r="J49" s="2"/>
        <tr r="J9" s="2"/>
        <tr r="S9" s="3"/>
      </tp>
      <tp>
        <v>64.58</v>
        <stp/>
        <stp>ContractData</stp>
        <stp>CLEU5</stp>
        <stp>Bid</stp>
        <stp/>
        <stp>T</stp>
        <tr r="K9" s="2"/>
        <tr r="K54" s="2"/>
        <tr r="S10" s="3"/>
      </tp>
      <tp>
        <v>64.820000000000007</v>
        <stp/>
        <stp>ContractData</stp>
        <stp>CLEV5</stp>
        <stp>Bid</stp>
        <stp/>
        <stp>T</stp>
        <tr r="L9" s="2"/>
        <tr r="L59" s="2"/>
        <tr r="S11" s="3"/>
      </tp>
      <tp>
        <v>-2.3499999999999943</v>
        <stp/>
        <stp>ContractData</stp>
        <stp>CLEM5</stp>
        <stp>NetLastTradeToday</stp>
        <stp/>
        <stp>T</stp>
        <tr r="H59" s="2"/>
      </tp>
      <tp>
        <v>2067.25</v>
        <stp/>
        <stp>ContractData</stp>
        <stp>EP</stp>
        <stp>LastTradeorSettle</stp>
        <stp/>
        <stp>T</stp>
        <tr r="D43" s="2"/>
      </tp>
      <tp>
        <v>3853</v>
        <stp/>
        <stp>StudyData</stp>
        <stp>CLEH5</stp>
        <stp>VolOI</stp>
        <stp/>
        <stp>Vol</stp>
        <stp>330</stp>
        <stp/>
        <stp>PrimaryOnly</stp>
        <stp/>
        <stp/>
        <stp/>
        <stp>T</stp>
        <tr r="U69" s="2"/>
      </tp>
      <tp>
        <v>698</v>
        <stp/>
        <stp>StudyData</stp>
        <stp>CLEK5</stp>
        <stp>VolOI</stp>
        <stp/>
        <stp>Vol</stp>
        <stp>330</stp>
        <stp/>
        <stp>PrimaryOnly</stp>
        <stp/>
        <stp/>
        <stp/>
        <stp>T</stp>
        <tr r="U71" s="2"/>
      </tp>
      <tp>
        <v>-2.4500000000000028</v>
        <stp/>
        <stp>ContractData</stp>
        <stp>CLEN5</stp>
        <stp>NetLastTradeToday</stp>
        <stp/>
        <stp>T</stp>
        <tr r="H60" s="2"/>
      </tp>
      <tp>
        <v>1593</v>
        <stp/>
        <stp>StudyData</stp>
        <stp>CLEJ5</stp>
        <stp>VolOI</stp>
        <stp/>
        <stp>Vol</stp>
        <stp>330</stp>
        <stp/>
        <stp>PrimaryOnly</stp>
        <stp/>
        <stp/>
        <stp/>
        <stp>T</stp>
        <tr r="U70" s="2"/>
      </tp>
      <tp>
        <v>-2.4100000000000037</v>
        <stp/>
        <stp>ContractData</stp>
        <stp>CLEG5</stp>
        <stp>NetLastQuoteToday</stp>
        <stp/>
        <stp>T</stp>
        <tr r="U3" s="3"/>
      </tp>
      <tp>
        <v>3551</v>
        <stp/>
        <stp>StudyData</stp>
        <stp>CLEM5</stp>
        <stp>VolOI</stp>
        <stp/>
        <stp>Vol</stp>
        <stp>330</stp>
        <stp/>
        <stp>PrimaryOnly</stp>
        <stp/>
        <stp/>
        <stp/>
        <stp>T</stp>
        <tr r="U72" s="2"/>
      </tp>
      <tp t="s">
        <v/>
        <stp/>
        <stp>ContractData</stp>
        <stp>CLES10F</stp>
        <stp>LastTradeorSettle</stp>
        <stp/>
        <stp>T</stp>
        <tr r="W11" s="3"/>
      </tp>
      <tp>
        <v>-2.4499999999999957</v>
        <stp/>
        <stp>ContractData</stp>
        <stp>CLEF5</stp>
        <stp>NetLastQuoteToday</stp>
        <stp/>
        <stp>T</stp>
        <tr r="U2" s="3"/>
      </tp>
      <tp>
        <v>65.25</v>
        <stp/>
        <stp>ContractData</stp>
        <stp>CLEX5</stp>
        <stp>LastTradeorSettle</stp>
        <stp/>
        <stp>T</stp>
        <tr r="G65" s="2"/>
        <tr r="M10" s="2"/>
        <tr r="M65" s="2"/>
        <tr r="R12" s="3"/>
      </tp>
      <tp>
        <v>-2.3500000000000014</v>
        <stp/>
        <stp>ContractData</stp>
        <stp>CLEH5</stp>
        <stp>NetLastTradeToday</stp>
        <stp/>
        <stp>T</stp>
        <tr r="H55" s="2"/>
      </tp>
      <tp>
        <v>-2.31</v>
        <stp/>
        <stp>ContractData</stp>
        <stp>CLES11F</stp>
        <stp>LastTradeorSettle</stp>
        <stp/>
        <stp>T</stp>
        <tr r="W12" s="3"/>
      </tp>
      <tp>
        <v>-2.4000000000000057</v>
        <stp/>
        <stp>ContractData</stp>
        <stp>CLEK5</stp>
        <stp>NetLastTradeToday</stp>
        <stp/>
        <stp>T</stp>
        <tr r="H58" s="2"/>
      </tp>
      <tp>
        <v>-2.61</v>
        <stp/>
        <stp>ContractData</stp>
        <stp>CLES12F</stp>
        <stp>LastTradeorSettle</stp>
        <stp/>
        <stp>T</stp>
        <tr r="W13" s="3"/>
      </tp>
      <tp>
        <v>65.489999999999995</v>
        <stp/>
        <stp>ContractData</stp>
        <stp>CLEZ5</stp>
        <stp>LastTradeorSettle</stp>
        <stp/>
        <stp>T</stp>
        <tr r="G66" s="2"/>
        <tr r="N10" s="2"/>
        <tr r="N70" s="2"/>
        <tr r="R13" s="3"/>
      </tp>
      <tp>
        <v>-2.3299999999999983</v>
        <stp/>
        <stp>ContractData</stp>
        <stp>CLEJ5</stp>
        <stp>NetLastTradeToday</stp>
        <stp/>
        <stp>T</stp>
        <tr r="H56" s="2"/>
      </tp>
      <tp>
        <v>344</v>
        <stp/>
        <stp>StudyData</stp>
        <stp>CLEN5</stp>
        <stp>VolOI</stp>
        <stp/>
        <stp>Vol</stp>
        <stp>330</stp>
        <stp/>
        <stp>PrimaryOnly</stp>
        <stp/>
        <stp/>
        <stp/>
        <stp>T</stp>
        <tr r="U73" s="2"/>
      </tp>
      <tp>
        <v>-1.56</v>
        <stp/>
        <stp>ContractData</stp>
        <stp>CLES8G5</stp>
        <stp>Bid</stp>
        <stp/>
        <stp>T</stp>
        <tr r="L19" s="2"/>
      </tp>
      <tp>
        <v>-1.43</v>
        <stp/>
        <stp>ContractData</stp>
        <stp>CLES8F5</stp>
        <stp>Bid</stp>
        <stp/>
        <stp>T</stp>
        <tr r="K14" s="2"/>
      </tp>
      <tp>
        <v>-1.69</v>
        <stp/>
        <stp>ContractData</stp>
        <stp>CLES8H5</stp>
        <stp>Bid</stp>
        <stp/>
        <stp>T</stp>
        <tr r="M24" s="2"/>
      </tp>
      <tp>
        <v>-1.82</v>
        <stp/>
        <stp>ContractData</stp>
        <stp>CLES8J5</stp>
        <stp>Bid</stp>
        <stp/>
        <stp>T</stp>
        <tr r="N29" s="2"/>
      </tp>
      <tp>
        <v>-1.8800000000000001</v>
        <stp/>
        <stp>ContractData</stp>
        <stp>CLES9G5</stp>
        <stp>Bid</stp>
        <stp/>
        <stp>T</stp>
        <tr r="M19" s="2"/>
      </tp>
      <tp>
        <v>-1.7</v>
        <stp/>
        <stp>ContractData</stp>
        <stp>CLES9F5</stp>
        <stp>Bid</stp>
        <stp/>
        <stp>T</stp>
        <tr r="L14" s="2"/>
      </tp>
      <tp>
        <v>-2.0100000000000002</v>
        <stp/>
        <stp>ContractData</stp>
        <stp>CLES9H5</stp>
        <stp>Bid</stp>
        <stp/>
        <stp>T</stp>
        <tr r="N24" s="2"/>
      </tp>
      <tp>
        <v>-1.99</v>
        <stp/>
        <stp>ContractData</stp>
        <stp>CLES9H5</stp>
        <stp>Ask</stp>
        <stp/>
        <stp>T</stp>
        <tr r="N23" s="2"/>
      </tp>
      <tp>
        <v>-1.79</v>
        <stp/>
        <stp>ContractData</stp>
        <stp>CLES9G5</stp>
        <stp>Ask</stp>
        <stp/>
        <stp>T</stp>
        <tr r="M18" s="2"/>
      </tp>
      <tp>
        <v>-1.6500000000000001</v>
        <stp/>
        <stp>ContractData</stp>
        <stp>CLES9F5</stp>
        <stp>Ask</stp>
        <stp/>
        <stp>T</stp>
        <tr r="L13" s="2"/>
      </tp>
      <tp>
        <v>-1.79</v>
        <stp/>
        <stp>ContractData</stp>
        <stp>CLES8J5</stp>
        <stp>Ask</stp>
        <stp/>
        <stp>T</stp>
        <tr r="N28" s="2"/>
      </tp>
      <tp>
        <v>-1.6500000000000001</v>
        <stp/>
        <stp>ContractData</stp>
        <stp>CLES8H5</stp>
        <stp>Ask</stp>
        <stp/>
        <stp>T</stp>
        <tr r="M23" s="2"/>
      </tp>
      <tp>
        <v>-1.52</v>
        <stp/>
        <stp>ContractData</stp>
        <stp>CLES8G5</stp>
        <stp>Ask</stp>
        <stp/>
        <stp>T</stp>
        <tr r="L18" s="2"/>
      </tp>
      <tp>
        <v>-1.41</v>
        <stp/>
        <stp>ContractData</stp>
        <stp>CLES8F5</stp>
        <stp>Ask</stp>
        <stp/>
        <stp>T</stp>
        <tr r="K13" s="2"/>
      </tp>
      <tp>
        <v>-0.72</v>
        <stp/>
        <stp>ContractData</stp>
        <stp>CLES4G5</stp>
        <stp>Bid</stp>
        <stp/>
        <stp>T</stp>
        <tr r="H19" s="2"/>
      </tp>
      <tp>
        <v>-0.69000000000000006</v>
        <stp/>
        <stp>ContractData</stp>
        <stp>CLES4F5</stp>
        <stp>Bid</stp>
        <stp/>
        <stp>T</stp>
        <tr r="G14" s="2"/>
      </tp>
      <tp>
        <v>-0.69000000000000006</v>
        <stp/>
        <stp>ContractData</stp>
        <stp>CLES4H5</stp>
        <stp>Bid</stp>
        <stp/>
        <stp>T</stp>
        <tr r="I24" s="2"/>
      </tp>
      <tp>
        <v>-0.76</v>
        <stp/>
        <stp>ContractData</stp>
        <stp>CLES4K5</stp>
        <stp>Bid</stp>
        <stp/>
        <stp>T</stp>
        <tr r="K34" s="2"/>
      </tp>
      <tp>
        <v>-0.69000000000000006</v>
        <stp/>
        <stp>ContractData</stp>
        <stp>CLES4J5</stp>
        <stp>Bid</stp>
        <stp/>
        <stp>T</stp>
        <tr r="J29" s="2"/>
      </tp>
      <tp>
        <v>-0.84</v>
        <stp/>
        <stp>ContractData</stp>
        <stp>CLES4M5</stp>
        <stp>Bid</stp>
        <stp/>
        <stp>T</stp>
        <tr r="L39" s="2"/>
      </tp>
      <tp>
        <v>-0.99</v>
        <stp/>
        <stp>ContractData</stp>
        <stp>CLES4N5</stp>
        <stp>Bid</stp>
        <stp/>
        <stp>T</stp>
        <tr r="M44" s="2"/>
      </tp>
      <tp>
        <v>-1.59</v>
        <stp/>
        <stp>ContractData</stp>
        <stp>CLES7K5</stp>
        <stp>Ask</stp>
        <stp/>
        <stp>T</stp>
        <tr r="N33" s="2"/>
      </tp>
      <tp>
        <v>-1.1300000000000001</v>
        <stp/>
        <stp>ContractData</stp>
        <stp>CLES4Q5</stp>
        <stp>Bid</stp>
        <stp/>
        <stp>T</stp>
        <tr r="N49" s="2"/>
      </tp>
      <tp>
        <v>-1.45</v>
        <stp/>
        <stp>ContractData</stp>
        <stp>CLES7J5</stp>
        <stp>Ask</stp>
        <stp/>
        <stp>T</stp>
        <tr r="M28" s="2"/>
      </tp>
      <tp>
        <v>-1.35</v>
        <stp/>
        <stp>ContractData</stp>
        <stp>CLES7H5</stp>
        <stp>Ask</stp>
        <stp/>
        <stp>T</stp>
        <tr r="L23" s="2"/>
      </tp>
      <tp>
        <v>-1.27</v>
        <stp/>
        <stp>ContractData</stp>
        <stp>CLES7G5</stp>
        <stp>Ask</stp>
        <stp/>
        <stp>T</stp>
        <tr r="K18" s="2"/>
      </tp>
      <tp>
        <v>-1.1599999999999999</v>
        <stp/>
        <stp>ContractData</stp>
        <stp>CLES7F5</stp>
        <stp>Ask</stp>
        <stp/>
        <stp>T</stp>
        <tr r="J13" s="2"/>
      </tp>
      <tp>
        <v>-0.86</v>
        <stp/>
        <stp>ContractData</stp>
        <stp>CLES5G5</stp>
        <stp>Bid</stp>
        <stp/>
        <stp>T</stp>
        <tr r="I19" s="2"/>
      </tp>
      <tp>
        <v>-0.85</v>
        <stp/>
        <stp>ContractData</stp>
        <stp>CLES5F5</stp>
        <stp>Bid</stp>
        <stp/>
        <stp>T</stp>
        <tr r="H14" s="2"/>
      </tp>
      <tp>
        <v>-0.89</v>
        <stp/>
        <stp>ContractData</stp>
        <stp>CLES5H5</stp>
        <stp>Bid</stp>
        <stp/>
        <stp>T</stp>
        <tr r="J24" s="2"/>
      </tp>
      <tp>
        <v>-1</v>
        <stp/>
        <stp>ContractData</stp>
        <stp>CLES5K5</stp>
        <stp>Bid</stp>
        <stp/>
        <stp>T</stp>
        <tr r="L34" s="2"/>
      </tp>
      <tp>
        <v>-0.94000000000000006</v>
        <stp/>
        <stp>ContractData</stp>
        <stp>CLES5J5</stp>
        <stp>Bid</stp>
        <stp/>
        <stp>T</stp>
        <tr r="K29" s="2"/>
      </tp>
      <tp>
        <v>-1.1300000000000001</v>
        <stp/>
        <stp>ContractData</stp>
        <stp>CLES5M5</stp>
        <stp>Bid</stp>
        <stp/>
        <stp>T</stp>
        <tr r="M39" s="2"/>
      </tp>
      <tp>
        <v>-1.32</v>
        <stp/>
        <stp>ContractData</stp>
        <stp>CLES5N5</stp>
        <stp>Bid</stp>
        <stp/>
        <stp>T</stp>
        <tr r="N44" s="2"/>
      </tp>
      <tp>
        <v>-1.27</v>
        <stp/>
        <stp>ContractData</stp>
        <stp>CLES6K5</stp>
        <stp>Ask</stp>
        <stp/>
        <stp>T</stp>
        <tr r="M33" s="2"/>
      </tp>
      <tp>
        <v>-1.1599999999999999</v>
        <stp/>
        <stp>ContractData</stp>
        <stp>CLES6J5</stp>
        <stp>Ask</stp>
        <stp/>
        <stp>T</stp>
        <tr r="L28" s="2"/>
      </tp>
      <tp>
        <v>-1.1100000000000001</v>
        <stp/>
        <stp>ContractData</stp>
        <stp>CLES6H5</stp>
        <stp>Ask</stp>
        <stp/>
        <stp>T</stp>
        <tr r="K23" s="2"/>
      </tp>
      <tp>
        <v>-1.45</v>
        <stp/>
        <stp>ContractData</stp>
        <stp>CLES6M5</stp>
        <stp>Ask</stp>
        <stp/>
        <stp>T</stp>
        <tr r="N38" s="2"/>
      </tp>
      <tp>
        <v>-1.01</v>
        <stp/>
        <stp>ContractData</stp>
        <stp>CLES6G5</stp>
        <stp>Ask</stp>
        <stp/>
        <stp>T</stp>
        <tr r="J18" s="2"/>
      </tp>
      <tp>
        <v>-0.98</v>
        <stp/>
        <stp>ContractData</stp>
        <stp>CLES6F5</stp>
        <stp>Ask</stp>
        <stp/>
        <stp>T</stp>
        <tr r="I13" s="2"/>
      </tp>
      <tp>
        <v>-1.06</v>
        <stp/>
        <stp>ContractData</stp>
        <stp>CLES6G5</stp>
        <stp>Bid</stp>
        <stp/>
        <stp>T</stp>
        <tr r="J19" s="2"/>
      </tp>
      <tp>
        <v>-1</v>
        <stp/>
        <stp>ContractData</stp>
        <stp>CLES6F5</stp>
        <stp>Bid</stp>
        <stp/>
        <stp>T</stp>
        <tr r="I14" s="2"/>
      </tp>
      <tp>
        <v>-1.1300000000000001</v>
        <stp/>
        <stp>ContractData</stp>
        <stp>CLES6H5</stp>
        <stp>Bid</stp>
        <stp/>
        <stp>T</stp>
        <tr r="K24" s="2"/>
      </tp>
      <tp>
        <v>-1.31</v>
        <stp/>
        <stp>ContractData</stp>
        <stp>CLES6K5</stp>
        <stp>Bid</stp>
        <stp/>
        <stp>T</stp>
        <tr r="M34" s="2"/>
      </tp>
      <tp>
        <v>-1.19</v>
        <stp/>
        <stp>ContractData</stp>
        <stp>CLES6J5</stp>
        <stp>Bid</stp>
        <stp/>
        <stp>T</stp>
        <tr r="L29" s="2"/>
      </tp>
      <tp>
        <v>-1.46</v>
        <stp/>
        <stp>ContractData</stp>
        <stp>CLES6M5</stp>
        <stp>Bid</stp>
        <stp/>
        <stp>T</stp>
        <tr r="N39" s="2"/>
      </tp>
      <tp>
        <v>-0.97</v>
        <stp/>
        <stp>ContractData</stp>
        <stp>CLES5K5</stp>
        <stp>Ask</stp>
        <stp/>
        <stp>T</stp>
        <tr r="L33" s="2"/>
      </tp>
      <tp>
        <v>-0.92</v>
        <stp/>
        <stp>ContractData</stp>
        <stp>CLES5J5</stp>
        <stp>Ask</stp>
        <stp/>
        <stp>T</stp>
        <tr r="K28" s="2"/>
      </tp>
      <tp>
        <v>-0.85</v>
        <stp/>
        <stp>ContractData</stp>
        <stp>CLES5H5</stp>
        <stp>Ask</stp>
        <stp/>
        <stp>T</stp>
        <tr r="J23" s="2"/>
      </tp>
      <tp>
        <v>-1.3</v>
        <stp/>
        <stp>ContractData</stp>
        <stp>CLES5N5</stp>
        <stp>Ask</stp>
        <stp/>
        <stp>T</stp>
        <tr r="N43" s="2"/>
      </tp>
      <tp>
        <v>-1.1100000000000001</v>
        <stp/>
        <stp>ContractData</stp>
        <stp>CLES5M5</stp>
        <stp>Ask</stp>
        <stp/>
        <stp>T</stp>
        <tr r="M38" s="2"/>
      </tp>
      <tp>
        <v>-0.84</v>
        <stp/>
        <stp>ContractData</stp>
        <stp>CLES5G5</stp>
        <stp>Ask</stp>
        <stp/>
        <stp>T</stp>
        <tr r="I18" s="2"/>
      </tp>
      <tp>
        <v>-0.84</v>
        <stp/>
        <stp>ContractData</stp>
        <stp>CLES5F5</stp>
        <stp>Ask</stp>
        <stp/>
        <stp>T</stp>
        <tr r="H13" s="2"/>
      </tp>
      <tp>
        <v>-1.3</v>
        <stp/>
        <stp>ContractData</stp>
        <stp>CLES7G5</stp>
        <stp>Bid</stp>
        <stp/>
        <stp>T</stp>
        <tr r="K19" s="2"/>
      </tp>
      <tp>
        <v>-1.18</v>
        <stp/>
        <stp>ContractData</stp>
        <stp>CLES7F5</stp>
        <stp>Bid</stp>
        <stp/>
        <stp>T</stp>
        <tr r="J14" s="2"/>
      </tp>
      <tp>
        <v>-1.41</v>
        <stp/>
        <stp>ContractData</stp>
        <stp>CLES7H5</stp>
        <stp>Bid</stp>
        <stp/>
        <stp>T</stp>
        <tr r="L24" s="2"/>
      </tp>
      <tp>
        <v>-1.1100000000000001</v>
        <stp/>
        <stp>ContractData</stp>
        <stp>CLES4Q5</stp>
        <stp>Ask</stp>
        <stp/>
        <stp>T</stp>
        <tr r="N48" s="2"/>
      </tp>
      <tp>
        <v>-1.6400000000000001</v>
        <stp/>
        <stp>ContractData</stp>
        <stp>CLES7K5</stp>
        <stp>Bid</stp>
        <stp/>
        <stp>T</stp>
        <tr r="N34" s="2"/>
      </tp>
      <tp>
        <v>-1.51</v>
        <stp/>
        <stp>ContractData</stp>
        <stp>CLES7J5</stp>
        <stp>Bid</stp>
        <stp/>
        <stp>T</stp>
        <tr r="M29" s="2"/>
      </tp>
      <tp>
        <v>-0.73</v>
        <stp/>
        <stp>ContractData</stp>
        <stp>CLES4K5</stp>
        <stp>Ask</stp>
        <stp/>
        <stp>T</stp>
        <tr r="K33" s="2"/>
      </tp>
      <tp>
        <v>-0.66</v>
        <stp/>
        <stp>ContractData</stp>
        <stp>CLES4J5</stp>
        <stp>Ask</stp>
        <stp/>
        <stp>T</stp>
        <tr r="J28" s="2"/>
      </tp>
      <tp>
        <v>-0.68</v>
        <stp/>
        <stp>ContractData</stp>
        <stp>CLES4H5</stp>
        <stp>Ask</stp>
        <stp/>
        <stp>T</stp>
        <tr r="I23" s="2"/>
      </tp>
      <tp>
        <v>-0.96</v>
        <stp/>
        <stp>ContractData</stp>
        <stp>CLES4N5</stp>
        <stp>Ask</stp>
        <stp/>
        <stp>T</stp>
        <tr r="M43" s="2"/>
      </tp>
      <tp>
        <v>-0.81</v>
        <stp/>
        <stp>ContractData</stp>
        <stp>CLES4M5</stp>
        <stp>Ask</stp>
        <stp/>
        <stp>T</stp>
        <tr r="L38" s="2"/>
      </tp>
      <tp>
        <v>-0.70000000000000007</v>
        <stp/>
        <stp>ContractData</stp>
        <stp>CLES4G5</stp>
        <stp>Ask</stp>
        <stp/>
        <stp>T</stp>
        <tr r="H18" s="2"/>
      </tp>
      <tp>
        <v>-0.67</v>
        <stp/>
        <stp>ContractData</stp>
        <stp>CLES4F5</stp>
        <stp>Ask</stp>
        <stp/>
        <stp>T</stp>
        <tr r="G13" s="2"/>
      </tp>
      <tp>
        <v>-0.78</v>
        <stp/>
        <stp>ContractData</stp>
        <stp>CLES3Q5</stp>
        <stp>Ask</stp>
        <stp/>
        <stp>T</stp>
        <tr r="M48" s="2"/>
      </tp>
      <tp>
        <v>-0.87</v>
        <stp/>
        <stp>ContractData</stp>
        <stp>CLES3U5</stp>
        <stp>Ask</stp>
        <stp/>
        <stp>T</stp>
        <tr r="N53" s="2"/>
      </tp>
      <tp>
        <v>-0.48</v>
        <stp/>
        <stp>ContractData</stp>
        <stp>CLES3K5</stp>
        <stp>Ask</stp>
        <stp/>
        <stp>T</stp>
        <tr r="J33" s="2"/>
      </tp>
      <tp>
        <v>-0.48</v>
        <stp/>
        <stp>ContractData</stp>
        <stp>CLES3J5</stp>
        <stp>Ask</stp>
        <stp/>
        <stp>T</stp>
        <tr r="I28" s="2"/>
      </tp>
      <tp>
        <v>-0.54</v>
        <stp/>
        <stp>ContractData</stp>
        <stp>CLES3H5</stp>
        <stp>Ask</stp>
        <stp/>
        <stp>T</stp>
        <tr r="H23" s="2"/>
      </tp>
      <tp>
        <v>-0.67</v>
        <stp/>
        <stp>ContractData</stp>
        <stp>CLES3N5</stp>
        <stp>Ask</stp>
        <stp/>
        <stp>T</stp>
        <tr r="L43" s="2"/>
      </tp>
      <tp>
        <v>-0.57000000000000006</v>
        <stp/>
        <stp>ContractData</stp>
        <stp>CLES3M5</stp>
        <stp>Ask</stp>
        <stp/>
        <stp>T</stp>
        <tr r="K38" s="2"/>
      </tp>
      <tp>
        <v>-0.54</v>
        <stp/>
        <stp>ContractData</stp>
        <stp>CLES3G5</stp>
        <stp>Ask</stp>
        <stp/>
        <stp>T</stp>
        <tr r="G18" s="2"/>
      </tp>
      <tp>
        <v>-0.49</v>
        <stp/>
        <stp>ContractData</stp>
        <stp>CLES3F5</stp>
        <stp>Ask</stp>
        <stp/>
        <stp>T</stp>
        <tr r="F13" s="2"/>
      </tp>
      <tp>
        <v>-2.31</v>
        <stp/>
        <stp>ContractData</stp>
        <stp>CLES11F</stp>
        <stp>Bid</stp>
        <stp/>
        <stp>T</stp>
        <tr r="Y12" s="3"/>
      </tp>
      <tp>
        <v>-2.0100000000000002</v>
        <stp/>
        <stp>ContractData</stp>
        <stp>CLES10F</stp>
        <stp>Bid</stp>
        <stp/>
        <stp>T</stp>
        <tr r="Y11" s="3"/>
      </tp>
      <tp>
        <v>-2.58</v>
        <stp/>
        <stp>ContractData</stp>
        <stp>CLES12F</stp>
        <stp>Bid</stp>
        <stp/>
        <stp>T</stp>
        <tr r="Y13" s="3"/>
      </tp>
      <tp>
        <v>-0.17</v>
        <stp/>
        <stp>ContractData</stp>
        <stp>CLES1G5</stp>
        <stp>Bid</stp>
        <stp/>
        <stp>T</stp>
        <tr r="E19" s="2"/>
      </tp>
      <tp>
        <v>-0.14000000000000001</v>
        <stp/>
        <stp>ContractData</stp>
        <stp>CLES1F5</stp>
        <stp>Bid</stp>
        <stp/>
        <stp>T</stp>
        <tr r="D14" s="2"/>
      </tp>
      <tp>
        <v>-0.2</v>
        <stp/>
        <stp>ContractData</stp>
        <stp>CLES1H5</stp>
        <stp>Bid</stp>
        <stp/>
        <stp>T</stp>
        <tr r="F24" s="2"/>
      </tp>
      <tp>
        <v>-0.49</v>
        <stp/>
        <stp>ContractData</stp>
        <stp>CLES2Q5</stp>
        <stp>Ask</stp>
        <stp/>
        <stp>T</stp>
        <tr r="L48" s="2"/>
      </tp>
      <tp>
        <v>-0.17</v>
        <stp/>
        <stp>ContractData</stp>
        <stp>CLES1K5</stp>
        <stp>Bid</stp>
        <stp/>
        <stp>T</stp>
        <tr r="H34" s="2"/>
      </tp>
      <tp>
        <v>-0.19</v>
        <stp/>
        <stp>ContractData</stp>
        <stp>CLES1J5</stp>
        <stp>Bid</stp>
        <stp/>
        <stp>T</stp>
        <tr r="G29" s="2"/>
      </tp>
      <tp>
        <v>-0.14000000000000001</v>
        <stp/>
        <stp>ContractData</stp>
        <stp>CLES1M5</stp>
        <stp>Bid</stp>
        <stp/>
        <stp>T</stp>
        <tr r="I39" s="2"/>
      </tp>
      <tp>
        <v>-0.61</v>
        <stp/>
        <stp>ContractData</stp>
        <stp>CLES2V5</stp>
        <stp>Ask</stp>
        <stp/>
        <stp>T</stp>
        <tr r="N58" s="2"/>
      </tp>
      <tp>
        <v>-0.54</v>
        <stp/>
        <stp>ContractData</stp>
        <stp>CLES2U5</stp>
        <stp>Ask</stp>
        <stp/>
        <stp>T</stp>
        <tr r="M53" s="2"/>
      </tp>
      <tp>
        <v>-0.19</v>
        <stp/>
        <stp>ContractData</stp>
        <stp>CLES1N5</stp>
        <stp>Bid</stp>
        <stp/>
        <stp>T</stp>
        <tr r="J44" s="2"/>
      </tp>
      <tp>
        <v>-0.3</v>
        <stp/>
        <stp>ContractData</stp>
        <stp>CLES2K5</stp>
        <stp>Ask</stp>
        <stp/>
        <stp>T</stp>
        <tr r="I33" s="2"/>
      </tp>
      <tp>
        <v>-0.26</v>
        <stp/>
        <stp>ContractData</stp>
        <stp>CLES1Q5</stp>
        <stp>Bid</stp>
        <stp/>
        <stp>T</stp>
        <tr r="K49" s="2"/>
      </tp>
      <tp>
        <v>-0.34</v>
        <stp/>
        <stp>ContractData</stp>
        <stp>CLES2J5</stp>
        <stp>Ask</stp>
        <stp/>
        <stp>T</stp>
        <tr r="H28" s="2"/>
      </tp>
      <tp>
        <v>-0.38</v>
        <stp/>
        <stp>ContractData</stp>
        <stp>CLES2H5</stp>
        <stp>Ask</stp>
        <stp/>
        <stp>T</stp>
        <tr r="G23" s="2"/>
      </tp>
      <tp>
        <v>-0.25</v>
        <stp/>
        <stp>ContractData</stp>
        <stp>CLES1U5</stp>
        <stp>Bid</stp>
        <stp/>
        <stp>T</stp>
        <tr r="L54" s="2"/>
      </tp>
      <tp>
        <v>-0.43</v>
        <stp/>
        <stp>ContractData</stp>
        <stp>CLES2N5</stp>
        <stp>Ask</stp>
        <stp/>
        <stp>T</stp>
        <tr r="K43" s="2"/>
      </tp>
      <tp>
        <v>-0.32</v>
        <stp/>
        <stp>ContractData</stp>
        <stp>CLES2M5</stp>
        <stp>Ask</stp>
        <stp/>
        <stp>T</stp>
        <tr r="J38" s="2"/>
      </tp>
      <tp>
        <v>-0.3</v>
        <stp/>
        <stp>ContractData</stp>
        <stp>CLES1V5</stp>
        <stp>Bid</stp>
        <stp/>
        <stp>T</stp>
        <tr r="M59" s="2"/>
      </tp>
      <tp>
        <v>-0.33</v>
        <stp/>
        <stp>ContractData</stp>
        <stp>CLES1X5</stp>
        <stp>Bid</stp>
        <stp/>
        <stp>T</stp>
        <tr r="N64" s="2"/>
      </tp>
      <tp>
        <v>-0.23</v>
        <stp/>
        <stp>ContractData</stp>
        <stp>CLES1Z5</stp>
        <stp>Bid</stp>
        <stp/>
        <stp>T</stp>
        <tr r="O69" s="2"/>
      </tp>
      <tp>
        <v>-0.35000000000000003</v>
        <stp/>
        <stp>ContractData</stp>
        <stp>CLES2G5</stp>
        <stp>Ask</stp>
        <stp/>
        <stp>T</stp>
        <tr r="F18" s="2"/>
      </tp>
      <tp>
        <v>-0.28999999999999998</v>
        <stp/>
        <stp>ContractData</stp>
        <stp>CLES2F5</stp>
        <stp>Ask</stp>
        <stp/>
        <stp>T</stp>
        <tr r="E13" s="2"/>
      </tp>
      <tp>
        <v>-2.4900000000000002</v>
        <stp/>
        <stp>ContractData</stp>
        <stp>CLES12F</stp>
        <stp>Ask</stp>
        <stp/>
        <stp>T</stp>
        <tr r="Z13" s="3"/>
      </tp>
      <tp>
        <v>-2.29</v>
        <stp/>
        <stp>ContractData</stp>
        <stp>CLES11F</stp>
        <stp>Ask</stp>
        <stp/>
        <stp>T</stp>
        <tr r="Z12" s="3"/>
      </tp>
      <tp>
        <v>-1.94</v>
        <stp/>
        <stp>ContractData</stp>
        <stp>CLES10F</stp>
        <stp>Ask</stp>
        <stp/>
        <stp>T</stp>
        <tr r="Z11" s="3"/>
      </tp>
      <tp>
        <v>-0.22</v>
        <stp/>
        <stp>ContractData</stp>
        <stp>CLES1Z5</stp>
        <stp>Ask</stp>
        <stp/>
        <stp>T</stp>
        <tr r="O68" s="2"/>
      </tp>
      <tp>
        <v>-0.32</v>
        <stp/>
        <stp>ContractData</stp>
        <stp>CLES1X5</stp>
        <stp>Ask</stp>
        <stp/>
        <stp>T</stp>
        <tr r="N63" s="2"/>
      </tp>
      <tp>
        <v>-0.36</v>
        <stp/>
        <stp>ContractData</stp>
        <stp>CLES2G5</stp>
        <stp>Bid</stp>
        <stp/>
        <stp>T</stp>
        <tr r="F19" s="2"/>
      </tp>
      <tp>
        <v>-0.3</v>
        <stp/>
        <stp>ContractData</stp>
        <stp>CLES2F5</stp>
        <stp>Bid</stp>
        <stp/>
        <stp>T</stp>
        <tr r="E14" s="2"/>
      </tp>
      <tp>
        <v>-0.39</v>
        <stp/>
        <stp>ContractData</stp>
        <stp>CLES2H5</stp>
        <stp>Bid</stp>
        <stp/>
        <stp>T</stp>
        <tr r="G24" s="2"/>
      </tp>
      <tp>
        <v>-0.24</v>
        <stp/>
        <stp>ContractData</stp>
        <stp>CLES1Q5</stp>
        <stp>Ask</stp>
        <stp/>
        <stp>T</stp>
        <tr r="K48" s="2"/>
      </tp>
      <tp>
        <v>-0.31</v>
        <stp/>
        <stp>ContractData</stp>
        <stp>CLES2K5</stp>
        <stp>Bid</stp>
        <stp/>
        <stp>T</stp>
        <tr r="I34" s="2"/>
      </tp>
      <tp>
        <v>-0.36</v>
        <stp/>
        <stp>ContractData</stp>
        <stp>CLES2J5</stp>
        <stp>Bid</stp>
        <stp/>
        <stp>T</stp>
        <tr r="H29" s="2"/>
      </tp>
      <tp>
        <v>-0.33</v>
        <stp/>
        <stp>ContractData</stp>
        <stp>CLES2M5</stp>
        <stp>Bid</stp>
        <stp/>
        <stp>T</stp>
        <tr r="J39" s="2"/>
      </tp>
      <tp>
        <v>-0.28999999999999998</v>
        <stp/>
        <stp>ContractData</stp>
        <stp>CLES1V5</stp>
        <stp>Ask</stp>
        <stp/>
        <stp>T</stp>
        <tr r="M58" s="2"/>
      </tp>
      <tp>
        <v>-0.24</v>
        <stp/>
        <stp>ContractData</stp>
        <stp>CLES1U5</stp>
        <stp>Ask</stp>
        <stp/>
        <stp>T</stp>
        <tr r="L53" s="2"/>
      </tp>
      <tp>
        <v>-0.44</v>
        <stp/>
        <stp>ContractData</stp>
        <stp>CLES2N5</stp>
        <stp>Bid</stp>
        <stp/>
        <stp>T</stp>
        <tr r="K44" s="2"/>
      </tp>
      <tp>
        <v>-0.16</v>
        <stp/>
        <stp>ContractData</stp>
        <stp>CLES1K5</stp>
        <stp>Ask</stp>
        <stp/>
        <stp>T</stp>
        <tr r="H33" s="2"/>
      </tp>
      <tp>
        <v>-0.51</v>
        <stp/>
        <stp>ContractData</stp>
        <stp>CLES2Q5</stp>
        <stp>Bid</stp>
        <stp/>
        <stp>T</stp>
        <tr r="L49" s="2"/>
      </tp>
      <tp>
        <v>-0.18</v>
        <stp/>
        <stp>ContractData</stp>
        <stp>CLES1J5</stp>
        <stp>Ask</stp>
        <stp/>
        <stp>T</stp>
        <tr r="G28" s="2"/>
      </tp>
      <tp>
        <v>-0.19</v>
        <stp/>
        <stp>ContractData</stp>
        <stp>CLES1H5</stp>
        <stp>Ask</stp>
        <stp/>
        <stp>T</stp>
        <tr r="F23" s="2"/>
      </tp>
      <tp>
        <v>-0.55000000000000004</v>
        <stp/>
        <stp>ContractData</stp>
        <stp>CLES2U5</stp>
        <stp>Bid</stp>
        <stp/>
        <stp>T</stp>
        <tr r="M54" s="2"/>
      </tp>
      <tp>
        <v>-0.18</v>
        <stp/>
        <stp>ContractData</stp>
        <stp>CLES1N5</stp>
        <stp>Ask</stp>
        <stp/>
        <stp>T</stp>
        <tr r="J43" s="2"/>
      </tp>
      <tp>
        <v>-0.13</v>
        <stp/>
        <stp>ContractData</stp>
        <stp>CLES1M5</stp>
        <stp>Ask</stp>
        <stp/>
        <stp>T</stp>
        <tr r="I38" s="2"/>
      </tp>
      <tp>
        <v>-0.63</v>
        <stp/>
        <stp>ContractData</stp>
        <stp>CLES2V5</stp>
        <stp>Bid</stp>
        <stp/>
        <stp>T</stp>
        <tr r="N59" s="2"/>
      </tp>
      <tp>
        <v>-0.16</v>
        <stp/>
        <stp>ContractData</stp>
        <stp>CLES1G5</stp>
        <stp>Ask</stp>
        <stp/>
        <stp>T</stp>
        <tr r="E18" s="2"/>
      </tp>
      <tp>
        <v>-0.13</v>
        <stp/>
        <stp>ContractData</stp>
        <stp>CLES1F5</stp>
        <stp>Ask</stp>
        <stp/>
        <stp>T</stp>
        <tr r="D13" s="2"/>
      </tp>
      <tp>
        <v>-0.55000000000000004</v>
        <stp/>
        <stp>ContractData</stp>
        <stp>CLES3G5</stp>
        <stp>Bid</stp>
        <stp/>
        <stp>T</stp>
        <tr r="G19" s="2"/>
      </tp>
      <tp>
        <v>-0.5</v>
        <stp/>
        <stp>ContractData</stp>
        <stp>CLES3F5</stp>
        <stp>Bid</stp>
        <stp/>
        <stp>T</stp>
        <tr r="F14" s="2"/>
      </tp>
      <tp>
        <v>-0.55000000000000004</v>
        <stp/>
        <stp>ContractData</stp>
        <stp>CLES3H5</stp>
        <stp>Bid</stp>
        <stp/>
        <stp>T</stp>
        <tr r="H24" s="2"/>
      </tp>
      <tp>
        <v>-0.5</v>
        <stp/>
        <stp>ContractData</stp>
        <stp>CLES3K5</stp>
        <stp>Bid</stp>
        <stp/>
        <stp>T</stp>
        <tr r="J34" s="2"/>
      </tp>
      <tp>
        <v>-0.5</v>
        <stp/>
        <stp>ContractData</stp>
        <stp>CLES3J5</stp>
        <stp>Bid</stp>
        <stp/>
        <stp>T</stp>
        <tr r="I29" s="2"/>
      </tp>
      <tp>
        <v>-0.57999999999999996</v>
        <stp/>
        <stp>ContractData</stp>
        <stp>CLES3M5</stp>
        <stp>Bid</stp>
        <stp/>
        <stp>T</stp>
        <tr r="K39" s="2"/>
      </tp>
      <tp>
        <v>-0.69000000000000006</v>
        <stp/>
        <stp>ContractData</stp>
        <stp>CLES3N5</stp>
        <stp>Bid</stp>
        <stp/>
        <stp>T</stp>
        <tr r="L44" s="2"/>
      </tp>
      <tp>
        <v>-0.81</v>
        <stp/>
        <stp>ContractData</stp>
        <stp>CLES3Q5</stp>
        <stp>Bid</stp>
        <stp/>
        <stp>T</stp>
        <tr r="M49" s="2"/>
      </tp>
      <tp>
        <v>-0.88</v>
        <stp/>
        <stp>ContractData</stp>
        <stp>CLES3U5</stp>
        <stp>Bid</stp>
        <stp/>
        <stp>T</stp>
        <tr r="N54" s="2"/>
      </tp>
      <tp>
        <v>-2.3599999999999994</v>
        <stp/>
        <stp>ContractData</stp>
        <stp>CLEK5</stp>
        <stp>NetLastQuoteToday</stp>
        <stp/>
        <stp>T</stp>
        <tr r="U6" s="3"/>
      </tp>
      <tp>
        <v>64.61</v>
        <stp/>
        <stp>ContractData</stp>
        <stp>CLEU5</stp>
        <stp>LastTradeorSettle</stp>
        <stp/>
        <stp>T</stp>
        <tr r="G63" s="2"/>
        <tr r="K10" s="2"/>
        <tr r="K55" s="2"/>
        <tr r="R10" s="3"/>
      </tp>
      <tp t="s">
        <v>JAN</v>
        <stp/>
        <stp>ContractData</stp>
        <stp>CLE?</stp>
        <stp>ContractMonth</stp>
        <tr r="R35" s="3"/>
      </tp>
      <tp>
        <v>-2.3399999999999963</v>
        <stp/>
        <stp>ContractData</stp>
        <stp>CLEJ5</stp>
        <stp>NetLastQuoteToday</stp>
        <stp/>
        <stp>T</stp>
        <tr r="U5" s="3"/>
      </tp>
      <tp>
        <v>-2.4299999999999997</v>
        <stp/>
        <stp>ContractData</stp>
        <stp>CLEG5</stp>
        <stp>NetLastTradeToday</stp>
        <stp/>
        <stp>T</stp>
        <tr r="H54" s="2"/>
      </tp>
      <tp t="s">
        <v>Crude Light (Globex), Nov 15</v>
        <stp/>
        <stp>ContractData</stp>
        <stp>CLEX5</stp>
        <stp>LongDescription</stp>
        <tr r="M61" s="2"/>
        <tr r="M6" s="2"/>
        <tr r="O45" s="3"/>
      </tp>
      <tp t="s">
        <v>Crude Light (Globex), Dec 15</v>
        <stp/>
        <stp>ContractData</stp>
        <stp>CLEZ5</stp>
        <stp>LongDescription</stp>
        <tr r="N66" s="2"/>
        <tr r="O46" s="3"/>
        <tr r="N6" s="2"/>
      </tp>
      <tp t="s">
        <v>Crude Light (Globex), Aug 15</v>
        <stp/>
        <stp>ContractData</stp>
        <stp>CLEQ5</stp>
        <stp>LongDescription</stp>
        <tr r="O42" s="3"/>
        <tr r="J46" s="2"/>
        <tr r="J6" s="2"/>
      </tp>
      <tp t="s">
        <v>Crude Light (Globex), Sep 15</v>
        <stp/>
        <stp>ContractData</stp>
        <stp>CLEU5</stp>
        <stp>LongDescription</stp>
        <tr r="O43" s="3"/>
        <tr r="K51" s="2"/>
        <tr r="K6" s="2"/>
      </tp>
      <tp t="s">
        <v>Crude Light (Globex), Oct 15</v>
        <stp/>
        <stp>ContractData</stp>
        <stp>CLEV5</stp>
        <stp>LongDescription</stp>
        <tr r="L56" s="2"/>
        <tr r="L6" s="2"/>
        <tr r="O44" s="3"/>
      </tp>
      <tp t="s">
        <v>Crude Light (Globex), Mar 15</v>
        <stp/>
        <stp>ContractData</stp>
        <stp>CLEH5</stp>
        <stp>LongDescription</stp>
        <tr r="E21" s="2"/>
        <tr r="E6" s="2"/>
        <tr r="O37" s="3"/>
      </tp>
      <tp t="s">
        <v>Crude Light (Globex), May 15</v>
        <stp/>
        <stp>ContractData</stp>
        <stp>CLEK5</stp>
        <stp>LongDescription</stp>
        <tr r="G31" s="2"/>
        <tr r="G6" s="2"/>
        <tr r="O39" s="3"/>
      </tp>
      <tp t="s">
        <v>Crude Light (Globex), Apr 15</v>
        <stp/>
        <stp>ContractData</stp>
        <stp>CLEJ5</stp>
        <stp>LongDescription</stp>
        <tr r="F6" s="2"/>
        <tr r="F26" s="2"/>
        <tr r="O38" s="3"/>
      </tp>
      <tp t="s">
        <v>Crude Light (Globex), Jun 15</v>
        <stp/>
        <stp>ContractData</stp>
        <stp>CLEM5</stp>
        <stp>LongDescription</stp>
        <tr r="O40" s="3"/>
        <tr r="H36" s="2"/>
        <tr r="H6" s="2"/>
      </tp>
      <tp t="s">
        <v>Crude Light (Globex), Jul 15</v>
        <stp/>
        <stp>ContractData</stp>
        <stp>CLEN5</stp>
        <stp>LongDescription</stp>
        <tr r="O41" s="3"/>
        <tr r="I6" s="2"/>
        <tr r="I41" s="2"/>
      </tp>
      <tp t="s">
        <v>Crude Light (Globex), Feb 15</v>
        <stp/>
        <stp>ContractData</stp>
        <stp>CLEG5</stp>
        <stp>LongDescription</stp>
        <tr r="D16" s="2"/>
        <tr r="O36" s="3"/>
        <tr r="D6" s="2"/>
      </tp>
      <tp t="s">
        <v>Crude Light (Globex), Jan 15</v>
        <stp/>
        <stp>ContractData</stp>
        <stp>CLEF5</stp>
        <stp>LongDescription</stp>
        <tr r="O35" s="3"/>
        <tr r="B11" s="2"/>
        <tr r="B6" s="2"/>
      </tp>
      <tp>
        <v>-2.3500000000000014</v>
        <stp/>
        <stp>ContractData</stp>
        <stp>CLEH5</stp>
        <stp>NetLastQuoteToday</stp>
        <stp/>
        <stp>T</stp>
        <tr r="U4" s="3"/>
      </tp>
      <tp>
        <v>65.17</v>
        <stp/>
        <stp>ContractData</stp>
        <stp>CLEV5</stp>
        <stp>LastTradeorSettle</stp>
        <stp/>
        <stp>T</stp>
        <tr r="G64" s="2"/>
        <tr r="L60" s="2"/>
        <tr r="L10" s="2"/>
        <tr r="R11" s="3"/>
      </tp>
      <tp>
        <v>-2.4599999999999937</v>
        <stp/>
        <stp>ContractData</stp>
        <stp>CLEF5</stp>
        <stp>NetLastTradeToday</stp>
        <stp/>
        <stp>T</stp>
        <tr r="H53" s="2"/>
      </tp>
      <tp>
        <v>64.37</v>
        <stp/>
        <stp>ContractData</stp>
        <stp>CLEQ5</stp>
        <stp>LastTradeorSettle</stp>
        <stp/>
        <stp>T</stp>
        <tr r="G61" s="2"/>
        <tr r="J50" s="2"/>
        <tr r="J10" s="2"/>
        <tr r="R9" s="3"/>
      </tp>
      <tp>
        <v>-2.4899999999999949</v>
        <stp/>
        <stp>ContractData</stp>
        <stp>CLEN5</stp>
        <stp>NetLastQuoteToday</stp>
        <stp/>
        <stp>T</stp>
        <tr r="U8" s="3"/>
      </tp>
      <tp>
        <v>-2.3499999999999943</v>
        <stp/>
        <stp>ContractData</stp>
        <stp>CLEM5</stp>
        <stp>NetLastQuoteToday</stp>
        <stp/>
        <stp>T</stp>
        <tr r="U7" s="3"/>
      </tp>
      <tp>
        <v>11613</v>
        <stp/>
        <stp>StudyData</stp>
        <stp>CLEG5</stp>
        <stp>VolOI</stp>
        <stp/>
        <stp>Vol</stp>
        <stp>330</stp>
        <stp/>
        <stp>PrimaryOnly</stp>
        <stp/>
        <stp/>
        <stp/>
        <stp>T</stp>
        <tr r="U68" s="2"/>
      </tp>
      <tp>
        <v>108231</v>
        <stp/>
        <stp>StudyData</stp>
        <stp>CLEF5</stp>
        <stp>VolOI</stp>
        <stp/>
        <stp>Vol</stp>
        <stp>330</stp>
        <stp/>
        <stp>PrimaryOnly</stp>
        <stp/>
        <stp/>
        <stp/>
        <stp>T</stp>
        <tr r="U66" s="2"/>
      </tp>
      <tp>
        <v>64.010000000000005</v>
        <stp/>
        <stp>ContractData</stp>
        <stp>CLEM5</stp>
        <stp>LastTradeorSettle</stp>
        <stp/>
        <stp>T</stp>
        <tr r="G59" s="2"/>
        <tr r="H40" s="2"/>
        <tr r="H10" s="2"/>
        <tr r="R7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9</v>
        <stp/>
        <stp>StudyData</stp>
        <stp>CLEX5</stp>
        <stp>VolOI</stp>
        <stp/>
        <stp>Vol</stp>
        <stp>330</stp>
        <stp/>
        <stp>PrimaryOnly</stp>
        <stp/>
        <stp/>
        <stp/>
        <stp>T</stp>
        <tr r="U77" s="2"/>
      </tp>
      <tp>
        <v>-2.3500000000000085</v>
        <stp/>
        <stp>ContractData</stp>
        <stp>CLEQ5</stp>
        <stp>NetLastQuoteToday</stp>
        <stp/>
        <stp>T</stp>
        <tr r="U9" s="3"/>
      </tp>
      <tp>
        <v>64.19</v>
        <stp/>
        <stp>ContractData</stp>
        <stp>CLEN5</stp>
        <stp>LastTradeorSettle</stp>
        <stp/>
        <stp>T</stp>
        <tr r="G60" s="2"/>
        <tr r="I10" s="2"/>
        <tr r="I45" s="2"/>
        <tr r="R8" s="3"/>
      </tp>
      <tp>
        <v>2246</v>
        <stp/>
        <stp>StudyData</stp>
        <stp>CLEZ5</stp>
        <stp>VolOI</stp>
        <stp/>
        <stp>Vol</stp>
        <stp>330</stp>
        <stp/>
        <stp>PrimaryOnly</stp>
        <stp/>
        <stp/>
        <stp/>
        <stp>T</stp>
        <tr r="U78" s="2"/>
      </tp>
      <tp>
        <v>-2.4100000000000108</v>
        <stp/>
        <stp>ContractData</stp>
        <stp>CLEV5</stp>
        <stp>NetLastQuoteToday</stp>
        <stp/>
        <stp>T</stp>
        <tr r="U11" s="3"/>
      </tp>
      <tp>
        <v>63.46</v>
        <stp/>
        <stp>ContractData</stp>
        <stp>CLEH5</stp>
        <stp>LastTradeorSettle</stp>
        <stp/>
        <stp>T</stp>
        <tr r="G55" s="2"/>
        <tr r="E10" s="2"/>
        <tr r="E25" s="2"/>
        <tr r="R4" s="3"/>
      </tp>
      <tp>
        <v>-2.25</v>
        <stp/>
        <stp>ContractData</stp>
        <stp>CLEX5</stp>
        <stp>NetLastTradeToday</stp>
        <stp/>
        <stp>T</stp>
        <tr r="H65" s="2"/>
      </tp>
      <tp>
        <v>-2.3299999999999983</v>
        <stp/>
        <stp>ContractData</stp>
        <stp>CLEU5</stp>
        <stp>NetLastQuoteToday</stp>
        <stp/>
        <stp>T</stp>
        <tr r="U10" s="3"/>
      </tp>
      <tp>
        <v>63.83</v>
        <stp/>
        <stp>ContractData</stp>
        <stp>CLEK5</stp>
        <stp>LastTradeorSettle</stp>
        <stp/>
        <stp>T</stp>
        <tr r="G58" s="2"/>
        <tr r="G35" s="2"/>
        <tr r="G10" s="2"/>
        <tr r="R6" s="3"/>
      </tp>
      <tp t="s">
        <v>Crude Light (Globex) Calendar Spread 3, Sep 15, Dec 15</v>
        <stp/>
        <stp>ContractData</stp>
        <stp>CLES3U</stp>
        <stp>LongDescription</stp>
        <tr r="N51" s="2"/>
      </tp>
      <tp t="s">
        <v>Crude Light (Globex) Calendar Spread 3, Aug 15, Nov 15</v>
        <stp/>
        <stp>ContractData</stp>
        <stp>CLES3Q</stp>
        <stp>LongDescription</stp>
        <tr r="M46" s="2"/>
      </tp>
      <tp t="s">
        <v>Crude Light (Globex) Calendar Spread 3, Jul 15, Oct 15</v>
        <stp/>
        <stp>ContractData</stp>
        <stp>CLES3N</stp>
        <stp>LongDescription</stp>
        <tr r="L41" s="2"/>
      </tp>
      <tp t="s">
        <v>Crude Light (Globex) Calendar Spread 3, Jun 15, Sep 15</v>
        <stp/>
        <stp>ContractData</stp>
        <stp>CLES3M</stp>
        <stp>LongDescription</stp>
        <tr r="K36" s="2"/>
      </tp>
      <tp t="s">
        <v>Crude Light (Globex) Calendar Spread 3, May 15, Aug 15</v>
        <stp/>
        <stp>ContractData</stp>
        <stp>CLES3K</stp>
        <stp>LongDescription</stp>
        <tr r="J31" s="2"/>
      </tp>
      <tp t="s">
        <v>Crude Light (Globex) Calendar Spread 3, Apr 15, Jul 15</v>
        <stp/>
        <stp>ContractData</stp>
        <stp>CLES3J</stp>
        <stp>LongDescription</stp>
        <tr r="I26" s="2"/>
      </tp>
      <tp t="s">
        <v>Crude Light (Globex) Calendar Spread 3, Mar 15, Jun 15</v>
        <stp/>
        <stp>ContractData</stp>
        <stp>CLES3H</stp>
        <stp>LongDescription</stp>
        <tr r="H21" s="2"/>
      </tp>
      <tp t="s">
        <v>Crude Light (Globex) Calendar Spread 3, Feb 15, May 15</v>
        <stp/>
        <stp>ContractData</stp>
        <stp>CLES3G</stp>
        <stp>LongDescription</stp>
        <tr r="G16" s="2"/>
      </tp>
      <tp t="s">
        <v>Crude Light (Globex) Calendar Spread 3, Jan 15, Apr 15</v>
        <stp/>
        <stp>ContractData</stp>
        <stp>CLES3F</stp>
        <stp>LongDescription</stp>
        <tr r="F11" s="2"/>
      </tp>
      <tp t="s">
        <v>Crude Light (Globex) Calendar Spread 2, Oct 15, Dec 15</v>
        <stp/>
        <stp>ContractData</stp>
        <stp>CLES2V</stp>
        <stp>LongDescription</stp>
        <tr r="N56" s="2"/>
      </tp>
      <tp t="s">
        <v>Crude Light (Globex) Calendar Spread 2, Sep 15, Nov 15</v>
        <stp/>
        <stp>ContractData</stp>
        <stp>CLES2U</stp>
        <stp>LongDescription</stp>
        <tr r="M51" s="2"/>
      </tp>
      <tp t="s">
        <v>Crude Light (Globex) Calendar Spread 2, Aug 15, Oct 15</v>
        <stp/>
        <stp>ContractData</stp>
        <stp>CLES2Q</stp>
        <stp>LongDescription</stp>
        <tr r="L46" s="2"/>
      </tp>
      <tp t="s">
        <v>Crude Light (Globex) Calendar Spread 2, Jul 15, Sep 15</v>
        <stp/>
        <stp>ContractData</stp>
        <stp>CLES2N</stp>
        <stp>LongDescription</stp>
        <tr r="K41" s="2"/>
      </tp>
      <tp t="s">
        <v>Crude Light (Globex) Calendar Spread 2, Jun 15, Aug 15</v>
        <stp/>
        <stp>ContractData</stp>
        <stp>CLES2M</stp>
        <stp>LongDescription</stp>
        <tr r="J36" s="2"/>
      </tp>
      <tp t="s">
        <v>Crude Light (Globex) Calendar Spread 2, May 15, Jul 15</v>
        <stp/>
        <stp>ContractData</stp>
        <stp>CLES2K</stp>
        <stp>LongDescription</stp>
        <tr r="I31" s="2"/>
      </tp>
      <tp t="s">
        <v>Crude Light (Globex) Calendar Spread 2, Apr 15, Jun 15</v>
        <stp/>
        <stp>ContractData</stp>
        <stp>CLES2J</stp>
        <stp>LongDescription</stp>
        <tr r="H26" s="2"/>
      </tp>
      <tp t="s">
        <v>Crude Light (Globex) Calendar Spread 2, Mar 15, May 15</v>
        <stp/>
        <stp>ContractData</stp>
        <stp>CLES2H</stp>
        <stp>LongDescription</stp>
        <tr r="G21" s="2"/>
      </tp>
      <tp t="s">
        <v>Crude Light (Globex) Calendar Spread 2, Feb 15, Apr 15</v>
        <stp/>
        <stp>ContractData</stp>
        <stp>CLES2G</stp>
        <stp>LongDescription</stp>
        <tr r="F16" s="2"/>
      </tp>
      <tp t="s">
        <v>Crude Light (Globex) Calendar Spread 2, Jan 15, Mar 15</v>
        <stp/>
        <stp>ContractData</stp>
        <stp>CLES2F</stp>
        <stp>LongDescription</stp>
        <tr r="E11" s="2"/>
      </tp>
      <tp t="s">
        <v>Crude Light (Globex) Calendar Spread 1, Dec 15, Jan 16</v>
        <stp/>
        <stp>ContractData</stp>
        <stp>CLES1Z</stp>
        <stp>LongDescription</stp>
        <tr r="O66" s="2"/>
      </tp>
      <tp t="s">
        <v>Crude Light (Globex) Calendar Spread 1, Nov 15, Dec 15</v>
        <stp/>
        <stp>ContractData</stp>
        <stp>CLES1X</stp>
        <stp>LongDescription</stp>
        <tr r="N61" s="2"/>
      </tp>
      <tp t="s">
        <v>Crude Light (Globex) Calendar Spread 1, Oct 15, Nov 15</v>
        <stp/>
        <stp>ContractData</stp>
        <stp>CLES1V</stp>
        <stp>LongDescription</stp>
        <tr r="M56" s="2"/>
      </tp>
      <tp t="s">
        <v>Crude Light (Globex) Calendar Spread 1, Sep 15, Oct 15</v>
        <stp/>
        <stp>ContractData</stp>
        <stp>CLES1U</stp>
        <stp>LongDescription</stp>
        <tr r="L51" s="2"/>
      </tp>
      <tp t="s">
        <v>Crude Light (Globex) Calendar Spread 1, Aug 15, Sep 15</v>
        <stp/>
        <stp>ContractData</stp>
        <stp>CLES1Q</stp>
        <stp>LongDescription</stp>
        <tr r="K46" s="2"/>
      </tp>
      <tp t="s">
        <v>Crude Light (Globex) Calendar Spread 1, Jul 15, Aug 15</v>
        <stp/>
        <stp>ContractData</stp>
        <stp>CLES1N</stp>
        <stp>LongDescription</stp>
        <tr r="J41" s="2"/>
      </tp>
      <tp t="s">
        <v>Crude Light (Globex) Calendar Spread 1, Jun 15, Jul 15</v>
        <stp/>
        <stp>ContractData</stp>
        <stp>CLES1M</stp>
        <stp>LongDescription</stp>
        <tr r="I36" s="2"/>
      </tp>
      <tp t="s">
        <v>Crude Light (Globex) Calendar Spread 1, May 15, Jun 15</v>
        <stp/>
        <stp>ContractData</stp>
        <stp>CLES1K</stp>
        <stp>LongDescription</stp>
        <tr r="H31" s="2"/>
      </tp>
      <tp t="s">
        <v>Crude Light (Globex) Calendar Spread 1, Apr 15, May 15</v>
        <stp/>
        <stp>ContractData</stp>
        <stp>CLES1J</stp>
        <stp>LongDescription</stp>
        <tr r="G26" s="2"/>
      </tp>
      <tp t="s">
        <v>Crude Light (Globex) Calendar Spread 1, Mar 15, Apr 15</v>
        <stp/>
        <stp>ContractData</stp>
        <stp>CLES1H</stp>
        <stp>LongDescription</stp>
        <tr r="F21" s="2"/>
      </tp>
      <tp t="s">
        <v>Crude Light (Globex) Calendar Spread 1, Feb 15, Mar 15</v>
        <stp/>
        <stp>ContractData</stp>
        <stp>CLES1G</stp>
        <stp>LongDescription</stp>
        <tr r="E16" s="2"/>
      </tp>
      <tp t="s">
        <v>Crude Light (Globex) Calendar Spread 1, Jan 15, Feb 15</v>
        <stp/>
        <stp>ContractData</stp>
        <stp>CLES1F</stp>
        <stp>LongDescription</stp>
        <tr r="D11" s="2"/>
      </tp>
      <tp t="s">
        <v>Crude Light (Globex) Calendar Spread 7, May 15, Dec 15</v>
        <stp/>
        <stp>ContractData</stp>
        <stp>CLES7K</stp>
        <stp>LongDescription</stp>
        <tr r="N31" s="2"/>
      </tp>
      <tp t="s">
        <v>Crude Light (Globex) Calendar Spread 7, Apr 15, Nov 15</v>
        <stp/>
        <stp>ContractData</stp>
        <stp>CLES7J</stp>
        <stp>LongDescription</stp>
        <tr r="M26" s="2"/>
      </tp>
      <tp t="s">
        <v>Crude Light (Globex) Calendar Spread 7, Mar 15, Oct 15</v>
        <stp/>
        <stp>ContractData</stp>
        <stp>CLES7H</stp>
        <stp>LongDescription</stp>
        <tr r="L21" s="2"/>
      </tp>
      <tp t="s">
        <v>Crude Light (Globex) Calendar Spread 7, Feb 15, Sep 15</v>
        <stp/>
        <stp>ContractData</stp>
        <stp>CLES7G</stp>
        <stp>LongDescription</stp>
        <tr r="K16" s="2"/>
      </tp>
      <tp t="s">
        <v>Crude Light (Globex) Calendar Spread 7, Jan 15, Aug 15</v>
        <stp/>
        <stp>ContractData</stp>
        <stp>CLES7F</stp>
        <stp>LongDescription</stp>
        <tr r="J11" s="2"/>
      </tp>
      <tp t="s">
        <v>Crude Light (Globex) Calendar Spread 6, Jun 15, Dec 15</v>
        <stp/>
        <stp>ContractData</stp>
        <stp>CLES6M</stp>
        <stp>LongDescription</stp>
        <tr r="N36" s="2"/>
      </tp>
      <tp t="s">
        <v>Crude Light (Globex) Calendar Spread 6, May 15, Nov 15</v>
        <stp/>
        <stp>ContractData</stp>
        <stp>CLES6K</stp>
        <stp>LongDescription</stp>
        <tr r="M31" s="2"/>
      </tp>
      <tp t="s">
        <v>Crude Light (Globex) Calendar Spread 6, Apr 15, Oct 15</v>
        <stp/>
        <stp>ContractData</stp>
        <stp>CLES6J</stp>
        <stp>LongDescription</stp>
        <tr r="L26" s="2"/>
      </tp>
      <tp t="s">
        <v>Crude Light (Globex) Calendar Spread 6, Mar 15, Sep 15</v>
        <stp/>
        <stp>ContractData</stp>
        <stp>CLES6H</stp>
        <stp>LongDescription</stp>
        <tr r="K21" s="2"/>
      </tp>
      <tp t="s">
        <v>Crude Light (Globex) Calendar Spread 6, Feb 15, Aug 15</v>
        <stp/>
        <stp>ContractData</stp>
        <stp>CLES6G</stp>
        <stp>LongDescription</stp>
        <tr r="J16" s="2"/>
      </tp>
      <tp t="s">
        <v>Crude Light (Globex) Calendar Spread 6, Jan 15, Jul 15</v>
        <stp/>
        <stp>ContractData</stp>
        <stp>CLES6F</stp>
        <stp>LongDescription</stp>
        <tr r="I11" s="2"/>
      </tp>
      <tp t="s">
        <v>Crude Light (Globex) Calendar Spread 5, Jul 15, Dec 15</v>
        <stp/>
        <stp>ContractData</stp>
        <stp>CLES5N</stp>
        <stp>LongDescription</stp>
        <tr r="N41" s="2"/>
      </tp>
      <tp t="s">
        <v>Crude Light (Globex) Calendar Spread 5, Jun 15, Nov 15</v>
        <stp/>
        <stp>ContractData</stp>
        <stp>CLES5M</stp>
        <stp>LongDescription</stp>
        <tr r="M36" s="2"/>
      </tp>
      <tp t="s">
        <v>Crude Light (Globex) Calendar Spread 5, May 15, Oct 15</v>
        <stp/>
        <stp>ContractData</stp>
        <stp>CLES5K</stp>
        <stp>LongDescription</stp>
        <tr r="L31" s="2"/>
      </tp>
      <tp t="s">
        <v>Crude Light (Globex) Calendar Spread 5, Apr 15, Sep 15</v>
        <stp/>
        <stp>ContractData</stp>
        <stp>CLES5J</stp>
        <stp>LongDescription</stp>
        <tr r="K26" s="2"/>
      </tp>
      <tp t="s">
        <v>Crude Light (Globex) Calendar Spread 5, Mar 15, Aug 15</v>
        <stp/>
        <stp>ContractData</stp>
        <stp>CLES5H</stp>
        <stp>LongDescription</stp>
        <tr r="J21" s="2"/>
      </tp>
      <tp t="s">
        <v>Crude Light (Globex) Calendar Spread 5, Feb 15, Jul 15</v>
        <stp/>
        <stp>ContractData</stp>
        <stp>CLES5G</stp>
        <stp>LongDescription</stp>
        <tr r="I16" s="2"/>
      </tp>
      <tp t="s">
        <v>Crude Light (Globex) Calendar Spread 5, Jan 15, Jun 15</v>
        <stp/>
        <stp>ContractData</stp>
        <stp>CLES5F</stp>
        <stp>LongDescription</stp>
        <tr r="H11" s="2"/>
      </tp>
      <tp t="s">
        <v>Crude Light (Globex) Calendar Spread 4, Aug 15, Dec 15</v>
        <stp/>
        <stp>ContractData</stp>
        <stp>CLES4Q</stp>
        <stp>LongDescription</stp>
        <tr r="N46" s="2"/>
      </tp>
      <tp t="s">
        <v>Crude Light (Globex) Calendar Spread 4, Jul 15, Nov 15</v>
        <stp/>
        <stp>ContractData</stp>
        <stp>CLES4N</stp>
        <stp>LongDescription</stp>
        <tr r="M41" s="2"/>
      </tp>
      <tp t="s">
        <v>Crude Light (Globex) Calendar Spread 4, Jun 15, Oct 15</v>
        <stp/>
        <stp>ContractData</stp>
        <stp>CLES4M</stp>
        <stp>LongDescription</stp>
        <tr r="L36" s="2"/>
      </tp>
      <tp t="s">
        <v>Crude Light (Globex) Calendar Spread 4, May 15, Sep 15</v>
        <stp/>
        <stp>ContractData</stp>
        <stp>CLES4K</stp>
        <stp>LongDescription</stp>
        <tr r="K31" s="2"/>
      </tp>
      <tp t="s">
        <v>Crude Light (Globex) Calendar Spread 4, Apr 15, Aug 15</v>
        <stp/>
        <stp>ContractData</stp>
        <stp>CLES4J</stp>
        <stp>LongDescription</stp>
        <tr r="J26" s="2"/>
      </tp>
      <tp t="s">
        <v>Crude Light (Globex) Calendar Spread 4, Mar 15, Jul 15</v>
        <stp/>
        <stp>ContractData</stp>
        <stp>CLES4H</stp>
        <stp>LongDescription</stp>
        <tr r="I21" s="2"/>
      </tp>
      <tp t="s">
        <v>Crude Light (Globex) Calendar Spread 4, Feb 15, Jun 15</v>
        <stp/>
        <stp>ContractData</stp>
        <stp>CLES4G</stp>
        <stp>LongDescription</stp>
        <tr r="H16" s="2"/>
      </tp>
      <tp t="s">
        <v>Crude Light (Globex) Calendar Spread 4, Jan 15, May 15</v>
        <stp/>
        <stp>ContractData</stp>
        <stp>CLES4F</stp>
        <stp>LongDescription</stp>
        <tr r="G11" s="2"/>
      </tp>
      <tp t="s">
        <v>Crude Light (Globex) Calendar Spread 9, Mar 15, Dec 15</v>
        <stp/>
        <stp>ContractData</stp>
        <stp>CLES9H</stp>
        <stp>LongDescription</stp>
        <tr r="N21" s="2"/>
      </tp>
      <tp t="s">
        <v>Crude Light (Globex) Calendar Spread 9, Feb 15, Nov 15</v>
        <stp/>
        <stp>ContractData</stp>
        <stp>CLES9G</stp>
        <stp>LongDescription</stp>
        <tr r="M16" s="2"/>
      </tp>
      <tp t="s">
        <v>Crude Light (Globex) Calendar Spread 9, Jan 15, Oct 15</v>
        <stp/>
        <stp>ContractData</stp>
        <stp>CLES9F</stp>
        <stp>LongDescription</stp>
        <tr r="L11" s="2"/>
      </tp>
      <tp t="s">
        <v>Crude Light (Globex) Calendar Spread 8, Apr 15, Dec 15</v>
        <stp/>
        <stp>ContractData</stp>
        <stp>CLES8J</stp>
        <stp>LongDescription</stp>
        <tr r="N26" s="2"/>
      </tp>
      <tp t="s">
        <v>Crude Light (Globex) Calendar Spread 8, Mar 15, Nov 15</v>
        <stp/>
        <stp>ContractData</stp>
        <stp>CLES8H</stp>
        <stp>LongDescription</stp>
        <tr r="M21" s="2"/>
      </tp>
      <tp t="s">
        <v>Crude Light (Globex) Calendar Spread 8, Feb 15, Oct 15</v>
        <stp/>
        <stp>ContractData</stp>
        <stp>CLES8G</stp>
        <stp>LongDescription</stp>
        <tr r="L16" s="2"/>
      </tp>
      <tp t="s">
        <v>Crude Light (Globex) Calendar Spread 8, Jan 15, Sep 15</v>
        <stp/>
        <stp>ContractData</stp>
        <stp>CLES8F</stp>
        <stp>LongDescription</stp>
        <tr r="K11" s="2"/>
      </tp>
      <tp>
        <v>63.67</v>
        <stp/>
        <stp>ContractData</stp>
        <stp>CLEJ5</stp>
        <stp>LastTradeorSettle</stp>
        <stp/>
        <stp>T</stp>
        <tr r="G56" s="2"/>
        <tr r="F30" s="2"/>
        <tr r="F10" s="2"/>
        <tr r="R5" s="3"/>
      </tp>
      <tp>
        <v>-2.210000000000008</v>
        <stp/>
        <stp>ContractData</stp>
        <stp>CLEZ5</stp>
        <stp>NetLastTradeToday</stp>
        <stp/>
        <stp>T</stp>
        <tr r="H66" s="2"/>
      </tp>
      <tp>
        <v>-2.2999999999999972</v>
        <stp/>
        <stp>ContractData</stp>
        <stp>CLEU5</stp>
        <stp>NetLastTradeToday</stp>
        <stp/>
        <stp>T</stp>
        <tr r="H63" s="2"/>
      </tp>
      <tp>
        <v>96</v>
        <stp/>
        <stp>StudyData</stp>
        <stp>CLEQ5</stp>
        <stp>VolOI</stp>
        <stp/>
        <stp>Vol</stp>
        <stp>330</stp>
        <stp/>
        <stp>PrimaryOnly</stp>
        <stp/>
        <stp/>
        <stp/>
        <stp>T</stp>
        <tr r="U74" s="2"/>
      </tp>
      <tp>
        <v>-0.16000000000000014</v>
        <stp/>
        <stp>ContractData</stp>
        <stp>CLES12F</stp>
        <stp>NetLastQuoteToday</stp>
        <stp/>
        <stp>T</stp>
        <tr r="X13" s="3"/>
      </tp>
      <tp>
        <v>-2.2399999999999949</v>
        <stp/>
        <stp>ContractData</stp>
        <stp>CLEZ5</stp>
        <stp>NetLastQuoteToday</stp>
        <stp/>
        <stp>T</stp>
        <tr r="U13" s="3"/>
      </tp>
      <tp>
        <v>63.300000000000004</v>
        <stp/>
        <stp>ContractData</stp>
        <stp>CLEG5</stp>
        <stp>LastTradeorSettle</stp>
        <stp/>
        <stp>T</stp>
        <tr r="G54" s="2"/>
        <tr r="D10" s="2"/>
        <tr r="D20" s="2"/>
        <tr r="R3" s="3"/>
      </tp>
      <tp>
        <v>595882</v>
        <stp/>
        <stp>StudyData</stp>
        <stp>CLEF5</stp>
        <stp>VolOI</stp>
        <stp/>
        <stp>Vol</stp>
        <stp/>
        <stp>-4</stp>
        <stp>all</stp>
        <stp/>
        <stp/>
        <stp/>
        <stp>T</stp>
        <tr r="V24" s="3"/>
      </tp>
      <tp>
        <v>853819</v>
        <stp/>
        <stp>StudyData</stp>
        <stp>CLEF5</stp>
        <stp>VolOI</stp>
        <stp/>
        <stp>Vol</stp>
        <stp/>
        <stp>-5</stp>
        <stp>all</stp>
        <stp/>
        <stp/>
        <stp/>
        <stp>T</stp>
        <tr r="V25" s="3"/>
      </tp>
      <tp>
        <v>459073</v>
        <stp/>
        <stp>StudyData</stp>
        <stp>CLEF5</stp>
        <stp>VolOI</stp>
        <stp/>
        <stp>Vol</stp>
        <stp/>
        <stp>-2</stp>
        <stp>all</stp>
        <stp/>
        <stp/>
        <stp/>
        <stp>T</stp>
        <tr r="V22" s="3"/>
      </tp>
      <tp>
        <v>525290</v>
        <stp/>
        <stp>StudyData</stp>
        <stp>CLEF5</stp>
        <stp>VolOI</stp>
        <stp/>
        <stp>Vol</stp>
        <stp/>
        <stp>-3</stp>
        <stp>all</stp>
        <stp/>
        <stp/>
        <stp/>
        <stp>T</stp>
        <tr r="V23" s="3"/>
      </tp>
      <tp>
        <v>518358</v>
        <stp/>
        <stp>StudyData</stp>
        <stp>CLEF5</stp>
        <stp>VolOI</stp>
        <stp/>
        <stp>Vol</stp>
        <stp/>
        <stp>-1</stp>
        <stp>all</stp>
        <stp/>
        <stp/>
        <stp/>
        <stp>T</stp>
        <tr r="V21" s="3"/>
      </tp>
      <tp>
        <v>-1.41</v>
        <stp/>
        <stp>ContractData</stp>
        <stp>CLES8F</stp>
        <stp>Ask</stp>
        <stp/>
        <stp>T</stp>
        <tr r="Z9" s="3"/>
      </tp>
      <tp>
        <v>-1.6500000000000001</v>
        <stp/>
        <stp>ContractData</stp>
        <stp>CLES9F</stp>
        <stp>Ask</stp>
        <stp/>
        <stp>T</stp>
        <tr r="Z10" s="3"/>
      </tp>
      <tp>
        <v>-0.13</v>
        <stp/>
        <stp>ContractData</stp>
        <stp>CLES1F</stp>
        <stp>Ask</stp>
        <stp/>
        <stp>T</stp>
        <tr r="Z2" s="3"/>
      </tp>
      <tp>
        <v>-0.28999999999999998</v>
        <stp/>
        <stp>ContractData</stp>
        <stp>CLES2F</stp>
        <stp>Ask</stp>
        <stp/>
        <stp>T</stp>
        <tr r="Z3" s="3"/>
      </tp>
      <tp>
        <v>-0.49</v>
        <stp/>
        <stp>ContractData</stp>
        <stp>CLES3F</stp>
        <stp>Ask</stp>
        <stp/>
        <stp>T</stp>
        <tr r="Z4" s="3"/>
      </tp>
      <tp>
        <v>-0.67</v>
        <stp/>
        <stp>ContractData</stp>
        <stp>CLES4F</stp>
        <stp>Ask</stp>
        <stp/>
        <stp>T</stp>
        <tr r="Z5" s="3"/>
      </tp>
      <tp>
        <v>-0.84</v>
        <stp/>
        <stp>ContractData</stp>
        <stp>CLES5F</stp>
        <stp>Ask</stp>
        <stp/>
        <stp>T</stp>
        <tr r="Z6" s="3"/>
      </tp>
      <tp>
        <v>-0.98</v>
        <stp/>
        <stp>ContractData</stp>
        <stp>CLES6F</stp>
        <stp>Ask</stp>
        <stp/>
        <stp>T</stp>
        <tr r="Z7" s="3"/>
      </tp>
      <tp>
        <v>-1.1599999999999999</v>
        <stp/>
        <stp>ContractData</stp>
        <stp>CLES7F</stp>
        <stp>Ask</stp>
        <stp/>
        <stp>T</stp>
        <tr r="Z8" s="3"/>
      </tp>
      <tp>
        <v>-0.3</v>
        <stp/>
        <stp>ContractData</stp>
        <stp>CLES2F</stp>
        <stp>Bid</stp>
        <stp/>
        <stp>T</stp>
        <tr r="Y3" s="3"/>
      </tp>
      <tp>
        <v>-0.5</v>
        <stp/>
        <stp>ContractData</stp>
        <stp>CLES3F</stp>
        <stp>Bid</stp>
        <stp/>
        <stp>T</stp>
        <tr r="Y4" s="3"/>
      </tp>
      <tp>
        <v>-0.14000000000000001</v>
        <stp/>
        <stp>ContractData</stp>
        <stp>CLES1F</stp>
        <stp>Bid</stp>
        <stp/>
        <stp>T</stp>
        <tr r="Y2" s="3"/>
      </tp>
      <tp>
        <v>-1</v>
        <stp/>
        <stp>ContractData</stp>
        <stp>CLES6F</stp>
        <stp>Bid</stp>
        <stp/>
        <stp>T</stp>
        <tr r="Y7" s="3"/>
      </tp>
      <tp>
        <v>-1.18</v>
        <stp/>
        <stp>ContractData</stp>
        <stp>CLES7F</stp>
        <stp>Bid</stp>
        <stp/>
        <stp>T</stp>
        <tr r="Y8" s="3"/>
      </tp>
      <tp>
        <v>-0.69000000000000006</v>
        <stp/>
        <stp>ContractData</stp>
        <stp>CLES4F</stp>
        <stp>Bid</stp>
        <stp/>
        <stp>T</stp>
        <tr r="Y5" s="3"/>
      </tp>
      <tp>
        <v>-0.85</v>
        <stp/>
        <stp>ContractData</stp>
        <stp>CLES5F</stp>
        <stp>Bid</stp>
        <stp/>
        <stp>T</stp>
        <tr r="Y6" s="3"/>
      </tp>
      <tp>
        <v>-1.43</v>
        <stp/>
        <stp>ContractData</stp>
        <stp>CLES8F</stp>
        <stp>Bid</stp>
        <stp/>
        <stp>T</stp>
        <tr r="Y9" s="3"/>
      </tp>
      <tp>
        <v>-1.7</v>
        <stp/>
        <stp>ContractData</stp>
        <stp>CLES9F</stp>
        <stp>Bid</stp>
        <stp/>
        <stp>T</stp>
        <tr r="Y10" s="3"/>
      </tp>
      <tp>
        <v>-0.16000000000000014</v>
        <stp/>
        <stp>ContractData</stp>
        <stp>CLES10F</stp>
        <stp>NetLastQuoteToday</stp>
        <stp/>
        <stp>T</stp>
        <tr r="X11" s="3"/>
      </tp>
      <tp>
        <v>-2.3900000000000006</v>
        <stp/>
        <stp>ContractData</stp>
        <stp>CLEX5</stp>
        <stp>NetLastQuoteToday</stp>
        <stp/>
        <stp>T</stp>
        <tr r="U12" s="3"/>
      </tp>
      <tp>
        <v>63.17</v>
        <stp/>
        <stp>ContractData</stp>
        <stp>CLEF5</stp>
        <stp>LastTradeorSettle</stp>
        <stp/>
        <stp>T</stp>
        <tr r="G53" s="2"/>
        <tr r="B15" s="2"/>
        <tr r="B10" s="2"/>
        <tr r="R2" s="3"/>
      </tp>
      <tp>
        <v>-2.1200000000000045</v>
        <stp/>
        <stp>ContractData</stp>
        <stp>CLEV5</stp>
        <stp>NetLastTradeToday</stp>
        <stp/>
        <stp>T</stp>
        <tr r="H64" s="2"/>
      </tp>
      <tp>
        <v>-0.18000000000000016</v>
        <stp/>
        <stp>ContractData</stp>
        <stp>CLES11F</stp>
        <stp>NetLastQuoteToday</stp>
        <stp/>
        <stp>T</stp>
        <tr r="X12" s="3"/>
      </tp>
      <tp t="s">
        <v>Crude Light (Globex), Jan 15</v>
        <stp/>
        <stp>ContractData</stp>
        <stp>CLE</stp>
        <stp>LongDescription</stp>
        <tr r="B44" s="2"/>
      </tp>
      <tp>
        <v>-2.3100000000000023</v>
        <stp/>
        <stp>ContractData</stp>
        <stp>CLEQ5</stp>
        <stp>NetLastTradeToday</stp>
        <stp/>
        <stp>T</stp>
        <tr r="H61" s="2"/>
      </tp>
      <tp>
        <v>85</v>
        <stp/>
        <stp>StudyData</stp>
        <stp>CLEU5</stp>
        <stp>VolOI</stp>
        <stp/>
        <stp>Vol</stp>
        <stp>330</stp>
        <stp/>
        <stp>PrimaryOnly</stp>
        <stp/>
        <stp/>
        <stp/>
        <stp>T</stp>
        <tr r="U75" s="2"/>
      </tp>
      <tp>
        <v>-9.25</v>
        <stp/>
        <stp>ContractData</stp>
        <stp>EP</stp>
        <stp>NetLastQuoteToday</stp>
        <stp/>
        <stp>T</stp>
        <tr r="E43" s="2"/>
      </tp>
      <tp>
        <v>17</v>
        <stp/>
        <stp>StudyData</stp>
        <stp>CLEV5</stp>
        <stp>VolOI</stp>
        <stp/>
        <stp>Vol</stp>
        <stp>330</stp>
        <stp/>
        <stp>PrimaryOnly</stp>
        <stp/>
        <stp/>
        <stp/>
        <stp>T</stp>
        <tr r="U76" s="2"/>
      </tp>
      <tp t="s">
        <v>CLES11F5</v>
        <stp/>
        <stp>ContractData</stp>
        <stp>CLES11F</stp>
        <stp>Symbol</stp>
        <tr r="N12" s="2"/>
      </tp>
      <tp t="s">
        <v>CLES10F5</v>
        <stp/>
        <stp>ContractData</stp>
        <stp>CLES10F</stp>
        <stp>Symbol</stp>
        <tr r="M12" s="2"/>
      </tp>
      <tp t="s">
        <v>CLES10G5</v>
        <stp/>
        <stp>ContractData</stp>
        <stp>CLES10G</stp>
        <stp>Symbol</stp>
        <tr r="N17" s="2"/>
      </tp>
      <tp t="e">
        <v>#N/A</v>
        <stp/>
        <stp>StudyData</stp>
        <stp>CLE</stp>
        <stp>VolOI</stp>
        <stp/>
        <stp>Vol</stp>
        <stp/>
        <stp/>
        <stp/>
        <stp>all</stp>
        <stp/>
        <stp/>
        <stp/>
        <stp>T</stp>
        <tr r="V29" s="3"/>
      </tp>
      <tp>
        <v>-0.55000000000000004</v>
        <stp/>
        <stp>ContractData</stp>
        <stp>CLES2U5</stp>
        <stp>LastTradeorSettle</stp>
        <stp/>
        <stp>T</stp>
        <tr r="M55" s="2"/>
      </tp>
      <tp>
        <v>-0.87</v>
        <stp/>
        <stp>ContractData</stp>
        <stp>CLES3U5</stp>
        <stp>LastTradeorSettle</stp>
        <stp/>
        <stp>T</stp>
        <tr r="N55" s="2"/>
      </tp>
      <tp>
        <v>-0.25</v>
        <stp/>
        <stp>ContractData</stp>
        <stp>CLES1U5</stp>
        <stp>LastTradeorSettle</stp>
        <stp/>
        <stp>T</stp>
        <tr r="L55" s="2"/>
      </tp>
      <tp>
        <v>64</v>
        <stp/>
        <stp>ContractData</stp>
        <stp>CLEU5</stp>
        <stp>Bate</stp>
        <tr r="Q22" s="3"/>
      </tp>
      <tp>
        <v>-0.63</v>
        <stp/>
        <stp>ContractData</stp>
        <stp>CLES2V5</stp>
        <stp>LastTradeorSettle</stp>
        <stp/>
        <stp>T</stp>
        <tr r="N60" s="2"/>
      </tp>
      <tp>
        <v>-0.3</v>
        <stp/>
        <stp>ContractData</stp>
        <stp>CLES1V5</stp>
        <stp>LastTradeorSettle</stp>
        <stp/>
        <stp>T</stp>
        <tr r="M60" s="2"/>
      </tp>
      <tp>
        <v>128</v>
        <stp/>
        <stp>ContractData</stp>
        <stp>CLEV5</stp>
        <stp>Bate</stp>
        <tr r="Q23" s="3"/>
      </tp>
      <tp>
        <v>-0.49</v>
        <stp/>
        <stp>ContractData</stp>
        <stp>CLES2Q5</stp>
        <stp>LastTradeorSettle</stp>
        <stp/>
        <stp>T</stp>
        <tr r="L50" s="2"/>
      </tp>
      <tp>
        <v>-0.8</v>
        <stp/>
        <stp>ContractData</stp>
        <stp>CLES3Q5</stp>
        <stp>LastTradeorSettle</stp>
        <stp/>
        <stp>T</stp>
        <tr r="M50" s="2"/>
      </tp>
      <tp>
        <v>-0.25</v>
        <stp/>
        <stp>ContractData</stp>
        <stp>CLES1Q5</stp>
        <stp>LastTradeorSettle</stp>
        <stp/>
        <stp>T</stp>
        <tr r="K50" s="2"/>
      </tp>
      <tp>
        <v>-1.1000000000000001</v>
        <stp/>
        <stp>ContractData</stp>
        <stp>CLES4Q5</stp>
        <stp>LastTradeorSettle</stp>
        <stp/>
        <stp>T</stp>
        <tr r="N50" s="2"/>
      </tp>
      <tp>
        <v>64</v>
        <stp/>
        <stp>ContractData</stp>
        <stp>CLEQ5</stp>
        <stp>Bate</stp>
        <tr r="Q21" s="3"/>
      </tp>
      <tp>
        <v>290718</v>
        <stp/>
        <stp>StudyData</stp>
        <stp>CLEF5</stp>
        <stp>VolOI</stp>
        <stp/>
        <stp>Vol</stp>
        <stp/>
        <stp/>
        <stp>all</stp>
        <stp/>
        <stp/>
        <stp/>
        <stp>T</stp>
        <tr r="V20" s="3"/>
      </tp>
      <tp>
        <v>0</v>
        <stp/>
        <stp>ContractData</stp>
        <stp>CLES11H</stp>
        <stp>Bate</stp>
        <tr r="N16" s="3"/>
      </tp>
      <tp>
        <v>128</v>
        <stp/>
        <stp>ContractData</stp>
        <stp>CLES11G</stp>
        <stp>Bate</stp>
        <tr r="N15" s="3"/>
      </tp>
      <tp>
        <v>128</v>
        <stp/>
        <stp>ContractData</stp>
        <stp>CLES11F</stp>
        <stp>Bate</stp>
        <tr r="N14" s="3"/>
      </tp>
      <tp>
        <v>-0.32</v>
        <stp/>
        <stp>ContractData</stp>
        <stp>CLES1X5</stp>
        <stp>LastTradeorSettle</stp>
        <stp/>
        <stp>T</stp>
        <tr r="N65" s="2"/>
      </tp>
      <tp>
        <v>64</v>
        <stp/>
        <stp>ContractData</stp>
        <stp>CLEX5</stp>
        <stp>Bate</stp>
        <tr r="Q24" s="3"/>
      </tp>
      <tp>
        <v>64</v>
        <stp/>
        <stp>ContractData</stp>
        <stp>CLES10H</stp>
        <stp>Bate</stp>
        <tr r="M16" s="3"/>
      </tp>
      <tp>
        <v>0</v>
        <stp/>
        <stp>ContractData</stp>
        <stp>CLES10J</stp>
        <stp>Bate</stp>
        <tr r="M17" s="3"/>
      </tp>
      <tp>
        <v>128</v>
        <stp/>
        <stp>ContractData</stp>
        <stp>CLES10G</stp>
        <stp>Bate</stp>
        <tr r="M15" s="3"/>
      </tp>
      <tp>
        <v>64</v>
        <stp/>
        <stp>ContractData</stp>
        <stp>CLES10F</stp>
        <stp>Bate</stp>
        <tr r="M14" s="3"/>
      </tp>
      <tp>
        <v>-0.23</v>
        <stp/>
        <stp>ContractData</stp>
        <stp>CLES1Z5</stp>
        <stp>LastTradeorSettle</stp>
        <stp/>
        <stp>T</stp>
        <tr r="O70" s="2"/>
      </tp>
      <tp>
        <v>64</v>
        <stp/>
        <stp>ContractData</stp>
        <stp>CLEZ5</stp>
        <stp>Bate</stp>
        <tr r="Q25" s="3"/>
      </tp>
      <tp>
        <v>0</v>
        <stp/>
        <stp>ContractData</stp>
        <stp>CLES12G</stp>
        <stp>Bate</stp>
        <tr r="O15" s="3"/>
      </tp>
      <tp>
        <v>128</v>
        <stp/>
        <stp>ContractData</stp>
        <stp>CLES12F</stp>
        <stp>Bate</stp>
        <tr r="O14" s="3"/>
      </tp>
      <tp>
        <v>-0.3</v>
        <stp/>
        <stp>ContractData</stp>
        <stp>CLES2F5</stp>
        <stp>LastTradeorSettle</stp>
        <stp/>
        <stp>T</stp>
        <tr r="E15" s="2"/>
      </tp>
      <tp>
        <v>-0.5</v>
        <stp/>
        <stp>ContractData</stp>
        <stp>CLES3F5</stp>
        <stp>LastTradeorSettle</stp>
        <stp/>
        <stp>T</stp>
        <tr r="F15" s="2"/>
      </tp>
      <tp>
        <v>-0.14000000000000001</v>
        <stp/>
        <stp>ContractData</stp>
        <stp>CLES1F5</stp>
        <stp>LastTradeorSettle</stp>
        <stp/>
        <stp>T</stp>
        <tr r="D15" s="2"/>
      </tp>
      <tp>
        <v>-0.99</v>
        <stp/>
        <stp>ContractData</stp>
        <stp>CLES6F5</stp>
        <stp>LastTradeorSettle</stp>
        <stp/>
        <stp>T</stp>
        <tr r="I15" s="2"/>
      </tp>
      <tp>
        <v>-1.18</v>
        <stp/>
        <stp>ContractData</stp>
        <stp>CLES7F5</stp>
        <stp>LastTradeorSettle</stp>
        <stp/>
        <stp>T</stp>
        <tr r="J15" s="2"/>
      </tp>
      <tp>
        <v>-0.68</v>
        <stp/>
        <stp>ContractData</stp>
        <stp>CLES4F5</stp>
        <stp>LastTradeorSettle</stp>
        <stp/>
        <stp>T</stp>
        <tr r="G15" s="2"/>
      </tp>
      <tp>
        <v>-0.84</v>
        <stp/>
        <stp>ContractData</stp>
        <stp>CLES5F5</stp>
        <stp>LastTradeorSettle</stp>
        <stp/>
        <stp>T</stp>
        <tr r="H15" s="2"/>
      </tp>
      <tp>
        <v>-1.45</v>
        <stp/>
        <stp>ContractData</stp>
        <stp>CLES8F5</stp>
        <stp>LastTradeorSettle</stp>
        <stp/>
        <stp>T</stp>
        <tr r="K15" s="2"/>
      </tp>
      <tp>
        <v>-1.75</v>
        <stp/>
        <stp>ContractData</stp>
        <stp>CLES9F5</stp>
        <stp>LastTradeorSettle</stp>
        <stp/>
        <stp>T</stp>
        <tr r="L15" s="2"/>
      </tp>
      <tp>
        <v>128</v>
        <stp/>
        <stp>ContractData</stp>
        <stp>CLEF5</stp>
        <stp>Bate</stp>
        <tr r="Q14" s="3"/>
      </tp>
      <tp>
        <v>-0.36</v>
        <stp/>
        <stp>ContractData</stp>
        <stp>CLES2G5</stp>
        <stp>LastTradeorSettle</stp>
        <stp/>
        <stp>T</stp>
        <tr r="F20" s="2"/>
      </tp>
      <tp>
        <v>-0.54</v>
        <stp/>
        <stp>ContractData</stp>
        <stp>CLES3G5</stp>
        <stp>LastTradeorSettle</stp>
        <stp/>
        <stp>T</stp>
        <tr r="G20" s="2"/>
      </tp>
      <tp>
        <v>-0.16</v>
        <stp/>
        <stp>ContractData</stp>
        <stp>CLES1G5</stp>
        <stp>LastTradeorSettle</stp>
        <stp/>
        <stp>T</stp>
        <tr r="E20" s="2"/>
      </tp>
      <tp>
        <v>-1.05</v>
        <stp/>
        <stp>ContractData</stp>
        <stp>CLES6G5</stp>
        <stp>LastTradeorSettle</stp>
        <stp/>
        <stp>T</stp>
        <tr r="J20" s="2"/>
      </tp>
      <tp>
        <v>-1.33</v>
        <stp/>
        <stp>ContractData</stp>
        <stp>CLES7G5</stp>
        <stp>LastTradeorSettle</stp>
        <stp/>
        <stp>T</stp>
        <tr r="K20" s="2"/>
      </tp>
      <tp>
        <v>-0.71</v>
        <stp/>
        <stp>ContractData</stp>
        <stp>CLES4G5</stp>
        <stp>LastTradeorSettle</stp>
        <stp/>
        <stp>T</stp>
        <tr r="H20" s="2"/>
      </tp>
      <tp>
        <v>-0.86</v>
        <stp/>
        <stp>ContractData</stp>
        <stp>CLES5G5</stp>
        <stp>LastTradeorSettle</stp>
        <stp/>
        <stp>T</stp>
        <tr r="I20" s="2"/>
      </tp>
      <tp>
        <v>-1.58</v>
        <stp/>
        <stp>ContractData</stp>
        <stp>CLES8G5</stp>
        <stp>LastTradeorSettle</stp>
        <stp/>
        <stp>T</stp>
        <tr r="L20" s="2"/>
      </tp>
      <tp t="s">
        <v/>
        <stp/>
        <stp>ContractData</stp>
        <stp>CLES9G5</stp>
        <stp>LastTradeorSettle</stp>
        <stp/>
        <stp>T</stp>
        <tr r="M20" s="2"/>
      </tp>
      <tp>
        <v>128</v>
        <stp/>
        <stp>ContractData</stp>
        <stp>CLEG5</stp>
        <stp>Bate</stp>
        <tr r="Q15" s="3"/>
      </tp>
      <tp>
        <v>10</v>
        <stp/>
        <stp>ContractData</stp>
        <stp>CLE</stp>
        <stp>VolumeLastAsk</stp>
        <tr r="D46" s="2"/>
      </tp>
      <tp>
        <v>-0.33</v>
        <stp/>
        <stp>ContractData</stp>
        <stp>CLES2M5</stp>
        <stp>LastTradeorSettle</stp>
        <stp/>
        <stp>T</stp>
        <tr r="J40" s="2"/>
      </tp>
      <tp>
        <v>-0.57000000000000006</v>
        <stp/>
        <stp>ContractData</stp>
        <stp>CLES3M5</stp>
        <stp>LastTradeorSettle</stp>
        <stp/>
        <stp>T</stp>
        <tr r="K40" s="2"/>
      </tp>
      <tp>
        <v>-0.14000000000000001</v>
        <stp/>
        <stp>ContractData</stp>
        <stp>CLES1M5</stp>
        <stp>LastTradeorSettle</stp>
        <stp/>
        <stp>T</stp>
        <tr r="I40" s="2"/>
      </tp>
      <tp>
        <v>-1.45</v>
        <stp/>
        <stp>ContractData</stp>
        <stp>CLES6M5</stp>
        <stp>LastTradeorSettle</stp>
        <stp/>
        <stp>T</stp>
        <tr r="N40" s="2"/>
      </tp>
      <tp>
        <v>-0.83000000000000007</v>
        <stp/>
        <stp>ContractData</stp>
        <stp>CLES4M5</stp>
        <stp>LastTradeorSettle</stp>
        <stp/>
        <stp>T</stp>
        <tr r="L40" s="2"/>
      </tp>
      <tp>
        <v>-1.1100000000000001</v>
        <stp/>
        <stp>ContractData</stp>
        <stp>CLES5M5</stp>
        <stp>LastTradeorSettle</stp>
        <stp/>
        <stp>T</stp>
        <tr r="M40" s="2"/>
      </tp>
      <tp>
        <v>64</v>
        <stp/>
        <stp>ContractData</stp>
        <stp>CLEM5</stp>
        <stp>Bate</stp>
        <tr r="Q19" s="3"/>
      </tp>
      <tp>
        <v>-0.43</v>
        <stp/>
        <stp>ContractData</stp>
        <stp>CLES2N5</stp>
        <stp>LastTradeorSettle</stp>
        <stp/>
        <stp>T</stp>
        <tr r="K45" s="2"/>
      </tp>
      <tp>
        <v>-0.68</v>
        <stp/>
        <stp>ContractData</stp>
        <stp>CLES3N5</stp>
        <stp>LastTradeorSettle</stp>
        <stp/>
        <stp>T</stp>
        <tr r="L45" s="2"/>
      </tp>
      <tp>
        <v>-0.19</v>
        <stp/>
        <stp>ContractData</stp>
        <stp>CLES1N5</stp>
        <stp>LastTradeorSettle</stp>
        <stp/>
        <stp>T</stp>
        <tr r="J45" s="2"/>
      </tp>
      <tp>
        <v>-0.96</v>
        <stp/>
        <stp>ContractData</stp>
        <stp>CLES4N5</stp>
        <stp>LastTradeorSettle</stp>
        <stp/>
        <stp>T</stp>
        <tr r="M45" s="2"/>
      </tp>
      <tp>
        <v>-1.3</v>
        <stp/>
        <stp>ContractData</stp>
        <stp>CLES5N5</stp>
        <stp>LastTradeorSettle</stp>
        <stp/>
        <stp>T</stp>
        <tr r="N45" s="2"/>
      </tp>
      <tp>
        <v>64</v>
        <stp/>
        <stp>ContractData</stp>
        <stp>CLEN5</stp>
        <stp>Bate</stp>
        <tr r="Q20" s="3"/>
      </tp>
      <tp>
        <v>1</v>
        <stp/>
        <stp>ContractData</stp>
        <stp>CLE</stp>
        <stp>VolumeLastBid</stp>
        <tr r="D49" s="2"/>
      </tp>
      <tp>
        <v>-0.38</v>
        <stp/>
        <stp>ContractData</stp>
        <stp>CLES2H5</stp>
        <stp>LastTradeorSettle</stp>
        <stp/>
        <stp>T</stp>
        <tr r="G25" s="2"/>
      </tp>
      <tp>
        <v>-0.55000000000000004</v>
        <stp/>
        <stp>ContractData</stp>
        <stp>CLES3H5</stp>
        <stp>LastTradeorSettle</stp>
        <stp/>
        <stp>T</stp>
        <tr r="H25" s="2"/>
      </tp>
      <tp>
        <v>-0.19</v>
        <stp/>
        <stp>ContractData</stp>
        <stp>CLES1H5</stp>
        <stp>LastTradeorSettle</stp>
        <stp/>
        <stp>T</stp>
        <tr r="F25" s="2"/>
      </tp>
      <tp>
        <v>-1.1200000000000001</v>
        <stp/>
        <stp>ContractData</stp>
        <stp>CLES6H5</stp>
        <stp>LastTradeorSettle</stp>
        <stp/>
        <stp>T</stp>
        <tr r="K25" s="2"/>
      </tp>
      <tp t="s">
        <v/>
        <stp/>
        <stp>ContractData</stp>
        <stp>CLES7H5</stp>
        <stp>LastTradeorSettle</stp>
        <stp/>
        <stp>T</stp>
        <tr r="L25" s="2"/>
      </tp>
      <tp>
        <v>-0.69000000000000006</v>
        <stp/>
        <stp>ContractData</stp>
        <stp>CLES4H5</stp>
        <stp>LastTradeorSettle</stp>
        <stp/>
        <stp>T</stp>
        <tr r="I25" s="2"/>
      </tp>
      <tp>
        <v>-0.92</v>
        <stp/>
        <stp>ContractData</stp>
        <stp>CLES5H5</stp>
        <stp>LastTradeorSettle</stp>
        <stp/>
        <stp>T</stp>
        <tr r="J25" s="2"/>
      </tp>
      <tp t="s">
        <v/>
        <stp/>
        <stp>ContractData</stp>
        <stp>CLES8H5</stp>
        <stp>LastTradeorSettle</stp>
        <stp/>
        <stp>T</stp>
        <tr r="M25" s="2"/>
      </tp>
      <tp>
        <v>-2.0100000000000002</v>
        <stp/>
        <stp>ContractData</stp>
        <stp>CLES9H5</stp>
        <stp>LastTradeorSettle</stp>
        <stp/>
        <stp>T</stp>
        <tr r="N25" s="2"/>
      </tp>
      <tp>
        <v>64</v>
        <stp/>
        <stp>ContractData</stp>
        <stp>CLEH5</stp>
        <stp>Bate</stp>
        <tr r="Q16" s="3"/>
      </tp>
      <tp t="s">
        <v>CLES8G5</v>
        <stp/>
        <stp>ContractData</stp>
        <stp>CLES8G</stp>
        <stp>Symbol</stp>
        <tr r="L17" s="2"/>
      </tp>
      <tp t="s">
        <v>CLES8F5</v>
        <stp/>
        <stp>ContractData</stp>
        <stp>CLES8F</stp>
        <stp>Symbol</stp>
        <tr r="K12" s="2"/>
      </tp>
      <tp t="s">
        <v>CLES8H5</v>
        <stp/>
        <stp>ContractData</stp>
        <stp>CLES8H</stp>
        <stp>Symbol</stp>
        <tr r="M22" s="2"/>
      </tp>
      <tp t="s">
        <v>CLES8J5</v>
        <stp/>
        <stp>ContractData</stp>
        <stp>CLES8J</stp>
        <stp>Symbol</stp>
        <tr r="N27" s="2"/>
      </tp>
      <tp t="s">
        <v>CLES9G5</v>
        <stp/>
        <stp>ContractData</stp>
        <stp>CLES9G</stp>
        <stp>Symbol</stp>
        <tr r="M17" s="2"/>
      </tp>
      <tp t="s">
        <v>CLES9F5</v>
        <stp/>
        <stp>ContractData</stp>
        <stp>CLES9F</stp>
        <stp>Symbol</stp>
        <tr r="L12" s="2"/>
      </tp>
      <tp t="s">
        <v>CLES9H5</v>
        <stp/>
        <stp>ContractData</stp>
        <stp>CLES9H</stp>
        <stp>Symbol</stp>
        <tr r="N22" s="2"/>
      </tp>
      <tp t="s">
        <v>CLES2Q5</v>
        <stp/>
        <stp>ContractData</stp>
        <stp>CLES2Q</stp>
        <stp>Symbol</stp>
        <tr r="L47" s="2"/>
      </tp>
      <tp t="s">
        <v>CLES2U5</v>
        <stp/>
        <stp>ContractData</stp>
        <stp>CLES2U</stp>
        <stp>Symbol</stp>
        <tr r="M52" s="2"/>
      </tp>
      <tp t="s">
        <v>CLES2V5</v>
        <stp/>
        <stp>ContractData</stp>
        <stp>CLES2V</stp>
        <stp>Symbol</stp>
        <tr r="N57" s="2"/>
      </tp>
      <tp t="s">
        <v>CLES2G5</v>
        <stp/>
        <stp>ContractData</stp>
        <stp>CLES2G</stp>
        <stp>Symbol</stp>
        <tr r="F17" s="2"/>
      </tp>
      <tp t="s">
        <v>CLES2F5</v>
        <stp/>
        <stp>ContractData</stp>
        <stp>CLES2F</stp>
        <stp>Symbol</stp>
        <tr r="E12" s="2"/>
      </tp>
      <tp t="s">
        <v>CLES2H5</v>
        <stp/>
        <stp>ContractData</stp>
        <stp>CLES2H</stp>
        <stp>Symbol</stp>
        <tr r="G22" s="2"/>
      </tp>
      <tp t="s">
        <v>CLES2K5</v>
        <stp/>
        <stp>ContractData</stp>
        <stp>CLES2K</stp>
        <stp>Symbol</stp>
        <tr r="I32" s="2"/>
      </tp>
      <tp t="s">
        <v>CLES2J5</v>
        <stp/>
        <stp>ContractData</stp>
        <stp>CLES2J</stp>
        <stp>Symbol</stp>
        <tr r="H27" s="2"/>
      </tp>
      <tp t="s">
        <v>CLES2M5</v>
        <stp/>
        <stp>ContractData</stp>
        <stp>CLES2M</stp>
        <stp>Symbol</stp>
        <tr r="J37" s="2"/>
      </tp>
      <tp t="s">
        <v>CLES2N5</v>
        <stp/>
        <stp>ContractData</stp>
        <stp>CLES2N</stp>
        <stp>Symbol</stp>
        <tr r="K42" s="2"/>
      </tp>
      <tp t="s">
        <v>CLES3Q5</v>
        <stp/>
        <stp>ContractData</stp>
        <stp>CLES3Q</stp>
        <stp>Symbol</stp>
        <tr r="M47" s="2"/>
      </tp>
      <tp t="s">
        <v>CLES3U5</v>
        <stp/>
        <stp>ContractData</stp>
        <stp>CLES3U</stp>
        <stp>Symbol</stp>
        <tr r="N52" s="2"/>
      </tp>
      <tp t="s">
        <v>CLES3G5</v>
        <stp/>
        <stp>ContractData</stp>
        <stp>CLES3G</stp>
        <stp>Symbol</stp>
        <tr r="G17" s="2"/>
      </tp>
      <tp t="s">
        <v>CLES3F5</v>
        <stp/>
        <stp>ContractData</stp>
        <stp>CLES3F</stp>
        <stp>Symbol</stp>
        <tr r="F12" s="2"/>
      </tp>
      <tp t="s">
        <v>CLES3H5</v>
        <stp/>
        <stp>ContractData</stp>
        <stp>CLES3H</stp>
        <stp>Symbol</stp>
        <tr r="H22" s="2"/>
      </tp>
      <tp t="s">
        <v>CLES3K5</v>
        <stp/>
        <stp>ContractData</stp>
        <stp>CLES3K</stp>
        <stp>Symbol</stp>
        <tr r="J32" s="2"/>
      </tp>
      <tp t="s">
        <v>CLES3J5</v>
        <stp/>
        <stp>ContractData</stp>
        <stp>CLES3J</stp>
        <stp>Symbol</stp>
        <tr r="I27" s="2"/>
      </tp>
      <tp t="s">
        <v>CLES3M5</v>
        <stp/>
        <stp>ContractData</stp>
        <stp>CLES3M</stp>
        <stp>Symbol</stp>
        <tr r="K37" s="2"/>
      </tp>
      <tp t="s">
        <v>CLES3N5</v>
        <stp/>
        <stp>ContractData</stp>
        <stp>CLES3N</stp>
        <stp>Symbol</stp>
        <tr r="L42" s="2"/>
      </tp>
      <tp t="s">
        <v>CLES1Q5</v>
        <stp/>
        <stp>ContractData</stp>
        <stp>CLES1Q</stp>
        <stp>Symbol</stp>
        <tr r="K47" s="2"/>
      </tp>
      <tp t="s">
        <v>CLES1U5</v>
        <stp/>
        <stp>ContractData</stp>
        <stp>CLES1U</stp>
        <stp>Symbol</stp>
        <tr r="L52" s="2"/>
      </tp>
      <tp t="s">
        <v>CLES1V5</v>
        <stp/>
        <stp>ContractData</stp>
        <stp>CLES1V</stp>
        <stp>Symbol</stp>
        <tr r="M57" s="2"/>
      </tp>
      <tp t="s">
        <v>CLES1X5</v>
        <stp/>
        <stp>ContractData</stp>
        <stp>CLES1X</stp>
        <stp>Symbol</stp>
        <tr r="N62" s="2"/>
      </tp>
      <tp t="s">
        <v>CLES1Z5</v>
        <stp/>
        <stp>ContractData</stp>
        <stp>CLES1Z</stp>
        <stp>Symbol</stp>
        <tr r="O67" s="2"/>
      </tp>
      <tp t="s">
        <v>CLES1G5</v>
        <stp/>
        <stp>ContractData</stp>
        <stp>CLES1G</stp>
        <stp>Symbol</stp>
        <tr r="E17" s="2"/>
      </tp>
      <tp t="s">
        <v>CLES1F5</v>
        <stp/>
        <stp>ContractData</stp>
        <stp>CLES1F</stp>
        <stp>Symbol</stp>
        <tr r="D12" s="2"/>
      </tp>
      <tp t="s">
        <v>CLES1H5</v>
        <stp/>
        <stp>ContractData</stp>
        <stp>CLES1H</stp>
        <stp>Symbol</stp>
        <tr r="F22" s="2"/>
      </tp>
      <tp t="s">
        <v>CLES1K5</v>
        <stp/>
        <stp>ContractData</stp>
        <stp>CLES1K</stp>
        <stp>Symbol</stp>
        <tr r="H32" s="2"/>
      </tp>
      <tp t="s">
        <v>CLES1J5</v>
        <stp/>
        <stp>ContractData</stp>
        <stp>CLES1J</stp>
        <stp>Symbol</stp>
        <tr r="G27" s="2"/>
      </tp>
      <tp t="s">
        <v>CLES1M5</v>
        <stp/>
        <stp>ContractData</stp>
        <stp>CLES1M</stp>
        <stp>Symbol</stp>
        <tr r="I37" s="2"/>
      </tp>
      <tp t="s">
        <v>CLES1N5</v>
        <stp/>
        <stp>ContractData</stp>
        <stp>CLES1N</stp>
        <stp>Symbol</stp>
        <tr r="J42" s="2"/>
      </tp>
      <tp t="s">
        <v>CLES6G5</v>
        <stp/>
        <stp>ContractData</stp>
        <stp>CLES6G</stp>
        <stp>Symbol</stp>
        <tr r="J17" s="2"/>
      </tp>
      <tp t="s">
        <v>CLES6F5</v>
        <stp/>
        <stp>ContractData</stp>
        <stp>CLES6F</stp>
        <stp>Symbol</stp>
        <tr r="I12" s="2"/>
      </tp>
      <tp t="s">
        <v>CLES6H5</v>
        <stp/>
        <stp>ContractData</stp>
        <stp>CLES6H</stp>
        <stp>Symbol</stp>
        <tr r="K22" s="2"/>
      </tp>
      <tp t="s">
        <v>CLES6K5</v>
        <stp/>
        <stp>ContractData</stp>
        <stp>CLES6K</stp>
        <stp>Symbol</stp>
        <tr r="M32" s="2"/>
      </tp>
      <tp t="s">
        <v>CLES6J5</v>
        <stp/>
        <stp>ContractData</stp>
        <stp>CLES6J</stp>
        <stp>Symbol</stp>
        <tr r="L27" s="2"/>
      </tp>
      <tp t="s">
        <v>CLES6M5</v>
        <stp/>
        <stp>ContractData</stp>
        <stp>CLES6M</stp>
        <stp>Symbol</stp>
        <tr r="N37" s="2"/>
      </tp>
      <tp t="s">
        <v>CLES7G5</v>
        <stp/>
        <stp>ContractData</stp>
        <stp>CLES7G</stp>
        <stp>Symbol</stp>
        <tr r="K17" s="2"/>
      </tp>
      <tp t="s">
        <v>CLES7F5</v>
        <stp/>
        <stp>ContractData</stp>
        <stp>CLES7F</stp>
        <stp>Symbol</stp>
        <tr r="J12" s="2"/>
      </tp>
      <tp t="s">
        <v>CLES7H5</v>
        <stp/>
        <stp>ContractData</stp>
        <stp>CLES7H</stp>
        <stp>Symbol</stp>
        <tr r="L22" s="2"/>
      </tp>
      <tp t="s">
        <v>CLES7K5</v>
        <stp/>
        <stp>ContractData</stp>
        <stp>CLES7K</stp>
        <stp>Symbol</stp>
        <tr r="N32" s="2"/>
      </tp>
      <tp t="s">
        <v>CLES7J5</v>
        <stp/>
        <stp>ContractData</stp>
        <stp>CLES7J</stp>
        <stp>Symbol</stp>
        <tr r="M27" s="2"/>
      </tp>
      <tp t="s">
        <v>CLES4Q5</v>
        <stp/>
        <stp>ContractData</stp>
        <stp>CLES4Q</stp>
        <stp>Symbol</stp>
        <tr r="N47" s="2"/>
      </tp>
      <tp t="s">
        <v>CLES4G5</v>
        <stp/>
        <stp>ContractData</stp>
        <stp>CLES4G</stp>
        <stp>Symbol</stp>
        <tr r="H17" s="2"/>
      </tp>
      <tp t="s">
        <v>CLES4F5</v>
        <stp/>
        <stp>ContractData</stp>
        <stp>CLES4F</stp>
        <stp>Symbol</stp>
        <tr r="G12" s="2"/>
      </tp>
      <tp t="s">
        <v>CLES4H5</v>
        <stp/>
        <stp>ContractData</stp>
        <stp>CLES4H</stp>
        <stp>Symbol</stp>
        <tr r="I22" s="2"/>
      </tp>
      <tp t="s">
        <v>CLES4K5</v>
        <stp/>
        <stp>ContractData</stp>
        <stp>CLES4K</stp>
        <stp>Symbol</stp>
        <tr r="K32" s="2"/>
      </tp>
      <tp t="s">
        <v>CLES4J5</v>
        <stp/>
        <stp>ContractData</stp>
        <stp>CLES4J</stp>
        <stp>Symbol</stp>
        <tr r="J27" s="2"/>
      </tp>
      <tp t="s">
        <v>CLES4M5</v>
        <stp/>
        <stp>ContractData</stp>
        <stp>CLES4M</stp>
        <stp>Symbol</stp>
        <tr r="L37" s="2"/>
      </tp>
      <tp t="s">
        <v>CLES4N5</v>
        <stp/>
        <stp>ContractData</stp>
        <stp>CLES4N</stp>
        <stp>Symbol</stp>
        <tr r="M42" s="2"/>
      </tp>
      <tp t="s">
        <v>CLES5G5</v>
        <stp/>
        <stp>ContractData</stp>
        <stp>CLES5G</stp>
        <stp>Symbol</stp>
        <tr r="I17" s="2"/>
      </tp>
      <tp t="s">
        <v>CLES5F5</v>
        <stp/>
        <stp>ContractData</stp>
        <stp>CLES5F</stp>
        <stp>Symbol</stp>
        <tr r="H12" s="2"/>
      </tp>
      <tp t="s">
        <v>CLES5H5</v>
        <stp/>
        <stp>ContractData</stp>
        <stp>CLES5H</stp>
        <stp>Symbol</stp>
        <tr r="J22" s="2"/>
      </tp>
      <tp t="s">
        <v>CLES5K5</v>
        <stp/>
        <stp>ContractData</stp>
        <stp>CLES5K</stp>
        <stp>Symbol</stp>
        <tr r="L32" s="2"/>
      </tp>
      <tp t="s">
        <v>CLES5J5</v>
        <stp/>
        <stp>ContractData</stp>
        <stp>CLES5J</stp>
        <stp>Symbol</stp>
        <tr r="K27" s="2"/>
      </tp>
      <tp t="s">
        <v>CLES5M5</v>
        <stp/>
        <stp>ContractData</stp>
        <stp>CLES5M</stp>
        <stp>Symbol</stp>
        <tr r="M37" s="2"/>
      </tp>
      <tp t="s">
        <v>CLES5N5</v>
        <stp/>
        <stp>ContractData</stp>
        <stp>CLES5N</stp>
        <stp>Symbol</stp>
        <tr r="N42" s="2"/>
      </tp>
      <tp t="s">
        <v>CLEX5</v>
        <stp/>
        <stp>ContractData</stp>
        <stp>CLE?11</stp>
        <stp>Symbol</stp>
        <tr r="Q12" s="3"/>
      </tp>
      <tp t="s">
        <v>CLEV5</v>
        <stp/>
        <stp>ContractData</stp>
        <stp>CLE?10</stp>
        <stp>Symbol</stp>
        <tr r="Q11" s="3"/>
      </tp>
      <tp t="s">
        <v>CLEZ5</v>
        <stp/>
        <stp>ContractData</stp>
        <stp>CLE?12</stp>
        <stp>Symbol</stp>
        <tr r="Q13" s="3"/>
      </tp>
      <tp>
        <v>-0.35000000000000003</v>
        <stp/>
        <stp>ContractData</stp>
        <stp>CLES2J5</stp>
        <stp>LastTradeorSettle</stp>
        <stp/>
        <stp>T</stp>
        <tr r="H30" s="2"/>
      </tp>
      <tp>
        <v>-0.5</v>
        <stp/>
        <stp>ContractData</stp>
        <stp>CLES3J5</stp>
        <stp>LastTradeorSettle</stp>
        <stp/>
        <stp>T</stp>
        <tr r="I30" s="2"/>
      </tp>
      <tp>
        <v>-0.19</v>
        <stp/>
        <stp>ContractData</stp>
        <stp>CLES1J5</stp>
        <stp>LastTradeorSettle</stp>
        <stp/>
        <stp>T</stp>
        <tr r="G30" s="2"/>
      </tp>
      <tp t="s">
        <v/>
        <stp/>
        <stp>ContractData</stp>
        <stp>CLES6J5</stp>
        <stp>LastTradeorSettle</stp>
        <stp/>
        <stp>T</stp>
        <tr r="L30" s="2"/>
      </tp>
      <tp>
        <v>-1.51</v>
        <stp/>
        <stp>ContractData</stp>
        <stp>CLES7J5</stp>
        <stp>LastTradeorSettle</stp>
        <stp/>
        <stp>T</stp>
        <tr r="M30" s="2"/>
      </tp>
      <tp>
        <v>-0.68</v>
        <stp/>
        <stp>ContractData</stp>
        <stp>CLES4J5</stp>
        <stp>LastTradeorSettle</stp>
        <stp/>
        <stp>T</stp>
        <tr r="J30" s="2"/>
      </tp>
      <tp>
        <v>-0.92</v>
        <stp/>
        <stp>ContractData</stp>
        <stp>CLES5J5</stp>
        <stp>LastTradeorSettle</stp>
        <stp/>
        <stp>T</stp>
        <tr r="K30" s="2"/>
      </tp>
      <tp>
        <v>-1.79</v>
        <stp/>
        <stp>ContractData</stp>
        <stp>CLES8J5</stp>
        <stp>LastTradeorSettle</stp>
        <stp/>
        <stp>T</stp>
        <tr r="N30" s="2"/>
      </tp>
      <tp>
        <v>64</v>
        <stp/>
        <stp>ContractData</stp>
        <stp>CLEJ5</stp>
        <stp>Bate</stp>
        <tr r="Q17" s="3"/>
      </tp>
      <tp>
        <v>-0.32</v>
        <stp/>
        <stp>ContractData</stp>
        <stp>CLES2K5</stp>
        <stp>LastTradeorSettle</stp>
        <stp/>
        <stp>T</stp>
        <tr r="I35" s="2"/>
      </tp>
      <tp>
        <v>-0.49</v>
        <stp/>
        <stp>ContractData</stp>
        <stp>CLES3K5</stp>
        <stp>LastTradeorSettle</stp>
        <stp/>
        <stp>T</stp>
        <tr r="J35" s="2"/>
      </tp>
      <tp>
        <v>-0.17</v>
        <stp/>
        <stp>ContractData</stp>
        <stp>CLES1K5</stp>
        <stp>LastTradeorSettle</stp>
        <stp/>
        <stp>T</stp>
        <tr r="H35" s="2"/>
      </tp>
      <tp>
        <v>-1.31</v>
        <stp/>
        <stp>ContractData</stp>
        <stp>CLES6K5</stp>
        <stp>LastTradeorSettle</stp>
        <stp/>
        <stp>T</stp>
        <tr r="M35" s="2"/>
      </tp>
      <tp>
        <v>-1.58</v>
        <stp/>
        <stp>ContractData</stp>
        <stp>CLES7K5</stp>
        <stp>LastTradeorSettle</stp>
        <stp/>
        <stp>T</stp>
        <tr r="N35" s="2"/>
      </tp>
      <tp>
        <v>-0.77</v>
        <stp/>
        <stp>ContractData</stp>
        <stp>CLES4K5</stp>
        <stp>LastTradeorSettle</stp>
        <stp/>
        <stp>T</stp>
        <tr r="K35" s="2"/>
      </tp>
      <tp>
        <v>-1.05</v>
        <stp/>
        <stp>ContractData</stp>
        <stp>CLES5K5</stp>
        <stp>LastTradeorSettle</stp>
        <stp/>
        <stp>T</stp>
        <tr r="L35" s="2"/>
      </tp>
      <tp>
        <v>128</v>
        <stp/>
        <stp>ContractData</stp>
        <stp>CLEK5</stp>
        <stp>Bate</stp>
        <tr r="Q18" s="3"/>
      </tp>
      <tp>
        <v>63.17</v>
        <stp/>
        <stp>ContractData</stp>
        <stp>CLE</stp>
        <stp>Bid</stp>
        <stp/>
        <stp>T</stp>
        <tr r="E49" s="2"/>
      </tp>
      <tp>
        <v>63.18</v>
        <stp/>
        <stp>ContractData</stp>
        <stp>CLE</stp>
        <stp>Ask</stp>
        <stp/>
        <stp>T</stp>
        <tr r="E46" s="2"/>
      </tp>
      <tp>
        <v>67</v>
        <stp/>
        <stp>ContractData</stp>
        <stp>CLEX5</stp>
        <stp>High</stp>
        <stp/>
        <stp>T</stp>
        <tr r="E65" s="2"/>
      </tp>
      <tp>
        <v>67.39</v>
        <stp/>
        <stp>ContractData</stp>
        <stp>CLEZ5</stp>
        <stp>High</stp>
        <stp/>
        <stp>T</stp>
        <tr r="E66" s="2"/>
      </tp>
      <tp>
        <v>66.510000000000005</v>
        <stp/>
        <stp>ContractData</stp>
        <stp>CLEU5</stp>
        <stp>High</stp>
        <stp/>
        <stp>T</stp>
        <tr r="E63" s="2"/>
      </tp>
      <tp>
        <v>66.540000000000006</v>
        <stp/>
        <stp>ContractData</stp>
        <stp>CLEV5</stp>
        <stp>High</stp>
        <stp/>
        <stp>T</stp>
        <tr r="E64" s="2"/>
      </tp>
      <tp>
        <v>66.34</v>
        <stp/>
        <stp>ContractData</stp>
        <stp>CLEQ5</stp>
        <stp>High</stp>
        <stp/>
        <stp>T</stp>
        <tr r="E61" s="2"/>
      </tp>
      <tp>
        <v>66.290000000000006</v>
        <stp/>
        <stp>ContractData</stp>
        <stp>CLEM5</stp>
        <stp>High</stp>
        <stp/>
        <stp>T</stp>
        <tr r="E59" s="2"/>
      </tp>
      <tp>
        <v>66.37</v>
        <stp/>
        <stp>ContractData</stp>
        <stp>CLEN5</stp>
        <stp>High</stp>
        <stp/>
        <stp>T</stp>
        <tr r="E60" s="2"/>
      </tp>
      <tp>
        <v>65.900000000000006</v>
        <stp/>
        <stp>ContractData</stp>
        <stp>CLEH5</stp>
        <stp>High</stp>
        <stp/>
        <stp>T</stp>
        <tr r="E55" s="2"/>
      </tp>
      <tp>
        <v>66.09</v>
        <stp/>
        <stp>ContractData</stp>
        <stp>CLEK5</stp>
        <stp>High</stp>
        <stp/>
        <stp>T</stp>
        <tr r="E58" s="2"/>
      </tp>
      <tp>
        <v>65.84</v>
        <stp/>
        <stp>ContractData</stp>
        <stp>CLEJ5</stp>
        <stp>High</stp>
        <stp/>
        <stp>T</stp>
        <tr r="E56" s="2"/>
      </tp>
      <tp>
        <v>65.61</v>
        <stp/>
        <stp>ContractData</stp>
        <stp>CLEG5</stp>
        <stp>High</stp>
        <stp/>
        <stp>T</stp>
        <tr r="E54" s="2"/>
      </tp>
      <tp>
        <v>65.55</v>
        <stp/>
        <stp>ContractData</stp>
        <stp>CLEF5</stp>
        <stp>High</stp>
        <stp/>
        <stp>T</stp>
        <tr r="E53" s="2"/>
      </tp>
      <tp>
        <v>-2.1800000000000002</v>
        <stp/>
        <stp>ContractData</stp>
        <stp>CLES10G5</stp>
        <stp>LastTradeorSettle</stp>
        <stp/>
        <stp>T</stp>
        <tr r="N20" s="2"/>
      </tp>
      <tp>
        <v>128</v>
        <stp/>
        <stp>ContractData</stp>
        <stp>CLES8H</stp>
        <stp>Bate</stp>
        <tr r="K16" s="3"/>
      </tp>
      <tp>
        <v>64</v>
        <stp/>
        <stp>ContractData</stp>
        <stp>CLES8J</stp>
        <stp>Bate</stp>
        <tr r="K17" s="3"/>
      </tp>
      <tp>
        <v>64</v>
        <stp/>
        <stp>ContractData</stp>
        <stp>CLES8K</stp>
        <stp>Bate</stp>
        <tr r="K18" s="3"/>
      </tp>
      <tp>
        <v>0</v>
        <stp/>
        <stp>ContractData</stp>
        <stp>CLES8M</stp>
        <stp>Bate</stp>
        <tr r="K19" s="3"/>
      </tp>
      <tp>
        <v>64</v>
        <stp/>
        <stp>ContractData</stp>
        <stp>CLES8F</stp>
        <stp>Bate</stp>
        <tr r="K14" s="3"/>
      </tp>
      <tp>
        <v>128</v>
        <stp/>
        <stp>ContractData</stp>
        <stp>CLES8G</stp>
        <stp>Bate</stp>
        <tr r="K15" s="3"/>
      </tp>
      <tp>
        <v>-0.44546111244883219</v>
        <stp/>
        <stp>ContractData</stp>
        <stp>EP</stp>
        <stp>PerCentNetLastQuote</stp>
        <stp/>
        <stp>T</stp>
        <tr r="F43" s="2"/>
      </tp>
      <tp>
        <v>65.460000000000008</v>
        <stp/>
        <stp>ContractData</stp>
        <stp>CLEF5</stp>
        <stp>Open</stp>
        <stp/>
        <stp>T</stp>
        <tr r="D53" s="2"/>
      </tp>
      <tp>
        <v>65.599999999999994</v>
        <stp/>
        <stp>ContractData</stp>
        <stp>CLEG5</stp>
        <stp>Open</stp>
        <stp/>
        <stp>T</stp>
        <tr r="D54" s="2"/>
      </tp>
      <tp>
        <v>66.290000000000006</v>
        <stp/>
        <stp>ContractData</stp>
        <stp>CLEM5</stp>
        <stp>Open</stp>
        <stp/>
        <stp>T</stp>
        <tr r="D59" s="2"/>
      </tp>
      <tp>
        <v>66.37</v>
        <stp/>
        <stp>ContractData</stp>
        <stp>CLEN5</stp>
        <stp>Open</stp>
        <stp/>
        <stp>T</stp>
        <tr r="D60" s="2"/>
      </tp>
      <tp>
        <v>65.900000000000006</v>
        <stp/>
        <stp>ContractData</stp>
        <stp>CLEH5</stp>
        <stp>Open</stp>
        <stp/>
        <stp>T</stp>
        <tr r="D55" s="2"/>
      </tp>
      <tp>
        <v>65.84</v>
        <stp/>
        <stp>ContractData</stp>
        <stp>CLEJ5</stp>
        <stp>Open</stp>
        <stp/>
        <stp>T</stp>
        <tr r="D56" s="2"/>
      </tp>
      <tp>
        <v>66.09</v>
        <stp/>
        <stp>ContractData</stp>
        <stp>CLEK5</stp>
        <stp>Open</stp>
        <stp/>
        <stp>T</stp>
        <tr r="D58" s="2"/>
      </tp>
      <tp>
        <v>66.13</v>
        <stp/>
        <stp>ContractData</stp>
        <stp>CLEU5</stp>
        <stp>Open</stp>
        <stp/>
        <stp>T</stp>
        <tr r="D63" s="2"/>
      </tp>
      <tp>
        <v>66.540000000000006</v>
        <stp/>
        <stp>ContractData</stp>
        <stp>CLEV5</stp>
        <stp>Open</stp>
        <stp/>
        <stp>T</stp>
        <tr r="D64" s="2"/>
      </tp>
      <tp>
        <v>66</v>
        <stp/>
        <stp>ContractData</stp>
        <stp>CLEQ5</stp>
        <stp>Open</stp>
        <stp/>
        <stp>T</stp>
        <tr r="D61" s="2"/>
      </tp>
      <tp>
        <v>66.930000000000007</v>
        <stp/>
        <stp>ContractData</stp>
        <stp>CLEX5</stp>
        <stp>Open</stp>
        <stp/>
        <stp>T</stp>
        <tr r="D65" s="2"/>
      </tp>
      <tp>
        <v>67.31</v>
        <stp/>
        <stp>ContractData</stp>
        <stp>CLEZ5</stp>
        <stp>Open</stp>
        <stp/>
        <stp>T</stp>
        <tr r="D66" s="2"/>
      </tp>
      <tp>
        <v>-2.31</v>
        <stp/>
        <stp>ContractData</stp>
        <stp>CLES11F5</stp>
        <stp>LastTradeorSettle</stp>
        <stp/>
        <stp>T</stp>
        <tr r="N15" s="2"/>
      </tp>
      <tp t="s">
        <v/>
        <stp/>
        <stp>ContractData</stp>
        <stp>CLES10F5</stp>
        <stp>LastTradeorSettle</stp>
        <stp/>
        <stp>T</stp>
        <tr r="M15" s="2"/>
      </tp>
      <tp>
        <v>0</v>
        <stp/>
        <stp>ContractData</stp>
        <stp>CLES9H</stp>
        <stp>Bate</stp>
        <tr r="L16" s="3"/>
      </tp>
      <tp>
        <v>128</v>
        <stp/>
        <stp>ContractData</stp>
        <stp>CLES9J</stp>
        <stp>Bate</stp>
        <tr r="L17" s="3"/>
      </tp>
      <tp>
        <v>0</v>
        <stp/>
        <stp>ContractData</stp>
        <stp>CLES9K</stp>
        <stp>Bate</stp>
        <tr r="L18" s="3"/>
      </tp>
      <tp>
        <v>128</v>
        <stp/>
        <stp>ContractData</stp>
        <stp>CLES9F</stp>
        <stp>Bate</stp>
        <tr r="L14" s="3"/>
      </tp>
      <tp>
        <v>64</v>
        <stp/>
        <stp>ContractData</stp>
        <stp>CLES9G</stp>
        <stp>Bate</stp>
        <tr r="L15" s="3"/>
      </tp>
      <tp t="s">
        <v>CLEF5</v>
        <stp/>
        <stp>ContractData</stp>
        <stp>CLEF5</stp>
        <stp>Symbol</stp>
        <tr r="B12" s="2"/>
        <tr r="B7" s="2"/>
      </tp>
      <tp t="s">
        <v>CLEG5</v>
        <stp/>
        <stp>ContractData</stp>
        <stp>CLEG5</stp>
        <stp>Symbol</stp>
        <tr r="D17" s="2"/>
        <tr r="D7" s="2"/>
      </tp>
      <tp t="s">
        <v>CLEH5</v>
        <stp/>
        <stp>ContractData</stp>
        <stp>CLEH5</stp>
        <stp>Symbol</stp>
        <tr r="E22" s="2"/>
        <tr r="E7" s="2"/>
      </tp>
      <tp t="s">
        <v>CLEJ5</v>
        <stp/>
        <stp>ContractData</stp>
        <stp>CLEJ5</stp>
        <stp>Symbol</stp>
        <tr r="F7" s="2"/>
        <tr r="F27" s="2"/>
      </tp>
      <tp t="s">
        <v>CLEK5</v>
        <stp/>
        <stp>ContractData</stp>
        <stp>CLEK5</stp>
        <stp>Symbol</stp>
        <tr r="G7" s="2"/>
        <tr r="G32" s="2"/>
      </tp>
      <tp t="s">
        <v>CLEM5</v>
        <stp/>
        <stp>ContractData</stp>
        <stp>CLEM5</stp>
        <stp>Symbol</stp>
        <tr r="H7" s="2"/>
        <tr r="H37" s="2"/>
      </tp>
      <tp t="s">
        <v>CLEN5</v>
        <stp/>
        <stp>ContractData</stp>
        <stp>CLEN5</stp>
        <stp>Symbol</stp>
        <tr r="I7" s="2"/>
        <tr r="I42" s="2"/>
      </tp>
      <tp t="s">
        <v>CLEQ5</v>
        <stp/>
        <stp>ContractData</stp>
        <stp>CLEQ5</stp>
        <stp>Symbol</stp>
        <tr r="J47" s="2"/>
        <tr r="J7" s="2"/>
      </tp>
      <tp t="s">
        <v>CLEU5</v>
        <stp/>
        <stp>ContractData</stp>
        <stp>CLEU5</stp>
        <stp>Symbol</stp>
        <tr r="K52" s="2"/>
        <tr r="K7" s="2"/>
      </tp>
      <tp t="s">
        <v>CLEV5</v>
        <stp/>
        <stp>ContractData</stp>
        <stp>CLEV5</stp>
        <stp>Symbol</stp>
        <tr r="L7" s="2"/>
        <tr r="L57" s="2"/>
      </tp>
      <tp t="s">
        <v>CLEX5</v>
        <stp/>
        <stp>ContractData</stp>
        <stp>CLEX5</stp>
        <stp>Symbol</stp>
        <tr r="M62" s="2"/>
        <tr r="M7" s="2"/>
      </tp>
      <tp t="s">
        <v>CLEZ5</v>
        <stp/>
        <stp>ContractData</stp>
        <stp>CLEZ5</stp>
        <stp>Symbol</stp>
        <tr r="N67" s="2"/>
        <tr r="N7" s="2"/>
      </tp>
      <tp t="s">
        <v>CLEG5</v>
        <stp/>
        <stp>ContractData</stp>
        <stp>CLE?2</stp>
        <stp>Symbol</stp>
        <tr r="Q3" s="3"/>
        <tr r="S36" s="3"/>
      </tp>
      <tp t="s">
        <v>CLEH5</v>
        <stp/>
        <stp>ContractData</stp>
        <stp>CLE?3</stp>
        <stp>Symbol</stp>
        <tr r="Q4" s="3"/>
      </tp>
      <tp t="s">
        <v>CLEF5</v>
        <stp/>
        <stp>ContractData</stp>
        <stp>CLE?1</stp>
        <stp>Symbol</stp>
        <tr r="Q2" s="3"/>
        <tr r="S35" s="3"/>
      </tp>
      <tp t="s">
        <v>CLEM5</v>
        <stp/>
        <stp>ContractData</stp>
        <stp>CLE?6</stp>
        <stp>Symbol</stp>
        <tr r="Q7" s="3"/>
      </tp>
      <tp t="s">
        <v>CLEN5</v>
        <stp/>
        <stp>ContractData</stp>
        <stp>CLE?7</stp>
        <stp>Symbol</stp>
        <tr r="Q8" s="3"/>
      </tp>
      <tp t="s">
        <v>CLEJ5</v>
        <stp/>
        <stp>ContractData</stp>
        <stp>CLE?4</stp>
        <stp>Symbol</stp>
        <tr r="Q5" s="3"/>
      </tp>
      <tp t="s">
        <v>CLEK5</v>
        <stp/>
        <stp>ContractData</stp>
        <stp>CLE?5</stp>
        <stp>Symbol</stp>
        <tr r="Q6" s="3"/>
      </tp>
      <tp t="s">
        <v>CLEQ5</v>
        <stp/>
        <stp>ContractData</stp>
        <stp>CLE?8</stp>
        <stp>Symbol</stp>
        <tr r="Q9" s="3"/>
      </tp>
      <tp t="s">
        <v>CLEU5</v>
        <stp/>
        <stp>ContractData</stp>
        <stp>CLE?9</stp>
        <stp>Symbol</stp>
        <tr r="Q10" s="3"/>
      </tp>
      <tp>
        <v>128</v>
        <stp/>
        <stp>ContractData</stp>
        <stp>CLES6H</stp>
        <stp>Bate</stp>
        <tr r="I16" s="3"/>
      </tp>
      <tp>
        <v>128</v>
        <stp/>
        <stp>ContractData</stp>
        <stp>CLES6J</stp>
        <stp>Bate</stp>
        <tr r="I17" s="3"/>
      </tp>
      <tp>
        <v>64</v>
        <stp/>
        <stp>ContractData</stp>
        <stp>CLES6K</stp>
        <stp>Bate</stp>
        <tr r="I18" s="3"/>
      </tp>
      <tp>
        <v>128</v>
        <stp/>
        <stp>ContractData</stp>
        <stp>CLES6M</stp>
        <stp>Bate</stp>
        <tr r="I19" s="3"/>
      </tp>
      <tp>
        <v>128</v>
        <stp/>
        <stp>ContractData</stp>
        <stp>CLES6N</stp>
        <stp>Bate</stp>
        <tr r="I20" s="3"/>
      </tp>
      <tp>
        <v>128</v>
        <stp/>
        <stp>ContractData</stp>
        <stp>CLES6F</stp>
        <stp>Bate</stp>
        <tr r="I14" s="3"/>
      </tp>
      <tp>
        <v>128</v>
        <stp/>
        <stp>ContractData</stp>
        <stp>CLES6G</stp>
        <stp>Bate</stp>
        <tr r="I15" s="3"/>
      </tp>
      <tp>
        <v>0</v>
        <stp/>
        <stp>ContractData</stp>
        <stp>CLES6Q</stp>
        <stp>Bate</stp>
        <tr r="I21" s="3"/>
      </tp>
      <tp>
        <v>64</v>
        <stp/>
        <stp>ContractData</stp>
        <stp>CLES7H</stp>
        <stp>Bate</stp>
        <tr r="J16" s="3"/>
      </tp>
      <tp>
        <v>64</v>
        <stp/>
        <stp>ContractData</stp>
        <stp>CLES7J</stp>
        <stp>Bate</stp>
        <tr r="J17" s="3"/>
      </tp>
      <tp>
        <v>64</v>
        <stp/>
        <stp>ContractData</stp>
        <stp>CLES7K</stp>
        <stp>Bate</stp>
        <tr r="J18" s="3"/>
      </tp>
      <tp>
        <v>128</v>
        <stp/>
        <stp>ContractData</stp>
        <stp>CLES7M</stp>
        <stp>Bate</stp>
        <tr r="J19" s="3"/>
      </tp>
      <tp>
        <v>0</v>
        <stp/>
        <stp>ContractData</stp>
        <stp>CLES7N</stp>
        <stp>Bate</stp>
        <tr r="J20" s="3"/>
      </tp>
      <tp>
        <v>64</v>
        <stp/>
        <stp>ContractData</stp>
        <stp>CLES7F</stp>
        <stp>Bate</stp>
        <tr r="J14" s="3"/>
      </tp>
      <tp>
        <v>128</v>
        <stp/>
        <stp>ContractData</stp>
        <stp>CLES7G</stp>
        <stp>Bate</stp>
        <tr r="J15" s="3"/>
      </tp>
      <tp>
        <v>-3.7330489105591953</v>
        <stp/>
        <stp>ContractData</stp>
        <stp>CLE</stp>
        <stp>PerCentNetLastQuote</stp>
        <stp/>
        <stp>T</stp>
        <tr r="F39" s="2"/>
      </tp>
      <tp t="s">
        <v>SEP</v>
        <stp/>
        <stp>ContractData</stp>
        <stp>CLEU5</stp>
        <stp>ContractMonth</stp>
        <tr r="B10" s="3"/>
      </tp>
      <tp t="s">
        <v>OCT</v>
        <stp/>
        <stp>ContractData</stp>
        <stp>CLEV5</stp>
        <stp>ContractMonth</stp>
        <tr r="B11" s="3"/>
      </tp>
      <tp t="s">
        <v>AUG</v>
        <stp/>
        <stp>ContractData</stp>
        <stp>CLEQ5</stp>
        <stp>ContractMonth</stp>
        <tr r="B9" s="3"/>
      </tp>
      <tp t="s">
        <v>NOV</v>
        <stp/>
        <stp>ContractData</stp>
        <stp>CLEX5</stp>
        <stp>ContractMonth</stp>
        <tr r="B12" s="3"/>
      </tp>
      <tp t="s">
        <v>DEC</v>
        <stp/>
        <stp>ContractData</stp>
        <stp>CLEZ5</stp>
        <stp>ContractMonth</stp>
        <tr r="B13" s="3"/>
      </tp>
      <tp t="s">
        <v>JAN</v>
        <stp/>
        <stp>ContractData</stp>
        <stp>CLEF5</stp>
        <stp>ContractMonth</stp>
        <tr r="B2" s="3"/>
      </tp>
      <tp t="s">
        <v>FEB</v>
        <stp/>
        <stp>ContractData</stp>
        <stp>CLEG5</stp>
        <stp>ContractMonth</stp>
        <tr r="B3" s="3"/>
      </tp>
      <tp t="s">
        <v>JUN</v>
        <stp/>
        <stp>ContractData</stp>
        <stp>CLEM5</stp>
        <stp>ContractMonth</stp>
        <tr r="B7" s="3"/>
      </tp>
      <tp t="s">
        <v>JUL</v>
        <stp/>
        <stp>ContractData</stp>
        <stp>CLEN5</stp>
        <stp>ContractMonth</stp>
        <tr r="B8" s="3"/>
      </tp>
      <tp t="s">
        <v>MAR</v>
        <stp/>
        <stp>ContractData</stp>
        <stp>CLEH5</stp>
        <stp>ContractMonth</stp>
        <tr r="B4" s="3"/>
      </tp>
      <tp t="s">
        <v>APR</v>
        <stp/>
        <stp>ContractData</stp>
        <stp>CLEJ5</stp>
        <stp>ContractMonth</stp>
        <tr r="B5" s="3"/>
      </tp>
      <tp t="s">
        <v>MAY</v>
        <stp/>
        <stp>ContractData</stp>
        <stp>CLEK5</stp>
        <stp>ContractMonth</stp>
        <tr r="B6" s="3"/>
      </tp>
      <tp>
        <v>-1.9123467976536792</v>
        <stp/>
        <stp>ContractData</stp>
        <stp>HOE</stp>
        <stp>PerCentNetLastQuote</stp>
        <stp/>
        <stp>T</stp>
        <tr r="F40" s="2"/>
      </tp>
      <tp>
        <v>-3.0127659574468084</v>
        <stp/>
        <stp>ContractData</stp>
        <stp>RBE</stp>
        <stp>PerCentNetLastQuote</stp>
        <stp/>
        <stp>T</stp>
        <tr r="F41" s="2"/>
      </tp>
      <tp>
        <v>64</v>
        <stp/>
        <stp>ContractData</stp>
        <stp>CLES4H</stp>
        <stp>Bate</stp>
        <tr r="G16" s="3"/>
      </tp>
      <tp>
        <v>64</v>
        <stp/>
        <stp>ContractData</stp>
        <stp>CLES4J</stp>
        <stp>Bate</stp>
        <tr r="G17" s="3"/>
      </tp>
      <tp>
        <v>128</v>
        <stp/>
        <stp>ContractData</stp>
        <stp>CLES4K</stp>
        <stp>Bate</stp>
        <tr r="G18" s="3"/>
      </tp>
      <tp>
        <v>128</v>
        <stp/>
        <stp>ContractData</stp>
        <stp>CLES4M</stp>
        <stp>Bate</stp>
        <tr r="G19" s="3"/>
      </tp>
      <tp>
        <v>64</v>
        <stp/>
        <stp>ContractData</stp>
        <stp>CLES4N</stp>
        <stp>Bate</stp>
        <tr r="G20" s="3"/>
      </tp>
      <tp>
        <v>128</v>
        <stp/>
        <stp>ContractData</stp>
        <stp>CLES4F</stp>
        <stp>Bate</stp>
        <tr r="G14" s="3"/>
      </tp>
      <tp>
        <v>64</v>
        <stp/>
        <stp>ContractData</stp>
        <stp>CLES4G</stp>
        <stp>Bate</stp>
        <tr r="G15" s="3"/>
      </tp>
      <tp>
        <v>128</v>
        <stp/>
        <stp>ContractData</stp>
        <stp>CLES4Q</stp>
        <stp>Bate</stp>
        <tr r="G21" s="3"/>
      </tp>
      <tp>
        <v>128</v>
        <stp/>
        <stp>ContractData</stp>
        <stp>CLES4U</stp>
        <stp>Bate</stp>
        <tr r="G22" s="3"/>
      </tp>
      <tp>
        <v>0</v>
        <stp/>
        <stp>ContractData</stp>
        <stp>CLES4V</stp>
        <stp>Bate</stp>
        <tr r="G23" s="3"/>
      </tp>
      <tp>
        <v>128</v>
        <stp/>
        <stp>ContractData</stp>
        <stp>CLES5H</stp>
        <stp>Bate</stp>
        <tr r="H16" s="3"/>
      </tp>
      <tp>
        <v>128</v>
        <stp/>
        <stp>ContractData</stp>
        <stp>CLES5J</stp>
        <stp>Bate</stp>
        <tr r="H17" s="3"/>
      </tp>
      <tp>
        <v>128</v>
        <stp/>
        <stp>ContractData</stp>
        <stp>CLES5K</stp>
        <stp>Bate</stp>
        <tr r="H18" s="3"/>
      </tp>
      <tp>
        <v>32</v>
        <stp/>
        <stp>ContractData</stp>
        <stp>CLES5M</stp>
        <stp>Bate</stp>
        <tr r="H19" s="3"/>
      </tp>
      <tp>
        <v>64</v>
        <stp/>
        <stp>ContractData</stp>
        <stp>CLES5N</stp>
        <stp>Bate</stp>
        <tr r="H20" s="3"/>
      </tp>
      <tp>
        <v>64</v>
        <stp/>
        <stp>ContractData</stp>
        <stp>CLES5F</stp>
        <stp>Bate</stp>
        <tr r="H14" s="3"/>
      </tp>
      <tp>
        <v>128</v>
        <stp/>
        <stp>ContractData</stp>
        <stp>CLES5G</stp>
        <stp>Bate</stp>
        <tr r="H15" s="3"/>
      </tp>
      <tp>
        <v>128</v>
        <stp/>
        <stp>ContractData</stp>
        <stp>CLES5Q</stp>
        <stp>Bate</stp>
        <tr r="H21" s="3"/>
      </tp>
      <tp>
        <v>0</v>
        <stp/>
        <stp>ContractData</stp>
        <stp>CLES5U</stp>
        <stp>Bate</stp>
        <tr r="H22" s="3"/>
      </tp>
      <tp>
        <v>0</v>
        <stp/>
        <stp>ContractData</stp>
        <stp>CLES2H</stp>
        <stp>Bate</stp>
        <tr r="E16" s="3"/>
      </tp>
      <tp>
        <v>128</v>
        <stp/>
        <stp>ContractData</stp>
        <stp>CLES2J</stp>
        <stp>Bate</stp>
        <tr r="E17" s="3"/>
      </tp>
      <tp>
        <v>128</v>
        <stp/>
        <stp>ContractData</stp>
        <stp>CLES2K</stp>
        <stp>Bate</stp>
        <tr r="E18" s="3"/>
      </tp>
      <tp>
        <v>128</v>
        <stp/>
        <stp>ContractData</stp>
        <stp>CLES2M</stp>
        <stp>Bate</stp>
        <tr r="E19" s="3"/>
      </tp>
      <tp>
        <v>0</v>
        <stp/>
        <stp>ContractData</stp>
        <stp>CLES2N</stp>
        <stp>Bate</stp>
        <tr r="E20" s="3"/>
      </tp>
      <tp>
        <v>0</v>
        <stp/>
        <stp>ContractData</stp>
        <stp>CLES2F</stp>
        <stp>Bate</stp>
        <tr r="E14" s="3"/>
      </tp>
      <tp>
        <v>0</v>
        <stp/>
        <stp>ContractData</stp>
        <stp>CLES2G</stp>
        <stp>Bate</stp>
        <tr r="E15" s="3"/>
      </tp>
      <tp>
        <v>64</v>
        <stp/>
        <stp>ContractData</stp>
        <stp>CLES2X</stp>
        <stp>Bate</stp>
        <tr r="E24" s="3"/>
      </tp>
      <tp>
        <v>128</v>
        <stp/>
        <stp>ContractData</stp>
        <stp>CLES2Z</stp>
        <stp>Bate</stp>
        <tr r="E25" s="3"/>
      </tp>
      <tp>
        <v>64</v>
        <stp/>
        <stp>ContractData</stp>
        <stp>CLES2Q</stp>
        <stp>Bate</stp>
        <tr r="E21" s="3"/>
      </tp>
      <tp>
        <v>64</v>
        <stp/>
        <stp>ContractData</stp>
        <stp>CLES2U</stp>
        <stp>Bate</stp>
        <tr r="E22" s="3"/>
      </tp>
      <tp>
        <v>64</v>
        <stp/>
        <stp>ContractData</stp>
        <stp>CLES2V</stp>
        <stp>Bate</stp>
        <tr r="E23" s="3"/>
      </tp>
      <tp>
        <v>64</v>
        <stp/>
        <stp>ContractData</stp>
        <stp>CLES3H</stp>
        <stp>Bate</stp>
        <tr r="F16" s="3"/>
      </tp>
      <tp>
        <v>128</v>
        <stp/>
        <stp>ContractData</stp>
        <stp>CLES3J</stp>
        <stp>Bate</stp>
        <tr r="F17" s="3"/>
      </tp>
      <tp>
        <v>128</v>
        <stp/>
        <stp>ContractData</stp>
        <stp>CLES3K</stp>
        <stp>Bate</stp>
        <tr r="F18" s="3"/>
      </tp>
      <tp>
        <v>16</v>
        <stp/>
        <stp>ContractData</stp>
        <stp>CLES3M</stp>
        <stp>Bate</stp>
        <tr r="F19" s="3"/>
      </tp>
      <tp>
        <v>128</v>
        <stp/>
        <stp>ContractData</stp>
        <stp>CLES3N</stp>
        <stp>Bate</stp>
        <tr r="F20" s="3"/>
      </tp>
      <tp>
        <v>0</v>
        <stp/>
        <stp>ContractData</stp>
        <stp>CLES3F</stp>
        <stp>Bate</stp>
        <tr r="F14" s="3"/>
      </tp>
      <tp>
        <v>64</v>
        <stp/>
        <stp>ContractData</stp>
        <stp>CLES3G</stp>
        <stp>Bate</stp>
        <tr r="F15" s="3"/>
      </tp>
      <tp>
        <v>128</v>
        <stp/>
        <stp>ContractData</stp>
        <stp>CLES3X</stp>
        <stp>Bate</stp>
        <tr r="F24" s="3"/>
      </tp>
      <tp>
        <v>64</v>
        <stp/>
        <stp>ContractData</stp>
        <stp>CLES3Z</stp>
        <stp>Bate</stp>
        <tr r="F25" s="3"/>
      </tp>
      <tp>
        <v>64</v>
        <stp/>
        <stp>ContractData</stp>
        <stp>CLES3Q</stp>
        <stp>Bate</stp>
        <tr r="F21" s="3"/>
      </tp>
      <tp>
        <v>128</v>
        <stp/>
        <stp>ContractData</stp>
        <stp>CLES3U</stp>
        <stp>Bate</stp>
        <tr r="F22" s="3"/>
      </tp>
      <tp>
        <v>64</v>
        <stp/>
        <stp>ContractData</stp>
        <stp>CLES3V</stp>
        <stp>Bate</stp>
        <tr r="F23" s="3"/>
      </tp>
      <tp t="s">
        <v>JAN</v>
        <stp/>
        <stp>ContractData</stp>
        <stp>CLE?1</stp>
        <stp>ContractMonth</stp>
        <tr r="R35" s="3"/>
      </tp>
      <tp>
        <v>128</v>
        <stp/>
        <stp>ContractData</stp>
        <stp>CLES1H</stp>
        <stp>Bate</stp>
        <tr r="D16" s="3"/>
      </tp>
      <tp>
        <v>0</v>
        <stp/>
        <stp>ContractData</stp>
        <stp>CLES1J</stp>
        <stp>Bate</stp>
        <tr r="D17" s="3"/>
      </tp>
      <tp>
        <v>128</v>
        <stp/>
        <stp>ContractData</stp>
        <stp>CLES1K</stp>
        <stp>Bate</stp>
        <tr r="D18" s="3"/>
      </tp>
      <tp>
        <v>0</v>
        <stp/>
        <stp>ContractData</stp>
        <stp>CLES1M</stp>
        <stp>Bate</stp>
        <tr r="D19" s="3"/>
      </tp>
      <tp>
        <v>64</v>
        <stp/>
        <stp>ContractData</stp>
        <stp>CLES1N</stp>
        <stp>Bate</stp>
        <tr r="D20" s="3"/>
      </tp>
      <tp>
        <v>32</v>
        <stp/>
        <stp>ContractData</stp>
        <stp>CLES1F</stp>
        <stp>Bate</stp>
        <tr r="D14" s="3"/>
      </tp>
      <tp>
        <v>0</v>
        <stp/>
        <stp>ContractData</stp>
        <stp>CLES1G</stp>
        <stp>Bate</stp>
        <tr r="D15" s="3"/>
      </tp>
      <tp>
        <v>0</v>
        <stp/>
        <stp>ContractData</stp>
        <stp>CLES1X</stp>
        <stp>Bate</stp>
        <tr r="D24" s="3"/>
      </tp>
      <tp>
        <v>128</v>
        <stp/>
        <stp>ContractData</stp>
        <stp>CLES1Z</stp>
        <stp>Bate</stp>
        <tr r="D25" s="3"/>
      </tp>
      <tp>
        <v>128</v>
        <stp/>
        <stp>ContractData</stp>
        <stp>CLES1Q</stp>
        <stp>Bate</stp>
        <tr r="D21" s="3"/>
      </tp>
      <tp>
        <v>128</v>
        <stp/>
        <stp>ContractData</stp>
        <stp>CLES1U</stp>
        <stp>Bate</stp>
        <tr r="D22" s="3"/>
      </tp>
      <tp>
        <v>64</v>
        <stp/>
        <stp>ContractData</stp>
        <stp>CLES1V</stp>
        <stp>Bate</stp>
        <tr r="D23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63.17</c:v>
                </c:pt>
                <c:pt idx="1">
                  <c:v>63.300000000000004</c:v>
                </c:pt>
                <c:pt idx="2">
                  <c:v>63.46</c:v>
                </c:pt>
                <c:pt idx="3">
                  <c:v>63.67</c:v>
                </c:pt>
                <c:pt idx="4">
                  <c:v>63.855000000000004</c:v>
                </c:pt>
                <c:pt idx="5">
                  <c:v>64.010000000000005</c:v>
                </c:pt>
                <c:pt idx="6">
                  <c:v>64.16</c:v>
                </c:pt>
                <c:pt idx="7">
                  <c:v>64.344999999999999</c:v>
                </c:pt>
                <c:pt idx="8">
                  <c:v>64.61</c:v>
                </c:pt>
                <c:pt idx="9">
                  <c:v>64.849999999999994</c:v>
                </c:pt>
                <c:pt idx="10">
                  <c:v>65.14</c:v>
                </c:pt>
                <c:pt idx="11">
                  <c:v>65.489999999999995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75464"/>
        <c:axId val="515749696"/>
      </c:lineChart>
      <c:catAx>
        <c:axId val="62857546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aseline="0"/>
            </a:pPr>
            <a:endParaRPr lang="en-US"/>
          </a:p>
        </c:txPr>
        <c:crossAx val="515749696"/>
        <c:crosses val="autoZero"/>
        <c:auto val="1"/>
        <c:lblAlgn val="ctr"/>
        <c:lblOffset val="100"/>
        <c:noMultiLvlLbl val="0"/>
      </c:catAx>
      <c:valAx>
        <c:axId val="51574969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628575464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7068952794426"/>
          <c:y val="0.27357582305265599"/>
          <c:w val="0.86292746427695699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-2.4499999999999957</c:v>
                </c:pt>
                <c:pt idx="1">
                  <c:v>-2.4100000000000037</c:v>
                </c:pt>
                <c:pt idx="2">
                  <c:v>-2.3500000000000014</c:v>
                </c:pt>
                <c:pt idx="3">
                  <c:v>-2.3399999999999963</c:v>
                </c:pt>
                <c:pt idx="4">
                  <c:v>-2.3599999999999994</c:v>
                </c:pt>
                <c:pt idx="5">
                  <c:v>-2.3499999999999943</c:v>
                </c:pt>
                <c:pt idx="6">
                  <c:v>-2.4899999999999949</c:v>
                </c:pt>
                <c:pt idx="7">
                  <c:v>-2.3500000000000085</c:v>
                </c:pt>
                <c:pt idx="8">
                  <c:v>-2.3299999999999983</c:v>
                </c:pt>
                <c:pt idx="9">
                  <c:v>-2.4100000000000108</c:v>
                </c:pt>
                <c:pt idx="10">
                  <c:v>-2.3900000000000006</c:v>
                </c:pt>
                <c:pt idx="11">
                  <c:v>-2.2399999999999949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750088"/>
        <c:axId val="515748520"/>
      </c:barChart>
      <c:catAx>
        <c:axId val="51575008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515748520"/>
        <c:crosses val="autoZero"/>
        <c:auto val="1"/>
        <c:lblAlgn val="ctr"/>
        <c:lblOffset val="100"/>
        <c:noMultiLvlLbl val="0"/>
      </c:catAx>
      <c:valAx>
        <c:axId val="51574852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51575008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i="0" baseline="0">
                    <a:solidFill>
                      <a:schemeClr val="bg1"/>
                    </a:solidFill>
                    <a:latin typeface="Tahoma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CLES1F</c:v>
                </c:pt>
                <c:pt idx="1">
                  <c:v>CLES2F</c:v>
                </c:pt>
                <c:pt idx="2">
                  <c:v>CLES3F</c:v>
                </c:pt>
                <c:pt idx="3">
                  <c:v>CLES4F</c:v>
                </c:pt>
                <c:pt idx="4">
                  <c:v>CLES5F</c:v>
                </c:pt>
                <c:pt idx="5">
                  <c:v>CLES6F</c:v>
                </c:pt>
                <c:pt idx="6">
                  <c:v>CLES7F</c:v>
                </c:pt>
                <c:pt idx="7">
                  <c:v>CLES8F</c:v>
                </c:pt>
                <c:pt idx="8">
                  <c:v>CLES9F</c:v>
                </c:pt>
                <c:pt idx="9">
                  <c:v>CLES10F</c:v>
                </c:pt>
                <c:pt idx="10">
                  <c:v>CLES11F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-0.14000000000000001</c:v>
                </c:pt>
                <c:pt idx="1">
                  <c:v>-0.3</c:v>
                </c:pt>
                <c:pt idx="2">
                  <c:v>-0.5</c:v>
                </c:pt>
                <c:pt idx="3">
                  <c:v>-0.68</c:v>
                </c:pt>
                <c:pt idx="4">
                  <c:v>-0.84</c:v>
                </c:pt>
                <c:pt idx="5">
                  <c:v>-0.99</c:v>
                </c:pt>
                <c:pt idx="6">
                  <c:v>-1.18</c:v>
                </c:pt>
                <c:pt idx="7">
                  <c:v>-1.42</c:v>
                </c:pt>
                <c:pt idx="8">
                  <c:v>-1.675</c:v>
                </c:pt>
                <c:pt idx="9">
                  <c:v>-1.9750000000000001</c:v>
                </c:pt>
                <c:pt idx="10">
                  <c:v>-2.31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747096"/>
        <c:axId val="623748272"/>
      </c:lineChart>
      <c:catAx>
        <c:axId val="623747096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623748272"/>
        <c:crosses val="autoZero"/>
        <c:auto val="1"/>
        <c:lblAlgn val="ctr"/>
        <c:lblOffset val="100"/>
        <c:noMultiLvlLbl val="0"/>
      </c:catAx>
      <c:valAx>
        <c:axId val="62374827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62374709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solidFill>
        <a:schemeClr val="tx2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-3.0000000000000013E-2</c:v>
                </c:pt>
                <c:pt idx="1">
                  <c:v>-7.9999999999999988E-2</c:v>
                </c:pt>
                <c:pt idx="2">
                  <c:v>-8.0000000000000016E-2</c:v>
                </c:pt>
                <c:pt idx="3">
                  <c:v>-3.0000000000000027E-2</c:v>
                </c:pt>
                <c:pt idx="4">
                  <c:v>1.0000000000000009E-2</c:v>
                </c:pt>
                <c:pt idx="5">
                  <c:v>-5.9999999999999942E-2</c:v>
                </c:pt>
                <c:pt idx="6">
                  <c:v>-7.9999999999999849E-2</c:v>
                </c:pt>
                <c:pt idx="7">
                  <c:v>-0.1399999999999999</c:v>
                </c:pt>
                <c:pt idx="8">
                  <c:v>-5.0000000000000044E-2</c:v>
                </c:pt>
                <c:pt idx="9">
                  <c:v>-0.16000000000000014</c:v>
                </c:pt>
                <c:pt idx="10">
                  <c:v>-0.18000000000000016</c:v>
                </c:pt>
                <c:pt idx="11">
                  <c:v>-0.16000000000000014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914944"/>
        <c:axId val="516915336"/>
      </c:barChart>
      <c:catAx>
        <c:axId val="51691494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516915336"/>
        <c:crosses val="autoZero"/>
        <c:auto val="1"/>
        <c:lblAlgn val="ctr"/>
        <c:lblOffset val="100"/>
        <c:noMultiLvlLbl val="0"/>
      </c:catAx>
      <c:valAx>
        <c:axId val="51691533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51691494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290718</c:v>
                </c:pt>
                <c:pt idx="1">
                  <c:v>518358</c:v>
                </c:pt>
                <c:pt idx="2">
                  <c:v>459073</c:v>
                </c:pt>
                <c:pt idx="3">
                  <c:v>525290</c:v>
                </c:pt>
                <c:pt idx="4">
                  <c:v>595882</c:v>
                </c:pt>
                <c:pt idx="5">
                  <c:v>853819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516916120"/>
        <c:axId val="628334912"/>
      </c:barChart>
      <c:catAx>
        <c:axId val="516916120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628334912"/>
        <c:crosses val="autoZero"/>
        <c:auto val="1"/>
        <c:lblAlgn val="ctr"/>
        <c:lblOffset val="100"/>
        <c:noMultiLvlLbl val="0"/>
      </c:catAx>
      <c:valAx>
        <c:axId val="62833491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516916120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013000563378296E-2"/>
          <c:y val="0.22192956397274571"/>
          <c:w val="0.91797399887324338"/>
          <c:h val="0.4035813744382258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CLEFrontMonth!$V$66:$V$78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CLEFrontMonth!$U$66:$U$78</c:f>
              <c:numCache>
                <c:formatCode>General</c:formatCode>
                <c:ptCount val="12"/>
                <c:pt idx="0">
                  <c:v>108231</c:v>
                </c:pt>
                <c:pt idx="1">
                  <c:v>11613</c:v>
                </c:pt>
                <c:pt idx="2">
                  <c:v>3853</c:v>
                </c:pt>
                <c:pt idx="3">
                  <c:v>1593</c:v>
                </c:pt>
                <c:pt idx="4">
                  <c:v>698</c:v>
                </c:pt>
                <c:pt idx="5">
                  <c:v>3551</c:v>
                </c:pt>
                <c:pt idx="6">
                  <c:v>344</c:v>
                </c:pt>
                <c:pt idx="7">
                  <c:v>96</c:v>
                </c:pt>
                <c:pt idx="8">
                  <c:v>85</c:v>
                </c:pt>
                <c:pt idx="9">
                  <c:v>17</c:v>
                </c:pt>
                <c:pt idx="10">
                  <c:v>9</c:v>
                </c:pt>
                <c:pt idx="11">
                  <c:v>2246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35696"/>
        <c:axId val="628336088"/>
      </c:barChart>
      <c:catAx>
        <c:axId val="62833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1" i="0" baseline="0"/>
            </a:pPr>
            <a:endParaRPr lang="en-US"/>
          </a:p>
        </c:txPr>
        <c:crossAx val="628336088"/>
        <c:crosses val="autoZero"/>
        <c:auto val="1"/>
        <c:lblAlgn val="ctr"/>
        <c:lblOffset val="100"/>
        <c:noMultiLvlLbl val="0"/>
      </c:catAx>
      <c:valAx>
        <c:axId val="62833608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628335696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5</xdr:row>
      <xdr:rowOff>0</xdr:rowOff>
    </xdr:from>
    <xdr:to>
      <xdr:col>19</xdr:col>
      <xdr:colOff>604631</xdr:colOff>
      <xdr:row>28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16565</xdr:colOff>
      <xdr:row>27</xdr:row>
      <xdr:rowOff>16563</xdr:rowOff>
    </xdr:from>
    <xdr:to>
      <xdr:col>19</xdr:col>
      <xdr:colOff>612914</xdr:colOff>
      <xdr:row>33</xdr:row>
      <xdr:rowOff>132523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9524</xdr:colOff>
      <xdr:row>36</xdr:row>
      <xdr:rowOff>0</xdr:rowOff>
    </xdr:from>
    <xdr:to>
      <xdr:col>19</xdr:col>
      <xdr:colOff>629478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10667</xdr:colOff>
      <xdr:row>58</xdr:row>
      <xdr:rowOff>74543</xdr:rowOff>
    </xdr:from>
    <xdr:to>
      <xdr:col>19</xdr:col>
      <xdr:colOff>637761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27</xdr:row>
      <xdr:rowOff>43896</xdr:rowOff>
    </xdr:from>
    <xdr:ext cx="4348369" cy="231666"/>
    <xdr:sp macro="" textlink="">
      <xdr:nvSpPr>
        <xdr:cNvPr id="17" name="TextBox 16"/>
        <xdr:cNvSpPr txBox="1"/>
      </xdr:nvSpPr>
      <xdr:spPr>
        <a:xfrm>
          <a:off x="11545956" y="3025635"/>
          <a:ext cx="4348369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2382</xdr:rowOff>
    </xdr:from>
    <xdr:to>
      <xdr:col>5</xdr:col>
      <xdr:colOff>8283</xdr:colOff>
      <xdr:row>34</xdr:row>
      <xdr:rowOff>140494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475006</xdr:colOff>
      <xdr:row>7</xdr:row>
      <xdr:rowOff>73716</xdr:rowOff>
    </xdr:from>
    <xdr:to>
      <xdr:col>17</xdr:col>
      <xdr:colOff>446349</xdr:colOff>
      <xdr:row>8</xdr:row>
      <xdr:rowOff>65413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69202" y="537542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16</xdr:col>
      <xdr:colOff>518895</xdr:colOff>
      <xdr:row>38</xdr:row>
      <xdr:rowOff>35201</xdr:rowOff>
    </xdr:from>
    <xdr:to>
      <xdr:col>17</xdr:col>
      <xdr:colOff>490238</xdr:colOff>
      <xdr:row>39</xdr:row>
      <xdr:rowOff>26898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3091" y="4433266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67</xdr:row>
      <xdr:rowOff>38100</xdr:rowOff>
    </xdr:from>
    <xdr:to>
      <xdr:col>4</xdr:col>
      <xdr:colOff>624867</xdr:colOff>
      <xdr:row>67</xdr:row>
      <xdr:rowOff>152386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89897" y="8055665"/>
          <a:ext cx="481992" cy="114286"/>
        </a:xfrm>
        <a:prstGeom prst="rect">
          <a:avLst/>
        </a:prstGeom>
      </xdr:spPr>
    </xdr:pic>
    <xdr:clientData/>
  </xdr:twoCellAnchor>
  <xdr:twoCellAnchor>
    <xdr:from>
      <xdr:col>14</xdr:col>
      <xdr:colOff>952501</xdr:colOff>
      <xdr:row>64</xdr:row>
      <xdr:rowOff>154145</xdr:rowOff>
    </xdr:from>
    <xdr:to>
      <xdr:col>19</xdr:col>
      <xdr:colOff>639847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8279</xdr:colOff>
      <xdr:row>3</xdr:row>
      <xdr:rowOff>8283</xdr:rowOff>
    </xdr:from>
    <xdr:to>
      <xdr:col>13</xdr:col>
      <xdr:colOff>963479</xdr:colOff>
      <xdr:row>4</xdr:row>
      <xdr:rowOff>144910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79" y="8283"/>
          <a:ext cx="11523809" cy="2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19</xdr:col>
      <xdr:colOff>662061</xdr:colOff>
      <xdr:row>4</xdr:row>
      <xdr:rowOff>155675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37674" y="0"/>
          <a:ext cx="4380952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34</xdr:row>
      <xdr:rowOff>0</xdr:rowOff>
    </xdr:from>
    <xdr:to>
      <xdr:col>19</xdr:col>
      <xdr:colOff>662061</xdr:colOff>
      <xdr:row>35</xdr:row>
      <xdr:rowOff>147393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37674" y="3925957"/>
          <a:ext cx="4380952" cy="30476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RowColHeaders="0" tabSelected="1" topLeftCell="A4" zoomScale="92" zoomScaleNormal="92" workbookViewId="0">
      <selection activeCell="I48" sqref="I48"/>
    </sheetView>
  </sheetViews>
  <sheetFormatPr defaultColWidth="9" defaultRowHeight="12" x14ac:dyDescent="0.2"/>
  <cols>
    <col min="1" max="1" width="0.8984375" style="1" customWidth="1"/>
    <col min="2" max="2" width="10.69921875" style="16" customWidth="1"/>
    <col min="3" max="3" width="10.69921875" style="16" hidden="1" customWidth="1"/>
    <col min="4" max="14" width="12.69921875" style="16" customWidth="1"/>
    <col min="15" max="15" width="12.69921875" style="1" customWidth="1"/>
    <col min="16" max="16384" width="9" style="1"/>
  </cols>
  <sheetData>
    <row r="1" spans="2:23" hidden="1" x14ac:dyDescent="0.2"/>
    <row r="2" spans="2:23" hidden="1" x14ac:dyDescent="0.2"/>
    <row r="3" spans="2:23" hidden="1" x14ac:dyDescent="0.2"/>
    <row r="5" spans="2:23" ht="12.6" thickBot="1" x14ac:dyDescent="0.25"/>
    <row r="6" spans="2:23" ht="12.6" customHeight="1" thickBot="1" x14ac:dyDescent="0.25">
      <c r="B6" s="17" t="str">
        <f>RIGHT(RTD("cqg.rtd", ,"ContractData",Calculations!Q2, "LongDescription"),6)</f>
        <v>Jan 15</v>
      </c>
      <c r="D6" s="17" t="str">
        <f>RIGHT(RTD("cqg.rtd", ,"ContractData",Calculations!Q3, "LongDescription"),6)</f>
        <v>Feb 15</v>
      </c>
      <c r="E6" s="17" t="str">
        <f>RIGHT(RTD("cqg.rtd", ,"ContractData",Calculations!Q4, "LongDescription"),6)</f>
        <v>Mar 15</v>
      </c>
      <c r="F6" s="17" t="str">
        <f>RIGHT(RTD("cqg.rtd", ,"ContractData",Calculations!Q5, "LongDescription"),6)</f>
        <v>Apr 15</v>
      </c>
      <c r="G6" s="17" t="str">
        <f>RIGHT(RTD("cqg.rtd", ,"ContractData",Calculations!Q6, "LongDescription"),6)</f>
        <v>May 15</v>
      </c>
      <c r="H6" s="17" t="str">
        <f>RIGHT(RTD("cqg.rtd", ,"ContractData",Calculations!Q7, "LongDescription"),6)</f>
        <v>Jun 15</v>
      </c>
      <c r="I6" s="17" t="str">
        <f>RIGHT(RTD("cqg.rtd", ,"ContractData",Calculations!Q8, "LongDescription"),6)</f>
        <v>Jul 15</v>
      </c>
      <c r="J6" s="17" t="str">
        <f>RIGHT(RTD("cqg.rtd", ,"ContractData",Calculations!Q9, "LongDescription"),6)</f>
        <v>Aug 15</v>
      </c>
      <c r="K6" s="17" t="str">
        <f>RIGHT(RTD("cqg.rtd", ,"ContractData",Calculations!Q10, "LongDescription"),6)</f>
        <v>Sep 15</v>
      </c>
      <c r="L6" s="17" t="str">
        <f>RIGHT(RTD("cqg.rtd", ,"ContractData",Calculations!Q11, "LongDescription"),6)</f>
        <v>Oct 15</v>
      </c>
      <c r="M6" s="17" t="str">
        <f>RIGHT(RTD("cqg.rtd", ,"ContractData",Calculations!Q12, "LongDescription"),6)</f>
        <v>Nov 15</v>
      </c>
      <c r="N6" s="17" t="str">
        <f>RIGHT(RTD("cqg.rtd", ,"ContractData",Calculations!Q13, "LongDescription"),6)</f>
        <v>Dec 15</v>
      </c>
    </row>
    <row r="7" spans="2:23" ht="12.6" hidden="1" customHeight="1" thickBot="1" x14ac:dyDescent="0.25">
      <c r="B7" s="17" t="str">
        <f>RTD("cqg.rtd", ,"ContractData",Calculations!Q2, "Symbol")</f>
        <v>CLEF5</v>
      </c>
      <c r="C7" s="18"/>
      <c r="D7" s="11" t="str">
        <f>RTD("cqg.rtd", ,"ContractData",Calculations!Q3, "Symbol")</f>
        <v>CLEG5</v>
      </c>
      <c r="E7" s="11" t="str">
        <f>RTD("cqg.rtd", ,"ContractData",Calculations!Q4, "Symbol")</f>
        <v>CLEH5</v>
      </c>
      <c r="F7" s="11" t="str">
        <f>RTD("cqg.rtd", ,"ContractData",Calculations!Q5, "Symbol")</f>
        <v>CLEJ5</v>
      </c>
      <c r="G7" s="11" t="str">
        <f>RTD("cqg.rtd", ,"ContractData",Calculations!Q6, "Symbol")</f>
        <v>CLEK5</v>
      </c>
      <c r="H7" s="11" t="str">
        <f>RTD("cqg.rtd", ,"ContractData",Calculations!Q7, "Symbol")</f>
        <v>CLEM5</v>
      </c>
      <c r="I7" s="11" t="str">
        <f>RTD("cqg.rtd", ,"ContractData",Calculations!Q8, "Symbol")</f>
        <v>CLEN5</v>
      </c>
      <c r="J7" s="11" t="str">
        <f>RTD("cqg.rtd", ,"ContractData",Calculations!Q9, "Symbol")</f>
        <v>CLEQ5</v>
      </c>
      <c r="K7" s="11" t="str">
        <f>RTD("cqg.rtd", ,"ContractData",Calculations!Q10, "Symbol")</f>
        <v>CLEU5</v>
      </c>
      <c r="L7" s="11" t="str">
        <f>RTD("cqg.rtd", ,"ContractData",Calculations!Q11, "Symbol")</f>
        <v>CLEV5</v>
      </c>
      <c r="M7" s="11" t="str">
        <f>RTD("cqg.rtd", ,"ContractData",Calculations!Q12, "Symbol")</f>
        <v>CLEX5</v>
      </c>
      <c r="N7" s="12" t="str">
        <f>RTD("cqg.rtd", ,"ContractData",Calculations!Q13, "Symbol")</f>
        <v>CLEZ5</v>
      </c>
      <c r="O7" s="2"/>
    </row>
    <row r="8" spans="2:23" ht="12.6" customHeight="1" x14ac:dyDescent="0.2">
      <c r="B8" s="19" t="str">
        <f>TEXT(RTD("cqg.rtd",,"ContractData",B7,Calculations!$T$1,,"T"),"#.00")&amp;" "&amp;"A"</f>
        <v>63.18 A</v>
      </c>
      <c r="C8" s="20"/>
      <c r="D8" s="20" t="str">
        <f>TEXT(RTD("cqg.rtd",,"ContractData",D7,Calculations!$T$1,,"T"),"#.00")&amp;" "&amp;"A"</f>
        <v>63.32 A</v>
      </c>
      <c r="E8" s="20" t="str">
        <f>TEXT(RTD("cqg.rtd",,"ContractData",E7,Calculations!$T$1,,"T"),"#.00")&amp;" "&amp;"A"</f>
        <v>63.48 A</v>
      </c>
      <c r="F8" s="20" t="str">
        <f>TEXT(RTD("cqg.rtd",,"ContractData",F7,Calculations!$T$1,,"T"),"#.00")&amp;" "&amp;"A"</f>
        <v>63.68 A</v>
      </c>
      <c r="G8" s="20" t="str">
        <f>TEXT(RTD("cqg.rtd",,"ContractData",G7,Calculations!$T$1,,"T"),"#.00")&amp;" "&amp;"A"</f>
        <v>63.87 A</v>
      </c>
      <c r="H8" s="20" t="str">
        <f>TEXT(RTD("cqg.rtd",,"ContractData",H7,Calculations!$T$1,,"T"),"#.00")&amp;" "&amp;"A"</f>
        <v>64.03 A</v>
      </c>
      <c r="I8" s="20" t="str">
        <f>TEXT(RTD("cqg.rtd",,"ContractData",I7,Calculations!$T$1,,"T"),"#.00")&amp;" "&amp;"A"</f>
        <v>64.17 A</v>
      </c>
      <c r="J8" s="20" t="str">
        <f>TEXT(RTD("cqg.rtd",,"ContractData",J7,Calculations!$T$1,,"T"),"#.00")&amp;" "&amp;"A"</f>
        <v>64.36 A</v>
      </c>
      <c r="K8" s="20" t="str">
        <f>TEXT(RTD("cqg.rtd",,"ContractData",K7,Calculations!$T$1,,"T"),"#.00")&amp;" "&amp;"A"</f>
        <v>64.61 A</v>
      </c>
      <c r="L8" s="20" t="str">
        <f>TEXT(RTD("cqg.rtd",,"ContractData",L7,Calculations!$T$1,,"T"),"#.00")&amp;" "&amp;"A"</f>
        <v>64.88 A</v>
      </c>
      <c r="M8" s="20" t="str">
        <f>TEXT(RTD("cqg.rtd",,"ContractData",M7,Calculations!$T$1,,"T"),"#.00")&amp;" "&amp;"A"</f>
        <v>65.17 A</v>
      </c>
      <c r="N8" s="21" t="str">
        <f>TEXT(RTD("cqg.rtd",,"ContractData",N7,Calculations!$T$1,,"T"),"#.00")&amp;" "&amp;"A"</f>
        <v>65.49 A</v>
      </c>
      <c r="O8" s="3"/>
    </row>
    <row r="9" spans="2:23" ht="12.6" customHeight="1" x14ac:dyDescent="0.2">
      <c r="B9" s="22" t="str">
        <f>TEXT(RTD("cqg.rtd",,"ContractData",B7,Calculations!$S$1,,"T"),"#.00")&amp;" "&amp;"B"</f>
        <v>63.17 B</v>
      </c>
      <c r="C9" s="23"/>
      <c r="D9" s="22" t="str">
        <f>TEXT(RTD("cqg.rtd",,"ContractData",D7,Calculations!$S$1,,"T"),"#.00")&amp;" "&amp;"B"</f>
        <v>63.30 B</v>
      </c>
      <c r="E9" s="22" t="str">
        <f>TEXT(RTD("cqg.rtd",,"ContractData",E7,Calculations!$S$1,,"T"),"#.00")&amp;" "&amp;"B"</f>
        <v>63.46 B</v>
      </c>
      <c r="F9" s="22" t="str">
        <f>TEXT(RTD("cqg.rtd",,"ContractData",F7,Calculations!$S$1,,"T"),"#.00")&amp;" "&amp;"B"</f>
        <v>63.66 B</v>
      </c>
      <c r="G9" s="22" t="str">
        <f>TEXT(RTD("cqg.rtd",,"ContractData",G7,Calculations!$S$1,,"T"),"#.00")&amp;" "&amp;"B"</f>
        <v>63.84 B</v>
      </c>
      <c r="H9" s="22" t="str">
        <f>TEXT(RTD("cqg.rtd",,"ContractData",H7,Calculations!$S$1,,"T"),"#.00")&amp;" "&amp;"B"</f>
        <v>64.01 B</v>
      </c>
      <c r="I9" s="22" t="str">
        <f>TEXT(RTD("cqg.rtd",,"ContractData",I7,Calculations!$S$1,,"T"),"#.00")&amp;" "&amp;"B"</f>
        <v>64.15 B</v>
      </c>
      <c r="J9" s="22" t="str">
        <f>TEXT(RTD("cqg.rtd",,"ContractData",J7,Calculations!$S$1,,"T"),"#.00")&amp;" "&amp;"B"</f>
        <v>64.33 B</v>
      </c>
      <c r="K9" s="22" t="str">
        <f>TEXT(RTD("cqg.rtd",,"ContractData",K7,Calculations!$S$1,,"T"),"#.00")&amp;" "&amp;"B"</f>
        <v>64.58 B</v>
      </c>
      <c r="L9" s="22" t="str">
        <f>TEXT(RTD("cqg.rtd",,"ContractData",L7,Calculations!$S$1,,"T"),"#.00")&amp;" "&amp;"B"</f>
        <v>64.82 B</v>
      </c>
      <c r="M9" s="22" t="str">
        <f>TEXT(RTD("cqg.rtd",,"ContractData",M7,Calculations!$S$1,,"T"),"#.00")&amp;" "&amp;"B"</f>
        <v>65.11 B</v>
      </c>
      <c r="N9" s="24" t="str">
        <f>TEXT(RTD("cqg.rtd",,"ContractData",N7,Calculations!$S$1,,"T"),"#.00")&amp;" "&amp;"B"</f>
        <v>65.46 B</v>
      </c>
      <c r="O9" s="3"/>
    </row>
    <row r="10" spans="2:23" ht="12.6" customHeight="1" thickBot="1" x14ac:dyDescent="0.25">
      <c r="B10" s="25" t="str">
        <f>TEXT(RTD("cqg.rtd", ,"ContractData",B7,Calculations!$R$1,,"T"),"#.00")&amp;" "&amp;"L"</f>
        <v>63.17 L</v>
      </c>
      <c r="C10" s="26"/>
      <c r="D10" s="26" t="str">
        <f>TEXT(RTD("cqg.rtd", ,"ContractData",D7,Calculations!$R$1,,"T"),"#.00")&amp;" "&amp;"L"</f>
        <v>63.30 L</v>
      </c>
      <c r="E10" s="26" t="str">
        <f>TEXT(RTD("cqg.rtd", ,"ContractData",E7,Calculations!$R$1,,"T"),"#.00")&amp;" "&amp;"L"</f>
        <v>63.46 L</v>
      </c>
      <c r="F10" s="26" t="str">
        <f>TEXT(RTD("cqg.rtd", ,"ContractData",F7,Calculations!$R$1,,"T"),"#.00")&amp;" "&amp;"L"</f>
        <v>63.67 L</v>
      </c>
      <c r="G10" s="26" t="str">
        <f>TEXT(RTD("cqg.rtd", ,"ContractData",G7,Calculations!$R$1,,"T"),"#.00")&amp;" "&amp;"L"</f>
        <v>63.83 L</v>
      </c>
      <c r="H10" s="26" t="str">
        <f>TEXT(RTD("cqg.rtd", ,"ContractData",H7,Calculations!$R$1,,"T"),"#.00")&amp;" "&amp;"L"</f>
        <v>64.01 L</v>
      </c>
      <c r="I10" s="26" t="str">
        <f>TEXT(RTD("cqg.rtd", ,"ContractData",I7,Calculations!$R$1,,"T"),"#.00")&amp;" "&amp;"L"</f>
        <v>64.19 L</v>
      </c>
      <c r="J10" s="26" t="str">
        <f>TEXT(RTD("cqg.rtd", ,"ContractData",J7,Calculations!$R$1,,"T"),"#.00")&amp;" "&amp;"L"</f>
        <v>64.37 L</v>
      </c>
      <c r="K10" s="26" t="str">
        <f>TEXT(RTD("cqg.rtd", ,"ContractData",K7,Calculations!$R$1,,"T"),"#.00")&amp;" "&amp;"L"</f>
        <v>64.61 L</v>
      </c>
      <c r="L10" s="26" t="str">
        <f>TEXT(RTD("cqg.rtd", ,"ContractData",L7,Calculations!$R$1,,"T"),"#.00")&amp;" "&amp;"L"</f>
        <v>65.17 L</v>
      </c>
      <c r="M10" s="26" t="str">
        <f>TEXT(RTD("cqg.rtd", ,"ContractData",M7,Calculations!$R$1,,"T"),"#.00")&amp;" "&amp;"L"</f>
        <v>65.25 L</v>
      </c>
      <c r="N10" s="27" t="str">
        <f>TEXT(RTD("cqg.rtd", ,"ContractData",N7,Calculations!$R$1,,"T"),"#.00")&amp;" "&amp;"L"</f>
        <v>65.49 L</v>
      </c>
      <c r="O10" s="3"/>
    </row>
    <row r="11" spans="2:23" ht="12.6" customHeight="1" thickBot="1" x14ac:dyDescent="0.25">
      <c r="B11" s="17" t="str">
        <f>RIGHT(RTD("cqg.rtd", ,"ContractData",Calculations!Q2, "LongDescription"),6)</f>
        <v>Jan 15</v>
      </c>
      <c r="C11" s="28"/>
      <c r="D11" s="17" t="str">
        <f>RIGHT(RTD("cqg.rtd", ,"ContractData",Calculations!D2, "LongDescription"),15)</f>
        <v xml:space="preserve"> Jan 15, Feb 15</v>
      </c>
      <c r="E11" s="17" t="str">
        <f>RIGHT(RTD("cqg.rtd", ,"ContractData",Calculations!E2, "LongDescription"),15)</f>
        <v xml:space="preserve"> Jan 15, Mar 15</v>
      </c>
      <c r="F11" s="17" t="str">
        <f>RIGHT(RTD("cqg.rtd", ,"ContractData",Calculations!F2, "LongDescription"),15)</f>
        <v xml:space="preserve"> Jan 15, Apr 15</v>
      </c>
      <c r="G11" s="17" t="str">
        <f>RIGHT(RTD("cqg.rtd", ,"ContractData",Calculations!G2, "LongDescription"),15)</f>
        <v xml:space="preserve"> Jan 15, May 15</v>
      </c>
      <c r="H11" s="17" t="str">
        <f>RIGHT(RTD("cqg.rtd", ,"ContractData",Calculations!H2, "LongDescription"),15)</f>
        <v xml:space="preserve"> Jan 15, Jun 15</v>
      </c>
      <c r="I11" s="17" t="str">
        <f>RIGHT(RTD("cqg.rtd", ,"ContractData",Calculations!I2, "LongDescription"),15)</f>
        <v xml:space="preserve"> Jan 15, Jul 15</v>
      </c>
      <c r="J11" s="17" t="str">
        <f>RIGHT(RTD("cqg.rtd", ,"ContractData",Calculations!J2, "LongDescription"),15)</f>
        <v xml:space="preserve"> Jan 15, Aug 15</v>
      </c>
      <c r="K11" s="17" t="str">
        <f>RIGHT(RTD("cqg.rtd", ,"ContractData",Calculations!K2, "LongDescription"),15)</f>
        <v xml:space="preserve"> Jan 15, Sep 15</v>
      </c>
      <c r="L11" s="17" t="str">
        <f>RIGHT(RTD("cqg.rtd", ,"ContractData",Calculations!L2, "LongDescription"),15)</f>
        <v xml:space="preserve"> Jan 15, Oct 15</v>
      </c>
      <c r="M11" s="17" t="str">
        <f>RIGHT(RTD("cqg.rtd", ,"ContractData",Calculations!M2, "LongDescription"),15)</f>
        <v xml:space="preserve"> Jan 15, Nov 15</v>
      </c>
      <c r="N11" s="17" t="str">
        <f>RIGHT(RTD("cqg.rtd", ,"ContractData",Calculations!N2, "LongDescription"),15)</f>
        <v xml:space="preserve"> Jan 15, Dec 15</v>
      </c>
      <c r="O11" s="3"/>
    </row>
    <row r="12" spans="2:23" ht="12.6" hidden="1" customHeight="1" thickBot="1" x14ac:dyDescent="0.25">
      <c r="B12" s="17" t="str">
        <f>RTD("cqg.rtd", ,"ContractData",Calculations!Q2, "Symbol")</f>
        <v>CLEF5</v>
      </c>
      <c r="C12" s="18"/>
      <c r="D12" s="11" t="str">
        <f>RTD("cqg.rtd", ,"ContractData",Calculations!D2, "Symbol")</f>
        <v>CLES1F5</v>
      </c>
      <c r="E12" s="11" t="str">
        <f>RTD("cqg.rtd", ,"ContractData",Calculations!E2, "Symbol")</f>
        <v>CLES2F5</v>
      </c>
      <c r="F12" s="11" t="str">
        <f>RTD("cqg.rtd", ,"ContractData",Calculations!F2, "Symbol")</f>
        <v>CLES3F5</v>
      </c>
      <c r="G12" s="11" t="str">
        <f>RTD("cqg.rtd", ,"ContractData",Calculations!G2, "Symbol")</f>
        <v>CLES4F5</v>
      </c>
      <c r="H12" s="11" t="str">
        <f>RTD("cqg.rtd", ,"ContractData",Calculations!H2, "Symbol")</f>
        <v>CLES5F5</v>
      </c>
      <c r="I12" s="11" t="str">
        <f>RTD("cqg.rtd", ,"ContractData",Calculations!I2, "Symbol")</f>
        <v>CLES6F5</v>
      </c>
      <c r="J12" s="11" t="str">
        <f>RTD("cqg.rtd", ,"ContractData",Calculations!J2, "Symbol")</f>
        <v>CLES7F5</v>
      </c>
      <c r="K12" s="11" t="str">
        <f>RTD("cqg.rtd", ,"ContractData",Calculations!K2, "Symbol")</f>
        <v>CLES8F5</v>
      </c>
      <c r="L12" s="11" t="str">
        <f>RTD("cqg.rtd", ,"ContractData",Calculations!L2, "Symbol")</f>
        <v>CLES9F5</v>
      </c>
      <c r="M12" s="11" t="str">
        <f>RTD("cqg.rtd", ,"ContractData",Calculations!M2, "Symbol")</f>
        <v>CLES10F5</v>
      </c>
      <c r="N12" s="12" t="str">
        <f>RTD("cqg.rtd", ,"ContractData",Calculations!N2, "Symbol")</f>
        <v>CLES11F5</v>
      </c>
      <c r="O12" s="2"/>
    </row>
    <row r="13" spans="2:23" ht="12.6" customHeight="1" x14ac:dyDescent="0.2">
      <c r="B13" s="19" t="str">
        <f>TEXT(RTD("cqg.rtd",,"ContractData",B12,Calculations!$T$1,,"T"),"#.00")&amp;" "&amp;"A"</f>
        <v>63.18 A</v>
      </c>
      <c r="C13" s="20"/>
      <c r="D13" s="20" t="str">
        <f>TEXT(RTD("cqg.rtd",,"ContractData",D12,Calculations!$T$1,,"T"),"#.00")&amp;" "&amp;"A"</f>
        <v>-.13 A</v>
      </c>
      <c r="E13" s="20" t="str">
        <f>TEXT(RTD("cqg.rtd",,"ContractData",E12,Calculations!$T$1,,"T"),"#.00")&amp;" "&amp;"A"</f>
        <v>-.29 A</v>
      </c>
      <c r="F13" s="20" t="str">
        <f>TEXT(RTD("cqg.rtd",,"ContractData",F12,Calculations!$T$1,,"T"),"#.00")&amp;" "&amp;"A"</f>
        <v>-.49 A</v>
      </c>
      <c r="G13" s="20" t="str">
        <f>TEXT(RTD("cqg.rtd",,"ContractData",G12,Calculations!$T$1,,"T"),"#.00")&amp;" "&amp;"A"</f>
        <v>-.67 A</v>
      </c>
      <c r="H13" s="20" t="str">
        <f>TEXT(RTD("cqg.rtd",,"ContractData",H12,Calculations!$T$1,,"T"),"#.00")&amp;" "&amp;"A"</f>
        <v>-.84 A</v>
      </c>
      <c r="I13" s="20" t="str">
        <f>TEXT(RTD("cqg.rtd",,"ContractData",I12,Calculations!$T$1,,"T"),"#.00")&amp;" "&amp;"A"</f>
        <v>-.98 A</v>
      </c>
      <c r="J13" s="20" t="str">
        <f>TEXT(RTD("cqg.rtd",,"ContractData",J12,Calculations!$T$1,,"T"),"#.00")&amp;" "&amp;"A"</f>
        <v>-1.16 A</v>
      </c>
      <c r="K13" s="20" t="str">
        <f>TEXT(RTD("cqg.rtd",,"ContractData",K12,Calculations!$T$1,,"T"),"#.00")&amp;" "&amp;"A"</f>
        <v>-1.41 A</v>
      </c>
      <c r="L13" s="20" t="str">
        <f>TEXT(RTD("cqg.rtd",,"ContractData",L12,Calculations!$T$1,,"T"),"#.00")&amp;" "&amp;"A"</f>
        <v>-1.65 A</v>
      </c>
      <c r="M13" s="20" t="str">
        <f>TEXT(RTD("cqg.rtd",,"ContractData",M12,Calculations!$T$1,,"T"),"#.00")&amp;" "&amp;"A"</f>
        <v>-1.94 A</v>
      </c>
      <c r="N13" s="21" t="str">
        <f>TEXT(RTD("cqg.rtd",,"ContractData",N12,Calculations!$T$1,,"T"),"#.00")&amp;" "&amp;"A"</f>
        <v>-2.29 A</v>
      </c>
      <c r="O13" s="3"/>
      <c r="W13" s="1" t="s">
        <v>18</v>
      </c>
    </row>
    <row r="14" spans="2:23" ht="12.6" customHeight="1" x14ac:dyDescent="0.2">
      <c r="B14" s="22" t="str">
        <f>TEXT(RTD("cqg.rtd",,"ContractData",B12,Calculations!$S$1,,"T"),"#.00")&amp;" "&amp;"B"</f>
        <v>63.17 B</v>
      </c>
      <c r="C14" s="23"/>
      <c r="D14" s="23" t="str">
        <f>TEXT(RTD("cqg.rtd", ,"ContractData",D12,Calculations!$S$1,,"T"),"#.00")&amp;" "&amp;"B"</f>
        <v>-.14 B</v>
      </c>
      <c r="E14" s="23" t="str">
        <f>TEXT(RTD("cqg.rtd", ,"ContractData",E12,Calculations!$S$1,,"T"),"#.00")&amp;" "&amp;"B"</f>
        <v>-.30 B</v>
      </c>
      <c r="F14" s="23" t="str">
        <f>TEXT(RTD("cqg.rtd", ,"ContractData",F12,Calculations!$S$1,,"T"),"#.00")&amp;" "&amp;"B"</f>
        <v>-.50 B</v>
      </c>
      <c r="G14" s="23" t="str">
        <f>TEXT(RTD("cqg.rtd", ,"ContractData",G12,Calculations!$S$1,,"T"),"#.00")&amp;" "&amp;"B"</f>
        <v>-.69 B</v>
      </c>
      <c r="H14" s="23" t="str">
        <f>TEXT(RTD("cqg.rtd", ,"ContractData",H12,Calculations!$S$1,,"T"),"#.00")&amp;" "&amp;"B"</f>
        <v>-.85 B</v>
      </c>
      <c r="I14" s="23" t="str">
        <f>TEXT(RTD("cqg.rtd", ,"ContractData",I12,Calculations!$S$1,,"T"),"#.00")&amp;" "&amp;"B"</f>
        <v>-1.00 B</v>
      </c>
      <c r="J14" s="23" t="str">
        <f>TEXT(RTD("cqg.rtd", ,"ContractData",J12,Calculations!$S$1,,"T"),"#.00")&amp;" "&amp;"B"</f>
        <v>-1.18 B</v>
      </c>
      <c r="K14" s="23" t="str">
        <f>TEXT(RTD("cqg.rtd", ,"ContractData",K12,Calculations!$S$1,,"T"),"#.00")&amp;" "&amp;"B"</f>
        <v>-1.43 B</v>
      </c>
      <c r="L14" s="23" t="str">
        <f>TEXT(RTD("cqg.rtd", ,"ContractData",L12,Calculations!$S$1,,"T"),"#.00")&amp;" "&amp;"B"</f>
        <v>-1.70 B</v>
      </c>
      <c r="M14" s="23" t="str">
        <f>TEXT(RTD("cqg.rtd", ,"ContractData",M12,Calculations!$S$1,,"T"),"#.00")&amp;" "&amp;"B"</f>
        <v>-2.01 B</v>
      </c>
      <c r="N14" s="24" t="str">
        <f>TEXT(RTD("cqg.rtd", ,"ContractData",N12,Calculations!$S$1,,"T"),"#.00")&amp;" "&amp;"B"</f>
        <v>-2.31 B</v>
      </c>
      <c r="O14" s="3"/>
    </row>
    <row r="15" spans="2:23" ht="12.6" customHeight="1" thickBot="1" x14ac:dyDescent="0.25">
      <c r="B15" s="25" t="str">
        <f>TEXT(RTD("cqg.rtd", ,"ContractData",B12,Calculations!$R$1,,"T"),"#.00")&amp;" "&amp;"L"</f>
        <v>63.17 L</v>
      </c>
      <c r="C15" s="26"/>
      <c r="D15" s="26" t="str">
        <f>TEXT(RTD("cqg.rtd", ,"ContractData",D12,Calculations!$R$1,,"T"),"#.00")&amp;" "&amp;"L"</f>
        <v>-.14 L</v>
      </c>
      <c r="E15" s="26" t="str">
        <f>TEXT(RTD("cqg.rtd", ,"ContractData",E12,Calculations!$R$1,,"T"),"#.00")&amp;" "&amp;"L"</f>
        <v>-.30 L</v>
      </c>
      <c r="F15" s="26" t="str">
        <f>TEXT(RTD("cqg.rtd", ,"ContractData",F12,Calculations!$R$1,,"T"),"#.00")&amp;" "&amp;"L"</f>
        <v>-.50 L</v>
      </c>
      <c r="G15" s="26" t="str">
        <f>TEXT(RTD("cqg.rtd", ,"ContractData",G12,Calculations!$R$1,,"T"),"#.00")&amp;" "&amp;"L"</f>
        <v>-.68 L</v>
      </c>
      <c r="H15" s="26" t="str">
        <f>TEXT(RTD("cqg.rtd", ,"ContractData",H12,Calculations!$R$1,,"T"),"#.00")&amp;" "&amp;"L"</f>
        <v>-.84 L</v>
      </c>
      <c r="I15" s="26" t="str">
        <f>TEXT(RTD("cqg.rtd", ,"ContractData",I12,Calculations!$R$1,,"T"),"#.00")&amp;" "&amp;"L"</f>
        <v>-.99 L</v>
      </c>
      <c r="J15" s="26" t="str">
        <f>TEXT(RTD("cqg.rtd", ,"ContractData",J12,Calculations!$R$1,,"T"),"#.00")&amp;" "&amp;"L"</f>
        <v>-1.18 L</v>
      </c>
      <c r="K15" s="26" t="str">
        <f>TEXT(RTD("cqg.rtd", ,"ContractData",K12,Calculations!$R$1,,"T"),"#.00")&amp;" "&amp;"L"</f>
        <v>-1.45 L</v>
      </c>
      <c r="L15" s="26" t="str">
        <f>TEXT(RTD("cqg.rtd", ,"ContractData",L12,Calculations!$R$1,,"T"),"#.00")&amp;" "&amp;"L"</f>
        <v>-1.75 L</v>
      </c>
      <c r="M15" s="26" t="str">
        <f>TEXT(RTD("cqg.rtd", ,"ContractData",M12,Calculations!$R$1,,"T"),"#.00")&amp;" "&amp;"L"</f>
        <v xml:space="preserve"> L</v>
      </c>
      <c r="N15" s="27" t="str">
        <f>TEXT(RTD("cqg.rtd", ,"ContractData",N12,Calculations!$R$1,,"T"),"#.00")&amp;" "&amp;"L"</f>
        <v>-2.31 L</v>
      </c>
      <c r="O15" s="3"/>
    </row>
    <row r="16" spans="2:23" ht="12.6" customHeight="1" thickBot="1" x14ac:dyDescent="0.25">
      <c r="B16" s="29"/>
      <c r="C16" s="29"/>
      <c r="D16" s="17" t="str">
        <f>RIGHT(RTD("cqg.rtd", ,"ContractData",Calculations!Q3, "LongDescription"),6)</f>
        <v>Feb 15</v>
      </c>
      <c r="E16" s="17" t="str">
        <f>RIGHT(RTD("cqg.rtd", ,"ContractData",Calculations!D3, "LongDescription"),15)</f>
        <v xml:space="preserve"> Feb 15, Mar 15</v>
      </c>
      <c r="F16" s="17" t="str">
        <f>RIGHT(RTD("cqg.rtd", ,"ContractData",Calculations!E3, "LongDescription"),15)</f>
        <v xml:space="preserve"> Feb 15, Apr 15</v>
      </c>
      <c r="G16" s="17" t="str">
        <f>RIGHT(RTD("cqg.rtd", ,"ContractData",Calculations!F3, "LongDescription"),15)</f>
        <v xml:space="preserve"> Feb 15, May 15</v>
      </c>
      <c r="H16" s="17" t="str">
        <f>RIGHT(RTD("cqg.rtd", ,"ContractData",Calculations!G3, "LongDescription"),15)</f>
        <v xml:space="preserve"> Feb 15, Jun 15</v>
      </c>
      <c r="I16" s="17" t="str">
        <f>RIGHT(RTD("cqg.rtd", ,"ContractData",Calculations!H3, "LongDescription"),15)</f>
        <v xml:space="preserve"> Feb 15, Jul 15</v>
      </c>
      <c r="J16" s="17" t="str">
        <f>RIGHT(RTD("cqg.rtd", ,"ContractData",Calculations!I3, "LongDescription"),15)</f>
        <v xml:space="preserve"> Feb 15, Aug 15</v>
      </c>
      <c r="K16" s="17" t="str">
        <f>RIGHT(RTD("cqg.rtd", ,"ContractData",Calculations!J3, "LongDescription"),15)</f>
        <v xml:space="preserve"> Feb 15, Sep 15</v>
      </c>
      <c r="L16" s="17" t="str">
        <f>RIGHT(RTD("cqg.rtd", ,"ContractData",Calculations!K3, "LongDescription"),15)</f>
        <v xml:space="preserve"> Feb 15, Oct 15</v>
      </c>
      <c r="M16" s="17" t="str">
        <f>RIGHT(RTD("cqg.rtd", ,"ContractData",Calculations!L3, "LongDescription"),15)</f>
        <v xml:space="preserve"> Feb 15, Nov 15</v>
      </c>
      <c r="N16" s="17" t="str">
        <f>RIGHT(RTD("cqg.rtd", ,"ContractData",Calculations!M3, "LongDescription"),15)</f>
        <v xml:space="preserve"> Feb 15, Dec 15</v>
      </c>
      <c r="O16" s="3"/>
    </row>
    <row r="17" spans="2:15" ht="12.6" hidden="1" customHeight="1" thickBot="1" x14ac:dyDescent="0.25">
      <c r="B17" s="30"/>
      <c r="C17" s="31"/>
      <c r="D17" s="17" t="str">
        <f>RTD("cqg.rtd", ,"ContractData", Calculations!Q3, "Symbol")</f>
        <v>CLEG5</v>
      </c>
      <c r="E17" s="11" t="str">
        <f>RTD("cqg.rtd", ,"ContractData",Calculations!D3, "Symbol")</f>
        <v>CLES1G5</v>
      </c>
      <c r="F17" s="11" t="str">
        <f>RTD("cqg.rtd", ,"ContractData",Calculations!E3, "Symbol")</f>
        <v>CLES2G5</v>
      </c>
      <c r="G17" s="11" t="str">
        <f>RTD("cqg.rtd", ,"ContractData",Calculations!F3, "Symbol")</f>
        <v>CLES3G5</v>
      </c>
      <c r="H17" s="11" t="str">
        <f>RTD("cqg.rtd", ,"ContractData",Calculations!G3, "Symbol")</f>
        <v>CLES4G5</v>
      </c>
      <c r="I17" s="11" t="str">
        <f>RTD("cqg.rtd", ,"ContractData",Calculations!H3, "Symbol")</f>
        <v>CLES5G5</v>
      </c>
      <c r="J17" s="11" t="str">
        <f>RTD("cqg.rtd", ,"ContractData",Calculations!I3, "Symbol")</f>
        <v>CLES6G5</v>
      </c>
      <c r="K17" s="11" t="str">
        <f>RTD("cqg.rtd", ,"ContractData",Calculations!J3, "Symbol")</f>
        <v>CLES7G5</v>
      </c>
      <c r="L17" s="11" t="str">
        <f>RTD("cqg.rtd", ,"ContractData",Calculations!K3, "Symbol")</f>
        <v>CLES8G5</v>
      </c>
      <c r="M17" s="11" t="str">
        <f>RTD("cqg.rtd", ,"ContractData",Calculations!L3, "Symbol")</f>
        <v>CLES9G5</v>
      </c>
      <c r="N17" s="11" t="str">
        <f>RTD("cqg.rtd", ,"ContractData",Calculations!M3, "Symbol")</f>
        <v>CLES10G5</v>
      </c>
      <c r="O17" s="2"/>
    </row>
    <row r="18" spans="2:15" ht="12.6" customHeight="1" x14ac:dyDescent="0.2">
      <c r="B18" s="30"/>
      <c r="C18" s="30"/>
      <c r="D18" s="19" t="str">
        <f>TEXT(RTD("cqg.rtd",,"ContractData",D17,Calculations!$T$1,,"T"),"#.00")&amp;" "&amp;"A"</f>
        <v>63.32 A</v>
      </c>
      <c r="E18" s="20" t="str">
        <f>TEXT(RTD("cqg.rtd",,"ContractData",E17,Calculations!$T$1,,"T"),"#.00")&amp;" "&amp;"A"</f>
        <v>-.16 A</v>
      </c>
      <c r="F18" s="20" t="str">
        <f>TEXT(RTD("cqg.rtd",,"ContractData",F17,Calculations!$T$1,,"T"),"#.00")&amp;" "&amp;"A"</f>
        <v>-.35 A</v>
      </c>
      <c r="G18" s="20" t="str">
        <f>TEXT(RTD("cqg.rtd",,"ContractData",G17,Calculations!$T$1,,"T"),"#.00")&amp;" "&amp;"A"</f>
        <v>-.54 A</v>
      </c>
      <c r="H18" s="20" t="str">
        <f>TEXT(RTD("cqg.rtd",,"ContractData",H17,Calculations!$T$1,,"T"),"#.00")&amp;" "&amp;"A"</f>
        <v>-.70 A</v>
      </c>
      <c r="I18" s="20" t="str">
        <f>TEXT(RTD("cqg.rtd",,"ContractData",I17,Calculations!$T$1,,"T"),"#.00")&amp;" "&amp;"A"</f>
        <v>-.84 A</v>
      </c>
      <c r="J18" s="20" t="str">
        <f>TEXT(RTD("cqg.rtd",,"ContractData",J17,Calculations!$T$1,,"T"),"#.00")&amp;" "&amp;"A"</f>
        <v>-1.01 A</v>
      </c>
      <c r="K18" s="20" t="str">
        <f>TEXT(RTD("cqg.rtd",,"ContractData",K17,Calculations!$T$1,,"T"),"#.00")&amp;" "&amp;"A"</f>
        <v>-1.27 A</v>
      </c>
      <c r="L18" s="20" t="str">
        <f>TEXT(RTD("cqg.rtd",,"ContractData",L17,Calculations!$T$1,,"T"),"#.00")&amp;" "&amp;"A"</f>
        <v>-1.52 A</v>
      </c>
      <c r="M18" s="20" t="str">
        <f>TEXT(RTD("cqg.rtd",,"ContractData",M17,Calculations!$T$1,,"T"),"#.00")&amp;" "&amp;"A"</f>
        <v>-1.79 A</v>
      </c>
      <c r="N18" s="21" t="str">
        <f>TEXT(RTD("cqg.rtd",,"ContractData",N17,Calculations!$T$1,,"T"),"#.00")&amp;" "&amp;"A"</f>
        <v>-2.15 A</v>
      </c>
      <c r="O18" s="3"/>
    </row>
    <row r="19" spans="2:15" ht="12.6" customHeight="1" x14ac:dyDescent="0.2">
      <c r="B19" s="30"/>
      <c r="C19" s="30"/>
      <c r="D19" s="22" t="str">
        <f>TEXT(RTD("cqg.rtd", ,"ContractData",D17,Calculations!$S$1,,"T"),"#.00")&amp;" "&amp;"B"</f>
        <v>63.30 B</v>
      </c>
      <c r="E19" s="23" t="str">
        <f>TEXT(RTD("cqg.rtd", ,"ContractData",E17,Calculations!$S$1,,"T"),"#.00")&amp;" "&amp;"B"</f>
        <v>-.17 B</v>
      </c>
      <c r="F19" s="23" t="str">
        <f>TEXT(RTD("cqg.rtd", ,"ContractData",F17,Calculations!$S$1,,"T"),"#.00")&amp;" "&amp;"B"</f>
        <v>-.36 B</v>
      </c>
      <c r="G19" s="23" t="str">
        <f>TEXT(RTD("cqg.rtd", ,"ContractData",G17,Calculations!$S$1,,"T"),"#.00")&amp;" "&amp;"B"</f>
        <v>-.55 B</v>
      </c>
      <c r="H19" s="23" t="str">
        <f>TEXT(RTD("cqg.rtd", ,"ContractData",H17,Calculations!$S$1,,"T"),"#.00")&amp;" "&amp;"B"</f>
        <v>-.72 B</v>
      </c>
      <c r="I19" s="23" t="str">
        <f>TEXT(RTD("cqg.rtd", ,"ContractData",I17,Calculations!$S$1,,"T"),"#.00")&amp;" "&amp;"B"</f>
        <v>-.86 B</v>
      </c>
      <c r="J19" s="23" t="str">
        <f>TEXT(RTD("cqg.rtd", ,"ContractData",J17,Calculations!$S$1,,"T"),"#.00")&amp;" "&amp;"B"</f>
        <v>-1.06 B</v>
      </c>
      <c r="K19" s="23" t="str">
        <f>TEXT(RTD("cqg.rtd", ,"ContractData",K17,Calculations!$S$1,,"T"),"#.00")&amp;" "&amp;"B"</f>
        <v>-1.30 B</v>
      </c>
      <c r="L19" s="23" t="str">
        <f>TEXT(RTD("cqg.rtd", ,"ContractData",L17,Calculations!$S$1,,"T"),"#.00")&amp;" "&amp;"B"</f>
        <v>-1.56 B</v>
      </c>
      <c r="M19" s="23" t="str">
        <f>TEXT(RTD("cqg.rtd", ,"ContractData",M17,Calculations!$S$1,,"T"),"#.00")&amp;" "&amp;"B"</f>
        <v>-1.88 B</v>
      </c>
      <c r="N19" s="24" t="str">
        <f>TEXT(RTD("cqg.rtd", ,"ContractData",N17,Calculations!$S$1,,"T"),"#.00")&amp;" "&amp;"B"</f>
        <v>-2.18 B</v>
      </c>
      <c r="O19" s="3"/>
    </row>
    <row r="20" spans="2:15" ht="12.6" customHeight="1" thickBot="1" x14ac:dyDescent="0.25">
      <c r="B20" s="30"/>
      <c r="C20" s="30"/>
      <c r="D20" s="25" t="str">
        <f>TEXT(RTD("cqg.rtd", ,"ContractData",D17,Calculations!$R$1,,"T"),"#.00")&amp;" "&amp;"L"</f>
        <v>63.30 L</v>
      </c>
      <c r="E20" s="26" t="str">
        <f>TEXT(RTD("cqg.rtd", ,"ContractData",E17,Calculations!$R$1,,"T"),"#.00")&amp;" "&amp;"L"</f>
        <v>-.16 L</v>
      </c>
      <c r="F20" s="26" t="str">
        <f>TEXT(RTD("cqg.rtd", ,"ContractData",F17,Calculations!$R$1,,"T"),"#.00")&amp;" "&amp;"L"</f>
        <v>-.36 L</v>
      </c>
      <c r="G20" s="26" t="str">
        <f>TEXT(RTD("cqg.rtd", ,"ContractData",G17,Calculations!$R$1,,"T"),"#.00")&amp;" "&amp;"L"</f>
        <v>-.54 L</v>
      </c>
      <c r="H20" s="26" t="str">
        <f>TEXT(RTD("cqg.rtd", ,"ContractData",H17,Calculations!$R$1,,"T"),"#.00")&amp;" "&amp;"L"</f>
        <v>-.71 L</v>
      </c>
      <c r="I20" s="26" t="str">
        <f>TEXT(RTD("cqg.rtd", ,"ContractData",I17,Calculations!$R$1,,"T"),"#.00")&amp;" "&amp;"L"</f>
        <v>-.86 L</v>
      </c>
      <c r="J20" s="26" t="str">
        <f>TEXT(RTD("cqg.rtd", ,"ContractData",J17,Calculations!$R$1,,"T"),"#.00")&amp;" "&amp;"L"</f>
        <v>-1.05 L</v>
      </c>
      <c r="K20" s="26" t="str">
        <f>TEXT(RTD("cqg.rtd", ,"ContractData",K17,Calculations!$R$1,,"T"),"#.00")&amp;" "&amp;"L"</f>
        <v>-1.33 L</v>
      </c>
      <c r="L20" s="26" t="str">
        <f>TEXT(RTD("cqg.rtd", ,"ContractData",L17,Calculations!$R$1,,"T"),"#.00")&amp;" "&amp;"L"</f>
        <v>-1.58 L</v>
      </c>
      <c r="M20" s="26" t="str">
        <f>TEXT(RTD("cqg.rtd", ,"ContractData",M17,Calculations!$R$1,,"T"),"#.00")&amp;" "&amp;"L"</f>
        <v xml:space="preserve"> L</v>
      </c>
      <c r="N20" s="27" t="str">
        <f>TEXT(RTD("cqg.rtd", ,"ContractData",N17,Calculations!$R$1,,"T"),"#.00")&amp;" "&amp;"L"</f>
        <v>-2.18 L</v>
      </c>
      <c r="O20" s="3"/>
    </row>
    <row r="21" spans="2:15" ht="12.6" customHeight="1" thickBot="1" x14ac:dyDescent="0.25">
      <c r="B21" s="30"/>
      <c r="C21" s="30"/>
      <c r="D21" s="29"/>
      <c r="E21" s="17" t="str">
        <f>RIGHT(RTD("cqg.rtd", ,"ContractData",Calculations!Q4, "LongDescription"),6)</f>
        <v>Mar 15</v>
      </c>
      <c r="F21" s="17" t="str">
        <f>RIGHT(RTD("cqg.rtd", ,"ContractData",Calculations!D4, "LongDescription"),15)</f>
        <v xml:space="preserve"> Mar 15, Apr 15</v>
      </c>
      <c r="G21" s="17" t="str">
        <f>RIGHT(RTD("cqg.rtd", ,"ContractData",Calculations!E4, "LongDescription"),15)</f>
        <v xml:space="preserve"> Mar 15, May 15</v>
      </c>
      <c r="H21" s="17" t="str">
        <f>RIGHT(RTD("cqg.rtd", ,"ContractData",Calculations!F4, "LongDescription"),15)</f>
        <v xml:space="preserve"> Mar 15, Jun 15</v>
      </c>
      <c r="I21" s="17" t="str">
        <f>RIGHT(RTD("cqg.rtd", ,"ContractData",Calculations!G4, "LongDescription"),15)</f>
        <v xml:space="preserve"> Mar 15, Jul 15</v>
      </c>
      <c r="J21" s="17" t="str">
        <f>RIGHT(RTD("cqg.rtd", ,"ContractData",Calculations!H4, "LongDescription"),15)</f>
        <v xml:space="preserve"> Mar 15, Aug 15</v>
      </c>
      <c r="K21" s="17" t="str">
        <f>RIGHT(RTD("cqg.rtd", ,"ContractData",Calculations!I4, "LongDescription"),15)</f>
        <v xml:space="preserve"> Mar 15, Sep 15</v>
      </c>
      <c r="L21" s="17" t="str">
        <f>RIGHT(RTD("cqg.rtd", ,"ContractData",Calculations!J4, "LongDescription"),15)</f>
        <v xml:space="preserve"> Mar 15, Oct 15</v>
      </c>
      <c r="M21" s="17" t="str">
        <f>RIGHT(RTD("cqg.rtd", ,"ContractData",Calculations!K4, "LongDescription"),15)</f>
        <v xml:space="preserve"> Mar 15, Nov 15</v>
      </c>
      <c r="N21" s="17" t="str">
        <f>RIGHT(RTD("cqg.rtd", ,"ContractData",Calculations!L4, "LongDescription"),15)</f>
        <v xml:space="preserve"> Mar 15, Dec 15</v>
      </c>
      <c r="O21" s="3"/>
    </row>
    <row r="22" spans="2:15" ht="12.6" hidden="1" customHeight="1" thickBot="1" x14ac:dyDescent="0.25">
      <c r="B22" s="30"/>
      <c r="C22" s="31"/>
      <c r="D22" s="30"/>
      <c r="E22" s="17" t="str">
        <f>RTD("cqg.rtd", ,"ContractData",Calculations!Q4, "Symbol")</f>
        <v>CLEH5</v>
      </c>
      <c r="F22" s="13" t="str">
        <f>RTD("cqg.rtd", ,"ContractData",Calculations!D4, "Symbol")</f>
        <v>CLES1H5</v>
      </c>
      <c r="G22" s="13" t="str">
        <f>RTD("cqg.rtd", ,"ContractData",Calculations!E4, "Symbol")</f>
        <v>CLES2H5</v>
      </c>
      <c r="H22" s="13" t="str">
        <f>RTD("cqg.rtd", ,"ContractData",Calculations!F4, "Symbol")</f>
        <v>CLES3H5</v>
      </c>
      <c r="I22" s="13" t="str">
        <f>RTD("cqg.rtd", ,"ContractData",Calculations!G4, "Symbol")</f>
        <v>CLES4H5</v>
      </c>
      <c r="J22" s="13" t="str">
        <f>RTD("cqg.rtd", ,"ContractData",Calculations!H4, "Symbol")</f>
        <v>CLES5H5</v>
      </c>
      <c r="K22" s="13" t="str">
        <f>RTD("cqg.rtd", ,"ContractData",Calculations!I4, "Symbol")</f>
        <v>CLES6H5</v>
      </c>
      <c r="L22" s="13" t="str">
        <f>RTD("cqg.rtd", ,"ContractData",Calculations!J4, "Symbol")</f>
        <v>CLES7H5</v>
      </c>
      <c r="M22" s="13" t="str">
        <f>RTD("cqg.rtd", ,"ContractData",Calculations!K4, "Symbol")</f>
        <v>CLES8H5</v>
      </c>
      <c r="N22" s="14" t="str">
        <f>RTD("cqg.rtd", ,"ContractData",Calculations!L4, "Symbol")</f>
        <v>CLES9H5</v>
      </c>
      <c r="O22" s="2"/>
    </row>
    <row r="23" spans="2:15" ht="12.6" customHeight="1" thickBot="1" x14ac:dyDescent="0.25">
      <c r="B23" s="30"/>
      <c r="C23" s="30"/>
      <c r="D23" s="30"/>
      <c r="E23" s="19" t="str">
        <f>TEXT(RTD("cqg.rtd",,"ContractData",E22,Calculations!$T$1,,"T"),"#.00")&amp;" "&amp;"A"</f>
        <v>63.48 A</v>
      </c>
      <c r="F23" s="20" t="str">
        <f>TEXT(RTD("cqg.rtd",,"ContractData",F22,Calculations!$T$1,,"T"),"#.00")&amp;" "&amp;"A"</f>
        <v>-.19 A</v>
      </c>
      <c r="G23" s="20" t="str">
        <f>TEXT(RTD("cqg.rtd",,"ContractData",G22,Calculations!$T$1,,"T"),"#.00")&amp;" "&amp;"A"</f>
        <v>-.38 A</v>
      </c>
      <c r="H23" s="20" t="str">
        <f>TEXT(RTD("cqg.rtd",,"ContractData",H22,Calculations!$T$1,,"T"),"#.00")&amp;" "&amp;"A"</f>
        <v>-.54 A</v>
      </c>
      <c r="I23" s="20" t="str">
        <f>TEXT(RTD("cqg.rtd",,"ContractData",I22,Calculations!$T$1,,"T"),"#.00")&amp;" "&amp;"A"</f>
        <v>-.68 A</v>
      </c>
      <c r="J23" s="20" t="str">
        <f>TEXT(RTD("cqg.rtd",,"ContractData",J22,Calculations!$T$1,,"T"),"#.00")&amp;" "&amp;"A"</f>
        <v>-.85 A</v>
      </c>
      <c r="K23" s="20" t="str">
        <f>TEXT(RTD("cqg.rtd",,"ContractData",K22,Calculations!$T$1,,"T"),"#.00")&amp;" "&amp;"A"</f>
        <v>-1.11 A</v>
      </c>
      <c r="L23" s="20" t="str">
        <f>TEXT(RTD("cqg.rtd",,"ContractData",L22,Calculations!$T$1,,"T"),"#.00")&amp;" "&amp;"A"</f>
        <v>-1.35 A</v>
      </c>
      <c r="M23" s="20" t="str">
        <f>TEXT(RTD("cqg.rtd",,"ContractData",M22,Calculations!$T$1,,"T"),"#.00")&amp;" "&amp;"A"</f>
        <v>-1.65 A</v>
      </c>
      <c r="N23" s="21" t="str">
        <f>TEXT(RTD("cqg.rtd",,"ContractData",N22,Calculations!$T$1,,"T"),"#.00")&amp;" "&amp;"A"</f>
        <v>-1.99 A</v>
      </c>
      <c r="O23" s="3"/>
    </row>
    <row r="24" spans="2:15" ht="12.6" customHeight="1" thickBot="1" x14ac:dyDescent="0.25">
      <c r="B24" s="13" t="s">
        <v>4</v>
      </c>
      <c r="C24" s="30"/>
      <c r="D24" s="32"/>
      <c r="E24" s="22" t="str">
        <f>TEXT(RTD("cqg.rtd", ,"ContractData",E22,Calculations!$S$1,,"T"),"#.00")&amp;" "&amp;"B"</f>
        <v>63.46 B</v>
      </c>
      <c r="F24" s="23" t="str">
        <f>TEXT(RTD("cqg.rtd", ,"ContractData",F22,Calculations!$S$1,,"T"),"#.00")&amp;" "&amp;"B"</f>
        <v>-.20 B</v>
      </c>
      <c r="G24" s="23" t="str">
        <f>TEXT(RTD("cqg.rtd", ,"ContractData",G22,Calculations!$S$1,,"T"),"#.00")&amp;" "&amp;"B"</f>
        <v>-.39 B</v>
      </c>
      <c r="H24" s="23" t="str">
        <f>TEXT(RTD("cqg.rtd", ,"ContractData",H22,Calculations!$S$1,,"T"),"#.00")&amp;" "&amp;"B"</f>
        <v>-.55 B</v>
      </c>
      <c r="I24" s="23" t="str">
        <f>TEXT(RTD("cqg.rtd", ,"ContractData",I22,Calculations!$S$1,,"T"),"#.00")&amp;" "&amp;"B"</f>
        <v>-.69 B</v>
      </c>
      <c r="J24" s="23" t="str">
        <f>TEXT(RTD("cqg.rtd", ,"ContractData",J22,Calculations!$S$1,,"T"),"#.00")&amp;" "&amp;"B"</f>
        <v>-.89 B</v>
      </c>
      <c r="K24" s="23" t="str">
        <f>TEXT(RTD("cqg.rtd", ,"ContractData",K22,Calculations!$S$1,,"T"),"#.00")&amp;" "&amp;"B"</f>
        <v>-1.13 B</v>
      </c>
      <c r="L24" s="23" t="str">
        <f>TEXT(RTD("cqg.rtd", ,"ContractData",L22,Calculations!$S$1,,"T"),"#.00")&amp;" "&amp;"B"</f>
        <v>-1.41 B</v>
      </c>
      <c r="M24" s="23" t="str">
        <f>TEXT(RTD("cqg.rtd", ,"ContractData",M22,Calculations!$S$1,,"T"),"#.00")&amp;" "&amp;"B"</f>
        <v>-1.69 B</v>
      </c>
      <c r="N24" s="24" t="str">
        <f>TEXT(RTD("cqg.rtd", ,"ContractData",N22,Calculations!$S$1,,"T"),"#.00")&amp;" "&amp;"B"</f>
        <v>-2.01 B</v>
      </c>
      <c r="O24" s="3"/>
    </row>
    <row r="25" spans="2:15" ht="12.6" customHeight="1" thickBot="1" x14ac:dyDescent="0.25">
      <c r="B25" s="33" t="s">
        <v>24</v>
      </c>
      <c r="C25" s="30"/>
      <c r="D25" s="34"/>
      <c r="E25" s="25" t="str">
        <f>TEXT(RTD("cqg.rtd", ,"ContractData",E22,Calculations!$R$1,,"T"),"#.00")&amp;" "&amp;"L"</f>
        <v>63.46 L</v>
      </c>
      <c r="F25" s="26" t="str">
        <f>TEXT(RTD("cqg.rtd", ,"ContractData",F22,Calculations!$R$1,,"T"),"#.00")&amp;" "&amp;"L"</f>
        <v>-.19 L</v>
      </c>
      <c r="G25" s="26" t="str">
        <f>TEXT(RTD("cqg.rtd", ,"ContractData",G22,Calculations!$R$1,,"T"),"#.00")&amp;" "&amp;"L"</f>
        <v>-.38 L</v>
      </c>
      <c r="H25" s="26" t="str">
        <f>TEXT(RTD("cqg.rtd", ,"ContractData",H22,Calculations!$R$1,,"T"),"#.00")&amp;" "&amp;"L"</f>
        <v>-.55 L</v>
      </c>
      <c r="I25" s="26" t="str">
        <f>TEXT(RTD("cqg.rtd", ,"ContractData",I22,Calculations!$R$1,,"T"),"#.00")&amp;" "&amp;"L"</f>
        <v>-.69 L</v>
      </c>
      <c r="J25" s="26" t="str">
        <f>TEXT(RTD("cqg.rtd", ,"ContractData",J22,Calculations!$R$1,,"T"),"#.00")&amp;" "&amp;"L"</f>
        <v>-.92 L</v>
      </c>
      <c r="K25" s="26" t="str">
        <f>TEXT(RTD("cqg.rtd", ,"ContractData",K22,Calculations!$R$1,,"T"),"#.00")&amp;" "&amp;"L"</f>
        <v>-1.12 L</v>
      </c>
      <c r="L25" s="26" t="str">
        <f>TEXT(RTD("cqg.rtd", ,"ContractData",L22,Calculations!$R$1,,"T"),"#.00")&amp;" "&amp;"L"</f>
        <v xml:space="preserve"> L</v>
      </c>
      <c r="M25" s="26" t="str">
        <f>TEXT(RTD("cqg.rtd", ,"ContractData",M22,Calculations!$R$1,,"T"),"#.00")&amp;" "&amp;"L"</f>
        <v xml:space="preserve"> L</v>
      </c>
      <c r="N25" s="27" t="str">
        <f>TEXT(RTD("cqg.rtd", ,"ContractData",N22,Calculations!$R$1,,"T"),"#.00")&amp;" "&amp;"L"</f>
        <v>-2.01 L</v>
      </c>
      <c r="O25" s="3"/>
    </row>
    <row r="26" spans="2:15" ht="12.6" customHeight="1" thickBot="1" x14ac:dyDescent="0.25">
      <c r="B26" s="59"/>
      <c r="C26" s="30"/>
      <c r="D26" s="59"/>
      <c r="E26" s="29"/>
      <c r="F26" s="17" t="str">
        <f>RIGHT(RTD("cqg.rtd", ,"ContractData",Calculations!Q5, "LongDescription"),6)</f>
        <v>Apr 15</v>
      </c>
      <c r="G26" s="17" t="str">
        <f>RIGHT(RTD("cqg.rtd", ,"ContractData",Calculations!D5, "LongDescription"),15)</f>
        <v xml:space="preserve"> Apr 15, May 15</v>
      </c>
      <c r="H26" s="17" t="str">
        <f>RIGHT(RTD("cqg.rtd", ,"ContractData",Calculations!E5, "LongDescription"),15)</f>
        <v xml:space="preserve"> Apr 15, Jun 15</v>
      </c>
      <c r="I26" s="17" t="str">
        <f>RIGHT(RTD("cqg.rtd", ,"ContractData",Calculations!F5, "LongDescription"),15)</f>
        <v xml:space="preserve"> Apr 15, Jul 15</v>
      </c>
      <c r="J26" s="17" t="str">
        <f>RIGHT(RTD("cqg.rtd", ,"ContractData",Calculations!G5, "LongDescription"),15)</f>
        <v xml:space="preserve"> Apr 15, Aug 15</v>
      </c>
      <c r="K26" s="17" t="str">
        <f>RIGHT(RTD("cqg.rtd", ,"ContractData",Calculations!H5, "LongDescription"),15)</f>
        <v xml:space="preserve"> Apr 15, Sep 15</v>
      </c>
      <c r="L26" s="17" t="str">
        <f>RIGHT(RTD("cqg.rtd", ,"ContractData",Calculations!I5, "LongDescription"),15)</f>
        <v xml:space="preserve"> Apr 15, Oct 15</v>
      </c>
      <c r="M26" s="17" t="str">
        <f>RIGHT(RTD("cqg.rtd", ,"ContractData",Calculations!J5, "LongDescription"),15)</f>
        <v xml:space="preserve"> Apr 15, Nov 15</v>
      </c>
      <c r="N26" s="17" t="str">
        <f>RIGHT(RTD("cqg.rtd", ,"ContractData",Calculations!K5, "LongDescription"),15)</f>
        <v xml:space="preserve"> Apr 15, Dec 15</v>
      </c>
      <c r="O26" s="3"/>
    </row>
    <row r="27" spans="2:15" ht="12.6" hidden="1" customHeight="1" thickBot="1" x14ac:dyDescent="0.35">
      <c r="B27" s="35"/>
      <c r="C27" s="35"/>
      <c r="D27" s="35"/>
      <c r="E27" s="35"/>
      <c r="F27" s="17" t="str">
        <f>RTD("cqg.rtd", ,"ContractData",Calculations!Q5, "Symbol")</f>
        <v>CLEJ5</v>
      </c>
      <c r="G27" s="13" t="str">
        <f>RTD("cqg.rtd", ,"ContractData",Calculations!D5, "Symbol")</f>
        <v>CLES1J5</v>
      </c>
      <c r="H27" s="13" t="str">
        <f>RTD("cqg.rtd", ,"ContractData",Calculations!E5, "Symbol")</f>
        <v>CLES2J5</v>
      </c>
      <c r="I27" s="13" t="str">
        <f>RTD("cqg.rtd", ,"ContractData",Calculations!F5, "Symbol")</f>
        <v>CLES3J5</v>
      </c>
      <c r="J27" s="13" t="str">
        <f>RTD("cqg.rtd", ,"ContractData",Calculations!G5, "Symbol")</f>
        <v>CLES4J5</v>
      </c>
      <c r="K27" s="13" t="str">
        <f>RTD("cqg.rtd", ,"ContractData",Calculations!H5, "Symbol")</f>
        <v>CLES5J5</v>
      </c>
      <c r="L27" s="13" t="str">
        <f>RTD("cqg.rtd", ,"ContractData",Calculations!I5, "Symbol")</f>
        <v>CLES6J5</v>
      </c>
      <c r="M27" s="13" t="str">
        <f>RTD("cqg.rtd", ,"ContractData",Calculations!J5, "Symbol")</f>
        <v>CLES7J5</v>
      </c>
      <c r="N27" s="14" t="str">
        <f>RTD("cqg.rtd", ,"ContractData",Calculations!K5, "Symbol")</f>
        <v>CLES8J5</v>
      </c>
      <c r="O27" s="2"/>
    </row>
    <row r="28" spans="2:15" ht="12.6" customHeight="1" thickBot="1" x14ac:dyDescent="0.3">
      <c r="B28" s="78" t="s">
        <v>19</v>
      </c>
      <c r="C28" s="79"/>
      <c r="D28" s="79"/>
      <c r="E28" s="80"/>
      <c r="F28" s="19" t="str">
        <f>TEXT(RTD("cqg.rtd",,"ContractData",F27,Calculations!$T$1,,"T"),"#.00")&amp;" "&amp;"A"</f>
        <v>63.68 A</v>
      </c>
      <c r="G28" s="20" t="str">
        <f>TEXT(RTD("cqg.rtd",,"ContractData",G27,Calculations!$T$1,,"T"),"#.00")&amp;" "&amp;"A"</f>
        <v>-.18 A</v>
      </c>
      <c r="H28" s="20" t="str">
        <f>TEXT(RTD("cqg.rtd",,"ContractData",H27,Calculations!$T$1,,"T"),"#.00")&amp;" "&amp;"A"</f>
        <v>-.34 A</v>
      </c>
      <c r="I28" s="20" t="str">
        <f>TEXT(RTD("cqg.rtd",,"ContractData",I27,Calculations!$T$1,,"T"),"#.00")&amp;" "&amp;"A"</f>
        <v>-.48 A</v>
      </c>
      <c r="J28" s="20" t="str">
        <f>TEXT(RTD("cqg.rtd",,"ContractData",J27,Calculations!$T$1,,"T"),"#.00")&amp;" "&amp;"A"</f>
        <v>-.66 A</v>
      </c>
      <c r="K28" s="20" t="str">
        <f>TEXT(RTD("cqg.rtd",,"ContractData",K27,Calculations!$T$1,,"T"),"#.00")&amp;" "&amp;"A"</f>
        <v>-.92 A</v>
      </c>
      <c r="L28" s="20" t="str">
        <f>TEXT(RTD("cqg.rtd",,"ContractData",L27,Calculations!$T$1,,"T"),"#.00")&amp;" "&amp;"A"</f>
        <v>-1.16 A</v>
      </c>
      <c r="M28" s="20" t="str">
        <f>TEXT(RTD("cqg.rtd",,"ContractData",M27,Calculations!$T$1,,"T"),"#.00")&amp;" "&amp;"A"</f>
        <v>-1.45 A</v>
      </c>
      <c r="N28" s="21" t="str">
        <f>TEXT(RTD("cqg.rtd",,"ContractData",N27,Calculations!$T$1,,"T"),"#.00")&amp;" "&amp;"A"</f>
        <v>-1.79 A</v>
      </c>
      <c r="O28" s="3"/>
    </row>
    <row r="29" spans="2:15" ht="12.6" customHeight="1" x14ac:dyDescent="0.2">
      <c r="B29" s="30"/>
      <c r="C29" s="30"/>
      <c r="D29" s="30"/>
      <c r="E29" s="30"/>
      <c r="F29" s="22" t="str">
        <f>TEXT(RTD("cqg.rtd", ,"ContractData",F27,Calculations!$S$1,,"T"),"#.00")&amp;" "&amp;"B"</f>
        <v>63.66 B</v>
      </c>
      <c r="G29" s="23" t="str">
        <f>TEXT(RTD("cqg.rtd", ,"ContractData",G27,Calculations!$S$1,,"T"),"#.00")&amp;" "&amp;"B"</f>
        <v>-.19 B</v>
      </c>
      <c r="H29" s="23" t="str">
        <f>TEXT(RTD("cqg.rtd", ,"ContractData",H27,Calculations!$S$1,,"T"),"#.00")&amp;" "&amp;"B"</f>
        <v>-.36 B</v>
      </c>
      <c r="I29" s="23" t="str">
        <f>TEXT(RTD("cqg.rtd", ,"ContractData",I27,Calculations!$S$1,,"T"),"#.00")&amp;" "&amp;"B"</f>
        <v>-.50 B</v>
      </c>
      <c r="J29" s="23" t="str">
        <f>TEXT(RTD("cqg.rtd", ,"ContractData",J27,Calculations!$S$1,,"T"),"#.00")&amp;" "&amp;"B"</f>
        <v>-.69 B</v>
      </c>
      <c r="K29" s="23" t="str">
        <f>TEXT(RTD("cqg.rtd", ,"ContractData",K27,Calculations!$S$1,,"T"),"#.00")&amp;" "&amp;"B"</f>
        <v>-.94 B</v>
      </c>
      <c r="L29" s="23" t="str">
        <f>TEXT(RTD("cqg.rtd", ,"ContractData",L27,Calculations!$S$1,,"T"),"#.00")&amp;" "&amp;"B"</f>
        <v>-1.19 B</v>
      </c>
      <c r="M29" s="23" t="str">
        <f>TEXT(RTD("cqg.rtd", ,"ContractData",M27,Calculations!$S$1,,"T"),"#.00")&amp;" "&amp;"B"</f>
        <v>-1.51 B</v>
      </c>
      <c r="N29" s="24" t="str">
        <f>TEXT(RTD("cqg.rtd", ,"ContractData",N27,Calculations!$S$1,,"T"),"#.00")&amp;" "&amp;"B"</f>
        <v>-1.82 B</v>
      </c>
      <c r="O29" s="3"/>
    </row>
    <row r="30" spans="2:15" ht="12.6" customHeight="1" thickBot="1" x14ac:dyDescent="0.25">
      <c r="B30" s="31"/>
      <c r="C30" s="30"/>
      <c r="D30" s="30"/>
      <c r="E30" s="30"/>
      <c r="F30" s="25" t="str">
        <f>TEXT(RTD("cqg.rtd", ,"ContractData",F27,Calculations!$R$1,,"T"),"#.00")&amp;" "&amp;"L"</f>
        <v>63.67 L</v>
      </c>
      <c r="G30" s="26" t="str">
        <f>TEXT(RTD("cqg.rtd", ,"ContractData",G27,Calculations!$R$1,,"T"),"#.00")&amp;" "&amp;"L"</f>
        <v>-.19 L</v>
      </c>
      <c r="H30" s="26" t="str">
        <f>TEXT(RTD("cqg.rtd", ,"ContractData",H27,Calculations!$R$1,,"T"),"#.00")&amp;" "&amp;"L"</f>
        <v>-.35 L</v>
      </c>
      <c r="I30" s="26" t="str">
        <f>TEXT(RTD("cqg.rtd", ,"ContractData",I27,Calculations!$R$1,,"T"),"#.00")&amp;" "&amp;"L"</f>
        <v>-.50 L</v>
      </c>
      <c r="J30" s="26" t="str">
        <f>TEXT(RTD("cqg.rtd", ,"ContractData",J27,Calculations!$R$1,,"T"),"#.00")&amp;" "&amp;"L"</f>
        <v>-.68 L</v>
      </c>
      <c r="K30" s="26" t="str">
        <f>TEXT(RTD("cqg.rtd", ,"ContractData",K27,Calculations!$R$1,,"T"),"#.00")&amp;" "&amp;"L"</f>
        <v>-.92 L</v>
      </c>
      <c r="L30" s="26" t="str">
        <f>TEXT(RTD("cqg.rtd", ,"ContractData",L27,Calculations!$R$1,,"T"),"#.00")&amp;" "&amp;"L"</f>
        <v xml:space="preserve"> L</v>
      </c>
      <c r="M30" s="26" t="str">
        <f>TEXT(RTD("cqg.rtd", ,"ContractData",M27,Calculations!$R$1,,"T"),"#.00")&amp;" "&amp;"L"</f>
        <v>-1.51 L</v>
      </c>
      <c r="N30" s="27" t="str">
        <f>TEXT(RTD("cqg.rtd", ,"ContractData",N27,Calculations!$R$1,,"T"),"#.00")&amp;" "&amp;"L"</f>
        <v>-1.79 L</v>
      </c>
      <c r="O30" s="3"/>
    </row>
    <row r="31" spans="2:15" ht="12.6" customHeight="1" thickBot="1" x14ac:dyDescent="0.25">
      <c r="B31" s="31"/>
      <c r="C31" s="30"/>
      <c r="D31" s="30"/>
      <c r="E31" s="30"/>
      <c r="F31" s="29"/>
      <c r="G31" s="17" t="str">
        <f>RIGHT(RTD("cqg.rtd", ,"ContractData",Calculations!Q6, "LongDescription"),6)</f>
        <v>May 15</v>
      </c>
      <c r="H31" s="17" t="str">
        <f>RIGHT(RTD("cqg.rtd", ,"ContractData",Calculations!D6, "LongDescription"),15)</f>
        <v xml:space="preserve"> May 15, Jun 15</v>
      </c>
      <c r="I31" s="17" t="str">
        <f>RIGHT(RTD("cqg.rtd", ,"ContractData",Calculations!E6, "LongDescription"),15)</f>
        <v xml:space="preserve"> May 15, Jul 15</v>
      </c>
      <c r="J31" s="17" t="str">
        <f>RIGHT(RTD("cqg.rtd", ,"ContractData",Calculations!F6, "LongDescription"),15)</f>
        <v xml:space="preserve"> May 15, Aug 15</v>
      </c>
      <c r="K31" s="17" t="str">
        <f>RIGHT(RTD("cqg.rtd", ,"ContractData",Calculations!G6, "LongDescription"),15)</f>
        <v xml:space="preserve"> May 15, Sep 15</v>
      </c>
      <c r="L31" s="17" t="str">
        <f>RIGHT(RTD("cqg.rtd", ,"ContractData",Calculations!H6, "LongDescription"),15)</f>
        <v xml:space="preserve"> May 15, Oct 15</v>
      </c>
      <c r="M31" s="17" t="str">
        <f>RIGHT(RTD("cqg.rtd", ,"ContractData",Calculations!I6, "LongDescription"),15)</f>
        <v xml:space="preserve"> May 15, Nov 15</v>
      </c>
      <c r="N31" s="17" t="str">
        <f>RIGHT(RTD("cqg.rtd", ,"ContractData",Calculations!J6, "LongDescription"),15)</f>
        <v xml:space="preserve"> May 15, Dec 15</v>
      </c>
      <c r="O31" s="3"/>
    </row>
    <row r="32" spans="2:15" ht="12.6" hidden="1" customHeight="1" thickBot="1" x14ac:dyDescent="0.25">
      <c r="B32" s="30"/>
      <c r="C32" s="31"/>
      <c r="D32" s="31"/>
      <c r="E32" s="31"/>
      <c r="F32" s="31"/>
      <c r="G32" s="17" t="str">
        <f>RTD("cqg.rtd", ,"ContractData",Calculations!Q6, "Symbol")</f>
        <v>CLEK5</v>
      </c>
      <c r="H32" s="13" t="str">
        <f>RTD("cqg.rtd", ,"ContractData",Calculations!D6, "Symbol")</f>
        <v>CLES1K5</v>
      </c>
      <c r="I32" s="13" t="str">
        <f>RTD("cqg.rtd", ,"ContractData",Calculations!E6, "Symbol")</f>
        <v>CLES2K5</v>
      </c>
      <c r="J32" s="13" t="str">
        <f>RTD("cqg.rtd", ,"ContractData",Calculations!F6, "Symbol")</f>
        <v>CLES3K5</v>
      </c>
      <c r="K32" s="13" t="str">
        <f>RTD("cqg.rtd", ,"ContractData",Calculations!G6, "Symbol")</f>
        <v>CLES4K5</v>
      </c>
      <c r="L32" s="13" t="str">
        <f>RTD("cqg.rtd", ,"ContractData",Calculations!H6, "Symbol")</f>
        <v>CLES5K5</v>
      </c>
      <c r="M32" s="13" t="str">
        <f>RTD("cqg.rtd", ,"ContractData",Calculations!I6, "Symbol")</f>
        <v>CLES6K5</v>
      </c>
      <c r="N32" s="14" t="str">
        <f>RTD("cqg.rtd", ,"ContractData",Calculations!J6, "Symbol")</f>
        <v>CLES7K5</v>
      </c>
      <c r="O32" s="2"/>
    </row>
    <row r="33" spans="2:15" ht="12.6" customHeight="1" x14ac:dyDescent="0.2">
      <c r="B33" s="31"/>
      <c r="C33" s="30"/>
      <c r="D33" s="30"/>
      <c r="E33" s="30"/>
      <c r="F33" s="31"/>
      <c r="G33" s="36" t="str">
        <f>TEXT(RTD("cqg.rtd",,"ContractData",G32,Calculations!$T$1,,"T"),"#.00")&amp;" "&amp;"A"</f>
        <v>63.87 A</v>
      </c>
      <c r="H33" s="37" t="str">
        <f>TEXT(RTD("cqg.rtd",,"ContractData",H32,Calculations!$T$1,,"T"),"#.00")&amp;" "&amp;"A"</f>
        <v>-.16 A</v>
      </c>
      <c r="I33" s="20" t="str">
        <f>TEXT(RTD("cqg.rtd",,"ContractData",I32,Calculations!$T$1,,"T"),"#.00")&amp;" "&amp;"A"</f>
        <v>-.30 A</v>
      </c>
      <c r="J33" s="20" t="str">
        <f>TEXT(RTD("cqg.rtd",,"ContractData",J32,Calculations!$T$1,,"T"),"#.00")&amp;" "&amp;"A"</f>
        <v>-.48 A</v>
      </c>
      <c r="K33" s="20" t="str">
        <f>TEXT(RTD("cqg.rtd",,"ContractData",K32,Calculations!$T$1,,"T"),"#.00")&amp;" "&amp;"A"</f>
        <v>-.73 A</v>
      </c>
      <c r="L33" s="20" t="str">
        <f>TEXT(RTD("cqg.rtd",,"ContractData",L32,Calculations!$T$1,,"T"),"#.00")&amp;" "&amp;"A"</f>
        <v>-.97 A</v>
      </c>
      <c r="M33" s="20" t="str">
        <f>TEXT(RTD("cqg.rtd",,"ContractData",M32,Calculations!$T$1,,"T"),"#.00")&amp;" "&amp;"A"</f>
        <v>-1.27 A</v>
      </c>
      <c r="N33" s="21" t="str">
        <f>TEXT(RTD("cqg.rtd",,"ContractData",N32,Calculations!$T$1,,"T"),"#.00")&amp;" "&amp;"A"</f>
        <v>-1.59 A</v>
      </c>
      <c r="O33" s="3"/>
    </row>
    <row r="34" spans="2:15" ht="12.6" customHeight="1" x14ac:dyDescent="0.2">
      <c r="B34" s="31"/>
      <c r="C34" s="30"/>
      <c r="D34" s="30"/>
      <c r="E34" s="30"/>
      <c r="F34" s="31"/>
      <c r="G34" s="38" t="str">
        <f>TEXT(RTD("cqg.rtd", ,"ContractData",G32,Calculations!$S$1,,"T"),"#.00")&amp;" "&amp;"B"</f>
        <v>63.84 B</v>
      </c>
      <c r="H34" s="39" t="str">
        <f>TEXT(RTD("cqg.rtd", ,"ContractData",H32,Calculations!$S$1,,"T"),"#.00")&amp;" "&amp;"B"</f>
        <v>-.17 B</v>
      </c>
      <c r="I34" s="23" t="str">
        <f>TEXT(RTD("cqg.rtd", ,"ContractData",I32,Calculations!$S$1,,"T"),"#.00")&amp;" "&amp;"B"</f>
        <v>-.31 B</v>
      </c>
      <c r="J34" s="23" t="str">
        <f>TEXT(RTD("cqg.rtd", ,"ContractData",J32,Calculations!$S$1,,"T"),"#.00")&amp;" "&amp;"B"</f>
        <v>-.50 B</v>
      </c>
      <c r="K34" s="23" t="str">
        <f>TEXT(RTD("cqg.rtd", ,"ContractData",K32,Calculations!$S$1,,"T"),"#.00")&amp;" "&amp;"B"</f>
        <v>-.76 B</v>
      </c>
      <c r="L34" s="23" t="str">
        <f>TEXT(RTD("cqg.rtd", ,"ContractData",L32,Calculations!$S$1,,"T"),"#.00")&amp;" "&amp;"B"</f>
        <v>-1.00 B</v>
      </c>
      <c r="M34" s="23" t="str">
        <f>TEXT(RTD("cqg.rtd", ,"ContractData",M32,Calculations!$S$1,,"T"),"#.00")&amp;" "&amp;"B"</f>
        <v>-1.31 B</v>
      </c>
      <c r="N34" s="24" t="str">
        <f>TEXT(RTD("cqg.rtd", ,"ContractData",N32,Calculations!$S$1,,"T"),"#.00")&amp;" "&amp;"B"</f>
        <v>-1.64 B</v>
      </c>
      <c r="O34" s="3"/>
    </row>
    <row r="35" spans="2:15" ht="12.6" customHeight="1" thickBot="1" x14ac:dyDescent="0.35">
      <c r="B35" s="35"/>
      <c r="C35" s="35"/>
      <c r="D35" s="35"/>
      <c r="E35" s="35"/>
      <c r="F35" s="31"/>
      <c r="G35" s="40" t="str">
        <f>TEXT(RTD("cqg.rtd", ,"ContractData",G32,Calculations!$R$1,,"T"),"#.00")&amp;" "&amp;"L"</f>
        <v>63.83 L</v>
      </c>
      <c r="H35" s="41" t="str">
        <f>TEXT(RTD("cqg.rtd", ,"ContractData",H32,Calculations!$R$1,,"T"),"#.00")&amp;" "&amp;"L"</f>
        <v>-.17 L</v>
      </c>
      <c r="I35" s="26" t="str">
        <f>TEXT(RTD("cqg.rtd", ,"ContractData",I32,Calculations!$R$1,,"T"),"#.00")&amp;" "&amp;"L"</f>
        <v>-.32 L</v>
      </c>
      <c r="J35" s="26" t="str">
        <f>TEXT(RTD("cqg.rtd", ,"ContractData",J32,Calculations!$R$1,,"T"),"#.00")&amp;" "&amp;"L"</f>
        <v>-.49 L</v>
      </c>
      <c r="K35" s="26" t="str">
        <f>TEXT(RTD("cqg.rtd", ,"ContractData",K32,Calculations!$R$1,,"T"),"#.00")&amp;" "&amp;"L"</f>
        <v>-.77 L</v>
      </c>
      <c r="L35" s="26" t="str">
        <f>TEXT(RTD("cqg.rtd", ,"ContractData",L32,Calculations!$R$1,,"T"),"#.00")&amp;" "&amp;"L"</f>
        <v>-1.05 L</v>
      </c>
      <c r="M35" s="26" t="str">
        <f>TEXT(RTD("cqg.rtd", ,"ContractData",M32,Calculations!$R$1,,"T"),"#.00")&amp;" "&amp;"L"</f>
        <v>-1.31 L</v>
      </c>
      <c r="N35" s="27" t="str">
        <f>TEXT(RTD("cqg.rtd", ,"ContractData",N32,Calculations!$R$1,,"T"),"#.00")&amp;" "&amp;"L"</f>
        <v>-1.58 L</v>
      </c>
      <c r="O35" s="3"/>
    </row>
    <row r="36" spans="2:15" ht="12.6" customHeight="1" thickBot="1" x14ac:dyDescent="0.3">
      <c r="B36" s="78" t="s">
        <v>20</v>
      </c>
      <c r="C36" s="79"/>
      <c r="D36" s="79"/>
      <c r="E36" s="79"/>
      <c r="F36" s="80"/>
      <c r="G36" s="29"/>
      <c r="H36" s="17" t="str">
        <f>RIGHT(RTD("cqg.rtd", ,"ContractData",Calculations!Q7, "LongDescription"),6)</f>
        <v>Jun 15</v>
      </c>
      <c r="I36" s="17" t="str">
        <f>RIGHT(RTD("cqg.rtd", ,"ContractData",Calculations!D7, "LongDescription"),15)</f>
        <v xml:space="preserve"> Jun 15, Jul 15</v>
      </c>
      <c r="J36" s="17" t="str">
        <f>RIGHT(RTD("cqg.rtd", ,"ContractData",Calculations!E7, "LongDescription"),15)</f>
        <v xml:space="preserve"> Jun 15, Aug 15</v>
      </c>
      <c r="K36" s="17" t="str">
        <f>RIGHT(RTD("cqg.rtd", ,"ContractData",Calculations!F7, "LongDescription"),15)</f>
        <v xml:space="preserve"> Jun 15, Sep 15</v>
      </c>
      <c r="L36" s="17" t="str">
        <f>RIGHT(RTD("cqg.rtd", ,"ContractData",Calculations!G7, "LongDescription"),15)</f>
        <v xml:space="preserve"> Jun 15, Oct 15</v>
      </c>
      <c r="M36" s="17" t="str">
        <f>RIGHT(RTD("cqg.rtd", ,"ContractData",Calculations!H7, "LongDescription"),15)</f>
        <v xml:space="preserve"> Jun 15, Nov 15</v>
      </c>
      <c r="N36" s="17" t="str">
        <f>RIGHT(RTD("cqg.rtd", ,"ContractData",Calculations!I7, "LongDescription"),15)</f>
        <v xml:space="preserve"> Jun 15, Dec 15</v>
      </c>
      <c r="O36" s="3"/>
    </row>
    <row r="37" spans="2:15" ht="12.6" hidden="1" customHeight="1" thickBot="1" x14ac:dyDescent="0.3">
      <c r="B37" s="78"/>
      <c r="C37" s="79"/>
      <c r="D37" s="79"/>
      <c r="E37" s="79"/>
      <c r="F37" s="80"/>
      <c r="G37" s="31"/>
      <c r="H37" s="17" t="str">
        <f>RTD("cqg.rtd", ,"ContractData",Calculations!Q7, "Symbol")</f>
        <v>CLEM5</v>
      </c>
      <c r="I37" s="11" t="str">
        <f>RTD("cqg.rtd", ,"ContractData",Calculations!D7, "Symbol")</f>
        <v>CLES1M5</v>
      </c>
      <c r="J37" s="11" t="str">
        <f>RTD("cqg.rtd", ,"ContractData",Calculations!E7, "Symbol")</f>
        <v>CLES2M5</v>
      </c>
      <c r="K37" s="11" t="str">
        <f>RTD("cqg.rtd", ,"ContractData",Calculations!F7, "Symbol")</f>
        <v>CLES3M5</v>
      </c>
      <c r="L37" s="11" t="str">
        <f>RTD("cqg.rtd", ,"ContractData",Calculations!G7, "Symbol")</f>
        <v>CLES4M5</v>
      </c>
      <c r="M37" s="11" t="str">
        <f>RTD("cqg.rtd", ,"ContractData",Calculations!H7, "Symbol")</f>
        <v>CLES5M5</v>
      </c>
      <c r="N37" s="12" t="str">
        <f>RTD("cqg.rtd", ,"ContractData",Calculations!I7, "Symbol")</f>
        <v>CLES6M5</v>
      </c>
      <c r="O37" s="2"/>
    </row>
    <row r="38" spans="2:15" ht="12.6" customHeight="1" thickBot="1" x14ac:dyDescent="0.25">
      <c r="B38" s="42" t="s">
        <v>4</v>
      </c>
      <c r="C38" s="43"/>
      <c r="D38" s="43" t="s">
        <v>0</v>
      </c>
      <c r="E38" s="43" t="s">
        <v>11</v>
      </c>
      <c r="F38" s="44" t="s">
        <v>12</v>
      </c>
      <c r="G38" s="30"/>
      <c r="H38" s="19" t="str">
        <f>TEXT(RTD("cqg.rtd",,"ContractData",H37,Calculations!$T$1,,"T"),"#.00")&amp;" "&amp;"A"</f>
        <v>64.03 A</v>
      </c>
      <c r="I38" s="20" t="str">
        <f>TEXT(RTD("cqg.rtd",,"ContractData",I37,Calculations!$T$1,,"T"),"#.00")&amp;" "&amp;"A"</f>
        <v>-.13 A</v>
      </c>
      <c r="J38" s="20" t="str">
        <f>TEXT(RTD("cqg.rtd",,"ContractData",J37,Calculations!$T$1,,"T"),"#.00")&amp;" "&amp;"A"</f>
        <v>-.32 A</v>
      </c>
      <c r="K38" s="20" t="str">
        <f>TEXT(RTD("cqg.rtd",,"ContractData",K37,Calculations!$T$1,,"T"),"#.00")&amp;" "&amp;"A"</f>
        <v>-.57 A</v>
      </c>
      <c r="L38" s="20" t="str">
        <f>TEXT(RTD("cqg.rtd",,"ContractData",L37,Calculations!$T$1,,"T"),"#.00")&amp;" "&amp;"A"</f>
        <v>-.81 A</v>
      </c>
      <c r="M38" s="20" t="str">
        <f>TEXT(RTD("cqg.rtd",,"ContractData",M37,Calculations!$T$1,,"T"),"#.00")&amp;" "&amp;"A"</f>
        <v>-1.11 A</v>
      </c>
      <c r="N38" s="21" t="str">
        <f>TEXT(RTD("cqg.rtd",,"ContractData",N37,Calculations!$T$1,,"T"),"#.00")&amp;" "&amp;"A"</f>
        <v>-1.45 A</v>
      </c>
      <c r="O38" s="3"/>
    </row>
    <row r="39" spans="2:15" ht="12.6" customHeight="1" x14ac:dyDescent="0.2">
      <c r="B39" s="45" t="s">
        <v>24</v>
      </c>
      <c r="C39" s="20"/>
      <c r="D39" s="8">
        <f>RTD("cqg.rtd", ,"ContractData",B39,Calculations!$R$1,,"T")</f>
        <v>63.17</v>
      </c>
      <c r="E39" s="20">
        <f>RTD("cqg.rtd", ,"ContractData", B39, "NetLastQuoteToday",,"T")</f>
        <v>-2.4499999999999957</v>
      </c>
      <c r="F39" s="46">
        <f>RTD("cqg.rtd", ,"ContractData",B39, "PerCentNetLastQuote",,"T")/100</f>
        <v>-3.7330489105591953E-2</v>
      </c>
      <c r="G39" s="30"/>
      <c r="H39" s="22" t="str">
        <f>TEXT(RTD("cqg.rtd", ,"ContractData",H37,Calculations!$S$1,,"T"),"#.00")&amp;" "&amp;"B"</f>
        <v>64.01 B</v>
      </c>
      <c r="I39" s="23" t="str">
        <f>TEXT(RTD("cqg.rtd", ,"ContractData",I37,Calculations!$S$1,,"T"),"#.00")&amp;" "&amp;"B"</f>
        <v>-.14 B</v>
      </c>
      <c r="J39" s="23" t="str">
        <f>TEXT(RTD("cqg.rtd", ,"ContractData",J37,Calculations!$S$1,,"T"),"#.00")&amp;" "&amp;"B"</f>
        <v>-.33 B</v>
      </c>
      <c r="K39" s="23" t="str">
        <f>TEXT(RTD("cqg.rtd", ,"ContractData",K37,Calculations!$S$1,,"T"),"#.00")&amp;" "&amp;"B"</f>
        <v>-.58 B</v>
      </c>
      <c r="L39" s="23" t="str">
        <f>TEXT(RTD("cqg.rtd", ,"ContractData",L37,Calculations!$S$1,,"T"),"#.00")&amp;" "&amp;"B"</f>
        <v>-.84 B</v>
      </c>
      <c r="M39" s="23" t="str">
        <f>TEXT(RTD("cqg.rtd", ,"ContractData",M37,Calculations!$S$1,,"T"),"#.00")&amp;" "&amp;"B"</f>
        <v>-1.13 B</v>
      </c>
      <c r="N39" s="24" t="str">
        <f>TEXT(RTD("cqg.rtd", ,"ContractData",N37,Calculations!$S$1,,"T"),"#.00")&amp;" "&amp;"B"</f>
        <v>-1.46 B</v>
      </c>
      <c r="O39" s="3"/>
    </row>
    <row r="40" spans="2:15" ht="12.6" customHeight="1" thickBot="1" x14ac:dyDescent="0.25">
      <c r="B40" s="47" t="s">
        <v>25</v>
      </c>
      <c r="C40" s="48"/>
      <c r="D40" s="10">
        <f>RTD("cqg.rtd", ,"ContractData",B40,Calculations!$R$1,,"T")</f>
        <v>2.0566</v>
      </c>
      <c r="E40" s="51">
        <f>RTD("cqg.rtd", ,"ContractData", B40, "NetLastQuoteToday",,"T")</f>
        <v>-4.0100000000000247E-2</v>
      </c>
      <c r="F40" s="49">
        <f>RTD("cqg.rtd", ,"ContractData",B40, "PerCentNetLastQuote",,"T")/100</f>
        <v>-1.9123467976536791E-2</v>
      </c>
      <c r="G40" s="30"/>
      <c r="H40" s="25" t="str">
        <f>TEXT(RTD("cqg.rtd", ,"ContractData",H37,Calculations!$R$1,,"T"),"#.00")&amp;" "&amp;"L"</f>
        <v>64.01 L</v>
      </c>
      <c r="I40" s="26" t="str">
        <f>TEXT(RTD("cqg.rtd", ,"ContractData",I37,Calculations!$R$1,,"T"),"#.00")&amp;" "&amp;"L"</f>
        <v>-.14 L</v>
      </c>
      <c r="J40" s="26" t="str">
        <f>TEXT(RTD("cqg.rtd", ,"ContractData",J37,Calculations!$R$1,,"T"),"#.00")&amp;" "&amp;"L"</f>
        <v>-.33 L</v>
      </c>
      <c r="K40" s="26" t="str">
        <f>TEXT(RTD("cqg.rtd", ,"ContractData",K37,Calculations!$R$1,,"T"),"#.00")&amp;" "&amp;"L"</f>
        <v>-.57 L</v>
      </c>
      <c r="L40" s="26" t="str">
        <f>TEXT(RTD("cqg.rtd", ,"ContractData",L37,Calculations!$R$1,,"T"),"#.00")&amp;" "&amp;"L"</f>
        <v>-.83 L</v>
      </c>
      <c r="M40" s="26" t="str">
        <f>TEXT(RTD("cqg.rtd", ,"ContractData",M37,Calculations!$R$1,,"T"),"#.00")&amp;" "&amp;"L"</f>
        <v>-1.11 L</v>
      </c>
      <c r="N40" s="27" t="str">
        <f>TEXT(RTD("cqg.rtd", ,"ContractData",N37,Calculations!$R$1,,"T"),"#.00")&amp;" "&amp;"L"</f>
        <v>-1.45 L</v>
      </c>
      <c r="O40" s="3"/>
    </row>
    <row r="41" spans="2:15" ht="12.6" customHeight="1" thickBot="1" x14ac:dyDescent="0.25">
      <c r="B41" s="50" t="s">
        <v>26</v>
      </c>
      <c r="C41" s="48"/>
      <c r="D41" s="10">
        <f>RTD("cqg.rtd", ,"ContractData",B41,Calculations!$R$1,,"T")</f>
        <v>1.7095</v>
      </c>
      <c r="E41" s="51">
        <f>RTD("cqg.rtd", ,"ContractData", B41, "NetLastQuoteToday",,"T")</f>
        <v>-5.3100000000000147E-2</v>
      </c>
      <c r="F41" s="49">
        <f>RTD("cqg.rtd", ,"ContractData",B41, "PerCentNetLastQuote",,"T")/100</f>
        <v>-3.0127659574468085E-2</v>
      </c>
      <c r="G41" s="30"/>
      <c r="H41" s="29"/>
      <c r="I41" s="17" t="str">
        <f>RIGHT(RTD("cqg.rtd", ,"ContractData",Calculations!Q8, "LongDescription"),6)</f>
        <v>Jul 15</v>
      </c>
      <c r="J41" s="17" t="str">
        <f>RIGHT(RTD("cqg.rtd", ,"ContractData",Calculations!D8, "LongDescription"),15)</f>
        <v xml:space="preserve"> Jul 15, Aug 15</v>
      </c>
      <c r="K41" s="17" t="str">
        <f>RIGHT(RTD("cqg.rtd", ,"ContractData",Calculations!E8, "LongDescription"),15)</f>
        <v xml:space="preserve"> Jul 15, Sep 15</v>
      </c>
      <c r="L41" s="17" t="str">
        <f>RIGHT(RTD("cqg.rtd", ,"ContractData",Calculations!F8, "LongDescription"),15)</f>
        <v xml:space="preserve"> Jul 15, Oct 15</v>
      </c>
      <c r="M41" s="17" t="str">
        <f>RIGHT(RTD("cqg.rtd", ,"ContractData",Calculations!G8, "LongDescription"),15)</f>
        <v xml:space="preserve"> Jul 15, Nov 15</v>
      </c>
      <c r="N41" s="17" t="str">
        <f>RIGHT(RTD("cqg.rtd", ,"ContractData",Calculations!H8, "LongDescription"),15)</f>
        <v xml:space="preserve"> Jul 15, Dec 15</v>
      </c>
      <c r="O41" s="3"/>
    </row>
    <row r="42" spans="2:15" ht="12.6" hidden="1" customHeight="1" thickBot="1" x14ac:dyDescent="0.25">
      <c r="B42" s="50"/>
      <c r="C42" s="23"/>
      <c r="D42" s="10"/>
      <c r="E42" s="51"/>
      <c r="F42" s="49"/>
      <c r="G42" s="30"/>
      <c r="H42" s="31"/>
      <c r="I42" s="17" t="str">
        <f>RTD("cqg.rtd", ,"ContractData",Calculations!Q8, "Symbol")</f>
        <v>CLEN5</v>
      </c>
      <c r="J42" s="11" t="str">
        <f>RTD("cqg.rtd", ,"ContractData",Calculations!D8, "Symbol")</f>
        <v>CLES1N5</v>
      </c>
      <c r="K42" s="11" t="str">
        <f>RTD("cqg.rtd", ,"ContractData",Calculations!E8, "Symbol")</f>
        <v>CLES2N5</v>
      </c>
      <c r="L42" s="11" t="str">
        <f>RTD("cqg.rtd", ,"ContractData",Calculations!F8, "Symbol")</f>
        <v>CLES3N5</v>
      </c>
      <c r="M42" s="11" t="str">
        <f>RTD("cqg.rtd", ,"ContractData",Calculations!G8, "Symbol")</f>
        <v>CLES4N5</v>
      </c>
      <c r="N42" s="12" t="str">
        <f>RTD("cqg.rtd", ,"ContractData",Calculations!H8, "Symbol")</f>
        <v>CLES5N5</v>
      </c>
    </row>
    <row r="43" spans="2:15" ht="12.6" customHeight="1" thickBot="1" x14ac:dyDescent="0.25">
      <c r="B43" s="47" t="s">
        <v>21</v>
      </c>
      <c r="C43" s="23"/>
      <c r="D43" s="9">
        <f>RTD("cqg.rtd", ,"ContractData",B43,Calculations!$R$1,,"T")</f>
        <v>2067.25</v>
      </c>
      <c r="E43" s="23">
        <f>RTD("cqg.rtd", ,"ContractData", B43, "NetLastQuoteToday",,"T")</f>
        <v>-9.25</v>
      </c>
      <c r="F43" s="49">
        <f>RTD("cqg.rtd", ,"ContractData",B43, "PerCentNetLastQuote",,"T")/100</f>
        <v>-4.4546111244883222E-3</v>
      </c>
      <c r="G43" s="31"/>
      <c r="H43" s="31"/>
      <c r="I43" s="19" t="str">
        <f>TEXT(RTD("cqg.rtd",,"ContractData",I42,Calculations!$T$1,,"T"),"#.00")&amp;" "&amp;"A"</f>
        <v>64.17 A</v>
      </c>
      <c r="J43" s="20" t="str">
        <f>TEXT(RTD("cqg.rtd",,"ContractData",J42,Calculations!$T$1,,"T"),"#.00")&amp;" "&amp;"A"</f>
        <v>-.18 A</v>
      </c>
      <c r="K43" s="20" t="str">
        <f>TEXT(RTD("cqg.rtd",,"ContractData",K42,Calculations!$T$1,,"T"),"#.00")&amp;" "&amp;"A"</f>
        <v>-.43 A</v>
      </c>
      <c r="L43" s="20" t="str">
        <f>TEXT(RTD("cqg.rtd",,"ContractData",L42,Calculations!$T$1,,"T"),"#.00")&amp;" "&amp;"A"</f>
        <v>-.67 A</v>
      </c>
      <c r="M43" s="20" t="str">
        <f>TEXT(RTD("cqg.rtd",,"ContractData",M42,Calculations!$T$1,,"T"),"#.00")&amp;" "&amp;"A"</f>
        <v>-.96 A</v>
      </c>
      <c r="N43" s="21" t="str">
        <f>TEXT(RTD("cqg.rtd",,"ContractData",N42,Calculations!$T$1,,"T"),"#.00")&amp;" "&amp;"A"</f>
        <v>-1.30 A</v>
      </c>
    </row>
    <row r="44" spans="2:15" ht="12.6" customHeight="1" x14ac:dyDescent="0.2">
      <c r="B44" s="94" t="str">
        <f>RTD("cqg.rtd", ,"ContractData", B25, "LongDescription")</f>
        <v>Crude Light (Globex), Jan 15</v>
      </c>
      <c r="C44" s="95"/>
      <c r="D44" s="95"/>
      <c r="E44" s="95"/>
      <c r="F44" s="95"/>
      <c r="G44" s="95"/>
      <c r="H44" s="96"/>
      <c r="I44" s="22" t="str">
        <f>TEXT(RTD("cqg.rtd", ,"ContractData",I42,Calculations!$S$1,,"T"),"#.00")&amp;" "&amp;"B"</f>
        <v>64.15 B</v>
      </c>
      <c r="J44" s="23" t="str">
        <f>TEXT(RTD("cqg.rtd", ,"ContractData",J42,Calculations!$S$1,,"T"),"#.00")&amp;" "&amp;"B"</f>
        <v>-.19 B</v>
      </c>
      <c r="K44" s="23" t="str">
        <f>TEXT(RTD("cqg.rtd", ,"ContractData",K42,Calculations!$S$1,,"T"),"#.00")&amp;" "&amp;"B"</f>
        <v>-.44 B</v>
      </c>
      <c r="L44" s="23" t="str">
        <f>TEXT(RTD("cqg.rtd", ,"ContractData",L42,Calculations!$S$1,,"T"),"#.00")&amp;" "&amp;"B"</f>
        <v>-.69 B</v>
      </c>
      <c r="M44" s="23" t="str">
        <f>TEXT(RTD("cqg.rtd", ,"ContractData",M42,Calculations!$S$1,,"T"),"#.00")&amp;" "&amp;"B"</f>
        <v>-.99 B</v>
      </c>
      <c r="N44" s="24" t="str">
        <f>TEXT(RTD("cqg.rtd", ,"ContractData",N42,Calculations!$S$1,,"T"),"#.00")&amp;" "&amp;"B"</f>
        <v>-1.32 B</v>
      </c>
    </row>
    <row r="45" spans="2:15" ht="12.6" customHeight="1" thickBot="1" x14ac:dyDescent="0.25">
      <c r="B45" s="97"/>
      <c r="C45" s="98"/>
      <c r="D45" s="98"/>
      <c r="E45" s="98"/>
      <c r="F45" s="98"/>
      <c r="G45" s="98"/>
      <c r="H45" s="99"/>
      <c r="I45" s="25" t="str">
        <f>TEXT(RTD("cqg.rtd", ,"ContractData",I42,Calculations!$R$1,,"T"),"#.00")&amp;" "&amp;"L"</f>
        <v>64.19 L</v>
      </c>
      <c r="J45" s="26" t="str">
        <f>TEXT(RTD("cqg.rtd", ,"ContractData",J42,Calculations!$R$1,,"T"),"#.00")&amp;" "&amp;"L"</f>
        <v>-.19 L</v>
      </c>
      <c r="K45" s="26" t="str">
        <f>TEXT(RTD("cqg.rtd", ,"ContractData",K42,Calculations!$R$1,,"T"),"#.00")&amp;" "&amp;"L"</f>
        <v>-.43 L</v>
      </c>
      <c r="L45" s="26" t="str">
        <f>TEXT(RTD("cqg.rtd", ,"ContractData",L42,Calculations!$R$1,,"T"),"#.00")&amp;" "&amp;"L"</f>
        <v>-.68 L</v>
      </c>
      <c r="M45" s="26" t="str">
        <f>TEXT(RTD("cqg.rtd", ,"ContractData",M42,Calculations!$R$1,,"T"),"#.00")&amp;" "&amp;"L"</f>
        <v>-.96 L</v>
      </c>
      <c r="N45" s="27" t="str">
        <f>TEXT(RTD("cqg.rtd", ,"ContractData",N42,Calculations!$R$1,,"T"),"#.00")&amp;" "&amp;"L"</f>
        <v>-1.30 L</v>
      </c>
    </row>
    <row r="46" spans="2:15" ht="12.6" customHeight="1" thickBot="1" x14ac:dyDescent="0.25">
      <c r="B46" s="106" t="s">
        <v>2</v>
      </c>
      <c r="C46" s="15"/>
      <c r="D46" s="109">
        <f>RTD("cqg.rtd",,"ContractData",B25,"VolumeLastAsk")</f>
        <v>10</v>
      </c>
      <c r="E46" s="112" t="str">
        <f>TEXT(RTD("cqg.rtd",,"ContractData",B25,"Ask",,"T"),"#.00")</f>
        <v>63.18</v>
      </c>
      <c r="F46" s="74" t="s">
        <v>0</v>
      </c>
      <c r="G46" s="74"/>
      <c r="H46" s="75"/>
      <c r="I46" s="29"/>
      <c r="J46" s="17" t="str">
        <f>RIGHT(RTD("cqg.rtd", ,"ContractData",Calculations!Q9, "LongDescription"),6)</f>
        <v>Aug 15</v>
      </c>
      <c r="K46" s="17" t="str">
        <f>RIGHT(RTD("cqg.rtd", ,"ContractData",Calculations!D9, "LongDescription"),15)</f>
        <v xml:space="preserve"> Aug 15, Sep 15</v>
      </c>
      <c r="L46" s="17" t="str">
        <f>RIGHT(RTD("cqg.rtd", ,"ContractData",Calculations!E9, "LongDescription"),15)</f>
        <v xml:space="preserve"> Aug 15, Oct 15</v>
      </c>
      <c r="M46" s="17" t="str">
        <f>RIGHT(RTD("cqg.rtd", ,"ContractData",Calculations!F9, "LongDescription"),15)</f>
        <v xml:space="preserve"> Aug 15, Nov 15</v>
      </c>
      <c r="N46" s="17" t="str">
        <f>RIGHT(RTD("cqg.rtd", ,"ContractData",Calculations!G9, "LongDescription"),15)</f>
        <v xml:space="preserve"> Aug 15, Dec 15</v>
      </c>
    </row>
    <row r="47" spans="2:15" ht="12.6" hidden="1" customHeight="1" thickBot="1" x14ac:dyDescent="0.25">
      <c r="B47" s="107"/>
      <c r="C47" s="4"/>
      <c r="D47" s="110"/>
      <c r="E47" s="113"/>
      <c r="F47" s="76"/>
      <c r="G47" s="76"/>
      <c r="H47" s="77"/>
      <c r="I47" s="31"/>
      <c r="J47" s="17" t="str">
        <f>RTD("cqg.rtd", ,"ContractData",Calculations!Q9, "Symbol")</f>
        <v>CLEQ5</v>
      </c>
      <c r="K47" s="11" t="str">
        <f>RTD("cqg.rtd", ,"ContractData",Calculations!D9, "Symbol")</f>
        <v>CLES1Q5</v>
      </c>
      <c r="L47" s="11" t="str">
        <f>RTD("cqg.rtd", ,"ContractData",Calculations!E9, "Symbol")</f>
        <v>CLES2Q5</v>
      </c>
      <c r="M47" s="11" t="str">
        <f>RTD("cqg.rtd", ,"ContractData",Calculations!F9, "Symbol")</f>
        <v>CLES3Q5</v>
      </c>
      <c r="N47" s="12" t="str">
        <f>RTD("cqg.rtd", ,"ContractData",Calculations!G9, "Symbol")</f>
        <v>CLES4Q5</v>
      </c>
    </row>
    <row r="48" spans="2:15" ht="12.6" customHeight="1" x14ac:dyDescent="0.2">
      <c r="B48" s="108"/>
      <c r="C48" s="6"/>
      <c r="D48" s="111"/>
      <c r="E48" s="114"/>
      <c r="F48" s="76"/>
      <c r="G48" s="76"/>
      <c r="H48" s="77"/>
      <c r="I48" s="31"/>
      <c r="J48" s="19" t="str">
        <f>TEXT(RTD("cqg.rtd",,"ContractData",J47,Calculations!$T$1,,"T"),"#.00")&amp;" "&amp;"A"</f>
        <v>64.36 A</v>
      </c>
      <c r="K48" s="20" t="str">
        <f>TEXT(RTD("cqg.rtd",,"ContractData",K47,Calculations!$T$1,,"T"),"#.00")&amp;" "&amp;"A"</f>
        <v>-.24 A</v>
      </c>
      <c r="L48" s="20" t="str">
        <f>TEXT(RTD("cqg.rtd",,"ContractData",L47,Calculations!$T$1,,"T"),"#.00")&amp;" "&amp;"A"</f>
        <v>-.49 A</v>
      </c>
      <c r="M48" s="20" t="str">
        <f>TEXT(RTD("cqg.rtd",,"ContractData",M47,Calculations!$T$1,,"T"),"#.00")&amp;" "&amp;"A"</f>
        <v>-.78 A</v>
      </c>
      <c r="N48" s="21" t="str">
        <f>TEXT(RTD("cqg.rtd",,"ContractData",N47,Calculations!$T$1,,"T"),"#.00")&amp;" "&amp;"A"</f>
        <v>-1.11 A</v>
      </c>
    </row>
    <row r="49" spans="2:14" ht="12.6" customHeight="1" x14ac:dyDescent="0.2">
      <c r="B49" s="100" t="s">
        <v>1</v>
      </c>
      <c r="C49" s="7"/>
      <c r="D49" s="102">
        <f>RTD("cqg.rtd",,"ContractData",B25,"VolumeLastBid")</f>
        <v>1</v>
      </c>
      <c r="E49" s="104" t="str">
        <f>TEXT(RTD("cqg.rtd",,"ContractData",B25,"Bid",,"T"),"#.00")</f>
        <v>63.17</v>
      </c>
      <c r="F49" s="88">
        <f>G53</f>
        <v>63.17</v>
      </c>
      <c r="G49" s="89"/>
      <c r="H49" s="92" t="str">
        <f>IF(H53&gt;0,"+"&amp;TEXT(RTD("cqg.rtd",,"ContractData",B53,"NEtChaCLE",,"T"),"#.00"),TEXT(H53,"#.00"))</f>
        <v>-2.46</v>
      </c>
      <c r="I49" s="31"/>
      <c r="J49" s="22" t="str">
        <f>TEXT(RTD("cqg.rtd", ,"ContractData",J47,Calculations!$S$1,,"T"),"#.00")&amp;" "&amp;"B"</f>
        <v>64.33 B</v>
      </c>
      <c r="K49" s="23" t="str">
        <f>TEXT(RTD("cqg.rtd", ,"ContractData",K47,Calculations!$S$1,,"T"),"#.00")&amp;" "&amp;"B"</f>
        <v>-.26 B</v>
      </c>
      <c r="L49" s="23" t="str">
        <f>TEXT(RTD("cqg.rtd", ,"ContractData",L47,Calculations!$S$1,,"T"),"#.00")&amp;" "&amp;"B"</f>
        <v>-.51 B</v>
      </c>
      <c r="M49" s="23" t="str">
        <f>TEXT(RTD("cqg.rtd", ,"ContractData",M47,Calculations!$S$1,,"T"),"#.00")&amp;" "&amp;"B"</f>
        <v>-.81 B</v>
      </c>
      <c r="N49" s="24" t="str">
        <f>TEXT(RTD("cqg.rtd", ,"ContractData",N47,Calculations!$S$1,,"T"),"#.00")&amp;" "&amp;"B"</f>
        <v>-1.13 B</v>
      </c>
    </row>
    <row r="50" spans="2:14" ht="12.6" customHeight="1" thickBot="1" x14ac:dyDescent="0.25">
      <c r="B50" s="101"/>
      <c r="C50" s="5"/>
      <c r="D50" s="103"/>
      <c r="E50" s="105"/>
      <c r="F50" s="90"/>
      <c r="G50" s="91"/>
      <c r="H50" s="93"/>
      <c r="I50" s="31"/>
      <c r="J50" s="25" t="str">
        <f>TEXT(RTD("cqg.rtd", ,"ContractData",J47,Calculations!$R$1,,"T"),"#.00")&amp;" "&amp;"L"</f>
        <v>64.37 L</v>
      </c>
      <c r="K50" s="26" t="str">
        <f>TEXT(RTD("cqg.rtd", ,"ContractData",K47,Calculations!$R$1,,"T"),"#.00")&amp;" "&amp;"L"</f>
        <v>-.25 L</v>
      </c>
      <c r="L50" s="26" t="str">
        <f>TEXT(RTD("cqg.rtd", ,"ContractData",L47,Calculations!$R$1,,"T"),"#.00")&amp;" "&amp;"L"</f>
        <v>-.49 L</v>
      </c>
      <c r="M50" s="26" t="str">
        <f>TEXT(RTD("cqg.rtd", ,"ContractData",M47,Calculations!$R$1,,"T"),"#.00")&amp;" "&amp;"L"</f>
        <v>-.80 L</v>
      </c>
      <c r="N50" s="27" t="str">
        <f>TEXT(RTD("cqg.rtd", ,"ContractData",N47,Calculations!$R$1,,"T"),"#.00")&amp;" "&amp;"L"</f>
        <v>-1.10 L</v>
      </c>
    </row>
    <row r="51" spans="2:14" ht="12.6" customHeight="1" thickBot="1" x14ac:dyDescent="0.25">
      <c r="B51" s="52" t="s">
        <v>4</v>
      </c>
      <c r="C51" s="53"/>
      <c r="D51" s="53" t="s">
        <v>5</v>
      </c>
      <c r="E51" s="53" t="s">
        <v>6</v>
      </c>
      <c r="F51" s="53" t="s">
        <v>7</v>
      </c>
      <c r="G51" s="53" t="s">
        <v>0</v>
      </c>
      <c r="H51" s="54" t="s">
        <v>8</v>
      </c>
      <c r="I51" s="31"/>
      <c r="J51" s="29"/>
      <c r="K51" s="17" t="str">
        <f>RIGHT(RTD("cqg.rtd", ,"ContractData",Calculations!Q10, "LongDescription"),6)</f>
        <v>Sep 15</v>
      </c>
      <c r="L51" s="17" t="str">
        <f>RIGHT(RTD("cqg.rtd", ,"ContractData",Calculations!D10, "LongDescription"),15)</f>
        <v xml:space="preserve"> Sep 15, Oct 15</v>
      </c>
      <c r="M51" s="17" t="str">
        <f>RIGHT(RTD("cqg.rtd", ,"ContractData",Calculations!E10, "LongDescription"),15)</f>
        <v xml:space="preserve"> Sep 15, Nov 15</v>
      </c>
      <c r="N51" s="17" t="str">
        <f>RIGHT(RTD("cqg.rtd", ,"ContractData",Calculations!F10, "LongDescription"),15)</f>
        <v xml:space="preserve"> Sep 15, Dec 15</v>
      </c>
    </row>
    <row r="52" spans="2:14" ht="12.6" hidden="1" customHeight="1" thickBot="1" x14ac:dyDescent="0.25">
      <c r="B52" s="52" t="s">
        <v>4</v>
      </c>
      <c r="C52" s="53"/>
      <c r="D52" s="53" t="s">
        <v>5</v>
      </c>
      <c r="E52" s="53" t="s">
        <v>6</v>
      </c>
      <c r="F52" s="53" t="s">
        <v>7</v>
      </c>
      <c r="G52" s="53" t="s">
        <v>0</v>
      </c>
      <c r="H52" s="54" t="s">
        <v>8</v>
      </c>
      <c r="I52" s="31"/>
      <c r="J52" s="31"/>
      <c r="K52" s="17" t="str">
        <f>RTD("cqg.rtd", ,"ContractData",Calculations!Q10, "Symbol")</f>
        <v>CLEU5</v>
      </c>
      <c r="L52" s="11" t="str">
        <f>RTD("cqg.rtd", ,"ContractData",Calculations!D10, "Symbol")</f>
        <v>CLES1U5</v>
      </c>
      <c r="M52" s="11" t="str">
        <f>RTD("cqg.rtd", ,"ContractData",Calculations!E10, "Symbol")</f>
        <v>CLES2U5</v>
      </c>
      <c r="N52" s="12" t="str">
        <f>RTD("cqg.rtd", ,"ContractData",Calculations!F10, "Symbol")</f>
        <v>CLES3U5</v>
      </c>
    </row>
    <row r="53" spans="2:14" ht="12.6" customHeight="1" x14ac:dyDescent="0.2">
      <c r="B53" s="55" t="str">
        <f>B7</f>
        <v>CLEF5</v>
      </c>
      <c r="C53" s="20"/>
      <c r="D53" s="73">
        <f>RTD("cqg.rtd",,"ContractData",B53,"Open",,"T")</f>
        <v>65.460000000000008</v>
      </c>
      <c r="E53" s="73">
        <f>RTD("cqg.rtd",,"ContractData",B53,"High",,"T")</f>
        <v>65.55</v>
      </c>
      <c r="F53" s="73">
        <f>RTD("cqg.rtd",,"ContractData",B53,"Low",,"T")</f>
        <v>63.06</v>
      </c>
      <c r="G53" s="73">
        <f>RTD("cqg.rtd",,"ContractData",B53,"LastTradeorSettle",,"T")</f>
        <v>63.17</v>
      </c>
      <c r="H53" s="21">
        <f>RTD("cqg.rtd",,"ContractData",B53,"NetLastTradeToday",,"T")</f>
        <v>-2.4599999999999937</v>
      </c>
      <c r="I53" s="31"/>
      <c r="J53" s="31"/>
      <c r="K53" s="19" t="str">
        <f>TEXT(RTD("cqg.rtd",,"ContractData",K52,Calculations!$T$1,,"T"),"#.00")&amp;" "&amp;"A"</f>
        <v>64.61 A</v>
      </c>
      <c r="L53" s="20" t="str">
        <f>TEXT(RTD("cqg.rtd", ,"ContractData",L52,Calculations!$T$1,,"T"),"#.00")&amp;" "&amp;"A"</f>
        <v>-.24 A</v>
      </c>
      <c r="M53" s="20" t="str">
        <f>TEXT(RTD("cqg.rtd",,"ContractData",M52,Calculations!$T$1,,"T"),"#.00")&amp;" "&amp;"A"</f>
        <v>-.54 A</v>
      </c>
      <c r="N53" s="21" t="str">
        <f>TEXT(RTD("cqg.rtd",,"ContractData",N52,Calculations!$T$1,,"T"),"#.00")&amp;" "&amp;"A"</f>
        <v>-.87 A</v>
      </c>
    </row>
    <row r="54" spans="2:14" ht="12.6" customHeight="1" x14ac:dyDescent="0.2">
      <c r="B54" s="56" t="str">
        <f>D7</f>
        <v>CLEG5</v>
      </c>
      <c r="C54" s="23"/>
      <c r="D54" s="23">
        <f>RTD("cqg.rtd",,"ContractData",B54,"Open",,"T")</f>
        <v>65.599999999999994</v>
      </c>
      <c r="E54" s="23">
        <f>RTD("cqg.rtd",,"ContractData",B54,"High",,"T")</f>
        <v>65.61</v>
      </c>
      <c r="F54" s="23">
        <f>RTD("cqg.rtd",,"ContractData",B54,"Low",,"T")</f>
        <v>63.21</v>
      </c>
      <c r="G54" s="23">
        <f>RTD("cqg.rtd",,"ContractData",B54,"LastTradeorSettle",,"T")</f>
        <v>63.300000000000004</v>
      </c>
      <c r="H54" s="24">
        <f>RTD("cqg.rtd",,"ContractData",B54,"NetLastTradeToday",,"T")</f>
        <v>-2.4299999999999997</v>
      </c>
      <c r="I54" s="31"/>
      <c r="J54" s="31"/>
      <c r="K54" s="22" t="str">
        <f>TEXT(RTD("cqg.rtd", ,"ContractData",K52,Calculations!$S$1,,"T"),"#.00")&amp;" "&amp;"B"</f>
        <v>64.58 B</v>
      </c>
      <c r="L54" s="23" t="str">
        <f>TEXT(RTD("cqg.rtd", ,"ContractData",L52,Calculations!$S$1,,"T"),"#.00")&amp;" "&amp;"B"</f>
        <v>-.25 B</v>
      </c>
      <c r="M54" s="23" t="str">
        <f>TEXT(RTD("cqg.rtd", ,"ContractData",M52,Calculations!$S$1,,"T"),"#.00")&amp;" "&amp;"B"</f>
        <v>-.55 B</v>
      </c>
      <c r="N54" s="24" t="str">
        <f>TEXT(RTD("cqg.rtd", ,"ContractData",N52,Calculations!$S$1,,"T"),"#.00")&amp;" "&amp;"B"</f>
        <v>-.88 B</v>
      </c>
    </row>
    <row r="55" spans="2:14" ht="12.6" customHeight="1" thickBot="1" x14ac:dyDescent="0.25">
      <c r="B55" s="56" t="str">
        <f>E7</f>
        <v>CLEH5</v>
      </c>
      <c r="C55" s="23"/>
      <c r="D55" s="23">
        <f>RTD("cqg.rtd",,"ContractData",B55,"Open",,"T")</f>
        <v>65.900000000000006</v>
      </c>
      <c r="E55" s="23">
        <f>RTD("cqg.rtd",,"ContractData",B55,"High",,"T")</f>
        <v>65.900000000000006</v>
      </c>
      <c r="F55" s="23">
        <f>RTD("cqg.rtd",,"ContractData",B55,"Low",,"T")</f>
        <v>63.370000000000005</v>
      </c>
      <c r="G55" s="23">
        <f>RTD("cqg.rtd",,"ContractData",B55,"LastTradeorSettle",,"T")</f>
        <v>63.46</v>
      </c>
      <c r="H55" s="24">
        <f>RTD("cqg.rtd",,"ContractData",B55,"NetLastTradeToday",,"T")</f>
        <v>-2.3500000000000014</v>
      </c>
      <c r="I55" s="31"/>
      <c r="J55" s="31"/>
      <c r="K55" s="25" t="str">
        <f>TEXT(RTD("cqg.rtd", ,"ContractData",K52,Calculations!$R$1,,"T"),"#.00")&amp;" "&amp;"L"</f>
        <v>64.61 L</v>
      </c>
      <c r="L55" s="26" t="str">
        <f>TEXT(RTD("cqg.rtd", ,"ContractData",L52,Calculations!$R$1,,"T"),"#.00")&amp;" "&amp;"L"</f>
        <v>-.25 L</v>
      </c>
      <c r="M55" s="26" t="str">
        <f>TEXT(RTD("cqg.rtd", ,"ContractData",M52,Calculations!$R$1,,"T"),"#.00")&amp;" "&amp;"L"</f>
        <v>-.55 L</v>
      </c>
      <c r="N55" s="27" t="str">
        <f>TEXT(RTD("cqg.rtd", ,"ContractData",N52,Calculations!$R$1,,"T"),"#.00")&amp;" "&amp;"L"</f>
        <v>-.87 L</v>
      </c>
    </row>
    <row r="56" spans="2:14" ht="12.6" customHeight="1" thickBot="1" x14ac:dyDescent="0.25">
      <c r="B56" s="22" t="str">
        <f>F7</f>
        <v>CLEJ5</v>
      </c>
      <c r="C56" s="23"/>
      <c r="D56" s="23">
        <f>RTD("cqg.rtd",,"ContractData",B56,"Open",,"T")</f>
        <v>65.84</v>
      </c>
      <c r="E56" s="23">
        <f>RTD("cqg.rtd",,"ContractData",B56,"High",,"T")</f>
        <v>65.84</v>
      </c>
      <c r="F56" s="23">
        <f>RTD("cqg.rtd",,"ContractData",B56,"Low",,"T")</f>
        <v>63.59</v>
      </c>
      <c r="G56" s="23">
        <f>RTD("cqg.rtd",,"ContractData",B56,"LastTradeorSettle",,"T")</f>
        <v>63.67</v>
      </c>
      <c r="H56" s="24">
        <f>RTD("cqg.rtd",,"ContractData",B56,"NetLastTradeToday",,"T")</f>
        <v>-2.3299999999999983</v>
      </c>
      <c r="I56" s="31"/>
      <c r="J56" s="31"/>
      <c r="K56" s="29"/>
      <c r="L56" s="17" t="str">
        <f>RIGHT(RTD("cqg.rtd", ,"ContractData",Calculations!Q11, "LongDescription"),6)</f>
        <v>Oct 15</v>
      </c>
      <c r="M56" s="17" t="str">
        <f>RIGHT(RTD("cqg.rtd", ,"ContractData",Calculations!D11, "LongDescription"),15)</f>
        <v xml:space="preserve"> Oct 15, Nov 15</v>
      </c>
      <c r="N56" s="17" t="str">
        <f>RIGHT(RTD("cqg.rtd", ,"ContractData",Calculations!E11, "LongDescription"),15)</f>
        <v xml:space="preserve"> Oct 15, Dec 15</v>
      </c>
    </row>
    <row r="57" spans="2:14" ht="12.6" hidden="1" customHeight="1" thickBot="1" x14ac:dyDescent="0.25">
      <c r="B57" s="22"/>
      <c r="C57" s="48"/>
      <c r="D57" s="23"/>
      <c r="E57" s="23"/>
      <c r="F57" s="23"/>
      <c r="G57" s="23"/>
      <c r="H57" s="24"/>
      <c r="I57" s="31"/>
      <c r="J57" s="31"/>
      <c r="K57" s="31"/>
      <c r="L57" s="17" t="str">
        <f>RTD("cqg.rtd", ,"ContractData",Calculations!Q11, "Symbol")</f>
        <v>CLEV5</v>
      </c>
      <c r="M57" s="11" t="str">
        <f>RTD("cqg.rtd", ,"ContractData",Calculations!D11, "Symbol")</f>
        <v>CLES1V5</v>
      </c>
      <c r="N57" s="12" t="str">
        <f>RTD("cqg.rtd", ,"ContractData",Calculations!E11, "Symbol")</f>
        <v>CLES2V5</v>
      </c>
    </row>
    <row r="58" spans="2:14" ht="12.6" customHeight="1" x14ac:dyDescent="0.2">
      <c r="B58" s="56" t="str">
        <f>G7</f>
        <v>CLEK5</v>
      </c>
      <c r="C58" s="23"/>
      <c r="D58" s="23">
        <f>RTD("cqg.rtd",,"ContractData",B58,"Open",,"T")</f>
        <v>66.09</v>
      </c>
      <c r="E58" s="23">
        <f>RTD("cqg.rtd",,"ContractData",B58,"High",,"T")</f>
        <v>66.09</v>
      </c>
      <c r="F58" s="23">
        <f>RTD("cqg.rtd",,"ContractData",B58,"Low",,"T")</f>
        <v>63.81</v>
      </c>
      <c r="G58" s="23">
        <f>RTD("cqg.rtd",,"ContractData",B58,"LastTradeorSettle",,"T")</f>
        <v>63.83</v>
      </c>
      <c r="H58" s="24">
        <f>RTD("cqg.rtd",,"ContractData",B58,"NetLastTradeToday",,"T")</f>
        <v>-2.4000000000000057</v>
      </c>
      <c r="I58" s="31"/>
      <c r="J58" s="31"/>
      <c r="K58" s="31"/>
      <c r="L58" s="19" t="str">
        <f>TEXT(RTD("cqg.rtd",,"ContractData",L57,Calculations!$T$1,,"T"),"#.00")&amp;" "&amp;"A"</f>
        <v>64.88 A</v>
      </c>
      <c r="M58" s="20" t="str">
        <f>TEXT(RTD("cqg.rtd",,"ContractData",M57,Calculations!$T$1,,"T"),"#.00")&amp;" "&amp;"A"</f>
        <v>-.29 A</v>
      </c>
      <c r="N58" s="21" t="str">
        <f>TEXT(RTD("cqg.rtd",,"ContractData",N57,Calculations!$T$1,,"T"),"#.00")&amp;" "&amp;"A"</f>
        <v>-.61 A</v>
      </c>
    </row>
    <row r="59" spans="2:14" ht="12.6" customHeight="1" x14ac:dyDescent="0.2">
      <c r="B59" s="56" t="str">
        <f>H7</f>
        <v>CLEM5</v>
      </c>
      <c r="C59" s="23"/>
      <c r="D59" s="23">
        <f>RTD("cqg.rtd",,"ContractData",B59,"Open",,"T")</f>
        <v>66.290000000000006</v>
      </c>
      <c r="E59" s="23">
        <f>RTD("cqg.rtd",,"ContractData",B59,"High",,"T")</f>
        <v>66.290000000000006</v>
      </c>
      <c r="F59" s="23">
        <f>RTD("cqg.rtd",,"ContractData",B59,"Low",,"T")</f>
        <v>63.940000000000005</v>
      </c>
      <c r="G59" s="23">
        <f>RTD("cqg.rtd",,"ContractData",B59,"LastTradeorSettle",,"T")</f>
        <v>64.010000000000005</v>
      </c>
      <c r="H59" s="24">
        <f>RTD("cqg.rtd",,"ContractData",B59,"NetLastTradeToday",,"T")</f>
        <v>-2.3499999999999943</v>
      </c>
      <c r="I59" s="31"/>
      <c r="J59" s="31"/>
      <c r="K59" s="31"/>
      <c r="L59" s="22" t="str">
        <f>TEXT(RTD("cqg.rtd", ,"ContractData",L57,Calculations!$S$1,,"T"),"#.00")&amp;" "&amp;"B"</f>
        <v>64.82 B</v>
      </c>
      <c r="M59" s="23" t="str">
        <f>TEXT(RTD("cqg.rtd", ,"ContractData",M57,Calculations!$S$1,,"T"),"#.00")&amp;" "&amp;"B"</f>
        <v>-.30 B</v>
      </c>
      <c r="N59" s="24" t="str">
        <f>TEXT(RTD("cqg.rtd", ,"ContractData",N57,Calculations!$S$1,,"T"),"#.00")&amp;" "&amp;"B"</f>
        <v>-.63 B</v>
      </c>
    </row>
    <row r="60" spans="2:14" ht="12.6" customHeight="1" thickBot="1" x14ac:dyDescent="0.25">
      <c r="B60" s="22" t="str">
        <f>I7</f>
        <v>CLEN5</v>
      </c>
      <c r="C60" s="23"/>
      <c r="D60" s="23">
        <f>RTD("cqg.rtd",,"ContractData",B60,"Open",,"T")</f>
        <v>66.37</v>
      </c>
      <c r="E60" s="23">
        <f>RTD("cqg.rtd",,"ContractData",B60,"High",,"T")</f>
        <v>66.37</v>
      </c>
      <c r="F60" s="23">
        <f>RTD("cqg.rtd",,"ContractData",B60,"Low",,"T")</f>
        <v>64.099999999999994</v>
      </c>
      <c r="G60" s="23">
        <f>RTD("cqg.rtd",,"ContractData",B60,"LastTradeorSettle",,"T")</f>
        <v>64.19</v>
      </c>
      <c r="H60" s="24">
        <f>RTD("cqg.rtd",,"ContractData",B60,"NetLastTradeToday",,"T")</f>
        <v>-2.4500000000000028</v>
      </c>
      <c r="I60" s="31"/>
      <c r="J60" s="31"/>
      <c r="K60" s="31"/>
      <c r="L60" s="25" t="str">
        <f>TEXT(RTD("cqg.rtd", ,"ContractData",L57,Calculations!$R$1,,"T"),"#.00")&amp;" "&amp;"L"</f>
        <v>65.17 L</v>
      </c>
      <c r="M60" s="26" t="str">
        <f>TEXT(RTD("cqg.rtd", ,"ContractData",M57,Calculations!$R$1,,"T"),"#.00")&amp;" "&amp;"L"</f>
        <v>-.30 L</v>
      </c>
      <c r="N60" s="27" t="str">
        <f>TEXT(RTD("cqg.rtd", ,"ContractData",N57,Calculations!$R$1,,"T"),"#.00")&amp;" "&amp;"L"</f>
        <v>-.63 L</v>
      </c>
    </row>
    <row r="61" spans="2:14" ht="12.6" customHeight="1" thickBot="1" x14ac:dyDescent="0.25">
      <c r="B61" s="56" t="str">
        <f>J7</f>
        <v>CLEQ5</v>
      </c>
      <c r="C61" s="48"/>
      <c r="D61" s="23">
        <f>RTD("cqg.rtd",,"ContractData",B61,"Open",,"T")</f>
        <v>66</v>
      </c>
      <c r="E61" s="23">
        <f>RTD("cqg.rtd",,"ContractData",B61,"High",,"T")</f>
        <v>66.34</v>
      </c>
      <c r="F61" s="23">
        <f>RTD("cqg.rtd",,"ContractData",B61,"Low",,"T")</f>
        <v>64.28</v>
      </c>
      <c r="G61" s="23">
        <f>RTD("cqg.rtd",,"ContractData",B61,"LastTradeorSettle",,"T")</f>
        <v>64.37</v>
      </c>
      <c r="H61" s="24">
        <f>RTD("cqg.rtd",,"ContractData",B61,"NetLastTradeToday",,"T")</f>
        <v>-2.3100000000000023</v>
      </c>
      <c r="I61" s="31"/>
      <c r="J61" s="31"/>
      <c r="K61" s="31"/>
      <c r="L61" s="29"/>
      <c r="M61" s="17" t="str">
        <f>RIGHT(RTD("cqg.rtd", ,"ContractData",Calculations!Q12, "LongDescription"),6)</f>
        <v>Nov 15</v>
      </c>
      <c r="N61" s="17" t="str">
        <f>RIGHT(RTD("cqg.rtd", ,"ContractData",Calculations!D12, "LongDescription"),15)</f>
        <v xml:space="preserve"> Nov 15, Dec 15</v>
      </c>
    </row>
    <row r="62" spans="2:14" ht="12.6" hidden="1" customHeight="1" thickBot="1" x14ac:dyDescent="0.25">
      <c r="B62" s="56"/>
      <c r="C62" s="48"/>
      <c r="D62" s="23"/>
      <c r="E62" s="23"/>
      <c r="F62" s="23"/>
      <c r="G62" s="23"/>
      <c r="H62" s="24"/>
      <c r="I62" s="31"/>
      <c r="J62" s="31"/>
      <c r="K62" s="31"/>
      <c r="L62" s="31"/>
      <c r="M62" s="17" t="str">
        <f>RTD("cqg.rtd", ,"ContractData",Calculations!Q12, "Symbol")</f>
        <v>CLEX5</v>
      </c>
      <c r="N62" s="11" t="str">
        <f>RTD("cqg.rtd", ,"ContractData",Calculations!D12, "Symbol")</f>
        <v>CLES1X5</v>
      </c>
    </row>
    <row r="63" spans="2:14" ht="12.6" customHeight="1" x14ac:dyDescent="0.2">
      <c r="B63" s="56" t="str">
        <f>K7</f>
        <v>CLEU5</v>
      </c>
      <c r="C63" s="23"/>
      <c r="D63" s="23">
        <f>RTD("cqg.rtd",,"ContractData",B63,"Open",,"T")</f>
        <v>66.13</v>
      </c>
      <c r="E63" s="23">
        <f>RTD("cqg.rtd",,"ContractData",B63,"High",,"T")</f>
        <v>66.510000000000005</v>
      </c>
      <c r="F63" s="23">
        <f>RTD("cqg.rtd",,"ContractData",B63,"Low",,"T")</f>
        <v>64.61</v>
      </c>
      <c r="G63" s="23">
        <f>RTD("cqg.rtd",,"ContractData",B63,"LastTradeorSettle",,"T")</f>
        <v>64.61</v>
      </c>
      <c r="H63" s="24">
        <f>RTD("cqg.rtd",,"ContractData",B63,"NetLastTradeToday",,"T")</f>
        <v>-2.2999999999999972</v>
      </c>
      <c r="I63" s="31"/>
      <c r="J63" s="31"/>
      <c r="K63" s="31"/>
      <c r="L63" s="31"/>
      <c r="M63" s="19" t="str">
        <f>TEXT(RTD("cqg.rtd",,"ContractData",M62,Calculations!$T$1,,"T"),"#.00")&amp;" "&amp;"A"</f>
        <v>65.17 A</v>
      </c>
      <c r="N63" s="21" t="str">
        <f>TEXT(RTD("cqg.rtd",,"ContractData",N62,Calculations!$T$1,,"T"),"#.00")&amp;" "&amp;"A"</f>
        <v>-.32 A</v>
      </c>
    </row>
    <row r="64" spans="2:14" ht="12" customHeight="1" x14ac:dyDescent="0.2">
      <c r="B64" s="56" t="str">
        <f>L7</f>
        <v>CLEV5</v>
      </c>
      <c r="C64" s="23"/>
      <c r="D64" s="23">
        <f>RTD("cqg.rtd",,"ContractData",B64,"Open",,"T")</f>
        <v>66.540000000000006</v>
      </c>
      <c r="E64" s="23">
        <f>RTD("cqg.rtd",,"ContractData",B64,"High",,"T")</f>
        <v>66.540000000000006</v>
      </c>
      <c r="F64" s="23">
        <f>RTD("cqg.rtd",,"ContractData",B64,"Low",,"T")</f>
        <v>65.17</v>
      </c>
      <c r="G64" s="23">
        <f>RTD("cqg.rtd",,"ContractData",B64,"LastTradeorSettle",,"T")</f>
        <v>65.17</v>
      </c>
      <c r="H64" s="24">
        <f>RTD("cqg.rtd",,"ContractData",B64,"NetLastTradeToday",,"T")</f>
        <v>-2.1200000000000045</v>
      </c>
      <c r="I64" s="31"/>
      <c r="J64" s="31"/>
      <c r="K64" s="31"/>
      <c r="L64" s="31"/>
      <c r="M64" s="22" t="str">
        <f>TEXT(RTD("cqg.rtd", ,"ContractData",M62,Calculations!$S$1,,"T"),"#.00")&amp;" "&amp;"B"</f>
        <v>65.11 B</v>
      </c>
      <c r="N64" s="24" t="str">
        <f>TEXT(RTD("cqg.rtd", ,"ContractData",N62,Calculations!$S$1,,"T"),"#.00")&amp;" "&amp;"B"</f>
        <v>-.33 B</v>
      </c>
    </row>
    <row r="65" spans="2:22" ht="12.6" customHeight="1" thickBot="1" x14ac:dyDescent="0.25">
      <c r="B65" s="56" t="str">
        <f>M7</f>
        <v>CLEX5</v>
      </c>
      <c r="C65" s="23"/>
      <c r="D65" s="23">
        <f>RTD("cqg.rtd",,"ContractData",B65,"Open",,"T")</f>
        <v>66.930000000000007</v>
      </c>
      <c r="E65" s="23">
        <f>RTD("cqg.rtd",,"ContractData",B65,"High",,"T")</f>
        <v>67</v>
      </c>
      <c r="F65" s="23">
        <f>RTD("cqg.rtd",,"ContractData",B65,"Low",,"T")</f>
        <v>65.25</v>
      </c>
      <c r="G65" s="23">
        <f>RTD("cqg.rtd",,"ContractData",B65,"LastTradeorSettle",,"T")</f>
        <v>65.25</v>
      </c>
      <c r="H65" s="24">
        <f>RTD("cqg.rtd",,"ContractData",B65,"NetLastTradeToday",,"T")</f>
        <v>-2.25</v>
      </c>
      <c r="I65" s="31"/>
      <c r="J65" s="31"/>
      <c r="K65" s="31"/>
      <c r="L65" s="31"/>
      <c r="M65" s="25" t="str">
        <f>TEXT(RTD("cqg.rtd", ,"ContractData",M62,Calculations!$R$1,,"T"),"#.00")&amp;" "&amp;"L"</f>
        <v>65.25 L</v>
      </c>
      <c r="N65" s="27" t="str">
        <f>TEXT(RTD("cqg.rtd", ,"ContractData",N62,Calculations!$R$1,,"T"),"#.00")&amp;" "&amp;"L"</f>
        <v>-.32 L</v>
      </c>
    </row>
    <row r="66" spans="2:22" ht="12.6" customHeight="1" thickBot="1" x14ac:dyDescent="0.25">
      <c r="B66" s="57" t="str">
        <f>N7</f>
        <v>CLEZ5</v>
      </c>
      <c r="C66" s="26"/>
      <c r="D66" s="26">
        <f>RTD("cqg.rtd",,"ContractData",B66,"Open",,"T")</f>
        <v>67.31</v>
      </c>
      <c r="E66" s="26">
        <f>RTD("cqg.rtd",,"ContractData",B66,"High",,"T")</f>
        <v>67.39</v>
      </c>
      <c r="F66" s="26">
        <f>RTD("cqg.rtd",,"ContractData",B66,"Low",,"T")</f>
        <v>65.45</v>
      </c>
      <c r="G66" s="26">
        <f>RTD("cqg.rtd",,"ContractData",B66,"LastTradeorSettle",,"T")</f>
        <v>65.489999999999995</v>
      </c>
      <c r="H66" s="27">
        <f>RTD("cqg.rtd",,"ContractData",B66,"NetLastTradeToday",,"T")</f>
        <v>-2.210000000000008</v>
      </c>
      <c r="N66" s="17" t="str">
        <f>RIGHT(RTD("cqg.rtd", ,"ContractData",Calculations!Q13, "LongDescription"),6)</f>
        <v>Dec 15</v>
      </c>
      <c r="O66" s="17" t="str">
        <f>RIGHT(RTD("cqg.rtd", ,"ContractData",Calculations!D13, "LongDescription"),15)</f>
        <v xml:space="preserve"> Dec 15, Jan 16</v>
      </c>
      <c r="U66" s="60">
        <f xml:space="preserve"> RTD("cqg.rtd",,"StudyData",B7, "VolOI",, "Vol","330",,"PrimaryOnly",,,,"T")</f>
        <v>108231</v>
      </c>
      <c r="V66" s="60" t="str">
        <f>B6</f>
        <v>Jan 15</v>
      </c>
    </row>
    <row r="67" spans="2:22" ht="12.6" hidden="1" customHeight="1" thickBot="1" x14ac:dyDescent="0.25">
      <c r="B67" s="83"/>
      <c r="C67" s="84"/>
      <c r="D67" s="84"/>
      <c r="E67" s="81"/>
      <c r="F67" s="81"/>
      <c r="G67" s="81"/>
      <c r="H67" s="82"/>
      <c r="N67" s="12" t="str">
        <f>RTD("cqg.rtd", ,"ContractData",Calculations!Q13, "Symbol")</f>
        <v>CLEZ5</v>
      </c>
      <c r="O67" s="11" t="str">
        <f>RTD("cqg.rtd", ,"ContractData",Calculations!D13, "Symbol")</f>
        <v>CLES1Z5</v>
      </c>
      <c r="U67" s="60"/>
      <c r="V67" s="60"/>
    </row>
    <row r="68" spans="2:22" ht="12.6" customHeight="1" thickBot="1" x14ac:dyDescent="0.25">
      <c r="B68" s="83">
        <f ca="1">NOW()</f>
        <v>41981.450737500003</v>
      </c>
      <c r="C68" s="84"/>
      <c r="D68" s="84"/>
      <c r="E68" s="81" t="s">
        <v>27</v>
      </c>
      <c r="F68" s="81"/>
      <c r="G68" s="81"/>
      <c r="H68" s="82"/>
      <c r="N68" s="21" t="str">
        <f>TEXT(RTD("cqg.rtd",,"ContractData",N67,Calculations!$T$1,,"T"),"#.00")&amp;" "&amp;"A"</f>
        <v>65.49 A</v>
      </c>
      <c r="O68" s="21" t="str">
        <f>TEXT(RTD("cqg.rtd",,"ContractData",O67,Calculations!$T$1,,"T"),"#.00")&amp;" "&amp;"A"</f>
        <v>-.22 A</v>
      </c>
      <c r="U68" s="60">
        <f xml:space="preserve"> RTD("cqg.rtd",,"StudyData",D7, "VolOI",, "Vol","330",,"PrimaryOnly",,,,"T")</f>
        <v>11613</v>
      </c>
      <c r="V68" s="60" t="str">
        <f>D6</f>
        <v>Feb 15</v>
      </c>
    </row>
    <row r="69" spans="2:22" ht="12.6" customHeight="1" thickBot="1" x14ac:dyDescent="0.25">
      <c r="B69" s="85" t="s">
        <v>13</v>
      </c>
      <c r="C69" s="86"/>
      <c r="D69" s="86"/>
      <c r="E69" s="87"/>
      <c r="F69" s="58"/>
      <c r="G69" s="58"/>
      <c r="H69" s="58"/>
      <c r="N69" s="24" t="str">
        <f>TEXT(RTD("cqg.rtd",,"ContractData",N67,Calculations!$S$1,,"T"),"#.00")&amp;" "&amp;"B"</f>
        <v>65.46 B</v>
      </c>
      <c r="O69" s="24" t="str">
        <f>TEXT(RTD("cqg.rtd",,"ContractData",O67,Calculations!$S$1,,"T"),"#.00")&amp;" "&amp;"B"</f>
        <v>-.23 B</v>
      </c>
      <c r="U69" s="60">
        <f xml:space="preserve"> RTD("cqg.rtd",,"StudyData",E7, "VolOI",, "Vol","330",,"PrimaryOnly",,,,"T")</f>
        <v>3853</v>
      </c>
      <c r="V69" s="60" t="str">
        <f>E6</f>
        <v>Mar 15</v>
      </c>
    </row>
    <row r="70" spans="2:22" ht="12.6" customHeight="1" thickBot="1" x14ac:dyDescent="0.25">
      <c r="N70" s="27" t="str">
        <f>TEXT(RTD("cqg.rtd", ,"ContractData",N67,Calculations!$R$1,,"T"),"#.00")&amp;" "&amp;"L"</f>
        <v>65.49 L</v>
      </c>
      <c r="O70" s="27" t="str">
        <f>TEXT(RTD("cqg.rtd", ,"ContractData",O67,Calculations!$R$1,,"T"),"#.00")&amp;" "&amp;"L"</f>
        <v>-.23 L</v>
      </c>
      <c r="U70" s="60">
        <f xml:space="preserve"> RTD("cqg.rtd",,"StudyData",F7, "VolOI",, "Vol","330",,"PrimaryOnly",,,,"T")</f>
        <v>1593</v>
      </c>
      <c r="V70" s="60" t="str">
        <f>F6</f>
        <v>Apr 15</v>
      </c>
    </row>
    <row r="71" spans="2:22" x14ac:dyDescent="0.2">
      <c r="U71" s="60">
        <f xml:space="preserve"> RTD("cqg.rtd",,"StudyData",G7, "VolOI",, "Vol","330",,"PrimaryOnly",,,,"T")</f>
        <v>698</v>
      </c>
      <c r="V71" s="60" t="str">
        <f>G6</f>
        <v>May 15</v>
      </c>
    </row>
    <row r="72" spans="2:22" x14ac:dyDescent="0.2">
      <c r="U72" s="60">
        <f xml:space="preserve"> RTD("cqg.rtd",,"StudyData",H7, "VolOI",, "Vol","330",,"PrimaryOnly",,,,"T")</f>
        <v>3551</v>
      </c>
      <c r="V72" s="60" t="str">
        <f>H6</f>
        <v>Jun 15</v>
      </c>
    </row>
    <row r="73" spans="2:22" x14ac:dyDescent="0.2">
      <c r="U73" s="60">
        <f xml:space="preserve"> RTD("cqg.rtd",,"StudyData",I7, "VolOI",, "Vol","330",,"PrimaryOnly",,,,"T")</f>
        <v>344</v>
      </c>
      <c r="V73" s="60" t="str">
        <f>I6</f>
        <v>Jul 15</v>
      </c>
    </row>
    <row r="74" spans="2:22" x14ac:dyDescent="0.2">
      <c r="U74" s="60">
        <f xml:space="preserve"> RTD("cqg.rtd",,"StudyData",J7, "VolOI",, "Vol","330",,"PrimaryOnly",,,,"T")</f>
        <v>96</v>
      </c>
      <c r="V74" s="60" t="str">
        <f>J6</f>
        <v>Aug 15</v>
      </c>
    </row>
    <row r="75" spans="2:22" x14ac:dyDescent="0.2">
      <c r="U75" s="60">
        <f xml:space="preserve"> RTD("cqg.rtd",,"StudyData",K7, "VolOI",, "Vol","330",,"PrimaryOnly",,,,"T")</f>
        <v>85</v>
      </c>
      <c r="V75" s="60" t="str">
        <f>K6</f>
        <v>Sep 15</v>
      </c>
    </row>
    <row r="76" spans="2:22" x14ac:dyDescent="0.2">
      <c r="U76" s="60">
        <f xml:space="preserve"> RTD("cqg.rtd",,"StudyData",L7, "VolOI",, "Vol","330",,"PrimaryOnly",,,,"T")</f>
        <v>17</v>
      </c>
      <c r="V76" s="60" t="str">
        <f>L6</f>
        <v>Oct 15</v>
      </c>
    </row>
    <row r="77" spans="2:22" x14ac:dyDescent="0.2">
      <c r="U77" s="60">
        <f xml:space="preserve"> RTD("cqg.rtd",,"StudyData",M7, "VolOI",, "Vol","330",,"PrimaryOnly",,,,"T")</f>
        <v>9</v>
      </c>
      <c r="V77" s="60" t="str">
        <f>M6</f>
        <v>Nov 15</v>
      </c>
    </row>
    <row r="78" spans="2:22" x14ac:dyDescent="0.2">
      <c r="U78" s="60">
        <f xml:space="preserve"> RTD("cqg.rtd",,"StudyData",N7, "VolOI",, "Vol","330",,"PrimaryOnly",,,,"T")</f>
        <v>2246</v>
      </c>
      <c r="V78" s="60" t="str">
        <f>N6</f>
        <v>Dec 15</v>
      </c>
    </row>
    <row r="79" spans="2:22" x14ac:dyDescent="0.2">
      <c r="U79" s="60"/>
      <c r="V79" s="60"/>
    </row>
  </sheetData>
  <sheetProtection algorithmName="SHA-512" hashValue="WWOLG2E2V9XbGNX7yBzmAxu+muSynzq9dv9jFgFhlRYmzkSkYPApP5zn0Kc9gvYO9Pbx5dpyKnKer7uYRokhaA==" saltValue="r54N6ddSahbPPPfgl1JtCw==" spinCount="100000" sheet="1" objects="1" scenarios="1" selectLockedCells="1" selectUnlockedCells="1"/>
  <mergeCells count="18">
    <mergeCell ref="B28:E28"/>
    <mergeCell ref="F49:G50"/>
    <mergeCell ref="B37:F37"/>
    <mergeCell ref="B67:D67"/>
    <mergeCell ref="E67:H67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36:F36"/>
    <mergeCell ref="E68:H68"/>
    <mergeCell ref="B68:D68"/>
    <mergeCell ref="B69:E69"/>
  </mergeCells>
  <conditionalFormatting sqref="H52"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357" priority="202">
      <formula>$H$53&lt;0</formula>
    </cfRule>
  </conditionalFormatting>
  <conditionalFormatting sqref="H51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386" id="{2AC7B437-AA7E-4C11-9A89-639DAC1E61FA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380" id="{3FA583CE-CC1E-4909-A65C-DEC3E2D9476A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87" id="{8654DA33-8870-498C-91E8-F7E84694AA08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82" id="{34B5E2E3-2DDC-48DB-856B-F17A6EABE955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85" id="{2EE3D656-BA8A-430A-867F-BF9D2B511723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381" id="{5200C25D-1D7E-43F6-818D-A5E30CD591B6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78" id="{E032A46D-66EC-4E03-9363-8CCE6D67488C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9" id="{68575B34-654A-4CA3-A978-A26C7D791A16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376" id="{963A33F7-E186-4495-9576-698973CA8840}">
            <xm:f>Calculations!$Q$16=0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7" id="{DDC4C639-358A-4791-9B80-7247BFE3DB51}">
            <xm:f>Calculations!$Q$16&gt;=192</xm:f>
            <x14:dxf>
              <fill>
                <patternFill>
                  <bgColor rgb="FF00B0F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375" id="{2F4F2348-FA5A-4904-84D6-89D7FCF4351C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74" id="{E09CE007-64EF-4AF7-B6D3-72C35D06DE6F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373" id="{781A0FE5-FBE5-476E-B356-845A83CAA5D6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372" id="{211F6733-331F-48A0-88F5-D2D4D1B13C85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371" id="{39420394-6A45-40CC-B10D-E1A499A5E782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370" id="{3F25DB46-D449-4C35-B2C0-EDEBC44675BF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69" id="{F691D8F6-43D7-4683-ADC6-067F44D13B54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368" id="{4BF4648E-4EAE-48E2-A10C-CD75A71919B9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367" id="{0A48BF3B-EE04-4B12-9EBD-0955047D89FC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366" id="{91A75F6D-A675-4654-8E1D-6F9471F0A402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365" id="{F3B0435E-8670-45E6-8FC2-8B1798720F4F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364" id="{01637C13-D25E-4B93-A70F-912D6D9C3C03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363" id="{16C0A2A0-9FB6-49B8-A57C-B1B1D7F6D927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362" id="{A1652984-C6A8-429E-A584-A78A46BE51ED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361" id="{ABEB274D-F1C4-4463-A0E4-9FF1C8486D35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360" id="{AB4F902F-A1E3-4208-84BD-2A98742EAE0B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59" id="{0EEE0CBE-CCB2-4E46-B691-B94C225840CE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358" id="{29DBDA2B-2091-45B9-8FE1-E07A02DA673F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357" id="{4EEDC08D-4483-40CE-B98E-F267EF54C5CA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356" id="{F826E6FD-00CB-4DB3-A2E5-60B689073444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346" id="{33A01FD5-AF33-4961-9EEE-A8918CDBD611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5" id="{34519747-5F5F-4AC3-81E7-28D40E623D6F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345" id="{656E4137-786B-48E5-9895-B32CDBD474F5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4" id="{6CAB9364-898A-48F9-9F02-FF2BAAC4DAA7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344" id="{52AB6C25-053E-494D-AF51-D79B15F72DFD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3" id="{56418B96-83F0-4295-9928-0F7E7E274912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343" id="{228BE3DD-6D26-4243-BDE7-210604488FD2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2" id="{FBF17F91-6D27-44CE-9862-76C78643079E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342" id="{BEC208B8-A989-48A3-ADCA-C71E8B5A2477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1" id="{7477751F-E3AE-41C2-BFA8-9E99E46E34C5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341" id="{71C88CA8-DA84-4AA0-9E56-DE3FD1105CD4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0" id="{30F680AB-4FBA-421F-8F8F-153240AC990F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340" id="{7B1F53CA-0076-4D97-8063-9FE19321F01B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9" id="{2D72DD3A-CF83-4825-9BA4-A608E140C6E0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39" id="{539BDE5A-3AE5-4554-8F07-B112D8D26C8D}">
            <xm:f>Calculations!$Q$24=0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8" id="{799D7B30-2548-4037-BA30-8C2D836105A2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M10</xm:sqref>
        </x14:conditionalFormatting>
        <x14:conditionalFormatting xmlns:xm="http://schemas.microsoft.com/office/excel/2006/main">
          <x14:cfRule type="expression" priority="338" id="{156122F9-C1DC-4811-9D36-1F3300BC1ABD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7" id="{289B52FA-1BCB-47EF-B87D-4A73F41C732A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N10</xm:sqref>
        </x14:conditionalFormatting>
        <x14:conditionalFormatting xmlns:xm="http://schemas.microsoft.com/office/excel/2006/main">
          <x14:cfRule type="expression" priority="337" id="{073374F5-2703-469A-B3E5-80774C04BC12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36" id="{CA95AE7C-D3B6-4A27-A839-0C6724E57224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334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5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B15:B16</xm:sqref>
        </x14:conditionalFormatting>
        <x14:conditionalFormatting xmlns:xm="http://schemas.microsoft.com/office/excel/2006/main">
          <x14:cfRule type="expression" priority="333" id="{CCCE44D0-5300-4A2E-ADFD-34E9D7E65B1B}">
            <xm:f>Calculations!$D$14=128</xm:f>
            <x14:dxf>
              <fill>
                <patternFill>
                  <bgColor rgb="FFFF00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332" id="{30223C3B-A656-4C22-8AEE-823DD7386BD6}">
            <xm:f>Calculations!$D$14=64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330" id="{54242B53-6010-4CD1-ACCF-7A4C0D490EB9}">
            <xm:f>Calculations!$D$14=0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1" id="{28FD556B-F054-4FD7-B72C-6E9BA6A2B24D}">
            <xm:f>Calculations!$D$14&gt;=192</xm:f>
            <x14:dxf>
              <fill>
                <patternFill>
                  <bgColor rgb="FF00B0F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329" id="{22F14C37-53CA-4AF2-8F26-842E2D34076F}">
            <xm:f>Calculations!$E$14=128</xm:f>
            <x14:dxf>
              <fill>
                <patternFill>
                  <bgColor rgb="FFFF00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328" id="{844D8278-1043-4EEB-AC97-94AF9BE12276}">
            <xm:f>Calculations!$E$14=64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326" id="{F1D7DBEC-8F7A-4F2F-8A3B-6767DA1028F1}">
            <xm:f>Calculations!$E$14&gt;=192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27" id="{0A8C5F32-C557-4932-B5C3-E3FB11AC7FE3}">
            <xm:f>Calculations!$E$14=0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325" id="{3B12C9D0-27BE-49EE-9836-5083E073489A}">
            <xm:f>Calculations!$F$14=128</xm:f>
            <x14:dxf>
              <fill>
                <patternFill>
                  <bgColor rgb="FFFF000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324" id="{AA9D173C-CEFD-4029-B1E4-9883435C1B82}">
            <xm:f>Calculations!$F$14=64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323" id="{A913A406-0196-4D0E-860C-090A0EF5F4E9}">
            <xm:f>Calculations!$G$14=128</xm:f>
            <x14:dxf>
              <fill>
                <patternFill>
                  <bgColor rgb="FFFF0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322" id="{AA318FC8-ADA8-4CEC-A2CB-C534E5BFDB24}">
            <xm:f>Calculations!$G$14=64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320" id="{72BA104A-2584-4AF4-A412-6A885661789E}">
            <xm:f>Calculations!$F$14=0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1" id="{F7B4750C-7A2E-49E3-8509-6B74CC45F69F}">
            <xm:f>Calculations!$F$14&gt;=192</xm:f>
            <x14:dxf>
              <fill>
                <patternFill>
                  <bgColor rgb="FF00B0F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18" id="{B0FA11B8-AE4D-4A34-A134-187B983A3D73}">
            <xm:f>Calculations!$G$14&gt;=192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9" id="{9BDF8FD0-D3C9-4AA1-93AF-5CC1E15ED0EA}">
            <xm:f>Calculations!$G$14=0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317" id="{8963D6F3-7804-40B4-A8CA-C75012CF5ED3}">
            <xm:f>Calculations!$H$14=128</xm:f>
            <x14:dxf>
              <fill>
                <patternFill>
                  <bgColor rgb="FFFF0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316" id="{50736AEB-7961-41EB-8613-E2AAB04DBE20}">
            <xm:f>Calculations!$H$14=64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314" id="{D06A7F86-9C6B-4251-83A1-44656FF4F02C}">
            <xm:f>Calculations!$H$14=0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F5DF1FA1-B473-48D0-BF7D-7A7C16342B7B}">
            <xm:f>Calculations!$H$14&gt;=192</xm:f>
            <x14:dxf>
              <fill>
                <patternFill>
                  <bgColor rgb="FF00B0F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313" id="{F39F0ABE-09A0-4548-ACA1-7CD850666B61}">
            <xm:f>Calculations!$I$14=128</xm:f>
            <x14:dxf>
              <fill>
                <patternFill>
                  <bgColor rgb="FFFF000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312" id="{AE197222-19B3-4295-AD36-2AA0D175153B}">
            <xm:f>Calculations!$I$14=64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310" id="{1A5AE22D-58D4-42F4-9C76-CDCCECA1B352}">
            <xm:f>Calculations!$I$14&gt;=192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1" id="{E6555586-E714-4581-95FA-CC5529937EFF}">
            <xm:f>Calculations!$I$14=0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309" id="{E4FD80C0-D5A1-466A-89A1-7BBCEA2066A6}">
            <xm:f>Calculations!$J$14=128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308" id="{C374DFA4-7A27-41CC-A69D-4B05233CA25B}">
            <xm:f>Calculations!$J$14=64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306" id="{0C09088D-3767-4A26-9E41-86A68054BFFC}">
            <xm:f>Calculations!$J$14=0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FC463921-AEA6-4BC1-9EB2-C907599D6159}">
            <xm:f>Calculations!$J$14&gt;=192</xm:f>
            <x14:dxf>
              <fill>
                <patternFill>
                  <bgColor rgb="FF00B0F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05" id="{E85B4348-B579-4AAB-A786-10BB4423DD81}">
            <xm:f>Calculations!$K$14=128</xm:f>
            <x14:dxf>
              <fill>
                <patternFill>
                  <bgColor rgb="FFFF0000"/>
                </pattern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304" id="{A90FA30C-7A0A-4D5C-B3BA-6CBCB7D5C873}">
            <xm:f>Calculations!$K$14=64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302" id="{C79E7CCD-9CA0-4A91-BFDA-E01DACBCD886}">
            <xm:f>Calculations!$K$14&gt;=192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03" id="{6A54542F-B1F9-4C8E-AF5F-EEAA8C928C6B}">
            <xm:f>Calculations!$K$14=0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expression" priority="301" id="{04E791AC-443E-4BF2-89FC-CAC894B58364}">
            <xm:f>Calculations!$L$14=128</xm:f>
            <x14:dxf>
              <fill>
                <patternFill>
                  <bgColor rgb="FFFF000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300" id="{ADDAC96A-6149-49B1-A6C3-C0FBCCCD6F06}">
            <xm:f>Calculations!$L$14=64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298" id="{3786319B-D1D2-4178-BEA1-599AF2E00249}">
            <xm:f>Calculations!$L$14=0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9" id="{0BC1279C-71E0-48A2-923E-CCE133A82217}">
            <xm:f>Calculations!$L$14&gt;=192</xm:f>
            <x14:dxf>
              <fill>
                <patternFill>
                  <bgColor rgb="FF00B0F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expression" priority="297" id="{333F0B3C-549E-4385-95FF-84453F2D7396}">
            <xm:f>Calculations!$M$14=128</xm:f>
            <x14:dxf>
              <fill>
                <patternFill>
                  <bgColor rgb="FFFF0000"/>
                </pattern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296" id="{432FB5ED-6F3C-4EF8-A291-816A537F9235}">
            <xm:f>Calculations!$M$14=64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294" id="{DCA26015-7D50-4B4F-BB61-65FF35E6A1FA}">
            <xm:f>Calculations!$M$14&gt;=192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95" id="{B0C8C768-E423-4FE5-ABFF-6FA2A5B281F6}">
            <xm:f>Calculations!$M$14=0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M15</xm:sqref>
        </x14:conditionalFormatting>
        <x14:conditionalFormatting xmlns:xm="http://schemas.microsoft.com/office/excel/2006/main">
          <x14:cfRule type="expression" priority="293" id="{7E937DCA-5BF4-4BD8-9657-1C65CFC4D284}">
            <xm:f>Calculations!$N$14=128</xm:f>
            <x14:dxf>
              <fill>
                <patternFill>
                  <bgColor rgb="FFFF0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292" id="{F9B0B3DF-3DB0-4D19-A0C4-9A1EAD97049C}">
            <xm:f>Calculations!$N$14=64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290" id="{157DB23A-3718-4D81-8599-38852D22DEE8}">
            <xm:f>Calculations!$N$14=0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1" id="{5124243E-63B8-431D-A441-011322D4714F}">
            <xm:f>Calculations!$N$14&gt;=192</xm:f>
            <x14:dxf>
              <fill>
                <patternFill>
                  <bgColor rgb="FF00B0F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expression" priority="289" id="{AD06A3BF-9A78-4C9F-BD15-DDA6F919BEC7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288" id="{244ABBF6-B70A-4EA6-B06C-7059718ED5B3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86" id="{33B321BF-9F41-4E82-938F-73D0A9F5F259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7" id="{C6AF3125-DE58-43E8-ADB9-00665D542195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85" id="{481AF47A-B3F1-49B0-BC3A-D0338414CE00}">
            <xm:f>Calculations!$D$15=128</xm:f>
            <x14:dxf>
              <fill>
                <patternFill>
                  <bgColor rgb="FFFF000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284" id="{7DB23F59-2234-486D-BC78-EA346458CDB2}">
            <xm:f>Calculations!$D$15=64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282" id="{9D930E73-CA77-4282-8C54-23F011A09481}">
            <xm:f>Calculations!$D$15&gt;=192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3" id="{670426FC-AD90-47FA-BBA2-2137DFD67DC7}">
            <xm:f>Calculations!$D$15=0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81" id="{2D5A7532-9F75-4003-BEB3-F80146C8B8C9}">
            <xm:f>Calculations!$E$15=128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280" id="{F6230ED8-639A-40B7-B0D2-DE93E8E47C20}">
            <xm:f>Calculations!$E$15=64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278" id="{A90FAEC4-9B60-420C-A034-A186FE7F4C8B}">
            <xm:f>Calculations!$E$15=0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79" id="{E88AF5E2-5639-40C9-886C-C0D275F62C9D}">
            <xm:f>Calculations!$E$15&gt;=192</xm:f>
            <x14:dxf>
              <fill>
                <patternFill>
                  <bgColor rgb="FF00B0F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277" id="{A7E26713-90C6-4FB7-9E32-7F7A87DC4CF7}">
            <xm:f>Calculations!$F$15=128</xm:f>
            <x14:dxf>
              <fill>
                <patternFill>
                  <bgColor rgb="FFFF00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276" id="{E0A166BD-C33B-4562-8845-178725B412F1}">
            <xm:f>Calculations!$G$15=128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275" id="{8CE3ED95-FF14-40CB-9D6D-C401CC41E0FF}">
            <xm:f>Calculations!$H$15=128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274" id="{8A100285-40B1-45A2-B329-81402EFA0C56}">
            <xm:f>Calculations!$I$15=128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273" id="{5FD59543-02F9-4E73-94DD-3DE16FFA6E1C}">
            <xm:f>Calculations!$J$15=128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272" id="{779DDA71-00A1-4337-A75E-8BE53433771F}">
            <xm:f>Calculations!$K$15=128</xm:f>
            <x14:dxf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271" id="{40C52F58-1B85-473F-B16B-D1BBD14F7521}">
            <xm:f>Calculations!$L$15=128</xm:f>
            <x14:dxf>
              <fill>
                <patternFill>
                  <bgColor rgb="FFFF0000"/>
                </pattern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270" id="{1443D8A4-7C2A-4F1C-BD3E-FDF441D97E59}">
            <xm:f>Calculations!$M$15=128</xm:f>
            <x14:dxf>
              <fill>
                <patternFill>
                  <bgColor rgb="FFFF0000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269" id="{060955C0-D2FC-4B3D-A1C7-C737D51B734B}">
            <xm:f>Calculations!$F$15=64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268" id="{0CD35B02-DEFA-48ED-91FD-EB1CFF59C46C}">
            <xm:f>Calculations!$G$15=64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267" id="{777BEE32-C959-4F1C-8426-3401662B0790}">
            <xm:f>Calculations!$H$15=64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266" id="{92038267-1E53-46EB-B0D7-33494ADC54FB}">
            <xm:f>Calculations!$I$15=64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265" id="{148ED857-C59D-417A-A5F9-33005C3DB60F}">
            <xm:f>Calculations!$J$15=64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264" id="{6934DBF2-618E-4E3B-B509-9630CB4EAD36}">
            <xm:f>Calculations!$K$15=64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263" id="{3EE0A5A5-8E19-4F4D-9041-88A4CBD07E72}">
            <xm:f>Calculations!$L$15=64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262" id="{1D91CCFD-873E-4731-85B2-3181A306CD3B}">
            <xm:f>Calculations!$M$15=64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260" id="{E09CA755-600C-4E4C-9A7E-2D7A00933411}">
            <xm:f>Calculations!$F$15=0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61" id="{7AFA4FAA-7A9B-4AE8-B8E9-4104D2ACCAC9}">
            <xm:f>Calculations!$F$15&gt;=192</xm:f>
            <x14:dxf>
              <fill>
                <patternFill>
                  <bgColor rgb="FF00B0F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258" id="{65962934-BC0C-4EF7-A17C-98EAA7CB3D24}">
            <xm:f>Calculations!$G$15&gt;=192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9" id="{421DD155-B800-4B82-8EF4-019A26A13AE6}">
            <xm:f>Calculations!$G$15=0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256" id="{393EAECD-80EC-446F-ACDE-F0A7809CC926}">
            <xm:f>Calculations!$H$15=0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7" id="{26AE33B6-AC15-41BB-96B0-A2C188F9AC95}">
            <xm:f>Calculations!$H$15&gt;=192</xm:f>
            <x14:dxf>
              <fill>
                <patternFill>
                  <bgColor rgb="FF00B0F0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254" id="{631BF8CC-D635-4753-9367-22F63C0D9EC1}">
            <xm:f>Calculations!$I$15&gt;=192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5" id="{C975E70C-8370-42E2-9A5D-03F05BFEBA58}">
            <xm:f>Calculations!$I$15=0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J20</xm:sqref>
        </x14:conditionalFormatting>
        <x14:conditionalFormatting xmlns:xm="http://schemas.microsoft.com/office/excel/2006/main">
          <x14:cfRule type="expression" priority="252" id="{433F530D-9C77-4B64-B0E9-9CD9C9A3E971}">
            <xm:f>Calculations!$J$15&gt;=192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3" id="{1092C052-A4FF-44F1-8227-2B9F1C710013}">
            <xm:f>Calculations!$J$15=0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K20</xm:sqref>
        </x14:conditionalFormatting>
        <x14:conditionalFormatting xmlns:xm="http://schemas.microsoft.com/office/excel/2006/main">
          <x14:cfRule type="expression" priority="250" id="{0EC7D3AF-BF71-4034-B34C-6121BB17F6BA}">
            <xm:f>Calculations!$K$15=0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1" id="{4A5450B8-C4D1-4889-9F29-8FF054D0CD03}">
            <xm:f>Calculations!$K$15&gt;=192</xm:f>
            <x14:dxf>
              <fill>
                <patternFill>
                  <bgColor rgb="FF00B0F0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248" id="{714F74E5-401C-40FF-985A-EFEA3A5E9045}">
            <xm:f>Calculations!$L$15&gt;=192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49" id="{64741883-1C14-440A-833D-2196C37B92FF}">
            <xm:f>Calculations!$L$15=0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M20</xm:sqref>
        </x14:conditionalFormatting>
        <x14:conditionalFormatting xmlns:xm="http://schemas.microsoft.com/office/excel/2006/main">
          <x14:cfRule type="expression" priority="246" id="{BBC3EB11-56DB-4026-8F32-71F8BF2D5692}">
            <xm:f>Calculations!$M$15=0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47" id="{5E19BA67-4826-4B63-90BB-5E7B2C7A85FE}">
            <xm:f>Calculations!$M$15&gt;=192</xm:f>
            <x14:dxf>
              <fill>
                <patternFill>
                  <bgColor rgb="FF00B0F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expression" priority="245" id="{C6A06013-B866-4B23-8968-D3660DC7AAE9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244" id="{062C2D29-CA35-4067-BD41-236F6FCF1C2A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241" id="{9C89C9E7-D35F-4CBB-855D-3BA7ECC1E3BB}">
            <xm:f>Calculations!$D$16=128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240" id="{0197FFDD-7D5D-4041-9172-D06C5B731EA0}">
            <xm:f>Calculations!$E$16=128</xm:f>
            <x14:dxf>
              <fill>
                <patternFill>
                  <bgColor rgb="FFFF0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239" id="{99AC3375-FB54-4E4D-A8A3-9858C9F16ED0}">
            <xm:f>Calculations!$F$16=128</xm:f>
            <x14:dxf>
              <fill>
                <patternFill>
                  <bgColor rgb="FFFF0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238" id="{AEA9B926-302E-454F-AB35-D12C3B6F0B67}">
            <xm:f>Calculations!$G$16=128</xm:f>
            <x14:dxf>
              <fill>
                <patternFill>
                  <bgColor rgb="FFFF0000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237" id="{5DFDC79D-CBFE-4BF8-A704-6F0E4B886D1A}">
            <xm:f>Calculations!$H$16=128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236" id="{24AF5902-F8AE-4E52-BA05-FA03AF759162}">
            <xm:f>Calculations!$I$16=128</xm:f>
            <x14:dxf>
              <fill>
                <patternFill>
                  <bgColor rgb="FFFF000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235" id="{2575333C-EC04-444E-BCAC-40B49101C2DD}">
            <xm:f>Calculations!$J$16=128</xm:f>
            <x14:dxf>
              <fill>
                <patternFill>
                  <bgColor rgb="FFFF0000"/>
                </pattern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234" id="{AA409356-D379-4EE6-8C13-44AFBC21FAC8}">
            <xm:f>Calculations!$K$16=128</xm:f>
            <x14:dxf>
              <fill>
                <patternFill>
                  <bgColor rgb="FFFF0000"/>
                </pattern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233" id="{E7452E92-FF7D-4835-9639-6D6E86946F73}">
            <xm:f>Calculations!$L$16=128</xm:f>
            <x14:dxf>
              <fill>
                <patternFill>
                  <bgColor rgb="FFFF00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232" id="{1AA9DE46-9A19-432C-9695-645207CF0BF9}">
            <xm:f>Calculations!$D$16=64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231" id="{C5DE3967-E06B-4357-9FC2-669E40940696}">
            <xm:f>Calculations!$E$16=64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230" id="{08087FD6-0644-4015-A167-B6DE58944F75}">
            <xm:f>Calculations!$F$16=64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229" id="{28ECB5A0-44B4-4A0E-87A8-98A24CFD41F9}">
            <xm:f>Calculations!$G$16=64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228" id="{AFA2C753-EF72-4CC1-8EE5-14EEAFF1AD18}">
            <xm:f>Calculations!$H$16=64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227" id="{97CD6818-7C43-4FA1-9AFC-489F32E9A6A5}">
            <xm:f>Calculations!$I$16=64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226" id="{E28A315E-49AA-441D-9F84-6C1305C30B1C}">
            <xm:f>Calculations!$J$16=64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225" id="{87AEC642-7A4B-41EF-A2A5-61072C30B610}">
            <xm:f>Calculations!$K$16=64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224" id="{3A87822F-ADCB-42E0-9E70-E6340C7576CC}">
            <xm:f>Calculations!$L$16=64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214" id="{EB2A4CFB-B264-4C33-907E-46931CBCA119}">
            <xm:f>Calculations!$D$16&gt;=192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3" id="{83DED97D-F8E5-480E-9CDE-D93F6691FD37}">
            <xm:f>Calculations!$D$16=0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213" id="{22F6CBFE-3D78-46E5-8850-32020EE35F40}">
            <xm:f>Calculations!$E$16&gt;=192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2" id="{C8CF0EBE-B6CB-424C-A361-FAF6612B84E5}">
            <xm:f>Calculations!$E$16=0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212" id="{F836842F-E188-4CE5-8BC1-106DE245EDDA}">
            <xm:f>Calculations!$F$16&gt;=192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1" id="{320B4A74-423F-4787-9B87-EAECF14D81AC}">
            <xm:f>Calculations!$F$16=0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211" id="{17E59BA3-1239-40AB-9762-823BA77E4DB7}">
            <xm:f>Calculations!$G$16&gt;=192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0" id="{E5F0427E-FF98-4930-9870-9501007DAEDD}">
            <xm:f>Calculations!$G$16=0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210" id="{68EEE1E2-AC07-4F7F-86C3-34C5D67CE8F7}">
            <xm:f>Calculations!$H$16&gt;=192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9" id="{72DCE381-D880-4C14-AE47-9580F096AF48}">
            <xm:f>Calculations!$H$16=0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209" id="{576D60B7-92FF-41B3-BCF2-0235A7E353F4}">
            <xm:f>Calculations!$I$16&gt;=192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8" id="{5EC683B8-9FCD-4254-8BD5-2CD7E0E05866}">
            <xm:f>Calculations!$I$16=0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K25</xm:sqref>
        </x14:conditionalFormatting>
        <x14:conditionalFormatting xmlns:xm="http://schemas.microsoft.com/office/excel/2006/main">
          <x14:cfRule type="expression" priority="208" id="{67FC7807-BD36-4374-B754-6779BEA8E952}">
            <xm:f>Calculations!$J$16&gt;=192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7" id="{1D763BAE-E35B-44D2-8328-EC22ED442933}">
            <xm:f>Calculations!$J$16=0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expression" priority="207" id="{956AC738-B4D5-4260-AD8C-EA016C6D6624}">
            <xm:f>Calculations!$K$16&gt;=192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6" id="{2D1FBFC0-7735-4108-8BC7-E06E9BAD502C}">
            <xm:f>Calculations!$K$16=0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expression" priority="206" id="{8A6C1950-3CC5-4D9E-9574-A1D707CCE1E2}">
            <xm:f>Calculations!$L$16&gt;=192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5" id="{D9C5DBA5-CC57-428D-AF4B-77996AA85F34}">
            <xm:f>Calculations!$L$16=0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expression" priority="205" id="{80BDBE41-E88D-4F95-9155-5F93E0E5FF8C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204" id="{945B96A7-A6AE-42F9-9C88-9143CD5BE74E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203" id="{5151A077-0CCB-4689-A6C7-3B3B25B1F3F3}">
            <xm:f>Calculations!$D$17=128</xm:f>
            <x14:dxf>
              <fill>
                <patternFill>
                  <bgColor rgb="FFFF0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201" id="{95F68CE3-2AB6-4FF1-BB43-82BFBB3AB8F6}">
            <xm:f>Calculations!$E$17=128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200" id="{19F7AF5F-0547-4990-A08E-78B1E25723D7}">
            <xm:f>Calculations!$F$17=128</xm:f>
            <x14:dxf>
              <fill>
                <patternFill>
                  <bgColor rgb="FFFF0000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199" id="{AF50F9AF-5B63-4CE3-A0CB-A4035965D043}">
            <xm:f>Calculations!$G$17=128</xm:f>
            <x14:dxf/>
          </x14:cfRule>
          <xm:sqref>J28</xm:sqref>
        </x14:conditionalFormatting>
        <x14:conditionalFormatting xmlns:xm="http://schemas.microsoft.com/office/excel/2006/main">
          <x14:cfRule type="expression" priority="198" id="{4F691F6B-2A7B-43E5-A8C0-F70C4F226F93}">
            <xm:f>Calculations!$H$17=128</xm:f>
            <x14:dxf>
              <fill>
                <patternFill>
                  <bgColor rgb="FFFF0000"/>
                </pattern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197" id="{0950C27D-5A8C-4245-A602-B886EB4D265E}">
            <xm:f>Calculations!$I$17=128</xm:f>
            <x14:dxf>
              <fill>
                <patternFill>
                  <bgColor rgb="FFFF000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196" id="{64569B66-9A46-4F69-AD33-AC662484E76A}">
            <xm:f>Calculations!$J$17=128</xm:f>
            <x14:dxf>
              <fill>
                <patternFill>
                  <bgColor rgb="FFFF0000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195" id="{F04D3BC8-1AF8-4F32-BF5B-E0064E27F3AF}">
            <xm:f>Calculations!$K$17=128</xm:f>
            <x14:dxf>
              <fill>
                <patternFill>
                  <bgColor rgb="FFFF0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194" id="{A8DAFFD6-B051-4191-ADCC-6897BEA473D6}">
            <xm:f>Calculations!$D$17=64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193" id="{2BA65E81-B904-49CF-AC2E-DEF11CC536E3}">
            <xm:f>Calculations!$E$17=64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192" id="{EEA83508-5B7E-4E82-B25B-E08D94BE5866}">
            <xm:f>Calculations!$F$17=64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191" id="{E3E9F2DF-5EAA-43CE-A077-9944D52F395D}">
            <xm:f>Calculations!$G$17=64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190" id="{82FFE61C-2E38-40FD-BBB8-206CCD1D0003}">
            <xm:f>Calculations!$H$17=64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189" id="{28816C00-D64F-4730-8479-DDE2EE57BE7F}">
            <xm:f>Calculations!$I$17=64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188" id="{A55EE2BF-4F8E-4AF8-AE4D-3B7155862FCA}">
            <xm:f>Calculations!$J$17=64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187" id="{4142F130-FB47-4566-99DF-8C5C7E00AA72}">
            <xm:f>Calculations!$K$17=64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64" id="{7928EF85-BD7B-4A12-9087-F3069163A110}">
            <xm:f>Calculations!$D$17&gt;=192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6" id="{DF4BAD84-B7EB-4008-B396-12A438E42493}">
            <xm:f>Calculations!$D$17=0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63" id="{826BD3E8-2B14-4644-8C94-E118156A0B88}">
            <xm:f>Calculations!$E$17&gt;=192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5" id="{4FAAF93C-9498-4C83-857C-B5A4A458C0AD}">
            <xm:f>Calculations!$E$17=0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62" id="{7E346DBE-ECEB-4435-8897-A04CBE31A9B4}">
            <xm:f>Calculations!$F$17&gt;=192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4" id="{732CB629-DF3A-4033-AAA8-6777AA9B9866}">
            <xm:f>Calculations!$F$17=0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expression" priority="61" id="{E40F6D57-C70B-4115-A41B-DEC6F1B92B7B}">
            <xm:f>Calculations!$G$17&gt;=192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3" id="{0112F7A4-B7EE-4C14-9521-120DBFEC8A2A}">
            <xm:f>Calculations!$G$17=0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expression" priority="60" id="{351C99B1-DF41-4604-9B05-A3596EF85D75}">
            <xm:f>Calculations!$H$17&gt;=192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2" id="{BF29441E-14A2-4B10-A6CC-DB829AD6DE1D}">
            <xm:f>Calculations!$H$17=0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expression" priority="59" id="{D7F2B4EA-352A-4595-BE8F-E44B87AF0DD4}">
            <xm:f>Calculations!$I$17&gt;=192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1" id="{B5C31A62-B0E5-4F58-A723-9916A1246B8B}">
            <xm:f>Calculations!$I$17=0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L30</xm:sqref>
        </x14:conditionalFormatting>
        <x14:conditionalFormatting xmlns:xm="http://schemas.microsoft.com/office/excel/2006/main">
          <x14:cfRule type="expression" priority="58" id="{82A6274C-5D0E-4286-9E0E-6C7F01232CF9}">
            <xm:f>Calculations!$J$17&gt;=192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0" id="{63DEA951-7AF3-4121-B883-9B8AA9EFED34}">
            <xm:f>Calculations!$J$17=0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M30</xm:sqref>
        </x14:conditionalFormatting>
        <x14:conditionalFormatting xmlns:xm="http://schemas.microsoft.com/office/excel/2006/main">
          <x14:cfRule type="expression" priority="57" id="{D622BCD2-6C20-4C36-9590-071D4FD46F94}">
            <xm:f>Calculations!$K$17&gt;=192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9" id="{4737FC18-A6DD-46D6-A6AF-1E0BD700C27F}">
            <xm:f>Calculations!$K$17=0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expression" priority="178" id="{CDC3499F-D0C2-42F3-ACC6-1825898AC875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77" id="{15466F8B-962F-4DE7-95C3-BE3CE95CF1A1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175" id="{2E4066E8-76AF-42C1-83FF-06E530BCD90E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6" id="{FBB0C09C-31DC-47E8-90B5-F71C12C6C7CC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173" id="{D9ED9CDC-6A37-4FF1-B3F5-AA9ABA3C909A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74" id="{FF8C082B-DDD1-4A85-8A27-74CD15CEF465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expression" priority="172" id="{FDA8543E-34F8-425D-97BE-0CF03DAC7142}">
            <xm:f>Calculations!$D$18=128</xm:f>
            <x14:dxf>
              <fill>
                <patternFill>
                  <bgColor rgb="FFFF00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171" id="{1DDCCDC8-E600-4EA4-A244-5037DD2AEC2F}">
            <xm:f>Calculations!$D$18=64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170" id="{49051A4A-0C69-4B22-96B3-19AC5E7D576B}">
            <xm:f>Calculations!$E$18=128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169" id="{E8C79964-F154-433F-809B-838B96B94483}">
            <xm:f>Calculations!$F$18=128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168" id="{6E084A15-F008-4C7E-B3B4-692406FBD826}">
            <xm:f>Calculations!$G$18=128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167" id="{C710CBCD-F033-4F5A-8EF9-1570E96E9585}">
            <xm:f>Calculations!$H$18=128</xm:f>
            <x14:dxf>
              <fill>
                <patternFill>
                  <bgColor rgb="FFFF0000"/>
                </pattern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166" id="{B7E2C491-C5EB-44CF-9D0E-4B535A6A64B0}">
            <xm:f>Calculations!$I$18=128</xm:f>
            <x14:dxf>
              <fill>
                <patternFill>
                  <bgColor rgb="FFFF0000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165" id="{09235E21-A52C-4C80-964F-3F8E1D2B41B3}">
            <xm:f>Calculations!$J$18=128</xm:f>
            <x14:dxf>
              <fill>
                <patternFill>
                  <bgColor rgb="FFFF0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164" id="{C74E8111-60A7-4E65-92C4-1254F780C744}">
            <xm:f>Calculations!$E$18=64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163" id="{C621DE28-159A-4F4C-BAF9-8143D7F212C9}">
            <xm:f>Calculations!$F$18=64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162" id="{18E74594-7855-473F-BF83-48BDD3EDC470}">
            <xm:f>Calculations!$G$18=64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161" id="{414A2C0A-6D05-43AC-88CB-D397065102F2}">
            <xm:f>Calculations!$H$18=64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160" id="{6820EE75-A505-4875-8F72-CE1256F8C6D3}">
            <xm:f>Calculations!$I$18=64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159" id="{30233C49-2E53-43F6-B305-BF520EB10A3E}">
            <xm:f>Calculations!$J$18=64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56" id="{BFF1E726-ABA5-443E-8817-B55EAC4DA0C6}">
            <xm:f>Calculations!$D$18&gt;=192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8" id="{7C5E458F-88E2-4A9E-8AD7-1DBD35F53517}">
            <xm:f>Calculations!$D$18=0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55" id="{B0D04F4C-061A-4D3B-A68A-2E5978DBC01E}">
            <xm:f>Calculations!$E$18&gt;=192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7" id="{B65CF649-87DF-410D-945C-CA7F6DAB2156}">
            <xm:f>Calculations!$E$18=0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54" id="{2224C7DA-28E5-4FBE-8957-A92629921856}">
            <xm:f>Calculations!$F$18&gt;=192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6" id="{5900B6AD-81BE-41B9-8B94-0C7437A1A7D0}">
            <xm:f>Calculations!$F$18=0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53" id="{685A7DF3-257F-48C9-B5B8-C9B690F5F751}">
            <xm:f>Calculations!$G$18&gt;=192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5" id="{CEEFD2B6-2EA5-40BA-B512-B4CA4030BD3C}">
            <xm:f>Calculations!$G$18=0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K35</xm:sqref>
        </x14:conditionalFormatting>
        <x14:conditionalFormatting xmlns:xm="http://schemas.microsoft.com/office/excel/2006/main">
          <x14:cfRule type="expression" priority="52" id="{64DB3A98-55E9-4C5C-A601-E6B8C3255163}">
            <xm:f>Calculations!$H$18&gt;=192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4" id="{6E301901-74C0-4FFC-AB6B-E786C906B890}">
            <xm:f>Calculations!$H$18=0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L35</xm:sqref>
        </x14:conditionalFormatting>
        <x14:conditionalFormatting xmlns:xm="http://schemas.microsoft.com/office/excel/2006/main">
          <x14:cfRule type="expression" priority="51" id="{30D5D258-7EAF-43C7-A57B-9317C90A0F0C}">
            <xm:f>Calculations!$I$18&gt;=192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3" id="{C1F1AE3A-9374-4B74-A266-9D11C7703A31}">
            <xm:f>Calculations!$I$18=0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expression" priority="50" id="{9F4733B3-EAD5-4202-9684-FE21187A6154}">
            <xm:f>Calculations!$J$18&gt;=192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2" id="{967C6D04-2919-4463-B821-A78879E9B639}">
            <xm:f>Calculations!$J$18=0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expression" priority="151" id="{412F1E87-19C8-47BC-B3CD-467CCA748657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150" id="{CAB73829-A732-4B4F-AAEC-18743D57ED24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149" id="{1A642D7D-1BE0-4994-86C7-B960ECF91563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148" id="{E3BCE60D-0BBC-47CD-8DDD-F74AF082B1EF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147" id="{5EAF23A0-9A28-4AF1-B635-B0A5E06A6232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146" id="{84953638-5EB4-46E6-8ABB-F82C8D956FE1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145" id="{D09A1B8F-197C-49F7-B287-6100482D7EB6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144" id="{A9AB20FF-3EBB-4ED4-9173-04C35E53083E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143" id="{C06B6EBB-C4F6-4B5D-8767-05E69CEF7858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142" id="{7D0D75A7-6CF6-4FFC-83E9-CA10435CE3F3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141" id="{376C5F4B-6E6F-48C3-8046-030F01F414EE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140" id="{9B0691DF-398C-45CD-828D-B8615D09229E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139" id="{D079036F-3B6B-4087-BD84-3BAF67D78A83}">
            <xm:f>Calculations!$D$19=128</xm:f>
            <x14:dxf>
              <fill>
                <patternFill>
                  <bgColor rgb="FFFF00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138" id="{83342174-CBB2-4FAB-A927-6CE45FF4C3D4}">
            <xm:f>Calculations!$E$19=128</xm:f>
            <x14:dxf>
              <fill>
                <patternFill>
                  <bgColor rgb="FFFF0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137" id="{D21BBCBB-4A29-4B58-BA16-4D21E19483E9}">
            <xm:f>Calculations!$F$19=128</xm:f>
            <x14:dxf/>
          </x14:cfRule>
          <xm:sqref>K38</xm:sqref>
        </x14:conditionalFormatting>
        <x14:conditionalFormatting xmlns:xm="http://schemas.microsoft.com/office/excel/2006/main">
          <x14:cfRule type="expression" priority="136" id="{3F09D220-F3EC-4BF3-8E0E-37DFB4C0033B}">
            <xm:f>Calculations!$F$19=128</xm:f>
            <x14:dxf/>
          </x14:cfRule>
          <xm:sqref>L38</xm:sqref>
        </x14:conditionalFormatting>
        <x14:conditionalFormatting xmlns:xm="http://schemas.microsoft.com/office/excel/2006/main">
          <x14:cfRule type="expression" priority="135" id="{67D644D2-E1D9-4DCB-A1D8-31F1D0366E79}">
            <xm:f>Calculations!$G$19=128</xm:f>
            <x14:dxf/>
          </x14:cfRule>
          <xm:sqref>M38</xm:sqref>
        </x14:conditionalFormatting>
        <x14:conditionalFormatting xmlns:xm="http://schemas.microsoft.com/office/excel/2006/main">
          <x14:cfRule type="expression" priority="134" id="{6BDF01DE-45B7-43AC-9E6D-A3FA625FC78C}">
            <xm:f>Calculations!$H$19=128</xm:f>
            <x14:dxf>
              <fill>
                <patternFill>
                  <bgColor rgb="FFFF00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133" id="{525FDC86-78E0-4D26-886C-5463D5502F74}">
            <xm:f>Calculations!$D$20=128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132" id="{F93E3A53-D186-4D6F-92F9-72890F6CBD09}">
            <xm:f>Calculations!$E$20=128</xm:f>
            <x14:dxf>
              <fill>
                <patternFill>
                  <bgColor rgb="FFFF000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31" id="{1DE0E1E8-0F6A-4B30-95BC-04B1209997FA}">
            <xm:f>Calculations!$F$20=128</xm:f>
            <x14:dxf/>
          </x14:cfRule>
          <xm:sqref>L43</xm:sqref>
        </x14:conditionalFormatting>
        <x14:conditionalFormatting xmlns:xm="http://schemas.microsoft.com/office/excel/2006/main">
          <x14:cfRule type="expression" priority="130" id="{8ECB8460-9C0F-44A7-8B77-44CC61C78125}">
            <xm:f>Calculations!$G$20=128</xm:f>
            <x14:dxf>
              <fill>
                <patternFill>
                  <bgColor rgb="FFFF000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9" id="{6629B0EA-F848-461C-A275-8A5B867D6524}">
            <xm:f>Calculations!$H$20=128</xm:f>
            <x14:dxf>
              <fill>
                <patternFill>
                  <bgColor rgb="FFFF0000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128" id="{F46A2A65-695B-46D6-8611-5EB95546C6C0}">
            <xm:f>Calculations!$D$21=128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127" id="{2256BDBC-BF0C-4585-9FA7-D0239BE3259B}">
            <xm:f>Calculations!$E$21=128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126" id="{F6DA2384-E418-4F77-8CBF-C583A007ABAA}">
            <xm:f>Calculations!$F$21=128</xm:f>
            <x14:dxf>
              <fill>
                <patternFill>
                  <bgColor rgb="FFFF0000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125" id="{6AB5124D-3732-4423-B160-BBAFE59998D1}">
            <xm:f>Calculations!$G$21=128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124" id="{5F6992F5-1187-4C7A-9124-852CB2022270}">
            <xm:f>Calculations!$D$22=128</xm:f>
            <x14:dxf>
              <fill>
                <patternFill>
                  <bgColor rgb="FFFF0000"/>
                </pattern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123" id="{62CFA7FB-B7DA-4C04-82BE-1B0EB907D57E}">
            <xm:f>Calculations!$E$22=128</xm:f>
            <x14:dxf>
              <fill>
                <patternFill>
                  <bgColor rgb="FFFF0000"/>
                </pattern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122" id="{8CDAFC14-BF37-40AC-A59A-9C7BD9BECDA2}">
            <xm:f>Calculations!$F$22=128</xm:f>
            <x14:dxf>
              <fill>
                <patternFill>
                  <bgColor rgb="FFFF0000"/>
                </pattern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121" id="{3A057958-E32F-4EB9-9FA8-8EF866183364}">
            <xm:f>Calculations!$D$23=128</xm:f>
            <x14:dxf>
              <fill>
                <patternFill>
                  <bgColor rgb="FFFF0000"/>
                </pattern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120" id="{456DE755-0297-415F-B885-25924BC593D1}">
            <xm:f>Calculations!$E$23=128</xm:f>
            <x14:dxf>
              <fill>
                <patternFill>
                  <bgColor rgb="FFFF0000"/>
                </pattern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119" id="{88DAC4B2-6951-4611-A4C6-F9837EAD0771}">
            <xm:f>Calculations!$D$24=128</xm:f>
            <x14:dxf>
              <fill>
                <patternFill>
                  <bgColor rgb="FFFF0000"/>
                </pattern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118" id="{C110334E-0A5B-4413-9F96-382A5E6C06F8}">
            <xm:f>Calculations!$D$19=64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117" id="{266EE901-E05F-4E56-9340-8D754478850C}">
            <xm:f>Calculations!$E$19=64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116" id="{12E57CCE-548D-4BBE-B2FE-BA58E588C9FE}">
            <xm:f>Calculations!$F$19=64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115" id="{3BED7E04-3FA6-4723-A55D-F22DE98051DC}">
            <xm:f>Calculations!$G$19=64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114" id="{23004839-DFA3-4707-8B54-C28A79F2ED92}">
            <xm:f>Calculations!$H$19=64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113" id="{2A3761A7-984D-4D2E-98E9-B87F1C20C74C}">
            <xm:f>Calculations!$I$19=64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112" id="{F346B9F3-49FA-455D-91DC-5614F55766F8}">
            <xm:f>Calculations!$D$20=64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111" id="{79DEED6F-C3C6-495C-9F83-A6EC98E7656C}">
            <xm:f>Calculations!$E$20=64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110" id="{5CEAFCC3-B7FD-4491-983F-C1C21EEC802D}">
            <xm:f>Calculations!$F$20=64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109" id="{7EDADEB7-43DA-41F4-A41E-E2CCCADF9A9F}">
            <xm:f>Calculations!$G$20=64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108" id="{2E7AED30-AF92-4881-9641-FA2F481C9966}">
            <xm:f>Calculations!$H$20=64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107" id="{07CF9F26-8E51-4FD5-B328-EA9225B23219}">
            <xm:f>Calculations!$D$21=64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106" id="{0CF17EA8-22BA-4485-BEB1-9E9D0B506C37}">
            <xm:f>Calculations!$E$21=64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105" id="{60C6F16E-E966-44D6-A840-875485D103B0}">
            <xm:f>Calculations!$F$21=64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104" id="{E58DC2C3-F890-41C0-BE04-20B563D1F164}">
            <xm:f>Calculations!$G$21=64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103" id="{635292B9-F2B8-4998-A7C1-31CF5F45E919}">
            <xm:f>Calculations!$D$22=64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102" id="{854A9A54-61B3-4668-9B3F-66CD7C27ED1B}">
            <xm:f>Calculations!$E$22=64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101" id="{25264AB1-5895-40C8-B294-3519C091B669}">
            <xm:f>Calculations!$F$22=64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100" id="{93C51DDC-4265-4CAD-80ED-CA49C112B49E}">
            <xm:f>Calculations!$D$23=64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99" id="{8EE5A37B-3F82-4D43-A1AE-0CAEE502533B}">
            <xm:f>Calculations!$E$23=64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98" id="{E4708652-74C0-485E-BAF8-87CC4A4CF25C}">
            <xm:f>Calculations!$D$24=64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49" id="{62756D85-2E11-45FD-9DB9-7D26B8738B3C}">
            <xm:f>Calculations!$D$19&gt;=192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7" id="{ACB4BB38-21EF-4AAE-93B5-B9C93D493162}">
            <xm:f>Calculations!$D$19=0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I40</xm:sqref>
        </x14:conditionalFormatting>
        <x14:conditionalFormatting xmlns:xm="http://schemas.microsoft.com/office/excel/2006/main">
          <x14:cfRule type="expression" priority="48" id="{3774EDD2-D268-418A-83EC-68881B3EDCF7}">
            <xm:f>Calculations!$E$19&gt;=192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6" id="{8B0F01EC-4EB9-471B-A319-3116927F9373}">
            <xm:f>Calculations!$E$19=0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47" id="{ED0778B9-E307-467A-A328-F264903AB5EF}">
            <xm:f>Calculations!$F$19&gt;=192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5" id="{C72613CD-223B-422D-8C59-B164A83ED7D6}">
            <xm:f>Calculations!$F$19=0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K40</xm:sqref>
        </x14:conditionalFormatting>
        <x14:conditionalFormatting xmlns:xm="http://schemas.microsoft.com/office/excel/2006/main">
          <x14:cfRule type="expression" priority="46" id="{1FF45866-3E05-4E15-855D-80CCE012C69D}">
            <xm:f>Calculations!$G$19&gt;=192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D3E7DCA8-78C8-49AF-ADAB-F018A0669259}">
            <xm:f>Calculations!$G$19=0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L40</xm:sqref>
        </x14:conditionalFormatting>
        <x14:conditionalFormatting xmlns:xm="http://schemas.microsoft.com/office/excel/2006/main">
          <x14:cfRule type="expression" priority="45" id="{55E40543-9259-4187-8104-639B2670BA1D}">
            <xm:f>Calculations!$H$19&gt;=192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3" id="{4B975C3F-C21A-4451-82BB-BB7EB42CAD83}">
            <xm:f>Calculations!$H$19=0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expression" priority="44" id="{84FF40B6-64F2-4126-AD5B-16AB6BCE15C9}">
            <xm:f>Calculations!$I$19&gt;=192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2" id="{001011D6-C17A-4B3D-8CF3-EAE13ABCDB78}">
            <xm:f>Calculations!$I$19=0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N40</xm:sqref>
        </x14:conditionalFormatting>
        <x14:conditionalFormatting xmlns:xm="http://schemas.microsoft.com/office/excel/2006/main">
          <x14:cfRule type="expression" priority="43" id="{33A91EB3-1AFE-411B-A637-566CD4ED43FA}">
            <xm:f>Calculations!$D$20&gt;=192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1" id="{3BA1C35A-5D4A-456C-80CE-8FBFAA6B17E9}">
            <xm:f>Calculations!$D$20=0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42" id="{06FAB7DC-7066-495E-A41D-2E302F2F0EED}">
            <xm:f>Calculations!$E$20&gt;=192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0" id="{2F38C41D-29A9-43C1-8EA4-7222929114AF}">
            <xm:f>Calculations!$E$20=0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expression" priority="41" id="{C8EF452B-9454-48B5-AD57-07574ADC837F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9" id="{A319E79E-FF95-4D92-8932-279DECACEE2F}">
            <xm:f>Calculations!$F$20=0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L45</xm:sqref>
        </x14:conditionalFormatting>
        <x14:conditionalFormatting xmlns:xm="http://schemas.microsoft.com/office/excel/2006/main">
          <x14:cfRule type="expression" priority="40" id="{7C695065-C32D-4A5E-BD1B-08DB66FA8228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ACA70E14-7659-4BE8-846E-6600611E4C7F}">
            <xm:f>Calculations!$G$20=0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expression" priority="39" id="{0DEFA588-F4F6-4A77-AE6C-C35F9486398C}">
            <xm:f>Calculations!$G$20&gt;=192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7" id="{328CA83C-DDBA-44BB-B51D-39C08749A4AE}">
            <xm:f>Calculations!$H$20=0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expression" priority="38" id="{FF4412D5-D141-4EE6-9BD7-7C642C943405}">
            <xm:f>Calculations!$D$21&gt;=192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6" id="{FAC8636A-79F2-43FE-904B-7E07DA456944}">
            <xm:f>Calculations!$D$21=0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K50</xm:sqref>
        </x14:conditionalFormatting>
        <x14:conditionalFormatting xmlns:xm="http://schemas.microsoft.com/office/excel/2006/main">
          <x14:cfRule type="expression" priority="37" id="{C9C40FCE-D7A1-4295-8A9E-26C7A1A066DC}">
            <xm:f>Calculations!$E$21&gt;=192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5" id="{89AD1D6A-0525-4383-839D-742319FC5AFF}">
            <xm:f>Calculations!$E$21=0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36" id="{5D4BC2C0-9A71-4F06-83FB-DFF35E4BBC26}">
            <xm:f>Calculations!$F$21&gt;=192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4" id="{8799665C-F49B-4438-B179-7C191702318C}">
            <xm:f>Calculations!$F$21=0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M50</xm:sqref>
        </x14:conditionalFormatting>
        <x14:conditionalFormatting xmlns:xm="http://schemas.microsoft.com/office/excel/2006/main">
          <x14:cfRule type="expression" priority="35" id="{01C4D3C1-2095-4658-9AD6-DF0A984D37D8}">
            <xm:f>Calculations!$G$21&gt;=192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3" id="{47706E64-908D-4CC1-945D-B576228CBCAC}">
            <xm:f>Calculations!$G$21=0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expression" priority="34" id="{B2954228-AB11-4435-8F1E-A6CCED681F68}">
            <xm:f>Calculations!$D$22&gt;=192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2" id="{B10DA408-93D6-4B60-98F3-E188ED4AC1FC}">
            <xm:f>Calculations!$D$22=0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33" id="{C361B2CF-8C62-4808-9DE4-C88FE29514FE}">
            <xm:f>Calculations!$E$22&gt;=192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1" id="{980D1745-9EBB-4FBF-94ED-EC9BBEBB6F85}">
            <xm:f>Calculations!$E$22=0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M55</xm:sqref>
        </x14:conditionalFormatting>
        <x14:conditionalFormatting xmlns:xm="http://schemas.microsoft.com/office/excel/2006/main">
          <x14:cfRule type="expression" priority="32" id="{22403A2C-6CF6-4DCA-A1D2-348F0741C9E5}">
            <xm:f>Calculations!$F$22&gt;=192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0" id="{B0B47C14-E49C-4CB3-8462-52E5A5ABA4C5}">
            <xm:f>Calculations!$F$22=0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N55</xm:sqref>
        </x14:conditionalFormatting>
        <x14:conditionalFormatting xmlns:xm="http://schemas.microsoft.com/office/excel/2006/main">
          <x14:cfRule type="expression" priority="31" id="{3D3E730D-A58F-44EF-B08E-84751B15427A}">
            <xm:f>Calculations!$D$23&gt;=192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9" id="{E4C688AC-3E41-466A-AA5A-9AB32094388D}">
            <xm:f>Calculations!$D$23=0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M60</xm:sqref>
        </x14:conditionalFormatting>
        <x14:conditionalFormatting xmlns:xm="http://schemas.microsoft.com/office/excel/2006/main">
          <x14:cfRule type="expression" priority="30" id="{90FCA7CA-E1B8-4FC6-854A-9B0316150FFB}">
            <xm:f>Calculations!$E$23&gt;=192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5AD408E6-8A4D-48A9-9D01-68BA9963792A}">
            <xm:f>Calculations!$E$23=0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N60</xm:sqref>
        </x14:conditionalFormatting>
        <x14:conditionalFormatting xmlns:xm="http://schemas.microsoft.com/office/excel/2006/main">
          <x14:cfRule type="expression" priority="29" id="{1C573DCC-2A67-42EE-9500-33D285124231}">
            <xm:f>Calculations!$D$24&gt;=192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7" id="{241B6EC6-187D-4EBC-A5DD-A00BDEF6966F}">
            <xm:f>Calculations!$D$24=0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N65</xm:sqref>
        </x14:conditionalFormatting>
        <x14:conditionalFormatting xmlns:xm="http://schemas.microsoft.com/office/excel/2006/main">
          <x14:cfRule type="expression" priority="75" id="{4092E817-AB24-4B95-9677-F6486DF7E523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6" id="{E4639436-A511-47A6-B0D0-026DE44A5166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expression" priority="73" id="{DEC2CE31-3E85-4BBF-A77A-7C265D0E5A8C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4" id="{E4903372-DD31-45C6-B994-4584AB3F8E3A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expression" priority="71" id="{F618D13A-2AD4-46E9-980E-38DD884CE6AF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2" id="{7B95E998-1A7F-4835-9FF7-43515D3D94DA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expression" priority="69" id="{0EC8E246-CE12-4AB1-B7E1-5D6414338C95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0" id="{B32A5F0F-BE58-4B0F-A8D0-0EC621CD0949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K55</xm:sqref>
        </x14:conditionalFormatting>
        <x14:conditionalFormatting xmlns:xm="http://schemas.microsoft.com/office/excel/2006/main">
          <x14:cfRule type="expression" priority="67" id="{9526FCA9-ADCB-4AFB-A062-345AF35A7CCD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8" id="{277325B2-1731-4076-9361-1FB4EF1CD041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L60</xm:sqref>
        </x14:conditionalFormatting>
        <x14:conditionalFormatting xmlns:xm="http://schemas.microsoft.com/office/excel/2006/main">
          <x14:cfRule type="expression" priority="65" id="{1A8F3FB1-C4AA-493A-ABE7-DF5A78012163}">
            <xm:f>Calculations!$Q$24=0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6" id="{A14A712A-869A-4804-9F3D-7D41BE23FAB4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M65</xm:sqref>
        </x14:conditionalFormatting>
        <x14:conditionalFormatting xmlns:xm="http://schemas.microsoft.com/office/excel/2006/main">
          <x14:cfRule type="expression" priority="8" id="{0A900738-51F3-4D28-8A58-B8F32BC872DE}">
            <xm:f>Calculations!$D$25=128</xm:f>
            <x14:dxf>
              <fill>
                <patternFill>
                  <bgColor rgb="FFFF0000"/>
                </pattern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7" id="{A3A4D388-87E3-4480-BBEF-76F3DBAB6521}">
            <xm:f>Calculations!$D$25=64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5" id="{876049E3-83B9-49AF-8A9B-817AF8E4AB54}">
            <xm:f>Calculations!$D$25=0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" id="{3809C433-FA80-4763-A55B-A9CB1124CD2C}">
            <xm:f>Calculations!$D$25&gt;=192</xm:f>
            <x14:dxf>
              <fill>
                <patternFill>
                  <bgColor rgb="FF00B0F0"/>
                </patternFill>
              </fill>
            </x14:dxf>
          </x14:cfRule>
          <xm:sqref>O70</xm:sqref>
        </x14:conditionalFormatting>
        <x14:conditionalFormatting xmlns:xm="http://schemas.microsoft.com/office/excel/2006/main">
          <x14:cfRule type="expression" priority="4" id="{088EAE67-2AFD-4BAA-9066-B7F096C997B5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3" id="{6562EEBF-3E48-4ADA-8B31-BDDE1E0938CE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expression" priority="1" id="{4B0FF804-59E1-4D2C-9D30-308A8C79A158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" id="{88F2A0D2-E8C5-48AE-9A07-CC0865E58B64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topLeftCell="L1" workbookViewId="0">
      <selection activeCell="L1" sqref="A1:XFD1048576"/>
    </sheetView>
  </sheetViews>
  <sheetFormatPr defaultColWidth="9" defaultRowHeight="13.8" x14ac:dyDescent="0.25"/>
  <cols>
    <col min="1" max="17" width="9" style="62"/>
    <col min="18" max="18" width="14.3984375" style="62" customWidth="1"/>
    <col min="19" max="20" width="9" style="62"/>
    <col min="21" max="21" width="17.69921875" style="62" customWidth="1"/>
    <col min="22" max="16384" width="9" style="62"/>
  </cols>
  <sheetData>
    <row r="1" spans="1:30" x14ac:dyDescent="0.25">
      <c r="A1" s="61"/>
      <c r="B1" s="61"/>
      <c r="C1" s="61" t="s">
        <v>3</v>
      </c>
      <c r="D1" s="62">
        <v>1</v>
      </c>
      <c r="E1" s="62">
        <v>2</v>
      </c>
      <c r="F1" s="62">
        <v>3</v>
      </c>
      <c r="G1" s="62">
        <v>4</v>
      </c>
      <c r="H1" s="62">
        <v>5</v>
      </c>
      <c r="I1" s="62">
        <v>6</v>
      </c>
      <c r="J1" s="62">
        <v>7</v>
      </c>
      <c r="K1" s="62">
        <v>8</v>
      </c>
      <c r="L1" s="62">
        <v>9</v>
      </c>
      <c r="M1" s="62">
        <v>10</v>
      </c>
      <c r="N1" s="62">
        <v>11</v>
      </c>
      <c r="O1" s="62">
        <v>12</v>
      </c>
      <c r="P1" s="63"/>
      <c r="Q1" s="64" t="s">
        <v>24</v>
      </c>
      <c r="R1" s="65" t="s">
        <v>9</v>
      </c>
      <c r="S1" s="65" t="s">
        <v>1</v>
      </c>
      <c r="T1" s="65" t="s">
        <v>2</v>
      </c>
      <c r="U1" s="63" t="s">
        <v>10</v>
      </c>
      <c r="V1" s="63"/>
      <c r="W1" s="65" t="s">
        <v>9</v>
      </c>
      <c r="X1" s="63" t="s">
        <v>10</v>
      </c>
      <c r="Y1" s="65" t="s">
        <v>1</v>
      </c>
      <c r="Z1" s="65" t="s">
        <v>2</v>
      </c>
      <c r="AA1" s="63" t="s">
        <v>14</v>
      </c>
      <c r="AB1" s="63" t="s">
        <v>14</v>
      </c>
      <c r="AC1" s="66"/>
      <c r="AD1" s="63" t="s">
        <v>14</v>
      </c>
    </row>
    <row r="2" spans="1:30" x14ac:dyDescent="0.25">
      <c r="A2" s="61" t="str">
        <f>Q2</f>
        <v>CLEF5</v>
      </c>
      <c r="B2" s="61" t="str">
        <f>RTD("cqg.rtd", ,"ContractData",A2, "ContractMonth")</f>
        <v>JAN</v>
      </c>
      <c r="C2" s="67" t="str">
        <f>IF(B2="Jan","F",IF(B2="Feb","G",IF(B2="Mar","H",IF(B2="Apr","J",IF(B2="May","K",IF(B2="JUN","M",IF(B2="Jul","N",IF(B2="Aug","Q",IF(B2="Sep","U",IF(B2="Oct","V",IF(B2="Nov","X",IF(B2="Dec","Z"))))))))))))</f>
        <v>F</v>
      </c>
      <c r="D2" s="62" t="str">
        <f>$Q$1&amp;$C$1&amp;$D$1&amp;$C2</f>
        <v>CLES1F</v>
      </c>
      <c r="E2" s="62" t="str">
        <f>$Q$1&amp;$C$1&amp;$E$1&amp;$C2</f>
        <v>CLES2F</v>
      </c>
      <c r="F2" s="62" t="str">
        <f>$Q$1&amp;$C$1&amp;$F$1&amp;$C2</f>
        <v>CLES3F</v>
      </c>
      <c r="G2" s="62" t="str">
        <f>$Q$1&amp;$C$1&amp;$G$1&amp;$C2</f>
        <v>CLES4F</v>
      </c>
      <c r="H2" s="62" t="str">
        <f>$Q$1&amp;$C$1&amp;$H$1&amp;$C2</f>
        <v>CLES5F</v>
      </c>
      <c r="I2" s="62" t="str">
        <f>$Q$1&amp;$C$1&amp;$I$1&amp;$C2</f>
        <v>CLES6F</v>
      </c>
      <c r="J2" s="62" t="str">
        <f>$Q$1&amp;$C$1&amp;$J$1&amp;$C2</f>
        <v>CLES7F</v>
      </c>
      <c r="K2" s="62" t="str">
        <f>$Q$1&amp;$C$1&amp;$K$1&amp;$C2</f>
        <v>CLES8F</v>
      </c>
      <c r="L2" s="62" t="str">
        <f>$Q$1&amp;$C$1&amp;$L$1&amp;$C2</f>
        <v>CLES9F</v>
      </c>
      <c r="M2" s="62" t="str">
        <f>$Q$1&amp;$C$1&amp;$M$1&amp;$C2</f>
        <v>CLES10F</v>
      </c>
      <c r="N2" s="62" t="str">
        <f>$Q$1&amp;$C$1&amp;$N$1&amp;$C2</f>
        <v>CLES11F</v>
      </c>
      <c r="O2" s="62" t="str">
        <f>$Q$1&amp;$C$1&amp;$O$1&amp;$C2</f>
        <v>CLES12F</v>
      </c>
      <c r="P2" s="63"/>
      <c r="Q2" s="68" t="str">
        <f>RTD("cqg.rtd", ,"ContractData", $Q$1&amp;"?"&amp;R35, "Symbol")</f>
        <v>CLEF5</v>
      </c>
      <c r="R2" s="69">
        <f>RTD("cqg.rtd", ,"ContractData", Q2, $R$1,,"T")</f>
        <v>63.17</v>
      </c>
      <c r="S2" s="69">
        <f>RTD("cqg.rtd", ,"ContractData", Q2,$S$1,,"T")</f>
        <v>63.17</v>
      </c>
      <c r="T2" s="69">
        <f>RTD("cqg.rtd", ,"ContractData", Q2,$T$1,,"T")</f>
        <v>63.18</v>
      </c>
      <c r="U2" s="69">
        <f>RTD("cqg.rtd", ,"ContractData", Q2, $U$1,,"T")</f>
        <v>-2.4499999999999957</v>
      </c>
      <c r="V2" s="63" t="str">
        <f>D2</f>
        <v>CLES1F</v>
      </c>
      <c r="W2" s="69">
        <f>RTD("cqg.rtd", ,"ContractData", V2, $W$1,,"T")</f>
        <v>-0.14000000000000001</v>
      </c>
      <c r="X2" s="69">
        <f>RTD("cqg.rtd", ,"ContractData", V2, $X$1,,"T")</f>
        <v>-3.0000000000000013E-2</v>
      </c>
      <c r="Y2" s="69">
        <f>RTD("cqg.rtd", ,"ContractData",V2,$Y$1,,"T")</f>
        <v>-0.14000000000000001</v>
      </c>
      <c r="Z2" s="69">
        <f>RTD("cqg.rtd", ,"ContractData", V2,$Z$1,,"T")</f>
        <v>-0.13</v>
      </c>
      <c r="AA2" s="69">
        <f>IF(OR(W2="",W2&lt;Y2,W2&gt;Z2),(Y2+Z2)/2,W2)</f>
        <v>-0.14000000000000001</v>
      </c>
      <c r="AB2" s="69">
        <f t="shared" ref="AB2:AB7" si="0">IF(OR(S2="",T2=""),R2,(IF(OR(R2="",R2&lt;S2,R2&gt;T2),(S2+T2)/2,R2)))</f>
        <v>63.17</v>
      </c>
      <c r="AC2" s="69">
        <f>IF(OR(R2="",R2&lt;S2,R2&gt;T2),(S2+T2)/2,R2)</f>
        <v>63.17</v>
      </c>
      <c r="AD2" s="69">
        <f>IF(OR(Y2="",Z2=""),W2,(IF(OR(W2="",W2&lt;Y2,W2&gt;Z2),(Y2+Z2)/2,W2)))</f>
        <v>-0.14000000000000001</v>
      </c>
    </row>
    <row r="3" spans="1:30" x14ac:dyDescent="0.25">
      <c r="A3" s="61" t="str">
        <f t="shared" ref="A3:A12" si="1">Q3</f>
        <v>CLEG5</v>
      </c>
      <c r="B3" s="61" t="str">
        <f>RTD("cqg.rtd", ,"ContractData",A3, "ContractMonth")</f>
        <v>FEB</v>
      </c>
      <c r="C3" s="67" t="str">
        <f t="shared" ref="C3:C13" si="2">IF(B3="Jan","F",IF(B3="Feb","G",IF(B3="Mar","H",IF(B3="Apr","J",IF(B3="May","K",IF(B3="JUN","M",IF(B3="Jul","N",IF(B3="Aug","Q",IF(B3="Sep","U",IF(B3="Oct","V",IF(B3="Nov","X",IF(B3="Dec","Z"))))))))))))</f>
        <v>G</v>
      </c>
      <c r="D3" s="62" t="str">
        <f t="shared" ref="D3:D13" si="3">$Q$1&amp;$C$1&amp;$D$1&amp;$C3</f>
        <v>CLES1G</v>
      </c>
      <c r="E3" s="62" t="str">
        <f t="shared" ref="E3:E13" si="4">$Q$1&amp;$C$1&amp;$E$1&amp;$C3</f>
        <v>CLES2G</v>
      </c>
      <c r="F3" s="62" t="str">
        <f t="shared" ref="F3:F13" si="5">$Q$1&amp;$C$1&amp;$F$1&amp;$C3</f>
        <v>CLES3G</v>
      </c>
      <c r="G3" s="62" t="str">
        <f t="shared" ref="G3:G11" si="6">$Q$1&amp;$C$1&amp;$G$1&amp;$C3</f>
        <v>CLES4G</v>
      </c>
      <c r="H3" s="62" t="str">
        <f t="shared" ref="H3:H10" si="7">$Q$1&amp;$C$1&amp;$H$1&amp;$C3</f>
        <v>CLES5G</v>
      </c>
      <c r="I3" s="62" t="str">
        <f t="shared" ref="I3:I9" si="8">$Q$1&amp;$C$1&amp;$I$1&amp;$C3</f>
        <v>CLES6G</v>
      </c>
      <c r="J3" s="62" t="str">
        <f t="shared" ref="J3:J8" si="9">$Q$1&amp;$C$1&amp;$J$1&amp;$C3</f>
        <v>CLES7G</v>
      </c>
      <c r="K3" s="62" t="str">
        <f t="shared" ref="K3:K7" si="10">$Q$1&amp;$C$1&amp;$K$1&amp;$C3</f>
        <v>CLES8G</v>
      </c>
      <c r="L3" s="62" t="str">
        <f t="shared" ref="L3:L6" si="11">$Q$1&amp;$C$1&amp;$L$1&amp;$C3</f>
        <v>CLES9G</v>
      </c>
      <c r="M3" s="62" t="str">
        <f t="shared" ref="M3:M5" si="12">$Q$1&amp;$C$1&amp;$M$1&amp;$C3</f>
        <v>CLES10G</v>
      </c>
      <c r="N3" s="62" t="str">
        <f t="shared" ref="N3:N4" si="13">$Q$1&amp;$C$1&amp;$N$1&amp;$C3</f>
        <v>CLES11G</v>
      </c>
      <c r="O3" s="62" t="str">
        <f t="shared" ref="O3" si="14">$Q$1&amp;$C$1&amp;$O$1&amp;$C3</f>
        <v>CLES12G</v>
      </c>
      <c r="P3" s="63"/>
      <c r="Q3" s="68" t="str">
        <f>RTD("cqg.rtd", ,"ContractData", $Q$1&amp;"?"&amp;R36, "Symbol")</f>
        <v>CLEG5</v>
      </c>
      <c r="R3" s="69">
        <f>RTD("cqg.rtd", ,"ContractData", Q3, $R$1,,"T")</f>
        <v>63.300000000000004</v>
      </c>
      <c r="S3" s="69">
        <f>RTD("cqg.rtd", ,"ContractData", Q3,$S$1,,"T")</f>
        <v>63.300000000000004</v>
      </c>
      <c r="T3" s="69">
        <f>RTD("cqg.rtd", ,"ContractData", Q3,$T$1,,"T")</f>
        <v>63.32</v>
      </c>
      <c r="U3" s="69">
        <f>RTD("cqg.rtd", ,"ContractData", Q3, $U$1,,"T")</f>
        <v>-2.4100000000000037</v>
      </c>
      <c r="V3" s="63" t="str">
        <f>E2</f>
        <v>CLES2F</v>
      </c>
      <c r="W3" s="69">
        <f>RTD("cqg.rtd", ,"ContractData", V3, $W$1,,"T")</f>
        <v>-0.3</v>
      </c>
      <c r="X3" s="69">
        <f>RTD("cqg.rtd", ,"ContractData", V3, $X$1,,"T")</f>
        <v>-7.9999999999999988E-2</v>
      </c>
      <c r="Y3" s="69">
        <f>RTD("cqg.rtd", ,"ContractData",V3,$Y$1,,"T")</f>
        <v>-0.3</v>
      </c>
      <c r="Z3" s="69">
        <f>RTD("cqg.rtd", ,"ContractData", V3,$Z$1,,"T")</f>
        <v>-0.28999999999999998</v>
      </c>
      <c r="AA3" s="69">
        <f t="shared" ref="AA3:AA13" si="15">IF(OR(W3="",W3&lt;Y3,W3&gt;Z3),(Y3+Z3)/2,W3)</f>
        <v>-0.3</v>
      </c>
      <c r="AB3" s="69">
        <f t="shared" si="0"/>
        <v>63.300000000000004</v>
      </c>
      <c r="AC3" s="69">
        <f>IF(OR(R3="",R3&lt;S3,R3&gt;T3),(S3+T3)/2,R3)</f>
        <v>63.300000000000004</v>
      </c>
      <c r="AD3" s="69">
        <f t="shared" ref="AD3:AD13" si="16">IF(OR(Y3="",Z3=""),W3,(IF(OR(W3="",W3&lt;Y3,W3&gt;Z3),(Y3+Z3)/2,W3)))</f>
        <v>-0.3</v>
      </c>
    </row>
    <row r="4" spans="1:30" x14ac:dyDescent="0.25">
      <c r="A4" s="61" t="str">
        <f t="shared" si="1"/>
        <v>CLEH5</v>
      </c>
      <c r="B4" s="61" t="str">
        <f>RTD("cqg.rtd", ,"ContractData",A4, "ContractMonth")</f>
        <v>MAR</v>
      </c>
      <c r="C4" s="67" t="str">
        <f t="shared" si="2"/>
        <v>H</v>
      </c>
      <c r="D4" s="62" t="str">
        <f t="shared" si="3"/>
        <v>CLES1H</v>
      </c>
      <c r="E4" s="62" t="str">
        <f t="shared" si="4"/>
        <v>CLES2H</v>
      </c>
      <c r="F4" s="62" t="str">
        <f t="shared" si="5"/>
        <v>CLES3H</v>
      </c>
      <c r="G4" s="62" t="str">
        <f t="shared" si="6"/>
        <v>CLES4H</v>
      </c>
      <c r="H4" s="62" t="str">
        <f t="shared" si="7"/>
        <v>CLES5H</v>
      </c>
      <c r="I4" s="62" t="str">
        <f t="shared" si="8"/>
        <v>CLES6H</v>
      </c>
      <c r="J4" s="62" t="str">
        <f t="shared" si="9"/>
        <v>CLES7H</v>
      </c>
      <c r="K4" s="62" t="str">
        <f t="shared" si="10"/>
        <v>CLES8H</v>
      </c>
      <c r="L4" s="62" t="str">
        <f t="shared" si="11"/>
        <v>CLES9H</v>
      </c>
      <c r="M4" s="62" t="str">
        <f t="shared" si="12"/>
        <v>CLES10H</v>
      </c>
      <c r="N4" s="62" t="str">
        <f t="shared" si="13"/>
        <v>CLES11H</v>
      </c>
      <c r="P4" s="63"/>
      <c r="Q4" s="68" t="str">
        <f>RTD("cqg.rtd", ,"ContractData", $Q$1&amp;"?"&amp;R37, "Symbol")</f>
        <v>CLEH5</v>
      </c>
      <c r="R4" s="69">
        <f>RTD("cqg.rtd", ,"ContractData", Q4, $R$1,,"T")</f>
        <v>63.46</v>
      </c>
      <c r="S4" s="69">
        <f>RTD("cqg.rtd", ,"ContractData", Q4,$S$1,,"T")</f>
        <v>63.46</v>
      </c>
      <c r="T4" s="69">
        <f>RTD("cqg.rtd", ,"ContractData", Q4,$T$1,,"T")</f>
        <v>63.480000000000004</v>
      </c>
      <c r="U4" s="69">
        <f>RTD("cqg.rtd", ,"ContractData", Q4, $U$1,,"T")</f>
        <v>-2.3500000000000014</v>
      </c>
      <c r="V4" s="63" t="str">
        <f>F2</f>
        <v>CLES3F</v>
      </c>
      <c r="W4" s="69">
        <f>RTD("cqg.rtd", ,"ContractData", V4, $W$1,,"T")</f>
        <v>-0.5</v>
      </c>
      <c r="X4" s="69">
        <f>RTD("cqg.rtd", ,"ContractData", V4, $X$1,,"T")</f>
        <v>-8.0000000000000016E-2</v>
      </c>
      <c r="Y4" s="69">
        <f>RTD("cqg.rtd", ,"ContractData",V4,$Y$1,,"T")</f>
        <v>-0.5</v>
      </c>
      <c r="Z4" s="69">
        <f>RTD("cqg.rtd", ,"ContractData", V4,$Z$1,,"T")</f>
        <v>-0.49</v>
      </c>
      <c r="AA4" s="69">
        <f t="shared" si="15"/>
        <v>-0.5</v>
      </c>
      <c r="AB4" s="69">
        <f t="shared" si="0"/>
        <v>63.46</v>
      </c>
      <c r="AC4" s="69">
        <f t="shared" ref="AC4:AC13" si="17">IF(OR(R4="",R4&lt;S4,R4&gt;T4),(S4+T4)/2,R4)</f>
        <v>63.46</v>
      </c>
      <c r="AD4" s="69">
        <f t="shared" si="16"/>
        <v>-0.5</v>
      </c>
    </row>
    <row r="5" spans="1:30" x14ac:dyDescent="0.25">
      <c r="A5" s="61" t="str">
        <f t="shared" si="1"/>
        <v>CLEJ5</v>
      </c>
      <c r="B5" s="61" t="str">
        <f>RTD("cqg.rtd", ,"ContractData",A5, "ContractMonth")</f>
        <v>APR</v>
      </c>
      <c r="C5" s="67" t="str">
        <f t="shared" si="2"/>
        <v>J</v>
      </c>
      <c r="D5" s="62" t="str">
        <f t="shared" si="3"/>
        <v>CLES1J</v>
      </c>
      <c r="E5" s="62" t="str">
        <f t="shared" si="4"/>
        <v>CLES2J</v>
      </c>
      <c r="F5" s="62" t="str">
        <f t="shared" si="5"/>
        <v>CLES3J</v>
      </c>
      <c r="G5" s="62" t="str">
        <f t="shared" si="6"/>
        <v>CLES4J</v>
      </c>
      <c r="H5" s="62" t="str">
        <f t="shared" si="7"/>
        <v>CLES5J</v>
      </c>
      <c r="I5" s="62" t="str">
        <f t="shared" si="8"/>
        <v>CLES6J</v>
      </c>
      <c r="J5" s="62" t="str">
        <f t="shared" si="9"/>
        <v>CLES7J</v>
      </c>
      <c r="K5" s="62" t="str">
        <f t="shared" si="10"/>
        <v>CLES8J</v>
      </c>
      <c r="L5" s="62" t="str">
        <f t="shared" si="11"/>
        <v>CLES9J</v>
      </c>
      <c r="M5" s="62" t="str">
        <f t="shared" si="12"/>
        <v>CLES10J</v>
      </c>
      <c r="P5" s="63"/>
      <c r="Q5" s="68" t="str">
        <f>RTD("cqg.rtd", ,"ContractData", $Q$1&amp;"?"&amp;R38, "Symbol")</f>
        <v>CLEJ5</v>
      </c>
      <c r="R5" s="69">
        <f>RTD("cqg.rtd", ,"ContractData", Q5, $R$1,,"T")</f>
        <v>63.67</v>
      </c>
      <c r="S5" s="69">
        <f>RTD("cqg.rtd", ,"ContractData", Q5,$S$1,,"T")</f>
        <v>63.660000000000004</v>
      </c>
      <c r="T5" s="69">
        <f>RTD("cqg.rtd", ,"ContractData", Q5,$T$1,,"T")</f>
        <v>63.68</v>
      </c>
      <c r="U5" s="69">
        <f>RTD("cqg.rtd", ,"ContractData", Q5, $U$1,,"T")</f>
        <v>-2.3399999999999963</v>
      </c>
      <c r="V5" s="63" t="str">
        <f>G2</f>
        <v>CLES4F</v>
      </c>
      <c r="W5" s="69">
        <f>RTD("cqg.rtd", ,"ContractData", V5, $W$1,,"T")</f>
        <v>-0.68</v>
      </c>
      <c r="X5" s="69">
        <f>RTD("cqg.rtd", ,"ContractData", V5, $X$1,,"T")</f>
        <v>-3.0000000000000027E-2</v>
      </c>
      <c r="Y5" s="69">
        <f>RTD("cqg.rtd", ,"ContractData",V5,$Y$1,,"T")</f>
        <v>-0.69000000000000006</v>
      </c>
      <c r="Z5" s="69">
        <f>RTD("cqg.rtd", ,"ContractData", V5,$Z$1,,"T")</f>
        <v>-0.67</v>
      </c>
      <c r="AA5" s="69">
        <f t="shared" si="15"/>
        <v>-0.68</v>
      </c>
      <c r="AB5" s="69">
        <f t="shared" si="0"/>
        <v>63.67</v>
      </c>
      <c r="AC5" s="69">
        <f t="shared" si="17"/>
        <v>63.67</v>
      </c>
      <c r="AD5" s="69">
        <f t="shared" si="16"/>
        <v>-0.68</v>
      </c>
    </row>
    <row r="6" spans="1:30" x14ac:dyDescent="0.25">
      <c r="A6" s="61" t="str">
        <f t="shared" si="1"/>
        <v>CLEK5</v>
      </c>
      <c r="B6" s="61" t="str">
        <f>RTD("cqg.rtd", ,"ContractData",A6, "ContractMonth")</f>
        <v>MAY</v>
      </c>
      <c r="C6" s="67" t="str">
        <f t="shared" si="2"/>
        <v>K</v>
      </c>
      <c r="D6" s="62" t="str">
        <f t="shared" si="3"/>
        <v>CLES1K</v>
      </c>
      <c r="E6" s="62" t="str">
        <f t="shared" si="4"/>
        <v>CLES2K</v>
      </c>
      <c r="F6" s="62" t="str">
        <f t="shared" si="5"/>
        <v>CLES3K</v>
      </c>
      <c r="G6" s="62" t="str">
        <f t="shared" si="6"/>
        <v>CLES4K</v>
      </c>
      <c r="H6" s="62" t="str">
        <f t="shared" si="7"/>
        <v>CLES5K</v>
      </c>
      <c r="I6" s="62" t="str">
        <f t="shared" si="8"/>
        <v>CLES6K</v>
      </c>
      <c r="J6" s="62" t="str">
        <f t="shared" si="9"/>
        <v>CLES7K</v>
      </c>
      <c r="K6" s="62" t="str">
        <f t="shared" si="10"/>
        <v>CLES8K</v>
      </c>
      <c r="L6" s="62" t="str">
        <f t="shared" si="11"/>
        <v>CLES9K</v>
      </c>
      <c r="P6" s="63"/>
      <c r="Q6" s="68" t="str">
        <f>RTD("cqg.rtd", ,"ContractData", $Q$1&amp;"?"&amp;R39, "Symbol")</f>
        <v>CLEK5</v>
      </c>
      <c r="R6" s="69">
        <f>RTD("cqg.rtd", ,"ContractData", Q6, $R$1,,"T")</f>
        <v>63.83</v>
      </c>
      <c r="S6" s="69">
        <f>RTD("cqg.rtd", ,"ContractData", Q6,$S$1,,"T")</f>
        <v>63.84</v>
      </c>
      <c r="T6" s="69">
        <f>RTD("cqg.rtd", ,"ContractData", Q6,$T$1,,"T")</f>
        <v>63.870000000000005</v>
      </c>
      <c r="U6" s="69">
        <f>RTD("cqg.rtd", ,"ContractData", Q6, $U$1,,"T")</f>
        <v>-2.3599999999999994</v>
      </c>
      <c r="V6" s="63" t="str">
        <f>H2</f>
        <v>CLES5F</v>
      </c>
      <c r="W6" s="69">
        <f>RTD("cqg.rtd", ,"ContractData", V6, $W$1,,"T")</f>
        <v>-0.84</v>
      </c>
      <c r="X6" s="69">
        <f>RTD("cqg.rtd", ,"ContractData", V6, $X$1,,"T")</f>
        <v>1.0000000000000009E-2</v>
      </c>
      <c r="Y6" s="69">
        <f>RTD("cqg.rtd", ,"ContractData",V6,$Y$1,,"T")</f>
        <v>-0.85</v>
      </c>
      <c r="Z6" s="69">
        <f>RTD("cqg.rtd", ,"ContractData", V6,$Z$1,,"T")</f>
        <v>-0.84</v>
      </c>
      <c r="AA6" s="69">
        <f t="shared" si="15"/>
        <v>-0.84</v>
      </c>
      <c r="AB6" s="69">
        <f t="shared" si="0"/>
        <v>63.855000000000004</v>
      </c>
      <c r="AC6" s="69">
        <f t="shared" si="17"/>
        <v>63.855000000000004</v>
      </c>
      <c r="AD6" s="69">
        <f t="shared" si="16"/>
        <v>-0.84</v>
      </c>
    </row>
    <row r="7" spans="1:30" x14ac:dyDescent="0.25">
      <c r="A7" s="61" t="str">
        <f t="shared" si="1"/>
        <v>CLEM5</v>
      </c>
      <c r="B7" s="61" t="str">
        <f>RTD("cqg.rtd", ,"ContractData",A7, "ContractMonth")</f>
        <v>JUN</v>
      </c>
      <c r="C7" s="67" t="str">
        <f t="shared" si="2"/>
        <v>M</v>
      </c>
      <c r="D7" s="62" t="str">
        <f t="shared" si="3"/>
        <v>CLES1M</v>
      </c>
      <c r="E7" s="62" t="str">
        <f t="shared" si="4"/>
        <v>CLES2M</v>
      </c>
      <c r="F7" s="62" t="str">
        <f t="shared" si="5"/>
        <v>CLES3M</v>
      </c>
      <c r="G7" s="62" t="str">
        <f t="shared" si="6"/>
        <v>CLES4M</v>
      </c>
      <c r="H7" s="62" t="str">
        <f t="shared" si="7"/>
        <v>CLES5M</v>
      </c>
      <c r="I7" s="62" t="str">
        <f t="shared" si="8"/>
        <v>CLES6M</v>
      </c>
      <c r="J7" s="62" t="str">
        <f t="shared" si="9"/>
        <v>CLES7M</v>
      </c>
      <c r="K7" s="62" t="str">
        <f t="shared" si="10"/>
        <v>CLES8M</v>
      </c>
      <c r="P7" s="63"/>
      <c r="Q7" s="68" t="str">
        <f>RTD("cqg.rtd", ,"ContractData", $Q$1&amp;"?"&amp;R40, "Symbol")</f>
        <v>CLEM5</v>
      </c>
      <c r="R7" s="69">
        <f>RTD("cqg.rtd", ,"ContractData", Q7, $R$1,,"T")</f>
        <v>64.010000000000005</v>
      </c>
      <c r="S7" s="69">
        <f>RTD("cqg.rtd", ,"ContractData", Q7,$S$1,,"T")</f>
        <v>64.010000000000005</v>
      </c>
      <c r="T7" s="69">
        <f>RTD("cqg.rtd", ,"ContractData", Q7,$T$1,,"T")</f>
        <v>64.03</v>
      </c>
      <c r="U7" s="69">
        <f>RTD("cqg.rtd", ,"ContractData", Q7, $U$1,,"T")</f>
        <v>-2.3499999999999943</v>
      </c>
      <c r="V7" s="63" t="str">
        <f>I2</f>
        <v>CLES6F</v>
      </c>
      <c r="W7" s="69">
        <f>RTD("cqg.rtd", ,"ContractData", V7, $W$1,,"T")</f>
        <v>-0.99</v>
      </c>
      <c r="X7" s="69">
        <f>RTD("cqg.rtd", ,"ContractData", V7, $X$1,,"T")</f>
        <v>-5.9999999999999942E-2</v>
      </c>
      <c r="Y7" s="69">
        <f>RTD("cqg.rtd", ,"ContractData",V7,$Y$1,,"T")</f>
        <v>-1</v>
      </c>
      <c r="Z7" s="69">
        <f>RTD("cqg.rtd", ,"ContractData", V7,$Z$1,,"T")</f>
        <v>-0.98</v>
      </c>
      <c r="AA7" s="69">
        <f t="shared" si="15"/>
        <v>-0.99</v>
      </c>
      <c r="AB7" s="69">
        <f t="shared" si="0"/>
        <v>64.010000000000005</v>
      </c>
      <c r="AC7" s="69">
        <f t="shared" si="17"/>
        <v>64.010000000000005</v>
      </c>
      <c r="AD7" s="69">
        <f t="shared" si="16"/>
        <v>-0.99</v>
      </c>
    </row>
    <row r="8" spans="1:30" x14ac:dyDescent="0.25">
      <c r="A8" s="61" t="str">
        <f t="shared" si="1"/>
        <v>CLEN5</v>
      </c>
      <c r="B8" s="61" t="str">
        <f>RTD("cqg.rtd", ,"ContractData",A8, "ContractMonth")</f>
        <v>JUL</v>
      </c>
      <c r="C8" s="67" t="str">
        <f t="shared" si="2"/>
        <v>N</v>
      </c>
      <c r="D8" s="62" t="str">
        <f t="shared" si="3"/>
        <v>CLES1N</v>
      </c>
      <c r="E8" s="62" t="str">
        <f t="shared" si="4"/>
        <v>CLES2N</v>
      </c>
      <c r="F8" s="62" t="str">
        <f t="shared" si="5"/>
        <v>CLES3N</v>
      </c>
      <c r="G8" s="62" t="str">
        <f t="shared" si="6"/>
        <v>CLES4N</v>
      </c>
      <c r="H8" s="62" t="str">
        <f t="shared" si="7"/>
        <v>CLES5N</v>
      </c>
      <c r="I8" s="62" t="str">
        <f t="shared" si="8"/>
        <v>CLES6N</v>
      </c>
      <c r="J8" s="62" t="str">
        <f t="shared" si="9"/>
        <v>CLES7N</v>
      </c>
      <c r="P8" s="63"/>
      <c r="Q8" s="68" t="str">
        <f>RTD("cqg.rtd", ,"ContractData", $Q$1&amp;"?"&amp;R41, "Symbol")</f>
        <v>CLEN5</v>
      </c>
      <c r="R8" s="69">
        <f>RTD("cqg.rtd", ,"ContractData", Q8, $R$1,,"T")</f>
        <v>64.19</v>
      </c>
      <c r="S8" s="69">
        <f>RTD("cqg.rtd", ,"ContractData", Q8,$S$1,,"T")</f>
        <v>64.150000000000006</v>
      </c>
      <c r="T8" s="69">
        <f>RTD("cqg.rtd", ,"ContractData", Q8,$T$1,,"T")</f>
        <v>64.17</v>
      </c>
      <c r="U8" s="69">
        <f>RTD("cqg.rtd", ,"ContractData", Q8, $U$1,,"T")</f>
        <v>-2.4899999999999949</v>
      </c>
      <c r="V8" s="63" t="str">
        <f>J2</f>
        <v>CLES7F</v>
      </c>
      <c r="W8" s="69">
        <f>RTD("cqg.rtd", ,"ContractData", V8, $W$1,,"T")</f>
        <v>-1.18</v>
      </c>
      <c r="X8" s="69">
        <f>RTD("cqg.rtd", ,"ContractData", V8, $X$1,,"T")</f>
        <v>-7.9999999999999849E-2</v>
      </c>
      <c r="Y8" s="69">
        <f>RTD("cqg.rtd", ,"ContractData",V8,$Y$1,,"T")</f>
        <v>-1.18</v>
      </c>
      <c r="Z8" s="69">
        <f>RTD("cqg.rtd", ,"ContractData", V8,$Z$1,,"T")</f>
        <v>-1.1599999999999999</v>
      </c>
      <c r="AA8" s="69">
        <f t="shared" si="15"/>
        <v>-1.18</v>
      </c>
      <c r="AB8" s="69">
        <f>IF(OR(S8="",T8=""),R8,(IF(OR(R8="",R8&lt;S8,R8&gt;T8),(S8+T8)/2,R8)))</f>
        <v>64.16</v>
      </c>
      <c r="AC8" s="69">
        <f t="shared" si="17"/>
        <v>64.16</v>
      </c>
      <c r="AD8" s="69">
        <f t="shared" si="16"/>
        <v>-1.18</v>
      </c>
    </row>
    <row r="9" spans="1:30" x14ac:dyDescent="0.25">
      <c r="A9" s="61" t="str">
        <f t="shared" si="1"/>
        <v>CLEQ5</v>
      </c>
      <c r="B9" s="61" t="str">
        <f>RTD("cqg.rtd", ,"ContractData",A9, "ContractMonth")</f>
        <v>AUG</v>
      </c>
      <c r="C9" s="67" t="str">
        <f t="shared" si="2"/>
        <v>Q</v>
      </c>
      <c r="D9" s="62" t="str">
        <f t="shared" si="3"/>
        <v>CLES1Q</v>
      </c>
      <c r="E9" s="62" t="str">
        <f t="shared" si="4"/>
        <v>CLES2Q</v>
      </c>
      <c r="F9" s="62" t="str">
        <f t="shared" si="5"/>
        <v>CLES3Q</v>
      </c>
      <c r="G9" s="62" t="str">
        <f t="shared" si="6"/>
        <v>CLES4Q</v>
      </c>
      <c r="H9" s="62" t="str">
        <f t="shared" si="7"/>
        <v>CLES5Q</v>
      </c>
      <c r="I9" s="62" t="str">
        <f t="shared" si="8"/>
        <v>CLES6Q</v>
      </c>
      <c r="P9" s="63"/>
      <c r="Q9" s="68" t="str">
        <f>RTD("cqg.rtd", ,"ContractData", $Q$1&amp;"?"&amp;R42, "Symbol")</f>
        <v>CLEQ5</v>
      </c>
      <c r="R9" s="69">
        <f>RTD("cqg.rtd", ,"ContractData", Q9, $R$1,,"T")</f>
        <v>64.37</v>
      </c>
      <c r="S9" s="69">
        <f>RTD("cqg.rtd", ,"ContractData", Q9,$S$1,,"T")</f>
        <v>64.33</v>
      </c>
      <c r="T9" s="69">
        <f>RTD("cqg.rtd", ,"ContractData", Q9,$T$1,,"T")</f>
        <v>64.36</v>
      </c>
      <c r="U9" s="69">
        <f>RTD("cqg.rtd", ,"ContractData", Q9, $U$1,,"T")</f>
        <v>-2.3500000000000085</v>
      </c>
      <c r="V9" s="63" t="str">
        <f>K2</f>
        <v>CLES8F</v>
      </c>
      <c r="W9" s="69">
        <f>RTD("cqg.rtd", ,"ContractData", V9, $W$1,,"T")</f>
        <v>-1.45</v>
      </c>
      <c r="X9" s="69">
        <f>RTD("cqg.rtd", ,"ContractData", V9, $X$1,,"T")</f>
        <v>-0.1399999999999999</v>
      </c>
      <c r="Y9" s="69">
        <f>RTD("cqg.rtd", ,"ContractData",V9,$Y$1,,"T")</f>
        <v>-1.43</v>
      </c>
      <c r="Z9" s="69">
        <f>RTD("cqg.rtd", ,"ContractData", V9,$Z$1,,"T")</f>
        <v>-1.41</v>
      </c>
      <c r="AA9" s="69">
        <f t="shared" si="15"/>
        <v>-1.42</v>
      </c>
      <c r="AB9" s="69">
        <f t="shared" ref="AB9:AB12" si="18">IF(OR(S9="",T9=""),R9,(IF(OR(R9="",R9&lt;S9,R9&gt;T9),(S9+T9)/2,R9)))</f>
        <v>64.344999999999999</v>
      </c>
      <c r="AC9" s="69">
        <f t="shared" si="17"/>
        <v>64.344999999999999</v>
      </c>
      <c r="AD9" s="69">
        <f t="shared" si="16"/>
        <v>-1.42</v>
      </c>
    </row>
    <row r="10" spans="1:30" x14ac:dyDescent="0.25">
      <c r="A10" s="61" t="str">
        <f t="shared" si="1"/>
        <v>CLEU5</v>
      </c>
      <c r="B10" s="61" t="str">
        <f>RTD("cqg.rtd", ,"ContractData",A10, "ContractMonth")</f>
        <v>SEP</v>
      </c>
      <c r="C10" s="67" t="str">
        <f t="shared" si="2"/>
        <v>U</v>
      </c>
      <c r="D10" s="62" t="str">
        <f t="shared" si="3"/>
        <v>CLES1U</v>
      </c>
      <c r="E10" s="62" t="str">
        <f t="shared" si="4"/>
        <v>CLES2U</v>
      </c>
      <c r="F10" s="62" t="str">
        <f t="shared" si="5"/>
        <v>CLES3U</v>
      </c>
      <c r="G10" s="62" t="str">
        <f t="shared" si="6"/>
        <v>CLES4U</v>
      </c>
      <c r="H10" s="62" t="str">
        <f t="shared" si="7"/>
        <v>CLES5U</v>
      </c>
      <c r="P10" s="63"/>
      <c r="Q10" s="68" t="str">
        <f>RTD("cqg.rtd", ,"ContractData", $Q$1&amp;"?"&amp;R43, "Symbol")</f>
        <v>CLEU5</v>
      </c>
      <c r="R10" s="69">
        <f>RTD("cqg.rtd", ,"ContractData", Q10, $R$1,,"T")</f>
        <v>64.61</v>
      </c>
      <c r="S10" s="69">
        <f>RTD("cqg.rtd", ,"ContractData", Q10,$S$1,,"T")</f>
        <v>64.58</v>
      </c>
      <c r="T10" s="69">
        <f>RTD("cqg.rtd", ,"ContractData", Q10,$T$1,,"T")</f>
        <v>64.61</v>
      </c>
      <c r="U10" s="69">
        <f>RTD("cqg.rtd", ,"ContractData", Q10, $U$1,,"T")</f>
        <v>-2.3299999999999983</v>
      </c>
      <c r="V10" s="63" t="str">
        <f>L2</f>
        <v>CLES9F</v>
      </c>
      <c r="W10" s="69">
        <f>RTD("cqg.rtd", ,"ContractData", V10, $W$1,,"T")</f>
        <v>-1.75</v>
      </c>
      <c r="X10" s="69">
        <f>RTD("cqg.rtd", ,"ContractData", V10, $X$1,,"T")</f>
        <v>-5.0000000000000044E-2</v>
      </c>
      <c r="Y10" s="69">
        <f>RTD("cqg.rtd", ,"ContractData",V10,$Y$1,,"T")</f>
        <v>-1.7</v>
      </c>
      <c r="Z10" s="69">
        <f>RTD("cqg.rtd", ,"ContractData", V10,$Z$1,,"T")</f>
        <v>-1.6500000000000001</v>
      </c>
      <c r="AA10" s="69">
        <f t="shared" si="15"/>
        <v>-1.675</v>
      </c>
      <c r="AB10" s="69">
        <f t="shared" si="18"/>
        <v>64.61</v>
      </c>
      <c r="AC10" s="69">
        <f t="shared" si="17"/>
        <v>64.61</v>
      </c>
      <c r="AD10" s="69">
        <f t="shared" si="16"/>
        <v>-1.675</v>
      </c>
    </row>
    <row r="11" spans="1:30" x14ac:dyDescent="0.25">
      <c r="A11" s="61" t="str">
        <f t="shared" si="1"/>
        <v>CLEV5</v>
      </c>
      <c r="B11" s="61" t="str">
        <f>RTD("cqg.rtd", ,"ContractData",A11, "ContractMonth")</f>
        <v>OCT</v>
      </c>
      <c r="C11" s="67" t="str">
        <f t="shared" si="2"/>
        <v>V</v>
      </c>
      <c r="D11" s="62" t="str">
        <f t="shared" si="3"/>
        <v>CLES1V</v>
      </c>
      <c r="E11" s="62" t="str">
        <f t="shared" si="4"/>
        <v>CLES2V</v>
      </c>
      <c r="F11" s="62" t="str">
        <f t="shared" si="5"/>
        <v>CLES3V</v>
      </c>
      <c r="G11" s="62" t="str">
        <f t="shared" si="6"/>
        <v>CLES4V</v>
      </c>
      <c r="P11" s="63"/>
      <c r="Q11" s="68" t="str">
        <f>RTD("cqg.rtd", ,"ContractData", $Q$1&amp;"?"&amp;R44, "Symbol")</f>
        <v>CLEV5</v>
      </c>
      <c r="R11" s="69">
        <f>RTD("cqg.rtd", ,"ContractData", Q11, $R$1,,"T")</f>
        <v>65.17</v>
      </c>
      <c r="S11" s="69">
        <f>RTD("cqg.rtd", ,"ContractData", Q11,$S$1,,"T")</f>
        <v>64.820000000000007</v>
      </c>
      <c r="T11" s="69">
        <f>RTD("cqg.rtd", ,"ContractData", Q11,$T$1,,"T")</f>
        <v>64.88</v>
      </c>
      <c r="U11" s="69">
        <f>RTD("cqg.rtd", ,"ContractData", Q11, $U$1,,"T")</f>
        <v>-2.4100000000000108</v>
      </c>
      <c r="V11" s="63" t="str">
        <f>M2</f>
        <v>CLES10F</v>
      </c>
      <c r="W11" s="69" t="str">
        <f>RTD("cqg.rtd", ,"ContractData", V11, $W$1,,"T")</f>
        <v/>
      </c>
      <c r="X11" s="69">
        <f>RTD("cqg.rtd", ,"ContractData", V11, $X$1,,"T")</f>
        <v>-0.16000000000000014</v>
      </c>
      <c r="Y11" s="69">
        <f>RTD("cqg.rtd", ,"ContractData",V11,$Y$1,,"T")</f>
        <v>-2.0100000000000002</v>
      </c>
      <c r="Z11" s="69">
        <f>RTD("cqg.rtd", ,"ContractData", V11,$Z$1,,"T")</f>
        <v>-1.94</v>
      </c>
      <c r="AA11" s="69">
        <f t="shared" si="15"/>
        <v>-1.9750000000000001</v>
      </c>
      <c r="AB11" s="69">
        <f t="shared" si="18"/>
        <v>64.849999999999994</v>
      </c>
      <c r="AC11" s="69">
        <f t="shared" si="17"/>
        <v>64.849999999999994</v>
      </c>
      <c r="AD11" s="69">
        <f t="shared" si="16"/>
        <v>-1.9750000000000001</v>
      </c>
    </row>
    <row r="12" spans="1:30" x14ac:dyDescent="0.25">
      <c r="A12" s="61" t="str">
        <f t="shared" si="1"/>
        <v>CLEX5</v>
      </c>
      <c r="B12" s="61" t="str">
        <f>RTD("cqg.rtd", ,"ContractData",A12, "ContractMonth")</f>
        <v>NOV</v>
      </c>
      <c r="C12" s="67" t="str">
        <f t="shared" si="2"/>
        <v>X</v>
      </c>
      <c r="D12" s="62" t="str">
        <f t="shared" si="3"/>
        <v>CLES1X</v>
      </c>
      <c r="E12" s="62" t="str">
        <f t="shared" si="4"/>
        <v>CLES2X</v>
      </c>
      <c r="F12" s="62" t="str">
        <f t="shared" si="5"/>
        <v>CLES3X</v>
      </c>
      <c r="P12" s="63"/>
      <c r="Q12" s="68" t="str">
        <f>RTD("cqg.rtd", ,"ContractData", $Q$1&amp;"?"&amp;R45, "Symbol")</f>
        <v>CLEX5</v>
      </c>
      <c r="R12" s="69">
        <f>RTD("cqg.rtd", ,"ContractData", Q12, $R$1,,"T")</f>
        <v>65.25</v>
      </c>
      <c r="S12" s="69">
        <f>RTD("cqg.rtd", ,"ContractData", Q12,$S$1,,"T")</f>
        <v>65.11</v>
      </c>
      <c r="T12" s="69">
        <f>RTD("cqg.rtd", ,"ContractData", Q12,$T$1,,"T")</f>
        <v>65.17</v>
      </c>
      <c r="U12" s="69">
        <f>RTD("cqg.rtd", ,"ContractData", Q12, $U$1,,"T")</f>
        <v>-2.3900000000000006</v>
      </c>
      <c r="V12" s="63" t="str">
        <f>N2</f>
        <v>CLES11F</v>
      </c>
      <c r="W12" s="69">
        <f>RTD("cqg.rtd", ,"ContractData", V12, $W$1,,"T")</f>
        <v>-2.31</v>
      </c>
      <c r="X12" s="69">
        <f>RTD("cqg.rtd", ,"ContractData", V12, $X$1,,"T")</f>
        <v>-0.18000000000000016</v>
      </c>
      <c r="Y12" s="69">
        <f>RTD("cqg.rtd", ,"ContractData",V12,$Y$1,,"T")</f>
        <v>-2.31</v>
      </c>
      <c r="Z12" s="69">
        <f>RTD("cqg.rtd", ,"ContractData", V12,$Z$1,,"T")</f>
        <v>-2.29</v>
      </c>
      <c r="AA12" s="69">
        <f t="shared" si="15"/>
        <v>-2.31</v>
      </c>
      <c r="AB12" s="69">
        <f t="shared" si="18"/>
        <v>65.14</v>
      </c>
      <c r="AC12" s="69">
        <f t="shared" si="17"/>
        <v>65.14</v>
      </c>
      <c r="AD12" s="69">
        <f t="shared" si="16"/>
        <v>-2.31</v>
      </c>
    </row>
    <row r="13" spans="1:30" x14ac:dyDescent="0.25">
      <c r="A13" s="61" t="str">
        <f t="shared" ref="A13" si="19">Q13</f>
        <v>CLEZ5</v>
      </c>
      <c r="B13" s="61" t="str">
        <f>RTD("cqg.rtd", ,"ContractData",A13, "ContractMonth")</f>
        <v>DEC</v>
      </c>
      <c r="C13" s="67" t="str">
        <f t="shared" si="2"/>
        <v>Z</v>
      </c>
      <c r="D13" s="62" t="str">
        <f t="shared" si="3"/>
        <v>CLES1Z</v>
      </c>
      <c r="E13" s="62" t="str">
        <f t="shared" si="4"/>
        <v>CLES2Z</v>
      </c>
      <c r="F13" s="62" t="str">
        <f t="shared" si="5"/>
        <v>CLES3Z</v>
      </c>
      <c r="P13" s="63"/>
      <c r="Q13" s="68" t="str">
        <f>RTD("cqg.rtd", ,"ContractData", $Q$1&amp;"?"&amp;R46, "Symbol")</f>
        <v>CLEZ5</v>
      </c>
      <c r="R13" s="69">
        <f>RTD("cqg.rtd", ,"ContractData", Q13, $R$1,,"T")</f>
        <v>65.489999999999995</v>
      </c>
      <c r="S13" s="69">
        <f>RTD("cqg.rtd", ,"ContractData", Q13,$S$1,,"T")</f>
        <v>65.460000000000008</v>
      </c>
      <c r="T13" s="69">
        <f>RTD("cqg.rtd", ,"ContractData", Q13,$T$1,,"T")</f>
        <v>65.489999999999995</v>
      </c>
      <c r="U13" s="69">
        <f>RTD("cqg.rtd", ,"ContractData", Q13, $U$1,,"T")</f>
        <v>-2.2399999999999949</v>
      </c>
      <c r="V13" s="63" t="str">
        <f>O2</f>
        <v>CLES12F</v>
      </c>
      <c r="W13" s="69">
        <f>RTD("cqg.rtd", ,"ContractData", V13, $W$1,,"T")</f>
        <v>-2.61</v>
      </c>
      <c r="X13" s="69">
        <f>RTD("cqg.rtd", ,"ContractData", V13, $X$1,,"T")</f>
        <v>-0.16000000000000014</v>
      </c>
      <c r="Y13" s="69">
        <f>RTD("cqg.rtd", ,"ContractData",V13,$Y$1,,"T")</f>
        <v>-2.58</v>
      </c>
      <c r="Z13" s="69">
        <f>RTD("cqg.rtd", ,"ContractData", V13,$Z$1,,"T")</f>
        <v>-2.4900000000000002</v>
      </c>
      <c r="AA13" s="69">
        <f t="shared" si="15"/>
        <v>-2.5350000000000001</v>
      </c>
      <c r="AB13" s="69">
        <f>IF(OR(S13="",T13=""),R13,(IF(OR(R13="",R13&lt;S13,R13&gt;T13),(S13+T13)/2,R13)))</f>
        <v>65.489999999999995</v>
      </c>
      <c r="AC13" s="69">
        <f t="shared" si="17"/>
        <v>65.489999999999995</v>
      </c>
      <c r="AD13" s="69">
        <f t="shared" si="16"/>
        <v>-2.5350000000000001</v>
      </c>
    </row>
    <row r="14" spans="1:30" x14ac:dyDescent="0.25">
      <c r="D14" s="62">
        <f>RTD("cqg.rtd", ,"ContractData",D2, "Bate")</f>
        <v>32</v>
      </c>
      <c r="E14" s="62">
        <f>RTD("cqg.rtd", ,"ContractData",E2, "Bate")</f>
        <v>0</v>
      </c>
      <c r="F14" s="62">
        <f>RTD("cqg.rtd", ,"ContractData",F2, "Bate")</f>
        <v>0</v>
      </c>
      <c r="G14" s="62">
        <f>RTD("cqg.rtd", ,"ContractData",G2, "Bate")</f>
        <v>128</v>
      </c>
      <c r="H14" s="62">
        <f>RTD("cqg.rtd", ,"ContractData",H2, "Bate")</f>
        <v>64</v>
      </c>
      <c r="I14" s="62">
        <f>RTD("cqg.rtd", ,"ContractData",I2, "Bate")</f>
        <v>128</v>
      </c>
      <c r="J14" s="62">
        <f>RTD("cqg.rtd", ,"ContractData",J2, "Bate")</f>
        <v>64</v>
      </c>
      <c r="K14" s="62">
        <f>RTD("cqg.rtd", ,"ContractData",K2, "Bate")</f>
        <v>64</v>
      </c>
      <c r="L14" s="62">
        <f>RTD("cqg.rtd", ,"ContractData",L2, "Bate")</f>
        <v>128</v>
      </c>
      <c r="M14" s="62">
        <f>RTD("cqg.rtd", ,"ContractData",M2, "Bate")</f>
        <v>64</v>
      </c>
      <c r="N14" s="62">
        <f>RTD("cqg.rtd", ,"ContractData",N2, "Bate")</f>
        <v>128</v>
      </c>
      <c r="O14" s="62">
        <f>RTD("cqg.rtd", ,"ContractData",O2, "Bate")</f>
        <v>128</v>
      </c>
      <c r="P14" s="63"/>
      <c r="Q14" s="63">
        <f>RTD("cqg.rtd", ,"ContractData",Q2, "Bate")</f>
        <v>128</v>
      </c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</row>
    <row r="15" spans="1:30" x14ac:dyDescent="0.25">
      <c r="D15" s="62">
        <f>RTD("cqg.rtd", ,"ContractData",D3, "Bate")</f>
        <v>0</v>
      </c>
      <c r="E15" s="62">
        <f>RTD("cqg.rtd", ,"ContractData",E3, "Bate")</f>
        <v>0</v>
      </c>
      <c r="F15" s="62">
        <f>RTD("cqg.rtd", ,"ContractData",F3, "Bate")</f>
        <v>64</v>
      </c>
      <c r="G15" s="62">
        <f>RTD("cqg.rtd", ,"ContractData",G3, "Bate")</f>
        <v>64</v>
      </c>
      <c r="H15" s="62">
        <f>RTD("cqg.rtd", ,"ContractData",H3, "Bate")</f>
        <v>128</v>
      </c>
      <c r="I15" s="62">
        <f>RTD("cqg.rtd", ,"ContractData",I3, "Bate")</f>
        <v>128</v>
      </c>
      <c r="J15" s="62">
        <f>RTD("cqg.rtd", ,"ContractData",J3, "Bate")</f>
        <v>128</v>
      </c>
      <c r="K15" s="62">
        <f>RTD("cqg.rtd", ,"ContractData",K3, "Bate")</f>
        <v>128</v>
      </c>
      <c r="L15" s="62">
        <f>RTD("cqg.rtd", ,"ContractData",L3, "Bate")</f>
        <v>64</v>
      </c>
      <c r="M15" s="62">
        <f>RTD("cqg.rtd", ,"ContractData",M3, "Bate")</f>
        <v>128</v>
      </c>
      <c r="N15" s="62">
        <f>RTD("cqg.rtd", ,"ContractData",N3, "Bate")</f>
        <v>128</v>
      </c>
      <c r="O15" s="62">
        <f>RTD("cqg.rtd", ,"ContractData",O3, "Bate")</f>
        <v>0</v>
      </c>
      <c r="P15" s="63"/>
      <c r="Q15" s="63">
        <f>RTD("cqg.rtd", ,"ContractData",Q3, "Bate")</f>
        <v>128</v>
      </c>
      <c r="R15" s="63"/>
      <c r="S15" s="63"/>
      <c r="T15" s="63"/>
      <c r="U15" s="63"/>
    </row>
    <row r="16" spans="1:30" x14ac:dyDescent="0.25">
      <c r="D16" s="62">
        <f>RTD("cqg.rtd", ,"ContractData",D4, "Bate")</f>
        <v>128</v>
      </c>
      <c r="E16" s="62">
        <f>RTD("cqg.rtd", ,"ContractData",E4, "Bate")</f>
        <v>0</v>
      </c>
      <c r="F16" s="62">
        <f>RTD("cqg.rtd", ,"ContractData",F4, "Bate")</f>
        <v>64</v>
      </c>
      <c r="G16" s="62">
        <f>RTD("cqg.rtd", ,"ContractData",G4, "Bate")</f>
        <v>64</v>
      </c>
      <c r="H16" s="62">
        <f>RTD("cqg.rtd", ,"ContractData",H4, "Bate")</f>
        <v>128</v>
      </c>
      <c r="I16" s="62">
        <f>RTD("cqg.rtd", ,"ContractData",I4, "Bate")</f>
        <v>128</v>
      </c>
      <c r="J16" s="62">
        <f>RTD("cqg.rtd", ,"ContractData",J4, "Bate")</f>
        <v>64</v>
      </c>
      <c r="K16" s="62">
        <f>RTD("cqg.rtd", ,"ContractData",K4, "Bate")</f>
        <v>128</v>
      </c>
      <c r="L16" s="62">
        <f>RTD("cqg.rtd", ,"ContractData",L4, "Bate")</f>
        <v>0</v>
      </c>
      <c r="M16" s="62">
        <f>RTD("cqg.rtd", ,"ContractData",M4, "Bate")</f>
        <v>64</v>
      </c>
      <c r="N16" s="62">
        <f>RTD("cqg.rtd", ,"ContractData",N4, "Bate")</f>
        <v>0</v>
      </c>
      <c r="Q16" s="62">
        <f>RTD("cqg.rtd", ,"ContractData",Q4, "Bate")</f>
        <v>64</v>
      </c>
    </row>
    <row r="17" spans="4:29" x14ac:dyDescent="0.25">
      <c r="D17" s="62">
        <f>RTD("cqg.rtd", ,"ContractData",D5, "Bate")</f>
        <v>0</v>
      </c>
      <c r="E17" s="62">
        <f>RTD("cqg.rtd", ,"ContractData",E5, "Bate")</f>
        <v>128</v>
      </c>
      <c r="F17" s="62">
        <f>RTD("cqg.rtd", ,"ContractData",F5, "Bate")</f>
        <v>128</v>
      </c>
      <c r="G17" s="62">
        <f>RTD("cqg.rtd", ,"ContractData",G5, "Bate")</f>
        <v>64</v>
      </c>
      <c r="H17" s="62">
        <f>RTD("cqg.rtd", ,"ContractData",H5, "Bate")</f>
        <v>128</v>
      </c>
      <c r="I17" s="62">
        <f>RTD("cqg.rtd", ,"ContractData",I5, "Bate")</f>
        <v>128</v>
      </c>
      <c r="J17" s="62">
        <f>RTD("cqg.rtd", ,"ContractData",J5, "Bate")</f>
        <v>64</v>
      </c>
      <c r="K17" s="62">
        <f>RTD("cqg.rtd", ,"ContractData",K5, "Bate")</f>
        <v>64</v>
      </c>
      <c r="L17" s="62">
        <f>RTD("cqg.rtd", ,"ContractData",L5, "Bate")</f>
        <v>128</v>
      </c>
      <c r="M17" s="62">
        <f>RTD("cqg.rtd", ,"ContractData",M5, "Bate")</f>
        <v>0</v>
      </c>
      <c r="Q17" s="62">
        <f>RTD("cqg.rtd", ,"ContractData",Q5, "Bate")</f>
        <v>64</v>
      </c>
      <c r="AB17" s="70">
        <f>IF(OR(R9="",R9&lt;S9,R9&gt;T9),(IF(OR(S9="",T9=""),R9,(S9+T9)/2)))</f>
        <v>64.344999999999999</v>
      </c>
      <c r="AC17" s="70"/>
    </row>
    <row r="18" spans="4:29" x14ac:dyDescent="0.25">
      <c r="D18" s="62">
        <f>RTD("cqg.rtd", ,"ContractData",D6, "Bate")</f>
        <v>128</v>
      </c>
      <c r="E18" s="62">
        <f>RTD("cqg.rtd", ,"ContractData",E6, "Bate")</f>
        <v>128</v>
      </c>
      <c r="F18" s="62">
        <f>RTD("cqg.rtd", ,"ContractData",F6, "Bate")</f>
        <v>128</v>
      </c>
      <c r="G18" s="62">
        <f>RTD("cqg.rtd", ,"ContractData",G6, "Bate")</f>
        <v>128</v>
      </c>
      <c r="H18" s="62">
        <f>RTD("cqg.rtd", ,"ContractData",H6, "Bate")</f>
        <v>128</v>
      </c>
      <c r="I18" s="62">
        <f>RTD("cqg.rtd", ,"ContractData",I6, "Bate")</f>
        <v>64</v>
      </c>
      <c r="J18" s="62">
        <f>RTD("cqg.rtd", ,"ContractData",J6, "Bate")</f>
        <v>64</v>
      </c>
      <c r="K18" s="62">
        <f>RTD("cqg.rtd", ,"ContractData",K6, "Bate")</f>
        <v>64</v>
      </c>
      <c r="L18" s="62">
        <f>RTD("cqg.rtd", ,"ContractData",L6, "Bate")</f>
        <v>0</v>
      </c>
      <c r="Q18" s="62">
        <f>RTD("cqg.rtd", ,"ContractData",Q6, "Bate")</f>
        <v>128</v>
      </c>
      <c r="AB18" s="70">
        <f>IF(OR(R8="",R8&lt;S8,R8&gt;T8),(IF(OR(S8="",T8=""),R8,(S8+T8)/2)))</f>
        <v>64.16</v>
      </c>
      <c r="AC18" s="70">
        <f>IF(OR(R8="",R8&lt;S8,R8&gt;T8),(S8+T8)/2,R8)</f>
        <v>64.16</v>
      </c>
    </row>
    <row r="19" spans="4:29" x14ac:dyDescent="0.25">
      <c r="D19" s="62">
        <f>RTD("cqg.rtd", ,"ContractData",D7, "Bate")</f>
        <v>0</v>
      </c>
      <c r="E19" s="62">
        <f>RTD("cqg.rtd", ,"ContractData",E7, "Bate")</f>
        <v>128</v>
      </c>
      <c r="F19" s="62">
        <f>RTD("cqg.rtd", ,"ContractData",F7, "Bate")</f>
        <v>16</v>
      </c>
      <c r="G19" s="62">
        <f>RTD("cqg.rtd", ,"ContractData",G7, "Bate")</f>
        <v>128</v>
      </c>
      <c r="H19" s="62">
        <f>RTD("cqg.rtd", ,"ContractData",H7, "Bate")</f>
        <v>32</v>
      </c>
      <c r="I19" s="62">
        <f>RTD("cqg.rtd", ,"ContractData",I7, "Bate")</f>
        <v>128</v>
      </c>
      <c r="J19" s="62">
        <f>RTD("cqg.rtd", ,"ContractData",J7, "Bate")</f>
        <v>128</v>
      </c>
      <c r="K19" s="62">
        <f>RTD("cqg.rtd", ,"ContractData",K7, "Bate")</f>
        <v>0</v>
      </c>
      <c r="Q19" s="62">
        <f>RTD("cqg.rtd", ,"ContractData",Q7, "Bate")</f>
        <v>64</v>
      </c>
      <c r="V19" s="62" t="s">
        <v>15</v>
      </c>
      <c r="AB19" s="70">
        <f>IF(OR(S8="",T8=""),R8,(IF(OR(R8="",R8&lt;S8,R8&gt;T8),(S8+T8)/2,R8)))</f>
        <v>64.16</v>
      </c>
      <c r="AC19" s="70"/>
    </row>
    <row r="20" spans="4:29" x14ac:dyDescent="0.25">
      <c r="D20" s="62">
        <f>RTD("cqg.rtd", ,"ContractData",D8, "Bate")</f>
        <v>64</v>
      </c>
      <c r="E20" s="62">
        <f>RTD("cqg.rtd", ,"ContractData",E8, "Bate")</f>
        <v>0</v>
      </c>
      <c r="F20" s="62">
        <f>RTD("cqg.rtd", ,"ContractData",F8, "Bate")</f>
        <v>128</v>
      </c>
      <c r="G20" s="62">
        <f>RTD("cqg.rtd", ,"ContractData",G8, "Bate")</f>
        <v>64</v>
      </c>
      <c r="H20" s="62">
        <f>RTD("cqg.rtd", ,"ContractData",H8, "Bate")</f>
        <v>64</v>
      </c>
      <c r="I20" s="62">
        <f>RTD("cqg.rtd", ,"ContractData",I8, "Bate")</f>
        <v>128</v>
      </c>
      <c r="J20" s="62">
        <f>RTD("cqg.rtd", ,"ContractData",J8, "Bate")</f>
        <v>0</v>
      </c>
      <c r="Q20" s="62">
        <f>RTD("cqg.rtd", ,"ContractData",Q8, "Bate")</f>
        <v>64</v>
      </c>
      <c r="U20" s="71" t="s">
        <v>16</v>
      </c>
      <c r="V20" s="62">
        <f xml:space="preserve"> RTD("cqg.rtd",,"StudyData",Q2, "VolOI",, "Vol",,"","all",,,,"T")</f>
        <v>290718</v>
      </c>
      <c r="X20" s="62">
        <f xml:space="preserve"> RTD("cqg.rtd",,"StudyData","CLE", "VolOI",, "Vol",,"","all",,,,"T")</f>
        <v>290718</v>
      </c>
      <c r="AB20" s="70"/>
      <c r="AC20" s="70"/>
    </row>
    <row r="21" spans="4:29" x14ac:dyDescent="0.25">
      <c r="D21" s="62">
        <f>RTD("cqg.rtd", ,"ContractData",D9, "Bate")</f>
        <v>128</v>
      </c>
      <c r="E21" s="62">
        <f>RTD("cqg.rtd", ,"ContractData",E9, "Bate")</f>
        <v>64</v>
      </c>
      <c r="F21" s="62">
        <f>RTD("cqg.rtd", ,"ContractData",F9, "Bate")</f>
        <v>64</v>
      </c>
      <c r="G21" s="62">
        <f>RTD("cqg.rtd", ,"ContractData",G9, "Bate")</f>
        <v>128</v>
      </c>
      <c r="H21" s="62">
        <f>RTD("cqg.rtd", ,"ContractData",H9, "Bate")</f>
        <v>128</v>
      </c>
      <c r="I21" s="62">
        <f>RTD("cqg.rtd", ,"ContractData",I9, "Bate")</f>
        <v>0</v>
      </c>
      <c r="Q21" s="62">
        <f>RTD("cqg.rtd", ,"ContractData",Q9, "Bate")</f>
        <v>64</v>
      </c>
      <c r="U21" s="62">
        <v>-1</v>
      </c>
      <c r="V21" s="62">
        <f xml:space="preserve"> RTD("cqg.rtd",,"StudyData",Q2, "VolOI",, "Vol",,"-1","all",,,,"T")</f>
        <v>518358</v>
      </c>
      <c r="AB21" s="70"/>
      <c r="AC21" s="70"/>
    </row>
    <row r="22" spans="4:29" x14ac:dyDescent="0.25">
      <c r="D22" s="62">
        <f>RTD("cqg.rtd", ,"ContractData",D10, "Bate")</f>
        <v>128</v>
      </c>
      <c r="E22" s="62">
        <f>RTD("cqg.rtd", ,"ContractData",E10, "Bate")</f>
        <v>64</v>
      </c>
      <c r="F22" s="62">
        <f>RTD("cqg.rtd", ,"ContractData",F10, "Bate")</f>
        <v>128</v>
      </c>
      <c r="G22" s="62">
        <f>RTD("cqg.rtd", ,"ContractData",G10, "Bate")</f>
        <v>128</v>
      </c>
      <c r="H22" s="62">
        <f>RTD("cqg.rtd", ,"ContractData",H10, "Bate")</f>
        <v>0</v>
      </c>
      <c r="Q22" s="62">
        <f>RTD("cqg.rtd", ,"ContractData",Q10, "Bate")</f>
        <v>64</v>
      </c>
      <c r="U22" s="62">
        <v>-2</v>
      </c>
      <c r="V22" s="62">
        <f xml:space="preserve"> RTD("cqg.rtd",,"StudyData",Q2, "VolOI",, "Vol",,"-2","all",,,,"T")</f>
        <v>459073</v>
      </c>
      <c r="AB22" s="70"/>
      <c r="AC22" s="70"/>
    </row>
    <row r="23" spans="4:29" x14ac:dyDescent="0.25">
      <c r="D23" s="62">
        <f>RTD("cqg.rtd", ,"ContractData",D11, "Bate")</f>
        <v>64</v>
      </c>
      <c r="E23" s="62">
        <f>RTD("cqg.rtd", ,"ContractData",E11, "Bate")</f>
        <v>64</v>
      </c>
      <c r="F23" s="62">
        <f>RTD("cqg.rtd", ,"ContractData",F11, "Bate")</f>
        <v>64</v>
      </c>
      <c r="G23" s="62">
        <f>RTD("cqg.rtd", ,"ContractData",G11, "Bate")</f>
        <v>0</v>
      </c>
      <c r="Q23" s="62">
        <f>RTD("cqg.rtd", ,"ContractData",Q11, "Bate")</f>
        <v>128</v>
      </c>
      <c r="U23" s="62">
        <v>-3</v>
      </c>
      <c r="V23" s="62">
        <f xml:space="preserve"> RTD("cqg.rtd",,"StudyData",Q2, "VolOI",, "Vol",,"-3","all",,,,"T")</f>
        <v>525290</v>
      </c>
      <c r="AB23" s="70"/>
      <c r="AC23" s="70"/>
    </row>
    <row r="24" spans="4:29" x14ac:dyDescent="0.25">
      <c r="D24" s="62">
        <f>RTD("cqg.rtd", ,"ContractData",D12, "Bate")</f>
        <v>0</v>
      </c>
      <c r="E24" s="62">
        <f>RTD("cqg.rtd", ,"ContractData",E12, "Bate")</f>
        <v>64</v>
      </c>
      <c r="F24" s="62">
        <f>RTD("cqg.rtd", ,"ContractData",F12, "Bate")</f>
        <v>128</v>
      </c>
      <c r="Q24" s="62">
        <f>RTD("cqg.rtd", ,"ContractData",Q12, "Bate")</f>
        <v>64</v>
      </c>
      <c r="U24" s="62">
        <v>-4</v>
      </c>
      <c r="V24" s="62">
        <f xml:space="preserve"> RTD("cqg.rtd",,"StudyData",Q2, "VolOI",, "Vol",,"-4","all",,,,"T")</f>
        <v>595882</v>
      </c>
      <c r="AB24" s="70"/>
      <c r="AC24" s="70"/>
    </row>
    <row r="25" spans="4:29" x14ac:dyDescent="0.25">
      <c r="D25" s="62">
        <f>RTD("cqg.rtd", ,"ContractData",D13, "Bate")</f>
        <v>128</v>
      </c>
      <c r="E25" s="62">
        <f>RTD("cqg.rtd", ,"ContractData",E13, "Bate")</f>
        <v>128</v>
      </c>
      <c r="F25" s="62">
        <f>RTD("cqg.rtd", ,"ContractData",F13, "Bate")</f>
        <v>64</v>
      </c>
      <c r="Q25" s="62">
        <f>RTD("cqg.rtd", ,"ContractData",Q13, "Bate")</f>
        <v>64</v>
      </c>
      <c r="U25" s="62">
        <v>-5</v>
      </c>
      <c r="V25" s="62">
        <f xml:space="preserve"> RTD("cqg.rtd",,"StudyData",Q2, "VolOI",, "Vol",,"-5","all",,,,"T")</f>
        <v>853819</v>
      </c>
      <c r="AC25" s="62" t="s">
        <v>23</v>
      </c>
    </row>
    <row r="26" spans="4:29" x14ac:dyDescent="0.25">
      <c r="AC26" s="62">
        <f>IF(OR(S2="",T2=""),R2,(IF(OR(R2="",R2&lt;S2,R2&gt;T2),(S2+T2)/2,R2)))</f>
        <v>63.17</v>
      </c>
    </row>
    <row r="29" spans="4:29" x14ac:dyDescent="0.25">
      <c r="V29" s="62" t="str">
        <f xml:space="preserve"> RTD("cqg.rtd",,"StudyData","CLE", "VolOI",, "Vol",,,,"all",,,,"T")</f>
        <v>Unexpected value of 'Recalculate mode' parameter</v>
      </c>
    </row>
    <row r="32" spans="4:29" ht="14.4" x14ac:dyDescent="0.25">
      <c r="V32" s="72" t="str">
        <f>RTD("cqg.rtd",,"StudyData", "EP", "OI", "OIType=commodityoi", "OI","ADC","0","ALL",,,"TRUE","T")</f>
        <v/>
      </c>
    </row>
    <row r="34" spans="15:22" x14ac:dyDescent="0.25">
      <c r="R34" s="62" t="s">
        <v>17</v>
      </c>
    </row>
    <row r="35" spans="15:22" x14ac:dyDescent="0.25">
      <c r="O35" s="62" t="str">
        <f>RIGHT(RTD("cqg.rtd", ,"ContractData",Calculations!Q2, "LongDescription"),6)</f>
        <v>Jan 15</v>
      </c>
      <c r="R35" s="62">
        <f>IF(RTD("cqg.rtd", ,"ContractData","CLE?", "ContractMonth")=RTD("cqg.rtd", ,"ContractData","CLE?1", "ContractMonth"),1,2)</f>
        <v>1</v>
      </c>
      <c r="S35" s="62" t="str">
        <f>RTD("cqg.rtd",,"ContractData","CLE?1", "Symbol")</f>
        <v>CLEF5</v>
      </c>
    </row>
    <row r="36" spans="15:22" x14ac:dyDescent="0.25">
      <c r="O36" s="62" t="str">
        <f>RIGHT(RTD("cqg.rtd", ,"ContractData",Calculations!Q3, "LongDescription"),6)</f>
        <v>Feb 15</v>
      </c>
      <c r="R36" s="62">
        <f>R35+1</f>
        <v>2</v>
      </c>
      <c r="S36" s="62" t="str">
        <f>RTD("cqg.rtd",,"ContractData","CLE?2", "Symbol")</f>
        <v>CLEG5</v>
      </c>
    </row>
    <row r="37" spans="15:22" x14ac:dyDescent="0.25">
      <c r="O37" s="62" t="str">
        <f>RIGHT(RTD("cqg.rtd", ,"ContractData",Calculations!Q4, "LongDescription"),6)</f>
        <v>Mar 15</v>
      </c>
      <c r="R37" s="62">
        <f t="shared" ref="R37:R46" si="20">R36+1</f>
        <v>3</v>
      </c>
    </row>
    <row r="38" spans="15:22" x14ac:dyDescent="0.25">
      <c r="O38" s="62" t="str">
        <f>RIGHT(RTD("cqg.rtd", ,"ContractData",Calculations!Q5, "LongDescription"),6)</f>
        <v>Apr 15</v>
      </c>
      <c r="R38" s="62">
        <f t="shared" si="20"/>
        <v>4</v>
      </c>
    </row>
    <row r="39" spans="15:22" x14ac:dyDescent="0.25">
      <c r="O39" s="62" t="str">
        <f>RIGHT(RTD("cqg.rtd", ,"ContractData",Calculations!Q6, "LongDescription"),6)</f>
        <v>May 15</v>
      </c>
      <c r="R39" s="62">
        <f t="shared" si="20"/>
        <v>5</v>
      </c>
      <c r="V39" s="62" t="s">
        <v>22</v>
      </c>
    </row>
    <row r="40" spans="15:22" x14ac:dyDescent="0.25">
      <c r="O40" s="62" t="str">
        <f>RIGHT(RTD("cqg.rtd", ,"ContractData",Calculations!Q7, "LongDescription"),6)</f>
        <v>Jun 15</v>
      </c>
      <c r="R40" s="62">
        <f t="shared" si="20"/>
        <v>6</v>
      </c>
    </row>
    <row r="41" spans="15:22" x14ac:dyDescent="0.25">
      <c r="O41" s="62" t="str">
        <f>RIGHT(RTD("cqg.rtd", ,"ContractData",Calculations!Q8, "LongDescription"),6)</f>
        <v>Jul 15</v>
      </c>
      <c r="R41" s="62">
        <f t="shared" si="20"/>
        <v>7</v>
      </c>
    </row>
    <row r="42" spans="15:22" x14ac:dyDescent="0.25">
      <c r="O42" s="62" t="str">
        <f>RIGHT(RTD("cqg.rtd", ,"ContractData",Calculations!Q9, "LongDescription"),6)</f>
        <v>Aug 15</v>
      </c>
      <c r="R42" s="62">
        <f t="shared" si="20"/>
        <v>8</v>
      </c>
    </row>
    <row r="43" spans="15:22" x14ac:dyDescent="0.25">
      <c r="O43" s="62" t="str">
        <f>RIGHT(RTD("cqg.rtd", ,"ContractData",Calculations!Q10, "LongDescription"),6)</f>
        <v>Sep 15</v>
      </c>
      <c r="R43" s="62">
        <f t="shared" si="20"/>
        <v>9</v>
      </c>
    </row>
    <row r="44" spans="15:22" x14ac:dyDescent="0.25">
      <c r="O44" s="62" t="str">
        <f>RIGHT(RTD("cqg.rtd", ,"ContractData",Calculations!Q11, "LongDescription"),6)</f>
        <v>Oct 15</v>
      </c>
      <c r="R44" s="62">
        <f t="shared" si="20"/>
        <v>10</v>
      </c>
    </row>
    <row r="45" spans="15:22" x14ac:dyDescent="0.25">
      <c r="O45" s="62" t="str">
        <f>RIGHT(RTD("cqg.rtd", ,"ContractData",Calculations!Q12, "LongDescription"),6)</f>
        <v>Nov 15</v>
      </c>
      <c r="R45" s="62">
        <f t="shared" si="20"/>
        <v>11</v>
      </c>
    </row>
    <row r="46" spans="15:22" x14ac:dyDescent="0.25">
      <c r="O46" s="62" t="str">
        <f>RIGHT(RTD("cqg.rtd", ,"ContractData",Calculations!Q13, "LongDescription"),6)</f>
        <v>Dec 15</v>
      </c>
      <c r="R46" s="62">
        <f t="shared" si="20"/>
        <v>12</v>
      </c>
    </row>
  </sheetData>
  <sheetProtection algorithmName="SHA-512" hashValue="6dw0Bi38gvx1pDvnPvnRZD0B/d+f/w10+FlbDX7mKEfEX80bjB+YkoMwKrUiSvi/gMw/3MUiwEkFvpy10nZ1Og==" saltValue="dUuvZS6RXdzUwqnJeWCo1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2014-12-08T17:49:05Z</dcterms:modified>
</cp:coreProperties>
</file>