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0416"/>
  </bookViews>
  <sheets>
    <sheet name="Main Display" sheetId="1" r:id="rId1"/>
    <sheet name="Instruc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 s="1"/>
  <c r="I10" i="1"/>
  <c r="I13" i="1" s="1"/>
  <c r="I12" i="1" s="1"/>
  <c r="I9" i="1" l="1"/>
  <c r="H10" i="1"/>
  <c r="H9" i="1" s="1"/>
  <c r="T7" i="1" l="1"/>
  <c r="S7" i="1"/>
  <c r="U2" i="1"/>
  <c r="E36" i="1" l="1"/>
  <c r="E33" i="1"/>
  <c r="E30" i="1"/>
  <c r="E27" i="1"/>
  <c r="E24" i="1"/>
  <c r="E21" i="1"/>
  <c r="E18" i="1"/>
  <c r="E15" i="1"/>
  <c r="E12" i="1"/>
  <c r="V7" i="1" l="1"/>
  <c r="J39" i="1"/>
  <c r="N10" i="1" l="1"/>
  <c r="N9" i="1" s="1"/>
  <c r="M10" i="1"/>
  <c r="I16" i="1"/>
  <c r="J10" i="1"/>
  <c r="J9" i="1" s="1"/>
  <c r="I19" i="1" l="1"/>
  <c r="I18" i="1" s="1"/>
  <c r="I15" i="1"/>
  <c r="M13" i="1"/>
  <c r="M9" i="1"/>
  <c r="AC7" i="1"/>
  <c r="L13" i="1"/>
  <c r="H13" i="1"/>
  <c r="W7" i="1"/>
  <c r="J13" i="1"/>
  <c r="J12" i="1" s="1"/>
  <c r="N13" i="1"/>
  <c r="N12" i="1" s="1"/>
  <c r="X7" i="1"/>
  <c r="AB7" i="1"/>
  <c r="AD7" i="1"/>
  <c r="Y7" i="1"/>
  <c r="AB9" i="1"/>
  <c r="X9" i="1"/>
  <c r="AC9" i="1"/>
  <c r="W9" i="1"/>
  <c r="L16" i="1" l="1"/>
  <c r="AC19" i="1" s="1"/>
  <c r="L12" i="1"/>
  <c r="M16" i="1"/>
  <c r="M12" i="1"/>
  <c r="H16" i="1"/>
  <c r="H15" i="1" s="1"/>
  <c r="H12" i="1"/>
  <c r="AD12" i="1"/>
  <c r="AG12" i="1" s="1"/>
  <c r="X13" i="1"/>
  <c r="W13" i="1"/>
  <c r="Y13" i="1"/>
  <c r="AD13" i="1"/>
  <c r="N16" i="1"/>
  <c r="N15" i="1" s="1"/>
  <c r="J16" i="1"/>
  <c r="J15" i="1" s="1"/>
  <c r="I22" i="1"/>
  <c r="AC13" i="1"/>
  <c r="AB13" i="1"/>
  <c r="AD19" i="1"/>
  <c r="AE7" i="1"/>
  <c r="AC15" i="1"/>
  <c r="AB15" i="1"/>
  <c r="X15" i="1"/>
  <c r="AC21" i="1"/>
  <c r="Z7" i="1"/>
  <c r="W15" i="1"/>
  <c r="AB19" i="1" l="1"/>
  <c r="AD23" i="1" s="1"/>
  <c r="AG23" i="1" s="1"/>
  <c r="L19" i="1"/>
  <c r="AD24" i="1" s="1"/>
  <c r="L15" i="1"/>
  <c r="H19" i="1"/>
  <c r="H18" i="1" s="1"/>
  <c r="W19" i="1"/>
  <c r="M19" i="1"/>
  <c r="M15" i="1"/>
  <c r="X19" i="1"/>
  <c r="Y19" i="1"/>
  <c r="I25" i="1"/>
  <c r="I21" i="1"/>
  <c r="J19" i="1"/>
  <c r="J18" i="1" s="1"/>
  <c r="N19" i="1"/>
  <c r="N18" i="1" s="1"/>
  <c r="AD18" i="1"/>
  <c r="AG18" i="1" s="1"/>
  <c r="Z9" i="1"/>
  <c r="AE9" i="1"/>
  <c r="AE13" i="1"/>
  <c r="W21" i="1"/>
  <c r="X21" i="1"/>
  <c r="Z13" i="1"/>
  <c r="AB21" i="1"/>
  <c r="H22" i="1" l="1"/>
  <c r="H25" i="1" s="1"/>
  <c r="X32" i="1" s="1"/>
  <c r="AB24" i="1"/>
  <c r="AD27" i="1" s="1"/>
  <c r="AG27" i="1" s="1"/>
  <c r="AC24" i="1"/>
  <c r="L22" i="1"/>
  <c r="L21" i="1" s="1"/>
  <c r="L18" i="1"/>
  <c r="W24" i="1"/>
  <c r="Y24" i="1"/>
  <c r="X24" i="1"/>
  <c r="M22" i="1"/>
  <c r="M18" i="1"/>
  <c r="I28" i="1"/>
  <c r="I24" i="1"/>
  <c r="J22" i="1"/>
  <c r="J21" i="1" s="1"/>
  <c r="N22" i="1"/>
  <c r="N21" i="1" s="1"/>
  <c r="AE15" i="1"/>
  <c r="Z15" i="1"/>
  <c r="Z10" i="1"/>
  <c r="AB25" i="1"/>
  <c r="AE10" i="1"/>
  <c r="Z19" i="1"/>
  <c r="W25" i="1"/>
  <c r="X25" i="1"/>
  <c r="AC25" i="1"/>
  <c r="AE19" i="1"/>
  <c r="Z21" i="1" l="1"/>
  <c r="Z22" i="1" s="1"/>
  <c r="AE21" i="1"/>
  <c r="AE22" i="1" s="1"/>
  <c r="X28" i="1"/>
  <c r="H21" i="1"/>
  <c r="W28" i="1"/>
  <c r="Y28" i="1"/>
  <c r="AB28" i="1"/>
  <c r="AC28" i="1"/>
  <c r="L25" i="1"/>
  <c r="L24" i="1" s="1"/>
  <c r="AD28" i="1"/>
  <c r="Y32" i="1"/>
  <c r="W32" i="1"/>
  <c r="M25" i="1"/>
  <c r="M21" i="1"/>
  <c r="H28" i="1"/>
  <c r="X38" i="1" s="1"/>
  <c r="H24" i="1"/>
  <c r="I31" i="1"/>
  <c r="I27" i="1"/>
  <c r="Y12" i="1"/>
  <c r="N25" i="1"/>
  <c r="J25" i="1"/>
  <c r="J24" i="1" s="1"/>
  <c r="Z12" i="1"/>
  <c r="Z16" i="1"/>
  <c r="AE16" i="1"/>
  <c r="AE24" i="1"/>
  <c r="AE12" i="1"/>
  <c r="AB29" i="1"/>
  <c r="X29" i="1"/>
  <c r="X34" i="1"/>
  <c r="AC29" i="1"/>
  <c r="Z24" i="1"/>
  <c r="W34" i="1"/>
  <c r="W29" i="1"/>
  <c r="AE25" i="1" l="1"/>
  <c r="AE26" i="1" s="1"/>
  <c r="AD31" i="1"/>
  <c r="AG31" i="1" s="1"/>
  <c r="Z25" i="1"/>
  <c r="Z26" i="1" s="1"/>
  <c r="N28" i="1"/>
  <c r="N27" i="1" s="1"/>
  <c r="N24" i="1"/>
  <c r="L28" i="1"/>
  <c r="L31" i="1" s="1"/>
  <c r="AB32" i="1"/>
  <c r="AD32" i="1"/>
  <c r="AC32" i="1"/>
  <c r="M28" i="1"/>
  <c r="M24" i="1"/>
  <c r="H31" i="1"/>
  <c r="W44" i="1" s="1"/>
  <c r="H27" i="1"/>
  <c r="Y38" i="1"/>
  <c r="W38" i="1"/>
  <c r="I34" i="1"/>
  <c r="I30" i="1"/>
  <c r="S9" i="1"/>
  <c r="Y18" i="1"/>
  <c r="J28" i="1"/>
  <c r="J27" i="1" s="1"/>
  <c r="Y44" i="1"/>
  <c r="X44" i="1"/>
  <c r="Y23" i="1"/>
  <c r="Z23" i="1"/>
  <c r="Z18" i="1"/>
  <c r="AE23" i="1"/>
  <c r="Z32" i="1"/>
  <c r="AE18" i="1"/>
  <c r="Z28" i="1"/>
  <c r="AF12" i="1"/>
  <c r="AE28" i="1"/>
  <c r="AB34" i="1"/>
  <c r="AC34" i="1"/>
  <c r="W40" i="1"/>
  <c r="X40" i="1"/>
  <c r="N31" i="1" l="1"/>
  <c r="N30" i="1" s="1"/>
  <c r="AE29" i="1"/>
  <c r="AE30" i="1" s="1"/>
  <c r="AE31" i="1" s="1"/>
  <c r="AD37" i="1"/>
  <c r="AG37" i="1" s="1"/>
  <c r="T9" i="1"/>
  <c r="AA10" i="1"/>
  <c r="O9" i="1" s="1"/>
  <c r="AA9" i="1"/>
  <c r="P9" i="1" s="1"/>
  <c r="AC38" i="1"/>
  <c r="AD38" i="1"/>
  <c r="AB38" i="1"/>
  <c r="L27" i="1"/>
  <c r="L34" i="1"/>
  <c r="L30" i="1"/>
  <c r="M31" i="1"/>
  <c r="M27" i="1"/>
  <c r="H34" i="1"/>
  <c r="X50" i="1" s="1"/>
  <c r="H30" i="1"/>
  <c r="I37" i="1"/>
  <c r="I36" i="1" s="1"/>
  <c r="I33" i="1"/>
  <c r="S12" i="1"/>
  <c r="S15" i="1"/>
  <c r="AD43" i="1"/>
  <c r="AG43" i="1" s="1"/>
  <c r="AB44" i="1"/>
  <c r="AD44" i="1"/>
  <c r="AC44" i="1"/>
  <c r="N34" i="1"/>
  <c r="N33" i="1" s="1"/>
  <c r="J31" i="1"/>
  <c r="J30" i="1" s="1"/>
  <c r="Y27" i="1"/>
  <c r="AF23" i="1"/>
  <c r="Z27" i="1"/>
  <c r="AE27" i="1"/>
  <c r="AF18" i="1"/>
  <c r="AE32" i="1"/>
  <c r="Z34" i="1"/>
  <c r="AB46" i="1"/>
  <c r="X46" i="1"/>
  <c r="AC40" i="1"/>
  <c r="AC46" i="1"/>
  <c r="Z29" i="1"/>
  <c r="W46" i="1"/>
  <c r="Z38" i="1"/>
  <c r="AB40" i="1"/>
  <c r="Z30" i="1" l="1"/>
  <c r="L37" i="1"/>
  <c r="L33" i="1"/>
  <c r="W50" i="1"/>
  <c r="Y50" i="1"/>
  <c r="M34" i="1"/>
  <c r="M30" i="1"/>
  <c r="H37" i="1"/>
  <c r="H36" i="1" s="1"/>
  <c r="H33" i="1"/>
  <c r="T12" i="1"/>
  <c r="AA16" i="1"/>
  <c r="O12" i="1" s="1"/>
  <c r="AA15" i="1"/>
  <c r="P12" i="1" s="1"/>
  <c r="S18" i="1"/>
  <c r="AA22" i="1"/>
  <c r="O15" i="1" s="1"/>
  <c r="T15" i="1"/>
  <c r="W56" i="1"/>
  <c r="AD49" i="1"/>
  <c r="AG49" i="1" s="1"/>
  <c r="AD50" i="1"/>
  <c r="AC50" i="1"/>
  <c r="AB50" i="1"/>
  <c r="J34" i="1"/>
  <c r="J33" i="1" s="1"/>
  <c r="N37" i="1"/>
  <c r="N36" i="1" s="1"/>
  <c r="AA21" i="1"/>
  <c r="P15" i="1" s="1"/>
  <c r="AF31" i="1"/>
  <c r="Z40" i="1"/>
  <c r="AF27" i="1"/>
  <c r="AB52" i="1"/>
  <c r="AE44" i="1"/>
  <c r="X52" i="1"/>
  <c r="AE38" i="1"/>
  <c r="AE34" i="1"/>
  <c r="Z44" i="1"/>
  <c r="AC52" i="1"/>
  <c r="Z35" i="1"/>
  <c r="W52" i="1"/>
  <c r="AE35" i="1" l="1"/>
  <c r="AE37" i="1" s="1"/>
  <c r="AD55" i="1"/>
  <c r="AG55" i="1" s="1"/>
  <c r="L36" i="1"/>
  <c r="AB56" i="1"/>
  <c r="AD56" i="1"/>
  <c r="AC56" i="1"/>
  <c r="X56" i="1"/>
  <c r="M37" i="1"/>
  <c r="M33" i="1"/>
  <c r="Y56" i="1"/>
  <c r="T21" i="1"/>
  <c r="T18" i="1"/>
  <c r="AA26" i="1"/>
  <c r="Y37" i="1"/>
  <c r="J37" i="1"/>
  <c r="J36" i="1" s="1"/>
  <c r="AA25" i="1"/>
  <c r="P18" i="1" s="1"/>
  <c r="Y31" i="1"/>
  <c r="Z37" i="1"/>
  <c r="Z31" i="1"/>
  <c r="AE46" i="1"/>
  <c r="AE47" i="1" s="1"/>
  <c r="Z46" i="1"/>
  <c r="AE40" i="1"/>
  <c r="Z41" i="1"/>
  <c r="AB58" i="1"/>
  <c r="AE50" i="1"/>
  <c r="AC58" i="1"/>
  <c r="X58" i="1"/>
  <c r="Z50" i="1"/>
  <c r="W58" i="1"/>
  <c r="AD61" i="1" l="1"/>
  <c r="AG61" i="1" s="1"/>
  <c r="M36" i="1"/>
  <c r="AA30" i="1"/>
  <c r="O21" i="1" s="1"/>
  <c r="S24" i="1"/>
  <c r="S21" i="1"/>
  <c r="Y43" i="1"/>
  <c r="O18" i="1"/>
  <c r="AA29" i="1"/>
  <c r="P21" i="1" s="1"/>
  <c r="AF37" i="1"/>
  <c r="AA35" i="1" s="1"/>
  <c r="O24" i="1" s="1"/>
  <c r="AE52" i="1"/>
  <c r="AE53" i="1" s="1"/>
  <c r="Z43" i="1"/>
  <c r="AE49" i="1"/>
  <c r="Z47" i="1"/>
  <c r="Z52" i="1"/>
  <c r="AE41" i="1"/>
  <c r="AE56" i="1"/>
  <c r="Z56" i="1"/>
  <c r="AE43" i="1" l="1"/>
  <c r="T24" i="1"/>
  <c r="AA34" i="1"/>
  <c r="P24" i="1" s="1"/>
  <c r="S27" i="1"/>
  <c r="Y49" i="1"/>
  <c r="AF43" i="1"/>
  <c r="Z49" i="1"/>
  <c r="AF49" i="1"/>
  <c r="AE55" i="1"/>
  <c r="Z58" i="1"/>
  <c r="Z53" i="1"/>
  <c r="AE58" i="1"/>
  <c r="AE59" i="1" l="1"/>
  <c r="AE61" i="1" s="1"/>
  <c r="AF61" i="1" s="1"/>
  <c r="AF55" i="1"/>
  <c r="AA41" i="1"/>
  <c r="T27" i="1"/>
  <c r="AA47" i="1"/>
  <c r="O30" i="1" s="1"/>
  <c r="T30" i="1"/>
  <c r="S30" i="1"/>
  <c r="AA46" i="1"/>
  <c r="P30" i="1" s="1"/>
  <c r="Y55" i="1"/>
  <c r="AA40" i="1"/>
  <c r="Z55" i="1"/>
  <c r="Z59" i="1"/>
  <c r="AA53" i="1" l="1"/>
  <c r="O33" i="1" s="1"/>
  <c r="T33" i="1"/>
  <c r="P27" i="1"/>
  <c r="S33" i="1"/>
  <c r="Y61" i="1"/>
  <c r="O27" i="1"/>
  <c r="AA52" i="1"/>
  <c r="P33" i="1" s="1"/>
  <c r="Z61" i="1"/>
  <c r="AA58" i="1" l="1"/>
  <c r="S36" i="1"/>
  <c r="T36" i="1" l="1"/>
  <c r="AA59" i="1"/>
  <c r="B30" i="1" s="1"/>
  <c r="AA70" i="1"/>
  <c r="P39" i="1" s="1"/>
  <c r="O36" i="1" l="1"/>
  <c r="B36" i="1"/>
  <c r="AA71" i="1"/>
  <c r="O39" i="1" s="1"/>
  <c r="P36" i="1"/>
</calcChain>
</file>

<file path=xl/sharedStrings.xml><?xml version="1.0" encoding="utf-8"?>
<sst xmlns="http://schemas.openxmlformats.org/spreadsheetml/2006/main" count="60" uniqueCount="53">
  <si>
    <t>CQG Market Performance Dashboard</t>
  </si>
  <si>
    <t>Start</t>
  </si>
  <si>
    <t>Day</t>
  </si>
  <si>
    <t>Month</t>
  </si>
  <si>
    <t>Year</t>
  </si>
  <si>
    <t>End</t>
  </si>
  <si>
    <t>Start Dates</t>
  </si>
  <si>
    <t>End Dates</t>
  </si>
  <si>
    <t xml:space="preserve">Averages:  </t>
  </si>
  <si>
    <t>% Net Change</t>
  </si>
  <si>
    <t>Price Change</t>
  </si>
  <si>
    <t>Date Setup</t>
  </si>
  <si>
    <t>Symbols</t>
  </si>
  <si>
    <t>First Close</t>
  </si>
  <si>
    <t>Second Close</t>
  </si>
  <si>
    <t>Maximum Percent</t>
  </si>
  <si>
    <t>Change</t>
  </si>
  <si>
    <t>Minimum Percent</t>
  </si>
  <si>
    <t xml:space="preserve">Continuation Settings: </t>
  </si>
  <si>
    <t>Copyright, CQG, Inc.,  © 2014                             Chicago:</t>
  </si>
  <si>
    <t>Decimals:</t>
  </si>
  <si>
    <t>Treasuries:</t>
  </si>
  <si>
    <t>N</t>
  </si>
  <si>
    <t>Designed by Thom Hartle</t>
  </si>
  <si>
    <t>For Stocks, enter the symbol with an S. prefix, i.e., S.MSFT.</t>
  </si>
  <si>
    <t>Enter in the first cell in the Symbols column the symbol. Excel will populate the column.</t>
  </si>
  <si>
    <t>Always use uppercase letters for symbols, i.e., TYAZ14.</t>
  </si>
  <si>
    <t>For Treasuries, change Treasuries: to Y and use 6 decimals places.</t>
  </si>
  <si>
    <t>Enter the number of Decimals to be used, i.e., for EPZ14 enter 2</t>
  </si>
  <si>
    <t xml:space="preserve">Expand the chart settings as seen below. This is found under </t>
  </si>
  <si>
    <t>the Setup Tool button then select System Preferences.</t>
  </si>
  <si>
    <t>On the Main Display tab:</t>
  </si>
  <si>
    <t>For Futures be sure to enter in a contract that expires after the Date Setup end date.</t>
  </si>
  <si>
    <t>For Futures, include the two digit year in the symbol, i.e., EPZ14.</t>
  </si>
  <si>
    <t>In the Date Setup, enter in an initial start and closing dates. Excel will do the rest</t>
  </si>
  <si>
    <t>Any days colored red are either a holiday or a weekend.</t>
  </si>
  <si>
    <t>If it is a start date then CQG moves forward by days to find a closing price.</t>
  </si>
  <si>
    <t>DDC</t>
  </si>
  <si>
    <t>For Futures, enter in DDC in Continuation Settings to see the start and closing price for each contract.</t>
  </si>
  <si>
    <t>Interpreting Treasury price differences</t>
  </si>
  <si>
    <t>This example is how to interpret the prices</t>
  </si>
  <si>
    <t>1 and 10/32nds</t>
  </si>
  <si>
    <t xml:space="preserve"> -17/32nds</t>
  </si>
  <si>
    <t>-2 and 3.5/32nds</t>
  </si>
  <si>
    <t xml:space="preserve"> 0.5/32nds</t>
  </si>
  <si>
    <t xml:space="preserve"> -21.5/32nds</t>
  </si>
  <si>
    <t>-2 and 27/32nds</t>
  </si>
  <si>
    <t xml:space="preserve"> 2/32nds</t>
  </si>
  <si>
    <t xml:space="preserve"> 24.5/32nds</t>
  </si>
  <si>
    <t xml:space="preserve"> -1 and 8/32nds</t>
  </si>
  <si>
    <t>1 and 16.5/32nds</t>
  </si>
  <si>
    <t>If it is an end date then CQG moves forward by days to find a closing price.</t>
  </si>
  <si>
    <t>F.CLEJ14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</si>
</sst>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6"/>
      <color theme="1"/>
      <name val="Century Gothic"/>
      <family val="2"/>
    </font>
    <font>
      <sz val="14"/>
      <color rgb="FF00B050"/>
      <name val="Century Gothic"/>
      <family val="2"/>
    </font>
    <font>
      <sz val="24"/>
      <color theme="1"/>
      <name val="Century Gothic"/>
      <family val="2"/>
    </font>
    <font>
      <sz val="24"/>
      <color theme="0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rgb="FF00B050"/>
      <name val="Century Gothic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</fills>
  <borders count="27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FF000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FF000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FF0000"/>
      </left>
      <right/>
      <top style="thin">
        <color rgb="FF002060"/>
      </top>
      <bottom/>
      <diagonal/>
    </border>
    <border>
      <left/>
      <right style="thin">
        <color rgb="FFFF000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2" borderId="0" xfId="0" applyFont="1" applyFill="1"/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5" fillId="2" borderId="0" xfId="0" applyFont="1" applyFill="1"/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8" fillId="4" borderId="14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5" fontId="2" fillId="2" borderId="0" xfId="0" applyNumberFormat="1" applyFont="1" applyFill="1"/>
    <xf numFmtId="0" fontId="8" fillId="2" borderId="0" xfId="0" applyFont="1" applyFill="1"/>
    <xf numFmtId="0" fontId="8" fillId="2" borderId="10" xfId="0" applyFont="1" applyFill="1" applyBorder="1"/>
    <xf numFmtId="0" fontId="1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>
      <alignment horizontal="right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8" fillId="6" borderId="0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16" fillId="2" borderId="0" xfId="0" applyFont="1" applyFill="1"/>
    <xf numFmtId="0" fontId="16" fillId="2" borderId="0" xfId="0" quotePrefix="1" applyFont="1" applyFill="1"/>
    <xf numFmtId="0" fontId="6" fillId="3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2" fillId="4" borderId="0" xfId="0" applyFont="1" applyFill="1" applyBorder="1" applyProtection="1"/>
    <xf numFmtId="0" fontId="2" fillId="2" borderId="7" xfId="0" applyFont="1" applyFill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165" fontId="8" fillId="2" borderId="12" xfId="0" applyNumberFormat="1" applyFont="1" applyFill="1" applyBorder="1"/>
    <xf numFmtId="0" fontId="8" fillId="2" borderId="12" xfId="0" applyFont="1" applyFill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8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right" wrapText="1"/>
    </xf>
    <xf numFmtId="0" fontId="8" fillId="6" borderId="6" xfId="0" applyFont="1" applyFill="1" applyBorder="1" applyAlignment="1">
      <alignment horizontal="right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0" fontId="8" fillId="2" borderId="11" xfId="0" applyNumberFormat="1" applyFont="1" applyFill="1" applyBorder="1" applyAlignment="1">
      <alignment horizontal="center" vertical="center"/>
    </xf>
    <xf numFmtId="10" fontId="8" fillId="2" borderId="13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 vertical="center"/>
    </xf>
    <xf numFmtId="10" fontId="8" fillId="2" borderId="4" xfId="0" applyNumberFormat="1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center" vertical="center"/>
    </xf>
    <xf numFmtId="10" fontId="8" fillId="2" borderId="7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left" vertical="center"/>
    </xf>
    <xf numFmtId="164" fontId="10" fillId="3" borderId="4" xfId="0" applyNumberFormat="1" applyFont="1" applyFill="1" applyBorder="1" applyAlignment="1">
      <alignment horizontal="left" vertical="center"/>
    </xf>
    <xf numFmtId="164" fontId="10" fillId="3" borderId="6" xfId="0" applyNumberFormat="1" applyFont="1" applyFill="1" applyBorder="1" applyAlignment="1">
      <alignment horizontal="left" vertical="center"/>
    </xf>
    <xf numFmtId="164" fontId="10" fillId="3" borderId="7" xfId="0" applyNumberFormat="1" applyFont="1" applyFill="1" applyBorder="1" applyAlignment="1">
      <alignment horizontal="left" vertical="center"/>
    </xf>
    <xf numFmtId="2" fontId="8" fillId="4" borderId="8" xfId="0" quotePrefix="1" applyNumberFormat="1" applyFont="1" applyFill="1" applyBorder="1" applyAlignment="1">
      <alignment horizontal="center" vertical="center"/>
    </xf>
    <xf numFmtId="2" fontId="8" fillId="4" borderId="9" xfId="0" quotePrefix="1" applyNumberFormat="1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Close(F.CLEJ08) when (LocalYear(F.CLEJ08)=2008 And (LocalMonth(F.CLEJ08)=3 And LocalDay(F.CLEJ08)=15))</stp>
        <stp>Bar</stp>
        <stp/>
        <stp>Close</stp>
        <stp>DDC</stp>
        <stp>0</stp>
        <stp>all</stp>
        <stp/>
        <stp/>
        <stp>FALSE</stp>
        <stp>T</stp>
        <tr r="AB40" s="1"/>
      </tp>
      <tp t="s">
        <v/>
        <stp/>
        <stp>StudyData</stp>
        <stp>Close(F.CLEJ08) when (LocalYear(F.CLEJ08)=2008 And (LocalMonth(F.CLEJ08)=3 And LocalDay(F.CLEJ08)=16))</stp>
        <stp>Bar</stp>
        <stp/>
        <stp>Close</stp>
        <stp>DDC</stp>
        <stp>0</stp>
        <stp>all</stp>
        <stp/>
        <stp/>
        <stp>FALSE</stp>
        <stp>T</stp>
        <tr r="AC40" s="1"/>
      </tp>
      <tp>
        <v>105.68</v>
        <stp/>
        <stp>StudyData</stp>
        <stp>Close(F.CLEJ08) when (LocalYear(F.CLEJ08)=2008 And (LocalMonth(F.CLEJ08)=3 And LocalDay(F.CLEJ08)=17))</stp>
        <stp>Bar</stp>
        <stp/>
        <stp>Close</stp>
        <stp>DDC</stp>
        <stp>0</stp>
        <stp>all</stp>
        <stp/>
        <stp/>
        <stp>FALSE</stp>
        <stp>T</stp>
        <tr r="AE41" s="1"/>
      </tp>
      <tp t="s">
        <v/>
        <stp/>
        <stp>StudyData</stp>
        <stp>Close(F.CLEJ09) when (LocalYear(F.CLEJ09)=2009 And (LocalMonth(F.CLEJ09)=3 And LocalDay(F.CLEJ09)=15))</stp>
        <stp>Bar</stp>
        <stp/>
        <stp>Close</stp>
        <stp>DDC</stp>
        <stp>0</stp>
        <stp>all</stp>
        <stp/>
        <stp/>
        <stp>FALSE</stp>
        <stp>T</stp>
        <tr r="AB34" s="1"/>
      </tp>
      <tp>
        <v>47.35</v>
        <stp/>
        <stp>StudyData</stp>
        <stp>Close(F.CLEJ09) when (LocalYear(F.CLEJ09)=2009 And (LocalMonth(F.CLEJ09)=3 And LocalDay(F.CLEJ09)=16))</stp>
        <stp>Bar</stp>
        <stp/>
        <stp>Close</stp>
        <stp>DDC</stp>
        <stp>0</stp>
        <stp>all</stp>
        <stp/>
        <stp/>
        <stp>FALSE</stp>
        <stp>T</stp>
        <tr r="AE34" s="1"/>
        <tr r="AC34" s="1"/>
      </tp>
      <tp>
        <v>79.8</v>
        <stp/>
        <stp>StudyData</stp>
        <stp>Close(F.CLEJ10) when (LocalYear(F.CLEJ10)=2010 And (LocalMonth(F.CLEJ10)=3 And LocalDay(F.CLEJ10)=15))</stp>
        <stp>Bar</stp>
        <stp/>
        <stp>Close</stp>
        <stp>DDC</stp>
        <stp>0</stp>
        <stp>all</stp>
        <stp/>
        <stp/>
        <stp>FALSE</stp>
        <stp>T</stp>
        <tr r="AE28" s="1"/>
        <tr r="AB29" s="1"/>
      </tp>
      <tp>
        <v>97.18</v>
        <stp/>
        <stp>StudyData</stp>
        <stp>Close(F.CLEJ11) when (LocalYear(F.CLEJ11)=2011 And (LocalMonth(F.CLEJ11)=3 And LocalDay(F.CLEJ11)=15))</stp>
        <stp>Bar</stp>
        <stp/>
        <stp>Close</stp>
        <stp>DDC</stp>
        <stp>0</stp>
        <stp>all</stp>
        <stp/>
        <stp/>
        <stp>FALSE</stp>
        <stp>T</stp>
        <tr r="AE24" s="1"/>
        <tr r="AB25" s="1"/>
      </tp>
      <tp>
        <v>105.11</v>
        <stp/>
        <stp>StudyData</stp>
        <stp>Close(F.CLEJ12) when (LocalYear(F.CLEJ12)=2012 And (LocalMonth(F.CLEJ12)=3 And LocalDay(F.CLEJ12)=15))</stp>
        <stp>Bar</stp>
        <stp/>
        <stp>Close</stp>
        <stp>DDC</stp>
        <stp>0</stp>
        <stp>all</stp>
        <stp/>
        <stp/>
        <stp>FALSE</stp>
        <stp>T</stp>
        <tr r="AE19" s="1"/>
        <tr r="AB21" s="1"/>
      </tp>
      <tp>
        <v>93.45</v>
        <stp/>
        <stp>StudyData</stp>
        <stp>Close(F.CLEJ13) when (LocalYear(F.CLEJ13)=2013 And (LocalMonth(F.CLEJ13)=3 And LocalDay(F.CLEJ13)=15))</stp>
        <stp>Bar</stp>
        <stp/>
        <stp>Close</stp>
        <stp>DDC</stp>
        <stp>0</stp>
        <stp>all</stp>
        <stp/>
        <stp/>
        <stp>FALSE</stp>
        <stp>T</stp>
        <tr r="AE13" s="1"/>
        <tr r="AB15" s="1"/>
      </tp>
      <tp t="s">
        <v/>
        <stp/>
        <stp>StudyData</stp>
        <stp>Close(F.CLEJ13) when (LocalYear(F.CLEJ13)=2013 And (LocalMonth(F.CLEJ13)=3 And LocalDay(F.CLEJ13)=16))</stp>
        <stp>Bar</stp>
        <stp/>
        <stp>Close</stp>
        <stp>DDC</stp>
        <stp>0</stp>
        <stp>all</stp>
        <stp/>
        <stp/>
        <stp>FALSE</stp>
        <stp>T</stp>
        <tr r="AC15" s="1"/>
      </tp>
      <tp t="s">
        <v/>
        <stp/>
        <stp>StudyData</stp>
        <stp>Close(F.CLEJ14) when (LocalYear(F.CLEJ14)=2014 And (LocalMonth(F.CLEJ14)=3 And LocalDay(F.CLEJ14)=15))</stp>
        <stp>Bar</stp>
        <stp/>
        <stp>Close</stp>
        <stp>DDC</stp>
        <stp>0</stp>
        <stp>all</stp>
        <stp/>
        <stp/>
        <stp>FALSE</stp>
        <stp>T</stp>
        <tr r="AB9" s="1"/>
      </tp>
      <tp t="s">
        <v/>
        <stp/>
        <stp>StudyData</stp>
        <stp>Close(F.CLEJ14) when (LocalYear(F.CLEJ14)=2014 And (LocalMonth(F.CLEJ14)=3 And LocalDay(F.CLEJ14)=16))</stp>
        <stp>Bar</stp>
        <stp/>
        <stp>Close</stp>
        <stp>DDC</stp>
        <stp>0</stp>
        <stp>all</stp>
        <stp/>
        <stp/>
        <stp>FALSE</stp>
        <stp>T</stp>
        <tr r="AC9" s="1"/>
      </tp>
      <tp>
        <v>98.08</v>
        <stp/>
        <stp>StudyData</stp>
        <stp>Close(F.CLEJ14) when (LocalYear(F.CLEJ14)=2014 And (LocalMonth(F.CLEJ14)=3 And LocalDay(F.CLEJ14)=17))</stp>
        <stp>Bar</stp>
        <stp/>
        <stp>Close</stp>
        <stp>DDC</stp>
        <stp>0</stp>
        <stp>all</stp>
        <stp/>
        <stp/>
        <stp>FALSE</stp>
        <stp>T</stp>
        <tr r="AE10" s="1"/>
      </tp>
      <tp>
        <v>55.05</v>
        <stp/>
        <stp>StudyData</stp>
        <stp>Close(F.CLEJ05) when (LocalYear(F.CLEJ05)=2005 And (LocalMonth(F.CLEJ05)=3 And LocalDay(F.CLEJ05)=15))</stp>
        <stp>Bar</stp>
        <stp/>
        <stp>Close</stp>
        <stp>DDC</stp>
        <stp>0</stp>
        <stp>all</stp>
        <stp/>
        <stp/>
        <stp>FALSE</stp>
        <stp>T</stp>
        <tr r="AE56" s="1"/>
        <tr r="AB58" s="1"/>
      </tp>
      <tp>
        <v>56.46</v>
        <stp/>
        <stp>StudyData</stp>
        <stp>Close(F.CLEJ05) when (LocalYear(F.CLEJ05)=2005 And (LocalMonth(F.CLEJ05)=3 And LocalDay(F.CLEJ05)=16))</stp>
        <stp>Bar</stp>
        <stp/>
        <stp>Close</stp>
        <stp>DDC</stp>
        <stp>0</stp>
        <stp>all</stp>
        <stp/>
        <stp/>
        <stp>FALSE</stp>
        <stp>T</stp>
        <tr r="AC58" s="1"/>
      </tp>
      <tp>
        <v>62.17</v>
        <stp/>
        <stp>StudyData</stp>
        <stp>Close(F.CLEJ06) when (LocalYear(F.CLEJ06)=2006 And (LocalMonth(F.CLEJ06)=3 And LocalDay(F.CLEJ06)=15))</stp>
        <stp>Bar</stp>
        <stp/>
        <stp>Close</stp>
        <stp>DDC</stp>
        <stp>0</stp>
        <stp>all</stp>
        <stp/>
        <stp/>
        <stp>FALSE</stp>
        <stp>T</stp>
        <tr r="AE50" s="1"/>
        <tr r="AB52" s="1"/>
      </tp>
      <tp>
        <v>63.58</v>
        <stp/>
        <stp>StudyData</stp>
        <stp>Close(F.CLEJ06) when (LocalYear(F.CLEJ06)=2006 And (LocalMonth(F.CLEJ06)=3 And LocalDay(F.CLEJ06)=16))</stp>
        <stp>Bar</stp>
        <stp/>
        <stp>Close</stp>
        <stp>DDC</stp>
        <stp>0</stp>
        <stp>all</stp>
        <stp/>
        <stp/>
        <stp>FALSE</stp>
        <stp>T</stp>
        <tr r="AC52" s="1"/>
      </tp>
      <tp>
        <v>57.55</v>
        <stp/>
        <stp>StudyData</stp>
        <stp>Close(F.CLEJ07) when (LocalYear(F.CLEJ07)=2007 And (LocalMonth(F.CLEJ07)=3 And LocalDay(F.CLEJ07)=15))</stp>
        <stp>Bar</stp>
        <stp/>
        <stp>Close</stp>
        <stp>DDC</stp>
        <stp>0</stp>
        <stp>all</stp>
        <stp/>
        <stp/>
        <stp>FALSE</stp>
        <stp>T</stp>
        <tr r="AE44" s="1"/>
        <tr r="AB46" s="1"/>
      </tp>
      <tp>
        <v>57.11</v>
        <stp/>
        <stp>StudyData</stp>
        <stp>Close(F.CLEJ07) when (LocalYear(F.CLEJ07)=2007 And (LocalMonth(F.CLEJ07)=3 And LocalDay(F.CLEJ07)=16))</stp>
        <stp>Bar</stp>
        <stp/>
        <stp>Close</stp>
        <stp>DDC</stp>
        <stp>0</stp>
        <stp>all</stp>
        <stp/>
        <stp/>
        <stp>FALSE</stp>
        <stp>T</stp>
        <tr r="AC46" s="1"/>
      </tp>
      <tp>
        <v>89</v>
        <stp/>
        <stp>StudyData</stp>
        <stp>Close(F.CLEJ08) when (LocalYear(F.CLEJ08)=2008 And (LocalMonth(F.CLEJ08)=2 And LocalDay(F.CLEJ08)=1))</stp>
        <stp>Bar</stp>
        <stp/>
        <stp>Close</stp>
        <stp>DDC</stp>
        <stp>0</stp>
        <stp>all</stp>
        <stp/>
        <stp/>
        <stp>FALSE</stp>
        <stp>T</stp>
        <tr r="Z38" s="1"/>
        <tr r="W40" s="1"/>
      </tp>
      <tp t="s">
        <v/>
        <stp/>
        <stp>StudyData</stp>
        <stp>Close(F.CLEJ09) when (LocalYear(F.CLEJ09)=2009 And (LocalMonth(F.CLEJ09)=2 And LocalDay(F.CLEJ09)=1))</stp>
        <stp>Bar</stp>
        <stp/>
        <stp>Close</stp>
        <stp>DDC</stp>
        <stp>0</stp>
        <stp>all</stp>
        <stp/>
        <stp/>
        <stp>FALSE</stp>
        <stp>T</stp>
        <tr r="W34" s="1"/>
      </tp>
      <tp>
        <v>43.92</v>
        <stp/>
        <stp>StudyData</stp>
        <stp>Close(F.CLEJ09) when (LocalYear(F.CLEJ09)=2009 And (LocalMonth(F.CLEJ09)=2 And LocalDay(F.CLEJ09)=2))</stp>
        <stp>Bar</stp>
        <stp/>
        <stp>Close</stp>
        <stp>DDC</stp>
        <stp>0</stp>
        <stp>all</stp>
        <stp/>
        <stp/>
        <stp>FALSE</stp>
        <stp>T</stp>
        <tr r="Z34" s="1"/>
        <tr r="X34" s="1"/>
      </tp>
      <tp t="s">
        <v/>
        <stp/>
        <stp>StudyData</stp>
        <stp>Close(F.CLEJ08) when (LocalYear(F.CLEJ08)=2008 And (LocalMonth(F.CLEJ08)=2 And LocalDay(F.CLEJ08)=2))</stp>
        <stp>Bar</stp>
        <stp/>
        <stp>Close</stp>
        <stp>DDC</stp>
        <stp>0</stp>
        <stp>all</stp>
        <stp/>
        <stp/>
        <stp>FALSE</stp>
        <stp>T</stp>
        <tr r="X40" s="1"/>
      </tp>
      <tp>
        <v>59.73</v>
        <stp/>
        <stp>StudyData</stp>
        <stp>Close(F.CLEJ07) when (LocalYear(F.CLEJ07)=2007 And (LocalMonth(F.CLEJ07)=2 And LocalDay(F.CLEJ07)=2))</stp>
        <stp>Bar</stp>
        <stp/>
        <stp>Close</stp>
        <stp>DDC</stp>
        <stp>0</stp>
        <stp>all</stp>
        <stp/>
        <stp/>
        <stp>FALSE</stp>
        <stp>T</stp>
        <tr r="X46" s="1"/>
      </tp>
      <tp>
        <v>47.57</v>
        <stp/>
        <stp>StudyData</stp>
        <stp>Close(F.CLEJ05) when (LocalYear(F.CLEJ05)=2005 And (LocalMonth(F.CLEJ05)=2 And LocalDay(F.CLEJ05)=1))</stp>
        <stp>Bar</stp>
        <stp/>
        <stp>Close</stp>
        <stp>DDC</stp>
        <stp>0</stp>
        <stp>all</stp>
        <stp/>
        <stp/>
        <stp>FALSE</stp>
        <stp>T</stp>
        <tr r="Z56" s="1"/>
        <tr r="W58" s="1"/>
      </tp>
      <tp>
        <v>65.489999999999995</v>
        <stp/>
        <stp>StudyData</stp>
        <stp>Close(F.CLEJ06) when (LocalYear(F.CLEJ06)=2006 And (LocalMonth(F.CLEJ06)=2 And LocalDay(F.CLEJ06)=2))</stp>
        <stp>Bar</stp>
        <stp/>
        <stp>Close</stp>
        <stp>DDC</stp>
        <stp>0</stp>
        <stp>all</stp>
        <stp/>
        <stp/>
        <stp>FALSE</stp>
        <stp>T</stp>
        <tr r="X52" s="1"/>
      </tp>
      <tp>
        <v>47.15</v>
        <stp/>
        <stp>StudyData</stp>
        <stp>Close(F.CLEJ05) when (LocalYear(F.CLEJ05)=2005 And (LocalMonth(F.CLEJ05)=2 And LocalDay(F.CLEJ05)=2))</stp>
        <stp>Bar</stp>
        <stp/>
        <stp>Close</stp>
        <stp>DDC</stp>
        <stp>0</stp>
        <stp>all</stp>
        <stp/>
        <stp/>
        <stp>FALSE</stp>
        <stp>T</stp>
        <tr r="X58" s="1"/>
      </tp>
      <tp>
        <v>67.42</v>
        <stp/>
        <stp>StudyData</stp>
        <stp>Close(F.CLEJ06) when (LocalYear(F.CLEJ06)=2006 And (LocalMonth(F.CLEJ06)=2 And LocalDay(F.CLEJ06)=1))</stp>
        <stp>Bar</stp>
        <stp/>
        <stp>Close</stp>
        <stp>DDC</stp>
        <stp>0</stp>
        <stp>all</stp>
        <stp/>
        <stp/>
        <stp>FALSE</stp>
        <stp>T</stp>
        <tr r="Z50" s="1"/>
        <tr r="W52" s="1"/>
      </tp>
      <tp>
        <v>58.02</v>
        <stp/>
        <stp>StudyData</stp>
        <stp>Close(F.CLEJ07) when (LocalYear(F.CLEJ07)=2007 And (LocalMonth(F.CLEJ07)=2 And LocalDay(F.CLEJ07)=1))</stp>
        <stp>Bar</stp>
        <stp/>
        <stp>Close</stp>
        <stp>DDC</stp>
        <stp>0</stp>
        <stp>all</stp>
        <stp/>
        <stp/>
        <stp>FALSE</stp>
        <stp>T</stp>
        <tr r="Z44" s="1"/>
        <tr r="W46" s="1"/>
      </tp>
      <tp t="s">
        <v/>
        <stp/>
        <stp>StudyData</stp>
        <stp>Close(F.CLEJ14) when (LocalYear(F.CLEJ14)=2014 And (LocalMonth(F.CLEJ14)=2 And LocalDay(F.CLEJ14)=1))</stp>
        <stp>Bar</stp>
        <stp/>
        <stp>Close</stp>
        <stp>DDC</stp>
        <stp>0</stp>
        <stp>all</stp>
        <stp/>
        <stp/>
        <stp>FALSE</stp>
        <stp>T</stp>
        <tr r="W9" s="1"/>
      </tp>
      <tp>
        <v>95.72</v>
        <stp/>
        <stp>StudyData</stp>
        <stp>Close(F.CLEJ14) when (LocalYear(F.CLEJ14)=2014 And (LocalMonth(F.CLEJ14)=2 And LocalDay(F.CLEJ14)=3))</stp>
        <stp>Bar</stp>
        <stp/>
        <stp>Close</stp>
        <stp>DDC</stp>
        <stp>0</stp>
        <stp>all</stp>
        <stp/>
        <stp/>
        <stp>FALSE</stp>
        <stp>T</stp>
        <tr r="Z10" s="1"/>
      </tp>
      <tp t="s">
        <v/>
        <stp/>
        <stp>StudyData</stp>
        <stp>Close(F.CLEJ14) when (LocalYear(F.CLEJ14)=2014 And (LocalMonth(F.CLEJ14)=2 And LocalDay(F.CLEJ14)=2))</stp>
        <stp>Bar</stp>
        <stp/>
        <stp>Close</stp>
        <stp>DDC</stp>
        <stp>0</stp>
        <stp>all</stp>
        <stp/>
        <stp/>
        <stp>FALSE</stp>
        <stp>T</stp>
        <tr r="X9" s="1"/>
      </tp>
      <tp>
        <v>74.91</v>
        <stp/>
        <stp>StudyData</stp>
        <stp>Close(F.CLEJ10) when (LocalYear(F.CLEJ10)=2010 And (LocalMonth(F.CLEJ10)=2 And LocalDay(F.CLEJ10)=1))</stp>
        <stp>Bar</stp>
        <stp/>
        <stp>Close</stp>
        <stp>DDC</stp>
        <stp>0</stp>
        <stp>all</stp>
        <stp/>
        <stp/>
        <stp>FALSE</stp>
        <stp>T</stp>
        <tr r="Z28" s="1"/>
        <tr r="W29" s="1"/>
      </tp>
      <tp t="s">
        <v/>
        <stp/>
        <stp>StudyData</stp>
        <stp>Close(F.CLEJ13) when (LocalYear(F.CLEJ13)=2013 And (LocalMonth(F.CLEJ13)=2 And LocalDay(F.CLEJ13)=2))</stp>
        <stp>Bar</stp>
        <stp/>
        <stp>Close</stp>
        <stp>DDC</stp>
        <stp>0</stp>
        <stp>all</stp>
        <stp/>
        <stp/>
        <stp>FALSE</stp>
        <stp>T</stp>
        <tr r="X15" s="1"/>
      </tp>
      <tp>
        <v>93.5</v>
        <stp/>
        <stp>StudyData</stp>
        <stp>Close(F.CLEJ11) when (LocalYear(F.CLEJ11)=2011 And (LocalMonth(F.CLEJ11)=2 And LocalDay(F.CLEJ11)=1))</stp>
        <stp>Bar</stp>
        <stp/>
        <stp>Close</stp>
        <stp>DDC</stp>
        <stp>0</stp>
        <stp>all</stp>
        <stp/>
        <stp/>
        <stp>FALSE</stp>
        <stp>T</stp>
        <tr r="Z24" s="1"/>
        <tr r="W25" s="1"/>
      </tp>
      <tp>
        <v>96.74</v>
        <stp/>
        <stp>StudyData</stp>
        <stp>Close(F.CLEJ12) when (LocalYear(F.CLEJ12)=2012 And (LocalMonth(F.CLEJ12)=2 And LocalDay(F.CLEJ12)=2))</stp>
        <stp>Bar</stp>
        <stp/>
        <stp>Close</stp>
        <stp>DDC</stp>
        <stp>0</stp>
        <stp>all</stp>
        <stp/>
        <stp/>
        <stp>FALSE</stp>
        <stp>T</stp>
        <tr r="X21" s="1"/>
      </tp>
      <tp>
        <v>93.68</v>
        <stp/>
        <stp>StudyData</stp>
        <stp>Close(F.CLEJ11) when (LocalYear(F.CLEJ11)=2011 And (LocalMonth(F.CLEJ11)=2 And LocalDay(F.CLEJ11)=2))</stp>
        <stp>Bar</stp>
        <stp/>
        <stp>Close</stp>
        <stp>DDC</stp>
        <stp>0</stp>
        <stp>all</stp>
        <stp/>
        <stp/>
        <stp>FALSE</stp>
        <stp>T</stp>
        <tr r="X25" s="1"/>
      </tp>
      <tp>
        <v>97.99</v>
        <stp/>
        <stp>StudyData</stp>
        <stp>Close(F.CLEJ12) when (LocalYear(F.CLEJ12)=2012 And (LocalMonth(F.CLEJ12)=2 And LocalDay(F.CLEJ12)=1))</stp>
        <stp>Bar</stp>
        <stp/>
        <stp>Close</stp>
        <stp>DDC</stp>
        <stp>0</stp>
        <stp>all</stp>
        <stp/>
        <stp/>
        <stp>FALSE</stp>
        <stp>T</stp>
        <tr r="Z19" s="1"/>
        <tr r="W21" s="1"/>
      </tp>
      <tp>
        <v>98.24</v>
        <stp/>
        <stp>StudyData</stp>
        <stp>Close(F.CLEJ13) when (LocalYear(F.CLEJ13)=2013 And (LocalMonth(F.CLEJ13)=2 And LocalDay(F.CLEJ13)=1))</stp>
        <stp>Bar</stp>
        <stp/>
        <stp>Close</stp>
        <stp>DDC</stp>
        <stp>0</stp>
        <stp>all</stp>
        <stp/>
        <stp/>
        <stp>FALSE</stp>
        <stp>T</stp>
        <tr r="Z13" s="1"/>
        <tr r="W15" s="1"/>
      </tp>
      <tp>
        <v>42019.609178240738</v>
        <stp/>
        <stp>SystemInfo</stp>
        <stp>Linetime</stp>
        <tr r="J39" s="1"/>
      </tp>
      <tp>
        <v>97.98</v>
        <stp/>
        <stp>StudyData</stp>
        <stp>Close(F.CLEJ11) when (LocalYear(F.CLEJ11)=2011 And (LocalMonth(F.CLEJ11)=3 And LocalDay(16)=16))</stp>
        <stp>Bar</stp>
        <stp/>
        <stp>Close</stp>
        <stp>DDC</stp>
        <stp>0</stp>
        <stp>all</stp>
        <stp/>
        <stp/>
        <stp>FALSE</stp>
        <stp>T</stp>
        <tr r="AC25" s="1"/>
      </tp>
      <tp>
        <v>81.7</v>
        <stp/>
        <stp>StudyData</stp>
        <stp>Close(F.CLEJ10) when (LocalYear(F.CLEJ10)=2010 And (LocalMonth(F.CLEJ10)=3 And LocalDay(16)=16))</stp>
        <stp>Bar</stp>
        <stp/>
        <stp>Close</stp>
        <stp>DDC</stp>
        <stp>0</stp>
        <stp>all</stp>
        <stp/>
        <stp/>
        <stp>FALSE</stp>
        <stp>T</stp>
        <tr r="AC29" s="1"/>
      </tp>
      <tp>
        <v>107.06</v>
        <stp/>
        <stp>StudyData</stp>
        <stp>Close(F.CLEJ12) when (LocalYear(F.CLEJ12)=2012 And (LocalMonth(F.CLEJ12)=3 And LocalDay(16)=16))</stp>
        <stp>Bar</stp>
        <stp/>
        <stp>Close</stp>
        <stp>DDC</stp>
        <stp>0</stp>
        <stp>all</stp>
        <stp/>
        <stp/>
        <stp>FALSE</stp>
        <stp>T</stp>
        <tr r="AC21" s="1"/>
      </tp>
      <tp>
        <v>77.72</v>
        <stp/>
        <stp>StudyData</stp>
        <stp>Close(F.CLEJ10) when (LocalYear(F.CLEJ10)=2010 And (LocalMonth(F.CLEJ10)=2 And LocalDay(2)=2))</stp>
        <stp>Bar</stp>
        <stp/>
        <stp>Close</stp>
        <stp>DDC</stp>
        <stp>0</stp>
        <stp>all</stp>
        <stp/>
        <stp/>
        <stp>FALSE</stp>
        <stp>T</stp>
        <tr r="X29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30572</xdr:colOff>
      <xdr:row>40</xdr:row>
      <xdr:rowOff>97520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60320"/>
          <a:ext cx="3078572" cy="47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297180</xdr:colOff>
      <xdr:row>16</xdr:row>
      <xdr:rowOff>15240</xdr:rowOff>
    </xdr:from>
    <xdr:to>
      <xdr:col>9</xdr:col>
      <xdr:colOff>192266</xdr:colOff>
      <xdr:row>26</xdr:row>
      <xdr:rowOff>81678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4380" y="2941320"/>
          <a:ext cx="1114286" cy="18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297181</xdr:colOff>
      <xdr:row>16</xdr:row>
      <xdr:rowOff>53340</xdr:rowOff>
    </xdr:from>
    <xdr:to>
      <xdr:col>17</xdr:col>
      <xdr:colOff>144648</xdr:colOff>
      <xdr:row>18</xdr:row>
      <xdr:rowOff>59009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41181" y="2979420"/>
          <a:ext cx="1066667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449581</xdr:colOff>
      <xdr:row>16</xdr:row>
      <xdr:rowOff>7621</xdr:rowOff>
    </xdr:from>
    <xdr:to>
      <xdr:col>11</xdr:col>
      <xdr:colOff>370381</xdr:colOff>
      <xdr:row>21</xdr:row>
      <xdr:rowOff>13221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35981" y="2933701"/>
          <a:ext cx="1140000" cy="9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541020</xdr:colOff>
      <xdr:row>16</xdr:row>
      <xdr:rowOff>53340</xdr:rowOff>
    </xdr:from>
    <xdr:to>
      <xdr:col>15</xdr:col>
      <xdr:colOff>149286</xdr:colOff>
      <xdr:row>17</xdr:row>
      <xdr:rowOff>57127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6620" y="2979420"/>
          <a:ext cx="2046666" cy="186667"/>
        </a:xfrm>
        <a:prstGeom prst="rect">
          <a:avLst/>
        </a:prstGeom>
      </xdr:spPr>
    </xdr:pic>
    <xdr:clientData/>
  </xdr:twoCellAnchor>
  <xdr:twoCellAnchor editAs="oneCell">
    <xdr:from>
      <xdr:col>16</xdr:col>
      <xdr:colOff>236220</xdr:colOff>
      <xdr:row>21</xdr:row>
      <xdr:rowOff>15240</xdr:rowOff>
    </xdr:from>
    <xdr:to>
      <xdr:col>18</xdr:col>
      <xdr:colOff>581306</xdr:colOff>
      <xdr:row>41</xdr:row>
      <xdr:rowOff>122852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89820" y="4541520"/>
          <a:ext cx="1564286" cy="397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1"/>
  <sheetViews>
    <sheetView showRowColHeaders="0" tabSelected="1" zoomScale="85" zoomScaleNormal="85" workbookViewId="0">
      <selection activeCell="E9" sqref="E9:F10"/>
    </sheetView>
  </sheetViews>
  <sheetFormatPr defaultColWidth="9.109375" defaultRowHeight="21" x14ac:dyDescent="0.35"/>
  <cols>
    <col min="1" max="1" width="2.6640625" style="1" customWidth="1"/>
    <col min="2" max="2" width="12.6640625" style="1" customWidth="1"/>
    <col min="3" max="3" width="15.33203125" style="1" customWidth="1"/>
    <col min="4" max="4" width="0.88671875" style="1" customWidth="1"/>
    <col min="5" max="5" width="15.6640625" style="1" customWidth="1"/>
    <col min="6" max="6" width="4.6640625" style="1" customWidth="1"/>
    <col min="7" max="7" width="0.88671875" style="1" customWidth="1"/>
    <col min="8" max="10" width="12.6640625" style="1" customWidth="1"/>
    <col min="11" max="11" width="0.88671875" style="1" customWidth="1"/>
    <col min="12" max="14" width="12.6640625" style="1" customWidth="1"/>
    <col min="15" max="15" width="25.6640625" style="1" customWidth="1"/>
    <col min="16" max="18" width="9.109375" style="1"/>
    <col min="19" max="20" width="24.6640625" style="29" customWidth="1"/>
    <col min="21" max="21" width="12.6640625" style="1" customWidth="1"/>
    <col min="22" max="22" width="9" style="10" customWidth="1"/>
    <col min="23" max="35" width="9.109375" style="10"/>
    <col min="36" max="16384" width="9.109375" style="1"/>
  </cols>
  <sheetData>
    <row r="2" spans="2:33" ht="16.5" customHeight="1" x14ac:dyDescent="0.25">
      <c r="B2" s="116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8"/>
      <c r="U2" s="38" t="str">
        <f>IF(R7=0,"#",IF(R7=1,"#.0",IF(R7=2,"#.00",IF(R7=3,"#.000",IF(R7=4,"#.0000",IF(R7=5,"#.00000",IF(R7=6,"#.000000")))))))</f>
        <v>#.00</v>
      </c>
      <c r="V2" s="15"/>
      <c r="W2" s="15"/>
      <c r="X2" s="15"/>
      <c r="Y2" s="15"/>
      <c r="Z2" s="15"/>
      <c r="AA2" s="15"/>
      <c r="AB2" s="15"/>
    </row>
    <row r="3" spans="2:33" ht="16.5" customHeight="1" x14ac:dyDescent="0.25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27"/>
      <c r="V3" s="15"/>
      <c r="W3" s="15"/>
      <c r="X3" s="15"/>
      <c r="Y3" s="15"/>
      <c r="Z3" s="15"/>
      <c r="AA3" s="15"/>
      <c r="AB3" s="15"/>
    </row>
    <row r="4" spans="2:33" ht="3.9" customHeight="1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27"/>
      <c r="V4" s="15"/>
      <c r="W4" s="15"/>
      <c r="X4" s="15"/>
      <c r="Y4" s="15"/>
      <c r="Z4" s="15"/>
      <c r="AA4" s="15"/>
      <c r="AB4" s="15"/>
    </row>
    <row r="5" spans="2:33" ht="17.25" customHeight="1" x14ac:dyDescent="0.35">
      <c r="B5" s="98" t="s">
        <v>11</v>
      </c>
      <c r="C5" s="99"/>
      <c r="D5" s="17"/>
      <c r="E5" s="130" t="s">
        <v>12</v>
      </c>
      <c r="F5" s="131"/>
      <c r="G5" s="24"/>
      <c r="H5" s="130" t="s">
        <v>6</v>
      </c>
      <c r="I5" s="170"/>
      <c r="J5" s="131"/>
      <c r="K5" s="9"/>
      <c r="L5" s="130" t="s">
        <v>7</v>
      </c>
      <c r="M5" s="170"/>
      <c r="N5" s="131"/>
      <c r="O5" s="168" t="s">
        <v>9</v>
      </c>
      <c r="P5" s="122" t="s">
        <v>10</v>
      </c>
      <c r="Q5" s="123"/>
      <c r="R5" s="124"/>
      <c r="S5" s="166" t="s">
        <v>13</v>
      </c>
      <c r="T5" s="166" t="s">
        <v>14</v>
      </c>
      <c r="U5" s="27"/>
      <c r="V5" s="15"/>
      <c r="W5" s="15"/>
      <c r="X5" s="15"/>
      <c r="Y5" s="15"/>
      <c r="Z5" s="15"/>
      <c r="AA5" s="15"/>
      <c r="AB5" s="15"/>
    </row>
    <row r="6" spans="2:33" ht="17.25" customHeight="1" x14ac:dyDescent="0.35">
      <c r="B6" s="100"/>
      <c r="C6" s="101"/>
      <c r="D6" s="17"/>
      <c r="E6" s="132"/>
      <c r="F6" s="133"/>
      <c r="G6" s="24"/>
      <c r="H6" s="132"/>
      <c r="I6" s="171"/>
      <c r="J6" s="133"/>
      <c r="K6" s="8"/>
      <c r="L6" s="132"/>
      <c r="M6" s="171"/>
      <c r="N6" s="133"/>
      <c r="O6" s="169"/>
      <c r="P6" s="125"/>
      <c r="Q6" s="126"/>
      <c r="R6" s="127"/>
      <c r="S6" s="167"/>
      <c r="T6" s="167"/>
    </row>
    <row r="7" spans="2:33" ht="17.399999999999999" customHeight="1" x14ac:dyDescent="0.35">
      <c r="B7" s="82" t="s">
        <v>1</v>
      </c>
      <c r="C7" s="57" t="s">
        <v>2</v>
      </c>
      <c r="D7" s="18"/>
      <c r="E7" s="36" t="s">
        <v>21</v>
      </c>
      <c r="F7" s="37" t="s">
        <v>22</v>
      </c>
      <c r="G7" s="24"/>
      <c r="H7" s="102"/>
      <c r="I7" s="103"/>
      <c r="J7" s="104"/>
      <c r="K7" s="9"/>
      <c r="L7" s="102"/>
      <c r="M7" s="103"/>
      <c r="N7" s="104"/>
      <c r="O7" s="39"/>
      <c r="P7" s="128" t="s">
        <v>20</v>
      </c>
      <c r="Q7" s="129"/>
      <c r="R7" s="41">
        <v>2</v>
      </c>
      <c r="S7" s="40" t="str">
        <f>IF(F7="Y","32nds","")</f>
        <v/>
      </c>
      <c r="T7" s="40" t="str">
        <f>IF(F7="Y","32nds","")</f>
        <v/>
      </c>
      <c r="V7" s="10" t="b">
        <f>IF(J38="D","False",IF(J38="DC","False",IF(J38="ADC","True")))</f>
        <v>0</v>
      </c>
      <c r="W7" s="10">
        <f>H10</f>
        <v>1</v>
      </c>
      <c r="X7" s="10">
        <f>H10+1</f>
        <v>2</v>
      </c>
      <c r="Y7" s="10">
        <f>H10+2</f>
        <v>3</v>
      </c>
      <c r="Z7" s="10">
        <f>IF(W9=1,0,(RTD("cqg.rtd",,"StudyData","Close("&amp;$E$9&amp;") when (LocalYear("&amp;$E$9&amp;")="&amp;J10&amp;" And (LocalMonth("&amp;$E$9&amp;")="&amp;I10&amp;" And LocalDay("&amp;$E$9&amp;")="&amp;W7&amp;"))","Bar","","Close",J38,"0","all","","",V7,"T")))</f>
        <v>0</v>
      </c>
      <c r="AB7" s="10">
        <f>L10</f>
        <v>15</v>
      </c>
      <c r="AC7" s="10">
        <f>L10+1</f>
        <v>16</v>
      </c>
      <c r="AD7" s="10">
        <f>L10+2</f>
        <v>17</v>
      </c>
      <c r="AE7" s="10">
        <f>IF(AB9=1,0,(RTD("cqg.rtd",,"StudyData","Close("&amp;$E$9&amp;") when (LocalYear("&amp;$E$9&amp;")="&amp;N10&amp;" And (LocalMonth("&amp;$E$9&amp;")="&amp;M10&amp;" And LocalDay("&amp;$E$9&amp;")="&amp;AB7&amp;"))","Bar","","Close",J38,"0","all","","",V7,"T")))</f>
        <v>0</v>
      </c>
    </row>
    <row r="8" spans="2:33" ht="17.399999999999999" customHeight="1" x14ac:dyDescent="0.35">
      <c r="B8" s="82"/>
      <c r="C8" s="79">
        <v>1</v>
      </c>
      <c r="D8" s="19"/>
      <c r="E8" s="35"/>
      <c r="F8" s="35"/>
      <c r="G8" s="25"/>
      <c r="H8" s="48"/>
      <c r="I8" s="48"/>
      <c r="J8" s="48"/>
      <c r="K8" s="2"/>
      <c r="L8" s="48"/>
      <c r="M8" s="48"/>
      <c r="N8" s="48"/>
      <c r="O8" s="5"/>
      <c r="P8" s="5"/>
      <c r="Q8" s="5"/>
      <c r="R8" s="6"/>
    </row>
    <row r="9" spans="2:33" ht="17.399999999999999" customHeight="1" x14ac:dyDescent="0.25">
      <c r="B9" s="82"/>
      <c r="C9" s="80"/>
      <c r="D9" s="20"/>
      <c r="E9" s="134" t="s">
        <v>52</v>
      </c>
      <c r="F9" s="135"/>
      <c r="G9" s="26"/>
      <c r="H9" s="52">
        <f>H10</f>
        <v>1</v>
      </c>
      <c r="I9" s="53" t="str">
        <f>IF(I10=1,"January",IF(I10=2,"February",IF(I10=3,"March",IF(I10=4,"April",IF(I10=5,"May",IF(I10=6,"June",IF(I10=7,"July",IF(I10=8,"August",IF(I10=9,"September",IF(I10=10,"October",IF(I10=11,"November",IF(I10=12,"December"))))))))))))</f>
        <v>February</v>
      </c>
      <c r="J9" s="54">
        <f>J10</f>
        <v>2014</v>
      </c>
      <c r="K9" s="68"/>
      <c r="L9" s="55">
        <f>L10</f>
        <v>15</v>
      </c>
      <c r="M9" s="53" t="str">
        <f>IF(M10=1,"January",IF(M10=2,"February",IF(M10=3,"March",IF(M10=4,"April",IF(M10=5,"May",IF(M10=6,"June",IF(M10=7,"July",IF(M10=8,"August",IF(M10=9,"September",IF(M10=10,"October",IF(M10=11,"November",IF(M10=12,"December"))))))))))))</f>
        <v>March</v>
      </c>
      <c r="N9" s="56">
        <f>N10</f>
        <v>2014</v>
      </c>
      <c r="O9" s="97" t="str">
        <f>IF(AA10&gt;0,"+"&amp;TEXT(AA10,"#.00")&amp;"%",TEXT(AA10,"#.00")&amp;"%")</f>
        <v>+2.47%</v>
      </c>
      <c r="P9" s="113" t="str">
        <f>IF(F7="Y",DOLLARFR(TEXT(AA9,U2),32),TEXT(AA9,U2))</f>
        <v>2.36</v>
      </c>
      <c r="Q9" s="113"/>
      <c r="R9" s="113"/>
      <c r="S9" s="114" t="str">
        <f>IF(F7="Y",DOLLARFR(TEXT(SUM(Z7:Z12),U2),32),TEXT(SUM(Z7:Z12),U2))</f>
        <v>95.72</v>
      </c>
      <c r="T9" s="114" t="str">
        <f>IF(F7="Y",DOLLARFR(TEXT(SUM(AE7:AF12),U2),32),TEXT(SUM(AE7:AF12),U2))</f>
        <v>98.08</v>
      </c>
      <c r="U9" s="28"/>
      <c r="W9" s="10">
        <f>IF(RTD("cqg.rtd",,"StudyData","Close("&amp;$E$9&amp;") when (LocalYear("&amp;$E$9&amp;")="&amp;J10&amp;" And (LocalMonth("&amp;$E$9&amp;")="&amp;I10&amp;" And LocalDay("&amp;$E$9&amp;")="&amp;W7&amp;"))","Bar","","Close",J38,"0","all","","",V7,"T")="",1,0)</f>
        <v>1</v>
      </c>
      <c r="X9" s="10">
        <f>IF(RTD("cqg.rtd",,"StudyData","Close("&amp;$E$9&amp;") when (LocalYear("&amp;$E$9&amp;")="&amp;J10&amp;" And (LocalMonth("&amp;$E$9&amp;")="&amp;I10&amp;" And LocalDay("&amp;E$9&amp;")="&amp;X7&amp;"))","Bar","","Close",J38,"0","all","","",V7,"T")="",1,0)</f>
        <v>1</v>
      </c>
      <c r="Z9" s="10">
        <f>IF(Z7&gt;0,0,IF(X9=1,0,(RTD("cqg.rtd",,"StudyData","Close("&amp;$E$9&amp;") when (LocalYear("&amp;$E$9&amp;")="&amp;J10&amp;" And (LocalMonth("&amp;$E$9&amp;")="&amp;I10&amp;" And LocalDay("&amp;$E$9&amp;")="&amp;X7&amp;"))","Bar","","Close",J38,"0","all","","",V7,"T"))))</f>
        <v>0</v>
      </c>
      <c r="AA9" s="10">
        <f>SUM(AE7:AF12)-SUM(Z7:Z12)</f>
        <v>2.3599999999999994</v>
      </c>
      <c r="AB9" s="10">
        <f>IF(RTD("cqg.rtd",,"StudyData","Close("&amp;$E$9&amp;") when (LocalYear("&amp;$E$9&amp;")="&amp;N10&amp;" And (LocalMonth("&amp;$E$9&amp;")="&amp;M10&amp;" And LocalDay("&amp;$E$9&amp;")="&amp;AB7&amp;"))","Bar","","Close",J38,"0","all","","",V7,"T")="",1,0)</f>
        <v>1</v>
      </c>
      <c r="AC9" s="10">
        <f>IF(RTD("cqg.rtd",,"StudyData","Close("&amp;$E$9&amp;") when (LocalYear("&amp;$E$9&amp;")="&amp;N10&amp;" And (LocalMonth("&amp;$E$9&amp;")="&amp;M10&amp;" And LocalDay("&amp;$E$9&amp;")="&amp;AC7&amp;"))","Bar","","Close",J38,"0","all","","",V7,"T")="",1,0)</f>
        <v>1</v>
      </c>
      <c r="AE9" s="10">
        <f>IF(AE7&gt;0,0,IF(AC9=1,0,(RTD("cqg.rtd",,"StudyData","Close("&amp;$E$9&amp;") when (LocalYear("&amp;$E$9&amp;")="&amp;N10&amp;" And (LocalMonth("&amp;$E$9&amp;")="&amp;M10&amp;" And LocalDay("&amp;$E$9&amp;")="&amp;AC7&amp;"))","Bar","","Close",J38,"0","all","","",V7,"T"))))</f>
        <v>0</v>
      </c>
    </row>
    <row r="10" spans="2:33" ht="17.399999999999999" customHeight="1" x14ac:dyDescent="0.25">
      <c r="B10" s="82"/>
      <c r="C10" s="60" t="s">
        <v>3</v>
      </c>
      <c r="D10" s="18"/>
      <c r="E10" s="136"/>
      <c r="F10" s="137"/>
      <c r="G10" s="26"/>
      <c r="H10" s="65">
        <f>C8</f>
        <v>1</v>
      </c>
      <c r="I10" s="66">
        <f>C11</f>
        <v>2</v>
      </c>
      <c r="J10" s="66">
        <f>C14</f>
        <v>2014</v>
      </c>
      <c r="K10" s="46"/>
      <c r="L10" s="66">
        <f>C17</f>
        <v>15</v>
      </c>
      <c r="M10" s="66">
        <f>C20</f>
        <v>3</v>
      </c>
      <c r="N10" s="67">
        <f>C23</f>
        <v>2014</v>
      </c>
      <c r="O10" s="97"/>
      <c r="P10" s="113"/>
      <c r="Q10" s="113"/>
      <c r="R10" s="113"/>
      <c r="S10" s="115"/>
      <c r="T10" s="115"/>
      <c r="Z10" s="10">
        <f>IF(AND(Z7=0,Z9=0),(RTD("cqg.rtd",,"StudyData","Close("&amp;$E$9&amp;") when (LocalYear("&amp;$E$9&amp;")="&amp;J10&amp;" And (LocalMonth("&amp;$E$9&amp;")="&amp;I10&amp;" And LocalDay("&amp;$E$9&amp;")="&amp;Y7&amp;"))","Bar","","Close",J38,"0","all","","",V7,"T")),0)</f>
        <v>95.72</v>
      </c>
      <c r="AA10" s="10">
        <f>(SUM(AE7:AF12)-SUM(Z7:Z12))/(SUM(Z7:Z12))*100</f>
        <v>2.4655244463017127</v>
      </c>
      <c r="AE10" s="10">
        <f>IF(AND(AE7=0,AE9=0),(RTD("cqg.rtd",,"StudyData","Close("&amp;$E$9&amp;") when (LocalYear("&amp;$E$9&amp;")="&amp;N10&amp;" And (LocalMonth("&amp;$E$9&amp;")="&amp;M10&amp;" And LocalDay("&amp;$E$9&amp;")="&amp;AD7&amp;"))","Bar","","Close",J38,"0","all","","",V7,"T")),0)</f>
        <v>98.08</v>
      </c>
    </row>
    <row r="11" spans="2:33" ht="17.399999999999999" customHeight="1" x14ac:dyDescent="0.35">
      <c r="B11" s="82"/>
      <c r="C11" s="105">
        <v>2</v>
      </c>
      <c r="D11" s="19"/>
      <c r="E11" s="16"/>
      <c r="F11" s="16"/>
      <c r="G11" s="26"/>
      <c r="H11" s="61"/>
      <c r="I11" s="62"/>
      <c r="J11" s="62"/>
      <c r="K11" s="47"/>
      <c r="L11" s="62"/>
      <c r="M11" s="62"/>
      <c r="N11" s="62"/>
      <c r="O11" s="7"/>
      <c r="P11" s="7"/>
      <c r="Q11" s="7"/>
      <c r="R11" s="7"/>
      <c r="S11" s="70"/>
      <c r="T11" s="70"/>
    </row>
    <row r="12" spans="2:33" ht="17.399999999999999" customHeight="1" x14ac:dyDescent="0.25">
      <c r="B12" s="82"/>
      <c r="C12" s="80"/>
      <c r="D12" s="20"/>
      <c r="E12" s="93" t="str">
        <f>IF(LEFT(E9,1)="S",E9,LEFT(E9,LEN(E9)-2)&amp;IF(RIGHT(E9,LEN(E9)-(LEN(E9)-2))-1&lt;10,"0"&amp;RIGHT(E9,LEN(E9)-(LEN(E9)-2))-1,RIGHT(E9,LEN(E9)-(LEN(E9)-2))-1))</f>
        <v>F.CLEJ13</v>
      </c>
      <c r="F12" s="94"/>
      <c r="G12" s="26"/>
      <c r="H12" s="52">
        <f>H13</f>
        <v>1</v>
      </c>
      <c r="I12" s="53" t="str">
        <f>IF(I13=1,"January",IF(I13=2,"February",IF(I13=3,"March",IF(I13=4,"April",IF(I13=5,"May",IF(I13=6,"June",IF(I13=7,"July",IF(I13=8,"August",IF(I13=9,"September",IF(I13=10,"October",IF(I13=11,"November",IF(I13=12,"December"))))))))))))</f>
        <v>February</v>
      </c>
      <c r="J12" s="49">
        <f>J13</f>
        <v>2013</v>
      </c>
      <c r="K12" s="69"/>
      <c r="L12" s="53">
        <f>L13</f>
        <v>15</v>
      </c>
      <c r="M12" s="53" t="str">
        <f>IF(M13=1,"January",IF(M13=2,"February",IF(M13=3,"March",IF(M13=4,"April",IF(M13=5,"May",IF(M13=6,"June",IF(M13=7,"July",IF(M13=8,"August",IF(M13=9,"September",IF(M13=10,"October",IF(M13=11,"November",IF(M13=12,"December"))))))))))))</f>
        <v>March</v>
      </c>
      <c r="N12" s="56">
        <f>N13</f>
        <v>2013</v>
      </c>
      <c r="O12" s="97" t="str">
        <f>IF(AA16&gt;0,"+"&amp;TEXT(AA16,"#.00")&amp;"%",TEXT(AA16,"#.00")&amp;"%")</f>
        <v>-4.88%</v>
      </c>
      <c r="P12" s="113" t="str">
        <f>IF(F7="Y",DOLLARFR(TEXT(AA15,U2),32),TEXT(AA15,U2))</f>
        <v>-4.79</v>
      </c>
      <c r="Q12" s="113"/>
      <c r="R12" s="113"/>
      <c r="S12" s="114" t="str">
        <f>IF(F7="Y",DOLLARFR(TEXT(SUM(Z13:Z18),U2),32),TEXT(SUM(Z13:Z18),U2))</f>
        <v>98.24</v>
      </c>
      <c r="T12" s="114" t="str">
        <f>IF(F7="Y",DOLLARFR(TEXT(SUM(AE13:AF18),U2),32),TEXT(SUM(AE13:AF18),U2))</f>
        <v>93.45</v>
      </c>
      <c r="Y12" s="10">
        <f>IF(Z10="",Y7+1,0)</f>
        <v>0</v>
      </c>
      <c r="Z12" s="10">
        <f>IF(Z10="",RTD("cqg.rtd",,"StudyData","Close("&amp;$E$9&amp;") when (LocalYear("&amp;$E$9&amp;")="&amp;J10&amp;" And (LocalMonth("&amp;$E$9&amp;")="&amp;I10&amp;" And LocalDay("&amp;$E$9&amp;")="&amp;Y12&amp;"))","Bar","","Close",J38,"0","all","","",V7,"T"),0)</f>
        <v>0</v>
      </c>
      <c r="AD12" s="10">
        <f>IF(AD7&gt;29,AB7-1,AD7+1)</f>
        <v>18</v>
      </c>
      <c r="AE12" s="10" t="b">
        <f>IF(AE10="",(RTD("cqg.rtd",,"StudyData","Close("&amp;$E$9&amp;") when (LocalYear("&amp;$E$9&amp;")="&amp;N10&amp;" And (LocalMonth("&amp;$E$9&amp;")="&amp;M10&amp;" And LocalDay("&amp;$E$9&amp;")="&amp;AD12&amp;"))","Bar","","Close",J38,"0","all","","",V7,"T")))</f>
        <v>0</v>
      </c>
      <c r="AF12" s="10" t="b">
        <f>IF(AE12="",(RTD("cqg.rtd",,"StudyData","Close("&amp;$E$9&amp;") when (LocalYear("&amp;$E$9&amp;")="&amp;N10&amp;" And (LocalMonth("&amp;$E$9&amp;")="&amp;M10&amp;" And LocalDay("&amp;$E$9&amp;")="&amp;AG12&amp;"))","Bar","","Close",J38,"0","all","","",V7,"T")))</f>
        <v>0</v>
      </c>
      <c r="AG12" s="10">
        <f>AD12-1</f>
        <v>17</v>
      </c>
    </row>
    <row r="13" spans="2:33" ht="17.399999999999999" customHeight="1" x14ac:dyDescent="0.25">
      <c r="B13" s="82"/>
      <c r="C13" s="58" t="s">
        <v>4</v>
      </c>
      <c r="D13" s="18"/>
      <c r="E13" s="95"/>
      <c r="F13" s="96"/>
      <c r="G13" s="26"/>
      <c r="H13" s="65">
        <f>H10</f>
        <v>1</v>
      </c>
      <c r="I13" s="66">
        <f>I10</f>
        <v>2</v>
      </c>
      <c r="J13" s="66">
        <f>J10-1</f>
        <v>2013</v>
      </c>
      <c r="K13" s="46"/>
      <c r="L13" s="66">
        <f>L10</f>
        <v>15</v>
      </c>
      <c r="M13" s="66">
        <f>M10</f>
        <v>3</v>
      </c>
      <c r="N13" s="67">
        <f>N10-1</f>
        <v>2013</v>
      </c>
      <c r="O13" s="97"/>
      <c r="P13" s="113"/>
      <c r="Q13" s="113"/>
      <c r="R13" s="113"/>
      <c r="S13" s="115"/>
      <c r="T13" s="115"/>
      <c r="W13" s="10">
        <f>H13</f>
        <v>1</v>
      </c>
      <c r="X13" s="10">
        <f>H13+1</f>
        <v>2</v>
      </c>
      <c r="Y13" s="10">
        <f>H13+2</f>
        <v>3</v>
      </c>
      <c r="Z13" s="10">
        <f>IF(W15=1,0,(RTD("cqg.rtd",,"StudyData","Close("&amp;$E$12&amp;") when (LocalYear("&amp;$E$12&amp;")="&amp;J13&amp;" And (LocalMonth("&amp;$E$12&amp;")="&amp;I13&amp;" And LocalDay("&amp;$E$12&amp;")="&amp;W13&amp;"))","Bar","","Close",J38,"0","all","","",V7,"T")))</f>
        <v>98.24</v>
      </c>
      <c r="AB13" s="10">
        <f>L13</f>
        <v>15</v>
      </c>
      <c r="AC13" s="10">
        <f>L13+1</f>
        <v>16</v>
      </c>
      <c r="AD13" s="10">
        <f>L13+2</f>
        <v>17</v>
      </c>
      <c r="AE13" s="10">
        <f>IF(AB15=1,0,(RTD("cqg.rtd",,"StudyData","Close("&amp;$E$12&amp;") when (LocalYear("&amp;$E$12&amp;")="&amp;N13&amp;" And (LocalMonth("&amp;$E$12&amp;")="&amp;M13&amp;" And LocalDay("&amp;$E$12&amp;")="&amp;AB13&amp;"))","Bar","","Close",J38,"0","all","","",V7,"T")))</f>
        <v>93.45</v>
      </c>
    </row>
    <row r="14" spans="2:33" ht="17.399999999999999" customHeight="1" x14ac:dyDescent="0.35">
      <c r="B14" s="82"/>
      <c r="C14" s="79">
        <v>2014</v>
      </c>
      <c r="D14" s="19"/>
      <c r="E14" s="16"/>
      <c r="F14" s="16"/>
      <c r="G14" s="26"/>
      <c r="H14" s="61"/>
      <c r="I14" s="62"/>
      <c r="J14" s="62"/>
      <c r="K14" s="47"/>
      <c r="L14" s="62"/>
      <c r="M14" s="62"/>
      <c r="N14" s="62"/>
      <c r="O14" s="7"/>
      <c r="P14" s="7"/>
      <c r="Q14" s="7"/>
      <c r="R14" s="7"/>
      <c r="S14" s="70"/>
      <c r="T14" s="70"/>
    </row>
    <row r="15" spans="2:33" ht="17.399999999999999" customHeight="1" x14ac:dyDescent="0.25">
      <c r="B15" s="82"/>
      <c r="C15" s="80"/>
      <c r="D15" s="20"/>
      <c r="E15" s="93" t="str">
        <f>IF(LEFT(E9,1)="S",E9,LEFT(E9,LEN(E9)-2)&amp;IF(RIGHT(E9,LEN(E9)-(LEN(E9)-2))-2&lt;10,"0"&amp;RIGHT(E9,LEN(E9)-(LEN(E9)-2))-2,RIGHT(E9,LEN(E9)-(LEN(E9)-2))-2))</f>
        <v>F.CLEJ12</v>
      </c>
      <c r="F15" s="94"/>
      <c r="G15" s="26"/>
      <c r="H15" s="52">
        <f>H16</f>
        <v>1</v>
      </c>
      <c r="I15" s="53" t="str">
        <f>IF(I16=1,"January",IF(I16=2,"February",IF(I16=3,"March",IF(I16=4,"April",IF(I16=5,"May",IF(I16=6,"June",IF(I16=7,"July",IF(I16=8,"August",IF(I16=9,"September",IF(I16=10,"October",IF(I16=11,"November",IF(I16=12,"December"))))))))))))</f>
        <v>February</v>
      </c>
      <c r="J15" s="54">
        <f>J16</f>
        <v>2012</v>
      </c>
      <c r="K15" s="69"/>
      <c r="L15" s="55">
        <f>L16</f>
        <v>15</v>
      </c>
      <c r="M15" s="53" t="str">
        <f>IF(M16=1,"January",IF(M16=2,"February",IF(M16=3,"March",IF(M16=4,"April",IF(M16=5,"May",IF(M16=6,"June",IF(M16=7,"July",IF(M16=8,"August",IF(M16=9,"September",IF(M16=10,"October",IF(M16=11,"November",IF(M16=12,"December"))))))))))))</f>
        <v>March</v>
      </c>
      <c r="N15" s="56">
        <f>N16</f>
        <v>2012</v>
      </c>
      <c r="O15" s="97" t="str">
        <f>IF(AA22&gt;0,"+"&amp;TEXT(AA22,"#.00")&amp;"%",TEXT(AA22,"#.00")&amp;"%")</f>
        <v>+7.27%</v>
      </c>
      <c r="P15" s="113" t="str">
        <f>IF(F7="Y",DOLLARFR(TEXT(AA21,U2),32),TEXT(AA21,U2))</f>
        <v>7.12</v>
      </c>
      <c r="Q15" s="113"/>
      <c r="R15" s="113"/>
      <c r="S15" s="114" t="str">
        <f>IF(F7="Y",DOLLARFR(TEXT(SUM(Z19:Z23),U2),32),TEXT(SUM(Z19:Z23),U2))</f>
        <v>97.99</v>
      </c>
      <c r="T15" s="114" t="str">
        <f>IF(F7="Y",DOLLARFR(TEXT(SUM(AE19:AF23),U2),32),TEXT(SUM(AE19:AF23),U2))</f>
        <v>105.11</v>
      </c>
      <c r="W15" s="10">
        <f>IF(RTD("cqg.rtd",,"StudyData","Close("&amp;$E$12&amp;") when (LocalYear("&amp;$E$12&amp;")="&amp;J13&amp;" And (LocalMonth("&amp;$E$12&amp;")="&amp;I13&amp;" And LocalDay("&amp;$E$12&amp;")="&amp;W13&amp;"))","Bar","","Close",J38,"0","all","","",V7,"T")="",1,0)</f>
        <v>0</v>
      </c>
      <c r="X15" s="10">
        <f>IF(RTD("cqg.rtd",,"StudyData","Close("&amp;$E$12&amp;") when (LocalYear("&amp;$E$12&amp;")="&amp;J13&amp;" And (LocalMonth("&amp;$E$12&amp;")="&amp;I13&amp;" And LocalDay("&amp;$E$12&amp;")="&amp;X13&amp;"))","Bar","","Close",J38,"0","all","","",V7,"T")="",1,0)</f>
        <v>1</v>
      </c>
      <c r="Z15" s="10">
        <f>IF(Z13&gt;0,0,IF(X15=1,0,(RTD("cqg.rtd",,"StudyData","Close("&amp;$E$12&amp;") when (LocalYear("&amp;$E$12&amp;")="&amp;J13&amp;" And (LocalMonth("&amp;$E$12&amp;")="&amp;I13&amp;" And LocalDay("&amp;$E$12&amp;")="&amp;X13&amp;"))","Bar","","Close",J38,"0","all","","",V7,"T"))))</f>
        <v>0</v>
      </c>
      <c r="AA15" s="10">
        <f>SUM(AE13:AF18)-SUM(Z13:Z18)</f>
        <v>-4.789999999999992</v>
      </c>
      <c r="AB15" s="10">
        <f>IF(RTD("cqg.rtd",,"StudyData","Close("&amp;$E$12&amp;") when (LocalYear("&amp;$E$12&amp;")="&amp;N13&amp;" And (LocalMonth("&amp;$E$12&amp;")="&amp;M13&amp;" And LocalDay("&amp;$E$12&amp;")="&amp;AB13&amp;"))","Bar","","Close",J38,"0","all","","",V7,"T")="",1,0)</f>
        <v>0</v>
      </c>
      <c r="AC15" s="10">
        <f>IF(RTD("cqg.rtd",,"StudyData","Close("&amp;$E$12&amp;") when (LocalYear("&amp;$E$12&amp;")="&amp;N13&amp;" And (LocalMonth("&amp;$E$12&amp;")="&amp;M13&amp;" And LocalDay("&amp;E$12&amp;")="&amp;AC13&amp;"))","Bar","","Close",J38,"0","all","","",V7,"T")="",1,0)</f>
        <v>1</v>
      </c>
      <c r="AE15" s="10">
        <f>IF(AE13&gt;0,0,IF(AC15=1,0,(RTD("cqg.rtd",,"StudyData","Close("&amp;$E$12&amp;") when (LocalYear("&amp;$E$12&amp;")="&amp;N13&amp;" And (LocalMonth("&amp;$E$12&amp;")="&amp;M13&amp;" And LocalDay("&amp;$E$12&amp;")="&amp;AC13&amp;"))","Bar","","Close",J38,"0","all","","",V7,"T"))))</f>
        <v>0</v>
      </c>
    </row>
    <row r="16" spans="2:33" ht="17.399999999999999" customHeight="1" x14ac:dyDescent="0.25">
      <c r="B16" s="81" t="s">
        <v>5</v>
      </c>
      <c r="C16" s="59" t="s">
        <v>2</v>
      </c>
      <c r="D16" s="18"/>
      <c r="E16" s="95"/>
      <c r="F16" s="96"/>
      <c r="G16" s="26"/>
      <c r="H16" s="65">
        <f>H13</f>
        <v>1</v>
      </c>
      <c r="I16" s="66">
        <f>I13</f>
        <v>2</v>
      </c>
      <c r="J16" s="66">
        <f>J13-1</f>
        <v>2012</v>
      </c>
      <c r="K16" s="46"/>
      <c r="L16" s="66">
        <f>L13</f>
        <v>15</v>
      </c>
      <c r="M16" s="66">
        <f>M13</f>
        <v>3</v>
      </c>
      <c r="N16" s="67">
        <f>N13-1</f>
        <v>2012</v>
      </c>
      <c r="O16" s="97"/>
      <c r="P16" s="113"/>
      <c r="Q16" s="113"/>
      <c r="R16" s="113"/>
      <c r="S16" s="115"/>
      <c r="T16" s="115"/>
      <c r="Z16" s="10">
        <f>IF(AND(Z13=0,Z15=0),(RTD("cqg.rtd",,"StudyData","Close("&amp;$E$12&amp;") when (LocalYear("&amp;$E$12&amp;")="&amp;J13&amp;" And (LocalMonth("&amp;$E$12&amp;")="&amp;I13&amp;" And LocalDay("&amp;$E$12&amp;")="&amp;Y13&amp;"))","Bar","","Close",J38,"0","all","","",V7,"T")),0)</f>
        <v>0</v>
      </c>
      <c r="AA16" s="10">
        <f>(SUM(AE13:AF18)-SUM(Z13:Z18))/(SUM(Z13:Z18))*100</f>
        <v>-4.8758143322475496</v>
      </c>
      <c r="AE16" s="10">
        <f>IF(AND(AE13=0,AE15=0),(RTD("cqg.rtd",,"StudyData","Close("&amp;$E$12&amp;") when (LocalYear("&amp;$E$12&amp;")="&amp;N13&amp;" And (LocalMonth("&amp;$E$12&amp;")="&amp;M13&amp;" And LocalDay("&amp;$E$12&amp;")="&amp;AD13&amp;"))","Bar","","Close",J38,"0","all","","",V7,"T")),0)</f>
        <v>0</v>
      </c>
    </row>
    <row r="17" spans="2:33" ht="17.399999999999999" customHeight="1" x14ac:dyDescent="0.35">
      <c r="B17" s="82"/>
      <c r="C17" s="79">
        <v>15</v>
      </c>
      <c r="D17" s="19"/>
      <c r="E17" s="16"/>
      <c r="F17" s="16"/>
      <c r="G17" s="26"/>
      <c r="H17" s="61"/>
      <c r="I17" s="62"/>
      <c r="J17" s="62"/>
      <c r="K17" s="47"/>
      <c r="L17" s="62"/>
      <c r="M17" s="62"/>
      <c r="N17" s="62"/>
      <c r="O17" s="7"/>
      <c r="P17" s="7"/>
      <c r="Q17" s="7"/>
      <c r="R17" s="7"/>
      <c r="S17" s="70"/>
      <c r="T17" s="70"/>
    </row>
    <row r="18" spans="2:33" ht="17.399999999999999" customHeight="1" x14ac:dyDescent="0.25">
      <c r="B18" s="82"/>
      <c r="C18" s="80"/>
      <c r="D18" s="20"/>
      <c r="E18" s="93" t="str">
        <f>IF(LEFT(E9,1)="S",E9,LEFT(E9,LEN(E9)-2)&amp;IF(RIGHT(E9,LEN(E9)-(LEN(E9)-2))-3&lt;10,"0"&amp;RIGHT(E9,LEN(E9)-(LEN(E9)-2))-3,RIGHT(E9,LEN(E9)-(LEN(E9)-2))-3))</f>
        <v>F.CLEJ11</v>
      </c>
      <c r="F18" s="94"/>
      <c r="G18" s="26"/>
      <c r="H18" s="52">
        <f>H19</f>
        <v>1</v>
      </c>
      <c r="I18" s="53" t="str">
        <f>IF(I19=1,"January",IF(I19=2,"February",IF(I19=3,"March",IF(I19=4,"April",IF(I19=5,"May",IF(I19=6,"June",IF(I19=7,"July",IF(I19=8,"August",IF(I19=9,"September",IF(I19=10,"October",IF(I19=11,"November",IF(I19=12,"December"))))))))))))</f>
        <v>February</v>
      </c>
      <c r="J18" s="54">
        <f>J19</f>
        <v>2011</v>
      </c>
      <c r="K18" s="69"/>
      <c r="L18" s="55">
        <f>L19</f>
        <v>15</v>
      </c>
      <c r="M18" s="53" t="str">
        <f>IF(M19=1,"January",IF(M19=2,"February",IF(M19=3,"March",IF(M19=4,"April",IF(M19=5,"May",IF(M19=6,"June",IF(M19=7,"July",IF(M19=8,"August",IF(M19=9,"September",IF(M19=10,"October",IF(M19=11,"November",IF(M19=12,"December"))))))))))))</f>
        <v>March</v>
      </c>
      <c r="N18" s="56">
        <f>N19</f>
        <v>2011</v>
      </c>
      <c r="O18" s="97" t="str">
        <f>IF(AA26&gt;0,"+"&amp;TEXT(AA26,"#.00")&amp;"%",TEXT(AA26,"#.00")&amp;"%")</f>
        <v>+3.94%</v>
      </c>
      <c r="P18" s="113" t="str">
        <f>IF(F7="Y",DOLLARFR(TEXT(AA25,U2),32),TEXT(AA25,U2))</f>
        <v>3.68</v>
      </c>
      <c r="Q18" s="113"/>
      <c r="R18" s="113"/>
      <c r="S18" s="114" t="str">
        <f>IF(F7="Y",DOLLARFR(TEXT(SUM(Z24:Z27),U2),32),TEXT(SUM(Z24:Z27),U2))</f>
        <v>93.50</v>
      </c>
      <c r="T18" s="114" t="str">
        <f>IF(F7="Y",DOLLARFR(TEXT(SUM(AE24:AF27),U2),32),TEXT(SUM(AE24:AF27),U2))</f>
        <v>97.18</v>
      </c>
      <c r="Y18" s="10">
        <f>IF(Z16="",Y13+1,0)</f>
        <v>0</v>
      </c>
      <c r="Z18" s="10">
        <f>IF(Z16="",RTD("cqg.rtd",,"StudyData","Close("&amp;$E$12&amp;") when (LocalYear("&amp;$E$12&amp;")="&amp;J13&amp;" And (LocalMonth("&amp;$E$12&amp;")="&amp;I13&amp;" And LocalDay("&amp;$E$12&amp;")="&amp;Y18&amp;"))","Bar","","Close",J38,"0","all","","",V7,"T"),0)</f>
        <v>0</v>
      </c>
      <c r="AD18" s="10">
        <f>IF(AD13&gt;29,AB13-1,AD13+1)</f>
        <v>18</v>
      </c>
      <c r="AE18" s="10" t="b">
        <f>IF(AE16="",(RTD("cqg.rtd",,"StudyData","Close("&amp;$E$12&amp;") when (LocalYear("&amp;$E$12&amp;")="&amp;N13&amp;" And (LocalMonth("&amp;$E$12&amp;")="&amp;M13&amp;" And LocalDay("&amp;$E$12&amp;")="&amp;AD18&amp;"))","Bar","","Close",J38,"0","all","","",V7,"T")))</f>
        <v>0</v>
      </c>
      <c r="AF18" s="10" t="b">
        <f>IF(AE18="",(RTD("cqg.rtd",,"StudyData","Close("&amp;$E$12&amp;") when (LocalYear("&amp;$E$12&amp;")="&amp;N13&amp;" And (LocalMonth("&amp;$E$12&amp;")="&amp;M13&amp;" And LocalDay("&amp;$E$12&amp;")="&amp;AG18&amp;"))","Bar","","Close",J38,"0","all","","",V7,"T")))</f>
        <v>0</v>
      </c>
      <c r="AG18" s="10">
        <f>AD18-1</f>
        <v>17</v>
      </c>
    </row>
    <row r="19" spans="2:33" ht="17.399999999999999" customHeight="1" x14ac:dyDescent="0.25">
      <c r="B19" s="82"/>
      <c r="C19" s="58" t="s">
        <v>3</v>
      </c>
      <c r="D19" s="18"/>
      <c r="E19" s="95"/>
      <c r="F19" s="96"/>
      <c r="G19" s="26"/>
      <c r="H19" s="65">
        <f>H16</f>
        <v>1</v>
      </c>
      <c r="I19" s="66">
        <f>I16</f>
        <v>2</v>
      </c>
      <c r="J19" s="66">
        <f>J16-1</f>
        <v>2011</v>
      </c>
      <c r="K19" s="46"/>
      <c r="L19" s="66">
        <f>L16</f>
        <v>15</v>
      </c>
      <c r="M19" s="66">
        <f>M16</f>
        <v>3</v>
      </c>
      <c r="N19" s="67">
        <f>N16-1</f>
        <v>2011</v>
      </c>
      <c r="O19" s="97"/>
      <c r="P19" s="113"/>
      <c r="Q19" s="113"/>
      <c r="R19" s="113"/>
      <c r="S19" s="115"/>
      <c r="T19" s="115"/>
      <c r="W19" s="10">
        <f>H16</f>
        <v>1</v>
      </c>
      <c r="X19" s="10">
        <f>H16+1</f>
        <v>2</v>
      </c>
      <c r="Y19" s="10">
        <f>H16+2</f>
        <v>3</v>
      </c>
      <c r="Z19" s="10">
        <f>IF(W21=1,0,(RTD("cqg.rtd",,"StudyData","Close("&amp;$E$15&amp;") when (LocalYear("&amp;$E$15&amp;")="&amp;J16&amp;" And (LocalMonth("&amp;$E$15&amp;")="&amp;I16&amp;" And LocalDay("&amp;$E$15&amp;")="&amp;W19&amp;"))","Bar","","Close",J38,"0","all","","",V7,"T")))</f>
        <v>97.99</v>
      </c>
      <c r="AB19" s="10">
        <f>L16</f>
        <v>15</v>
      </c>
      <c r="AC19" s="10">
        <f>L16+1</f>
        <v>16</v>
      </c>
      <c r="AD19" s="10">
        <f>L16+2</f>
        <v>17</v>
      </c>
      <c r="AE19" s="10">
        <f>IF(AB21=1,0,(RTD("cqg.rtd",,"StudyData","Close("&amp;$E$15&amp;") when (LocalYear("&amp;$E$15&amp;")="&amp;N16&amp;" And (LocalMonth("&amp;$E$15&amp;")="&amp;M16&amp;" And LocalDay("&amp;$E$15&amp;")="&amp;AB19&amp;"))","Bar","","Close",J38,"0","all","","",V7,"T")))</f>
        <v>105.11</v>
      </c>
    </row>
    <row r="20" spans="2:33" ht="17.399999999999999" customHeight="1" x14ac:dyDescent="0.35">
      <c r="B20" s="82"/>
      <c r="C20" s="79">
        <v>3</v>
      </c>
      <c r="D20" s="19"/>
      <c r="E20" s="16"/>
      <c r="F20" s="16"/>
      <c r="G20" s="26"/>
      <c r="H20" s="61"/>
      <c r="I20" s="62"/>
      <c r="J20" s="62"/>
      <c r="K20" s="47"/>
      <c r="L20" s="62"/>
      <c r="M20" s="62"/>
      <c r="N20" s="62"/>
      <c r="O20" s="7"/>
      <c r="P20" s="7"/>
      <c r="Q20" s="7"/>
      <c r="R20" s="7"/>
      <c r="S20" s="70"/>
      <c r="T20" s="70"/>
    </row>
    <row r="21" spans="2:33" ht="17.399999999999999" customHeight="1" x14ac:dyDescent="0.25">
      <c r="B21" s="82"/>
      <c r="C21" s="80"/>
      <c r="D21" s="20"/>
      <c r="E21" s="93" t="str">
        <f>IF(LEFT(E9,1)="S",E9,LEFT(E9,LEN(E9)-2)&amp;IF(RIGHT(E9,LEN(E9)-(LEN(E9)-2))-4&lt;10,"0"&amp;RIGHT(E9,LEN(E9)-(LEN(E9)-2))-4,RIGHT(E9,LEN(E9)-(LEN(E9)-2))-4))</f>
        <v>F.CLEJ10</v>
      </c>
      <c r="F21" s="94"/>
      <c r="G21" s="26"/>
      <c r="H21" s="52">
        <f>H22</f>
        <v>1</v>
      </c>
      <c r="I21" s="53" t="str">
        <f>IF(I22=1,"January",IF(I22=2,"February",IF(I22=3,"March",IF(I22=4,"April",IF(I22=5,"May",IF(I22=6,"June",IF(I22=7,"July",IF(I22=8,"August",IF(I22=9,"September",IF(I22=10,"October",IF(I22=11,"November",IF(I22=12,"December"))))))))))))</f>
        <v>February</v>
      </c>
      <c r="J21" s="54">
        <f>J22</f>
        <v>2010</v>
      </c>
      <c r="K21" s="69"/>
      <c r="L21" s="55">
        <f>L22</f>
        <v>15</v>
      </c>
      <c r="M21" s="53" t="str">
        <f>IF(M22=1,"January",IF(M22=2,"February",IF(M22=3,"March",IF(M22=4,"April",IF(M22=5,"May",IF(M22=6,"June",IF(M22=7,"July",IF(M22=8,"August",IF(M22=9,"September",IF(M22=10,"October",IF(M22=11,"November",IF(M22=12,"December"))))))))))))</f>
        <v>March</v>
      </c>
      <c r="N21" s="56">
        <f>N22</f>
        <v>2010</v>
      </c>
      <c r="O21" s="109" t="str">
        <f>IF(AA30&gt;0,"+"&amp;TEXT(AA30,"#.00")&amp;"%",TEXT(AA30,"#.00")&amp;"%")</f>
        <v>+6.53%</v>
      </c>
      <c r="P21" s="111" t="str">
        <f>IF(F7="Y",DOLLARFR(TEXT(AA29,U2),32),TEXT(AA29,U2))</f>
        <v>4.89</v>
      </c>
      <c r="Q21" s="111"/>
      <c r="R21" s="111"/>
      <c r="S21" s="114" t="str">
        <f>IF(F7="Y",DOLLARFR(TEXT(SUM(Z28:Z31),U2),32),TEXT(SUM(Z28:Z31),U2))</f>
        <v>74.91</v>
      </c>
      <c r="T21" s="114" t="str">
        <f>IF(F7="Y",DOLLARFR(TEXT(SUM(AE28:AF31),U2),32),TEXT(SUM(AE28:AF31),U2))</f>
        <v>79.80</v>
      </c>
      <c r="W21" s="10">
        <f>IF(RTD("cqg.rtd",,"StudyData","Close("&amp;$E$15&amp;") when (LocalYear("&amp;$E$15&amp;")="&amp;J16&amp;" And (LocalMonth("&amp;$E$15&amp;")="&amp;I16&amp;" And LocalDay("&amp;$E$15&amp;")="&amp;W19&amp;"))","Bar","","Close",J38,"0","all","","",V7,"T")="",1,0)</f>
        <v>0</v>
      </c>
      <c r="X21" s="10">
        <f>IF(RTD("cqg.rtd",,"StudyData","Close("&amp;$E$15&amp;") when (LocalYear("&amp;$E$15&amp;")="&amp;J16&amp;" And (LocalMonth("&amp;$E$15&amp;")="&amp;I16&amp;" And LocalDay("&amp;E$15&amp;")="&amp;X19&amp;"))","Bar","","Close",J38,"0","all","","",V7,"T")="",1,0)</f>
        <v>0</v>
      </c>
      <c r="Z21" s="10">
        <f>IF(Z19&gt;0,0,IF(X21=1,0,(RTD("cqg.rtd",,"StudyData","Close("&amp;$E$15&amp;") when (LocalYear("&amp;$E$15&amp;")="&amp;J16&amp;" And (LocalMonth("&amp;$E$15&amp;")="&amp;I16&amp;" And LocalDay("&amp;$E$15&amp;")="&amp;X19&amp;"))","Bar","","Close",J38,"0","all","","",V7,"T"))))</f>
        <v>0</v>
      </c>
      <c r="AA21" s="10">
        <f>SUM(AE19:AF23)-SUM(Z19:Z23)</f>
        <v>7.1200000000000045</v>
      </c>
      <c r="AB21" s="10">
        <f>IF(RTD("cqg.rtd",,"StudyData","Close("&amp;$E$15&amp;") when (LocalYear("&amp;$E$15&amp;")="&amp;N16&amp;" And (LocalMonth("&amp;$E$15&amp;")="&amp;M16&amp;" And LocalDay("&amp;$E$15&amp;")="&amp;AB19&amp;"))","Bar","","Close",J38,"0","all","","",V7,"T")="",1,0)</f>
        <v>0</v>
      </c>
      <c r="AC21" s="10">
        <f>IF(RTD("cqg.rtd",,"StudyData","Close("&amp;$E$15&amp;") when (LocalYear("&amp;$E$15&amp;")="&amp;N16&amp;" And (LocalMonth("&amp;$E$15&amp;")="&amp;M16&amp;" And LocalDay("&amp;AC$7&amp;")="&amp;AC19&amp;"))","Bar","","Close",J38,"0","all","","",V7,"T")="",1,0)</f>
        <v>0</v>
      </c>
      <c r="AE21" s="10">
        <f>IF(AE19&gt;0,0,IF(AC21=1,0,(RTD("cqg.rtd",,"StudyData","Close("&amp;$E$15&amp;") when (LocalYear("&amp;$E$15&amp;")="&amp;N16&amp;" And (LocalMonth("&amp;$E$15&amp;")="&amp;M16&amp;" And LocalDay("&amp;$E$15&amp;")="&amp;AC19&amp;"))","Bar","","Close",J38,"0","all","","",V7,"T"))))</f>
        <v>0</v>
      </c>
    </row>
    <row r="22" spans="2:33" ht="17.399999999999999" customHeight="1" x14ac:dyDescent="0.25">
      <c r="B22" s="82"/>
      <c r="C22" s="60" t="s">
        <v>4</v>
      </c>
      <c r="D22" s="18"/>
      <c r="E22" s="95"/>
      <c r="F22" s="96"/>
      <c r="G22" s="26"/>
      <c r="H22" s="65">
        <f>H19</f>
        <v>1</v>
      </c>
      <c r="I22" s="66">
        <f>I19</f>
        <v>2</v>
      </c>
      <c r="J22" s="66">
        <f>J19-1</f>
        <v>2010</v>
      </c>
      <c r="K22" s="47"/>
      <c r="L22" s="66">
        <f>L19</f>
        <v>15</v>
      </c>
      <c r="M22" s="66">
        <f>M19</f>
        <v>3</v>
      </c>
      <c r="N22" s="67">
        <f>N19-1</f>
        <v>2010</v>
      </c>
      <c r="O22" s="110"/>
      <c r="P22" s="112"/>
      <c r="Q22" s="112"/>
      <c r="R22" s="112"/>
      <c r="S22" s="115"/>
      <c r="T22" s="115"/>
      <c r="Z22" s="10">
        <f>IF(AND(Z19=0,Z21=0),(RTD("cqg.rtd",,"StudyData","Close("&amp;$E$15&amp;") when (LocalYear("&amp;$E$15&amp;")="&amp;J16&amp;" And (LocalMonth("&amp;$E$15&amp;")="&amp;I16&amp;" And LocalDay("&amp;$E$15&amp;")="&amp;Y19&amp;"))","Bar","","Close",J38,"0","all","","",V7,"T")),0)</f>
        <v>0</v>
      </c>
      <c r="AA22" s="10">
        <f>(SUM(AE19:AF23)-SUM(Z19:Z23))/(SUM(Z19:Z23))*100</f>
        <v>7.2660475558730537</v>
      </c>
      <c r="AE22" s="10">
        <f>IF(AND(AE19=0,AE21=0),(RTD("cqg.rtd",,"StudyData","Close("&amp;$E$15&amp;") when (LocalYear("&amp;$E$15&amp;")="&amp;N16&amp;" And (LocalMonth("&amp;$E$15&amp;")="&amp;M16&amp;" And LocalDay("&amp;$E$15&amp;")="&amp;AD19&amp;"))","Bar","","Close",J38,"0","all","","",V7,"T")),0)</f>
        <v>0</v>
      </c>
    </row>
    <row r="23" spans="2:33" ht="17.399999999999999" customHeight="1" x14ac:dyDescent="0.35">
      <c r="B23" s="82"/>
      <c r="C23" s="79">
        <v>2014</v>
      </c>
      <c r="D23" s="21"/>
      <c r="E23" s="16"/>
      <c r="F23" s="16"/>
      <c r="G23" s="26"/>
      <c r="H23" s="63"/>
      <c r="I23" s="64"/>
      <c r="J23" s="64"/>
      <c r="K23" s="3"/>
      <c r="L23" s="64"/>
      <c r="M23" s="64"/>
      <c r="N23" s="64"/>
      <c r="O23" s="7"/>
      <c r="P23" s="71"/>
      <c r="Q23" s="71"/>
      <c r="R23" s="71"/>
      <c r="S23" s="70"/>
      <c r="T23" s="70"/>
      <c r="Y23" s="10">
        <f>IF(Z22="",Y19+1,0)</f>
        <v>0</v>
      </c>
      <c r="Z23" s="10">
        <f>IF(Z22="",RTD("cqg.rtd",,"StudyData","Close("&amp;$E$15&amp;") when (LocalYear("&amp;$E$15&amp;")="&amp;J16&amp;" And (LocalMonth("&amp;$E$15&amp;")="&amp;I16&amp;" And LocalDay("&amp;$E$15&amp;")="&amp;Y23&amp;"))","Bar","","Close",J38,"0","all","","",V7,"T"),0)</f>
        <v>0</v>
      </c>
      <c r="AD23" s="10">
        <f>IF(AD19&gt;29,AB19-1,AD19+1)</f>
        <v>18</v>
      </c>
      <c r="AE23" s="10" t="b">
        <f>IF(AE22="",(RTD("cqg.rtd",,"StudyData","Close("&amp;$E$15&amp;") when (LocalYear("&amp;$E$15&amp;")="&amp;N16&amp;" And (LocalMonth("&amp;$E$15&amp;")="&amp;M16&amp;" And LocalDay("&amp;$E$15&amp;")="&amp;AD23&amp;"))","Bar","","Close",J38,"0","all","","",V7,"T")))</f>
        <v>0</v>
      </c>
      <c r="AF23" s="10" t="b">
        <f>IF(AE23="",(RTD("cqg.rtd",,"StudyData","Close("&amp;$E$15&amp;") when (LocalYear("&amp;$E$15&amp;")="&amp;N16&amp;" And (LocalMonth("&amp;$E$15&amp;")="&amp;M16&amp;" And LocalDay("&amp;$E$15&amp;")="&amp;AG23&amp;"))","Bar","","Close",J38,"0","all","","",V7,"T")))</f>
        <v>0</v>
      </c>
      <c r="AG23" s="10">
        <f>AD23-1</f>
        <v>17</v>
      </c>
    </row>
    <row r="24" spans="2:33" ht="17.399999999999999" customHeight="1" x14ac:dyDescent="0.25">
      <c r="B24" s="83"/>
      <c r="C24" s="80"/>
      <c r="D24" s="22"/>
      <c r="E24" s="93" t="str">
        <f>IF(LEFT(E9,1)="S",E9,LEFT(E9,LEN(E9)-2)&amp;IF(RIGHT(E9,LEN(E9)-(LEN(E9)-2))-5&lt;10,"0"&amp;RIGHT(E9,LEN(E9)-(LEN(E9)-2))-5,RIGHT(E9,LEN(E9)-(LEN(E9)-2))-5))</f>
        <v>F.CLEJ09</v>
      </c>
      <c r="F24" s="94"/>
      <c r="G24" s="26"/>
      <c r="H24" s="52">
        <f>H25</f>
        <v>1</v>
      </c>
      <c r="I24" s="53" t="str">
        <f>IF(I25=1,"January",IF(I25=2,"February",IF(I25=3,"March",IF(I25=4,"April",IF(I25=5,"May",IF(I25=6,"June",IF(I25=7,"July",IF(I25=8,"August",IF(I25=9,"September",IF(I25=10,"October",IF(I25=11,"November",IF(I25=12,"December"))))))))))))</f>
        <v>February</v>
      </c>
      <c r="J24" s="54">
        <f>J25</f>
        <v>2009</v>
      </c>
      <c r="K24" s="69"/>
      <c r="L24" s="55">
        <f>L25</f>
        <v>15</v>
      </c>
      <c r="M24" s="53" t="str">
        <f>IF(M25=1,"January",IF(M25=2,"February",IF(M25=3,"March",IF(M25=4,"April",IF(M25=5,"May",IF(M25=6,"June",IF(M25=7,"July",IF(M25=8,"August",IF(M25=9,"September",IF(M25=10,"October",IF(M25=11,"November",IF(M25=12,"December"))))))))))))</f>
        <v>March</v>
      </c>
      <c r="N24" s="56">
        <f>N25</f>
        <v>2009</v>
      </c>
      <c r="O24" s="109" t="str">
        <f>IF(AA35&gt;0,"+"&amp;TEXT(AA35,"#.00")&amp;"%",TEXT(AA35,"#.00")&amp;"%")</f>
        <v>+7.81%</v>
      </c>
      <c r="P24" s="111" t="str">
        <f>IF(F7="Y",DOLLARFR(TEXT(AA34,U2),32),TEXT(AA34,U2))</f>
        <v>3.43</v>
      </c>
      <c r="Q24" s="111"/>
      <c r="R24" s="111"/>
      <c r="S24" s="114" t="str">
        <f>IF(F7="Y",DOLLARFR(TEXT(SUM(Z32:Z37),U2),32),TEXT(SUM(Z32:Z37),U2))</f>
        <v>43.92</v>
      </c>
      <c r="T24" s="114" t="str">
        <f>IF(F7="Y",DOLLARFR(TEXT(SUM(AE32:AF37),U2),32),TEXT(SUM(AE32:AF37),U2))</f>
        <v>47.35</v>
      </c>
      <c r="W24" s="10">
        <f>H19</f>
        <v>1</v>
      </c>
      <c r="X24" s="10">
        <f>H19+1</f>
        <v>2</v>
      </c>
      <c r="Y24" s="10">
        <f>H19+2</f>
        <v>3</v>
      </c>
      <c r="Z24" s="10">
        <f>IF(W25=1,0,(RTD("cqg.rtd",,"StudyData","Close("&amp;$E$18&amp;") when (LocalYear("&amp;$E$18&amp;")="&amp;J19&amp;" And (LocalMonth("&amp;$E$18&amp;")="&amp;I19&amp;" And LocalDay("&amp;$E$18&amp;")="&amp;W24&amp;"))","Bar","","Close",J38,"0","all","","",V7,"T")))</f>
        <v>93.5</v>
      </c>
      <c r="AB24" s="10">
        <f>L19</f>
        <v>15</v>
      </c>
      <c r="AC24" s="10">
        <f>L19+1</f>
        <v>16</v>
      </c>
      <c r="AD24" s="10">
        <f>L19+2</f>
        <v>17</v>
      </c>
      <c r="AE24" s="10">
        <f>IF(AB25=1,0,(RTD("cqg.rtd",,"StudyData","Close("&amp;$E$18&amp;") when (LocalYear("&amp;$E$18&amp;")="&amp;N19&amp;" And (LocalMonth("&amp;$E$18&amp;")="&amp;M19&amp;" And LocalDay("&amp;$E$18&amp;")="&amp;AB24&amp;"))","Bar","","Close",J38,"0","all","","",V7,"T")))</f>
        <v>97.18</v>
      </c>
    </row>
    <row r="25" spans="2:33" ht="17.399999999999999" customHeight="1" x14ac:dyDescent="0.25">
      <c r="B25" s="31"/>
      <c r="C25" s="32"/>
      <c r="D25" s="22"/>
      <c r="E25" s="95"/>
      <c r="F25" s="96"/>
      <c r="G25" s="26"/>
      <c r="H25" s="65">
        <f>H22</f>
        <v>1</v>
      </c>
      <c r="I25" s="66">
        <f>I22</f>
        <v>2</v>
      </c>
      <c r="J25" s="66">
        <f>J22-1</f>
        <v>2009</v>
      </c>
      <c r="K25" s="46"/>
      <c r="L25" s="66">
        <f>L22</f>
        <v>15</v>
      </c>
      <c r="M25" s="66">
        <f>M22</f>
        <v>3</v>
      </c>
      <c r="N25" s="67">
        <f>N22-1</f>
        <v>2009</v>
      </c>
      <c r="O25" s="110"/>
      <c r="P25" s="112"/>
      <c r="Q25" s="112"/>
      <c r="R25" s="112"/>
      <c r="S25" s="115"/>
      <c r="T25" s="115"/>
      <c r="W25" s="10">
        <f>IF(RTD("cqg.rtd",,"StudyData","Close("&amp;$E$18&amp;") when (LocalYear("&amp;$E$18&amp;")="&amp;J19&amp;" And (LocalMonth("&amp;$E$18&amp;")="&amp;I19&amp;" And LocalDay("&amp;$E$18&amp;")="&amp;W24&amp;"))","Bar","","Close",J38,"0","all","","",V7,"T")="",1,0)</f>
        <v>0</v>
      </c>
      <c r="X25" s="10">
        <f>IF(RTD("cqg.rtd",,"StudyData","Close("&amp;$E$18&amp;") when (LocalYear("&amp;$E$18&amp;")="&amp;J19&amp;" And (LocalMonth("&amp;$E$18&amp;")="&amp;I19&amp;" And LocalDay("&amp;E$18&amp;")="&amp;X24&amp;"))","Bar","","Close",J38,"0","all","","",V7,"T")="",1,0)</f>
        <v>0</v>
      </c>
      <c r="Z25" s="10">
        <f>IF(Z24&gt;0,0,IF(X25=1,0,(RTD("cqg.rtd",,"StudyData","Close("&amp;$E$18&amp;") when (LocalYear("&amp;$E$18&amp;")="&amp;J19&amp;" And (LocalMonth("&amp;$E$18&amp;")="&amp;I19&amp;" And LocalDay("&amp;$E$18&amp;")="&amp;X24&amp;"))","Bar","","Close",J38,"0","all","","",V7,"T"))))</f>
        <v>0</v>
      </c>
      <c r="AA25" s="10">
        <f>SUM(AE24:AF27)-SUM(Z24:Z27)</f>
        <v>3.6800000000000068</v>
      </c>
      <c r="AB25" s="10">
        <f>IF(RTD("cqg.rtd",,"StudyData","Close("&amp;$E$18&amp;") when (LocalYear("&amp;$E$18&amp;")="&amp;N19&amp;" And (LocalMonth("&amp;$E$18&amp;")="&amp;M19&amp;" And LocalDay("&amp;$E$18&amp;")="&amp;AB24&amp;"))","Bar","","Close",J38,"0","all","","",V7,"T")="",1,0)</f>
        <v>0</v>
      </c>
      <c r="AC25" s="10">
        <f>IF(RTD("cqg.rtd",,"StudyData","Close("&amp;$E$18&amp;") when (LocalYear("&amp;$E$18&amp;")="&amp;N19&amp;" And (LocalMonth("&amp;$E$18&amp;")="&amp;M19&amp;" And LocalDay("&amp;AC$7&amp;")="&amp;AC24&amp;"))","Bar","","Close",J38,"0","all","","",V7,"T")="",1,0)</f>
        <v>0</v>
      </c>
      <c r="AE25" s="10">
        <f>IF(AE24&gt;0,0,IF(AC25=1,0,(RTD("cqg.rtd",,"StudyData","Close("&amp;$E$18&amp;") when (LocalYear("&amp;$E$18&amp;")="&amp;N19&amp;" And (LocalMonth("&amp;$E$18&amp;")="&amp;M19&amp;" And LocalDay("&amp;$E$18&amp;")="&amp;AC24&amp;"))","Bar","","Close",J38,"0","all","","",V7,"T"))))</f>
        <v>0</v>
      </c>
    </row>
    <row r="26" spans="2:33" ht="17.399999999999999" customHeight="1" x14ac:dyDescent="0.35">
      <c r="B26" s="84" t="s">
        <v>15</v>
      </c>
      <c r="C26" s="85"/>
      <c r="D26" s="23"/>
      <c r="E26" s="16"/>
      <c r="F26" s="16"/>
      <c r="G26" s="26"/>
      <c r="H26" s="61"/>
      <c r="I26" s="62"/>
      <c r="J26" s="62"/>
      <c r="K26" s="47"/>
      <c r="L26" s="62"/>
      <c r="M26" s="62"/>
      <c r="N26" s="62"/>
      <c r="O26" s="7"/>
      <c r="P26" s="7"/>
      <c r="Q26" s="7"/>
      <c r="R26" s="7"/>
      <c r="S26" s="72"/>
      <c r="T26" s="70"/>
      <c r="Z26" s="10">
        <f>IF(AND(Z24=0,Z25=0),(RTD("cqg.rtd",,"StudyData","Close("&amp;$E$18&amp;") when (LocalYear("&amp;$E$18&amp;")="&amp;J19&amp;" And (LocalMonth("&amp;$E$18&amp;")="&amp;I19&amp;" And LocalDay("&amp;$E$18&amp;")="&amp;Y24&amp;"))","Bar","","Close",J38,"0","all","","",V7,"T")),0)</f>
        <v>0</v>
      </c>
      <c r="AA26" s="10">
        <f>(SUM(AE24:AF27)-SUM(Z24:Z27))/(SUM(Z24:Z27))*100</f>
        <v>3.9358288770053549</v>
      </c>
      <c r="AE26" s="10">
        <f>IF(AND(AE24=0,AE25=0),(RTD("cqg.rtd",,"StudyData","Close("&amp;$E$18&amp;") when (LocalYear("&amp;$E$18&amp;")="&amp;N19&amp;" And (LocalMonth("&amp;$E$18&amp;")="&amp;M19&amp;" And LocalDay("&amp;$E$18&amp;")="&amp;AD24&amp;"))","Bar","","Close",J38,"0","all","","",V7,"T")),0)</f>
        <v>0</v>
      </c>
    </row>
    <row r="27" spans="2:33" ht="17.399999999999999" customHeight="1" x14ac:dyDescent="0.25">
      <c r="B27" s="87" t="s">
        <v>15</v>
      </c>
      <c r="C27" s="88"/>
      <c r="D27" s="23"/>
      <c r="E27" s="93" t="str">
        <f>IF(LEFT(E9,1)="S",E9,LEFT(E9,LEN(E9)-2)&amp;IF(RIGHT(E9,LEN(E9)-(LEN(E9)-2))-6&lt;10,"0"&amp;RIGHT(E9,LEN(E9)-(LEN(E9)-2))-6,RIGHT(E9,LEN(E9)-(LEN(E9)-2))-6))</f>
        <v>F.CLEJ08</v>
      </c>
      <c r="F27" s="94"/>
      <c r="G27" s="26"/>
      <c r="H27" s="52">
        <f>H28</f>
        <v>1</v>
      </c>
      <c r="I27" s="53" t="str">
        <f>IF(I28=1,"January",IF(I28=2,"February",IF(I28=3,"March",IF(I28=4,"April",IF(I28=5,"May",IF(I28=6,"June",IF(I28=7,"July",IF(I28=8,"August",IF(I28=9,"September",IF(I28=10,"October",IF(I28=11,"November",IF(I28=12,"December"))))))))))))</f>
        <v>February</v>
      </c>
      <c r="J27" s="54">
        <f>J28</f>
        <v>2008</v>
      </c>
      <c r="K27" s="69"/>
      <c r="L27" s="55">
        <f>L28</f>
        <v>15</v>
      </c>
      <c r="M27" s="53" t="str">
        <f>IF(M28=1,"January",IF(M28=2,"February",IF(M28=3,"March",IF(M28=4,"April",IF(M28=5,"May",IF(M28=6,"June",IF(M28=7,"July",IF(M28=8,"August",IF(M28=9,"September",IF(M28=10,"October",IF(M28=11,"November",IF(M28=12,"December"))))))))))))</f>
        <v>March</v>
      </c>
      <c r="N27" s="56">
        <f>N28</f>
        <v>2008</v>
      </c>
      <c r="O27" s="109" t="str">
        <f>IF(AA41&gt;0,"+"&amp;TEXT(AA41,"#.00")&amp;"%",TEXT(AA41,"#.00")&amp;"%")</f>
        <v>+18.74%</v>
      </c>
      <c r="P27" s="111" t="str">
        <f>IF(F7="Y",DOLLARFR(TEXT(AA40,U2),32),TEXT(AA40,U2))</f>
        <v>16.68</v>
      </c>
      <c r="Q27" s="111"/>
      <c r="R27" s="111"/>
      <c r="S27" s="114" t="str">
        <f>IF(F7="Y",DOLLARFR(TEXT(SUM(Z38:Z43),U2),32),TEXT(SUM(Z38:Z43),U2))</f>
        <v>89.00</v>
      </c>
      <c r="T27" s="114" t="str">
        <f>IF(F7="Y",DOLLARFR(TEXT(SUM(AE38:AF43),U2),32),TEXT(SUM(AE38:AF43),U2))</f>
        <v>105.68</v>
      </c>
      <c r="Y27" s="10">
        <f>IF(Z26="",Y24+1,0)</f>
        <v>0</v>
      </c>
      <c r="Z27" s="10">
        <f>IF(Z26="",RTD("cqg.rtd",,"StudyData","Close("&amp;$E$18&amp;") when (LocalYear("&amp;$E$18&amp;")="&amp;J19&amp;" And (LocalMonth("&amp;$E$18&amp;")="&amp;I19&amp;" And LocalDay("&amp;$E$18&amp;")="&amp;Y27&amp;"))","Bar","","Close",J38,"0","all","","",V7,"T"),0)</f>
        <v>0</v>
      </c>
      <c r="AD27" s="10">
        <f>IF(AD24&gt;29,AB24-1,AD24+1)</f>
        <v>18</v>
      </c>
      <c r="AE27" s="10" t="b">
        <f>IF(AE26="",(RTD("cqg.rtd",,"StudyData","Close("&amp;$E$18&amp;") when (LocalYear("&amp;$E$18&amp;")="&amp;N19&amp;" And (LocalMonth("&amp;$E$18&amp;")="&amp;M19&amp;" And LocalDay("&amp;$E$18&amp;")="&amp;AD27&amp;"))","Bar","","Close",J38,"0","all","","",V7,"T")))</f>
        <v>0</v>
      </c>
      <c r="AF27" s="10" t="b">
        <f>IF(AE27="",(RTD("cqg.rtd",,"StudyData","Close("&amp;$E$18&amp;") when (LocalYear("&amp;$E$18&amp;")="&amp;N19&amp;" And (LocalMonth("&amp;$E$18&amp;")="&amp;M19&amp;" And LocalDay("&amp;$E$18&amp;")="&amp;AG27&amp;"))","Bar","","Close",J38,"0","all","","",V7,"T")))</f>
        <v>0</v>
      </c>
      <c r="AG27" s="10">
        <f>AD27-1</f>
        <v>17</v>
      </c>
    </row>
    <row r="28" spans="2:33" ht="17.399999999999999" customHeight="1" x14ac:dyDescent="0.25">
      <c r="B28" s="89" t="s">
        <v>16</v>
      </c>
      <c r="C28" s="90"/>
      <c r="D28" s="23"/>
      <c r="E28" s="95"/>
      <c r="F28" s="96"/>
      <c r="G28" s="26"/>
      <c r="H28" s="65">
        <f>H25</f>
        <v>1</v>
      </c>
      <c r="I28" s="66">
        <f>I25</f>
        <v>2</v>
      </c>
      <c r="J28" s="66">
        <f>J25-1</f>
        <v>2008</v>
      </c>
      <c r="K28" s="46"/>
      <c r="L28" s="66">
        <f>L25</f>
        <v>15</v>
      </c>
      <c r="M28" s="66">
        <f>M25</f>
        <v>3</v>
      </c>
      <c r="N28" s="67">
        <f>N25-1</f>
        <v>2008</v>
      </c>
      <c r="O28" s="110"/>
      <c r="P28" s="112"/>
      <c r="Q28" s="112"/>
      <c r="R28" s="112"/>
      <c r="S28" s="115"/>
      <c r="T28" s="115"/>
      <c r="W28" s="10">
        <f>H22</f>
        <v>1</v>
      </c>
      <c r="X28" s="10">
        <f>H22+1</f>
        <v>2</v>
      </c>
      <c r="Y28" s="10">
        <f>H22+2</f>
        <v>3</v>
      </c>
      <c r="Z28" s="10">
        <f>IF(W29=1,0,(RTD("cqg.rtd",,"StudyData","Close("&amp;$E$21&amp;") when (LocalYear("&amp;$E$21&amp;")="&amp;J22&amp;" And (LocalMonth("&amp;$E$21&amp;")="&amp;I22&amp;" And LocalDay("&amp;$E$21&amp;")="&amp;W28&amp;"))","Bar","","Close",J38,"0","all","","",V7,"T")))</f>
        <v>74.91</v>
      </c>
      <c r="AB28" s="10">
        <f>L22</f>
        <v>15</v>
      </c>
      <c r="AC28" s="10">
        <f>L22+1</f>
        <v>16</v>
      </c>
      <c r="AD28" s="10">
        <f>L22+2</f>
        <v>17</v>
      </c>
      <c r="AE28" s="10">
        <f>IF(AB29=1,0,(RTD("cqg.rtd",,"StudyData","Close("&amp;$E$21&amp;") when (LocalYear("&amp;$E$21&amp;")="&amp;N22&amp;" And (LocalMonth("&amp;$E$21&amp;")="&amp;M22&amp;" And LocalDay("&amp;$E$21&amp;")="&amp;AB28&amp;"))","Bar","","Close",J38,"0","all","","",V7,"T")))</f>
        <v>79.8</v>
      </c>
    </row>
    <row r="29" spans="2:33" ht="17.399999999999999" customHeight="1" x14ac:dyDescent="0.35">
      <c r="B29" s="91"/>
      <c r="C29" s="92"/>
      <c r="D29" s="23"/>
      <c r="E29" s="16"/>
      <c r="F29" s="16"/>
      <c r="G29" s="26"/>
      <c r="H29" s="61"/>
      <c r="I29" s="62"/>
      <c r="J29" s="62"/>
      <c r="K29" s="47"/>
      <c r="L29" s="62"/>
      <c r="M29" s="62"/>
      <c r="N29" s="62"/>
      <c r="O29" s="7"/>
      <c r="P29" s="7"/>
      <c r="Q29" s="7"/>
      <c r="R29" s="7"/>
      <c r="S29" s="70"/>
      <c r="T29" s="70"/>
      <c r="W29" s="10">
        <f>IF(RTD("cqg.rtd",,"StudyData","Close("&amp;$E$21&amp;") when (LocalYear("&amp;$E$21&amp;")="&amp;J22&amp;" And (LocalMonth("&amp;$E$21&amp;")="&amp;I22&amp;" And LocalDay("&amp;$E$21&amp;")="&amp;W28&amp;"))","Bar","","Close",J38,"0","all","","",V7,"T")="",1,0)</f>
        <v>0</v>
      </c>
      <c r="X29" s="10">
        <f>IF(RTD("cqg.rtd",,"StudyData","Close("&amp;$E$21&amp;") when (LocalYear("&amp;$E$21&amp;")="&amp;J22&amp;" And (LocalMonth("&amp;$E$21&amp;")="&amp;I22&amp;" And LocalDay("&amp;X$7&amp;")="&amp;X28&amp;"))","Bar","","Close",J38,"0","all","","",V7,"T")="",1,0)</f>
        <v>0</v>
      </c>
      <c r="Z29" s="10">
        <f>IF(Z28&gt;0,0,IF(X29=1,0,(RTD("cqg.rtd",,"StudyData","Close("&amp;$E$21&amp;") when (LocalYear("&amp;$E$21&amp;")="&amp;J22&amp;" And (LocalMonth("&amp;$E$21&amp;")="&amp;I22&amp;" And LocalDay("&amp;$E$21&amp;")="&amp;X28&amp;"))","Bar","","Close",J38,"0","all","","",V7,"T"))))</f>
        <v>0</v>
      </c>
      <c r="AA29" s="10">
        <f>SUM(AE28:AF31)-SUM(Z28:Z31)</f>
        <v>4.8900000000000006</v>
      </c>
      <c r="AB29" s="10">
        <f>IF(RTD("cqg.rtd",,"StudyData","Close("&amp;$E$21&amp;") when (LocalYear("&amp;$E$21&amp;")="&amp;N22&amp;" And (LocalMonth("&amp;$E$21&amp;")="&amp;M22&amp;" And LocalDay("&amp;$E$21&amp;")="&amp;AB28&amp;"))","Bar","","Close",J38,"0","all","","",V7,"T")="",1,0)</f>
        <v>0</v>
      </c>
      <c r="AC29" s="10">
        <f>IF(RTD("cqg.rtd",,"StudyData","Close("&amp;$E$21&amp;") when (LocalYear("&amp;$E$21&amp;")="&amp;N22&amp;" And (LocalMonth("&amp;$E$21&amp;")="&amp;M22&amp;" And LocalDay("&amp;AC$7&amp;")="&amp;AC28&amp;"))","Bar","","Close",J38,"0","all","","",V7,"T")="",1,0)</f>
        <v>0</v>
      </c>
      <c r="AE29" s="10">
        <f>IF(AE28&gt;0,0,IF(AC29=1,0,(RTD("cqg.rtd",,"StudyData","Close("&amp;$E$21&amp;") when (LocalYear("&amp;$E$21&amp;")="&amp;N22&amp;" And (LocalMonth("&amp;$E$21&amp;")="&amp;M22&amp;" And LocalDay("&amp;$E$21&amp;")="&amp;AC28&amp;"))","Bar","","Close",J38,"0","all","","",V7,"T"))))</f>
        <v>0</v>
      </c>
    </row>
    <row r="30" spans="2:33" ht="17.399999999999999" customHeight="1" x14ac:dyDescent="0.25">
      <c r="B30" s="146">
        <f>MAX(AA10,AA16,AA22,AA26,AA30,AA35,AA41,AA47,AA53,AA59)/100</f>
        <v>0.18741573033707873</v>
      </c>
      <c r="C30" s="147"/>
      <c r="D30" s="23"/>
      <c r="E30" s="93" t="str">
        <f>IF(LEFT(E9,1)="S",E9,LEFT(E9,LEN(E9)-2)&amp;IF(RIGHT(E9,LEN(E9)-(LEN(E9)-2))-7&lt;10,"0"&amp;RIGHT(E9,LEN(E9)-(LEN(E9)-2))-7,RIGHT(E9,LEN(E9)-(LEN(E9)-2))-7))</f>
        <v>F.CLEJ07</v>
      </c>
      <c r="F30" s="94"/>
      <c r="G30" s="26"/>
      <c r="H30" s="52">
        <f>H31</f>
        <v>1</v>
      </c>
      <c r="I30" s="53" t="str">
        <f>IF(I31=1,"January",IF(I31=2,"February",IF(I31=3,"March",IF(I31=4,"April",IF(I31=5,"May",IF(I31=6,"June",IF(I31=7,"July",IF(I31=8,"August",IF(I31=9,"September",IF(I31=10,"October",IF(I31=11,"November",IF(I31=12,"December"))))))))))))</f>
        <v>February</v>
      </c>
      <c r="J30" s="54">
        <f>J31</f>
        <v>2007</v>
      </c>
      <c r="K30" s="69"/>
      <c r="L30" s="55">
        <f>L31</f>
        <v>15</v>
      </c>
      <c r="M30" s="53" t="str">
        <f>IF(M31=1,"January",IF(M31=2,"February",IF(M31=3,"March",IF(M31=4,"April",IF(M31=5,"May",IF(M31=6,"June",IF(M31=7,"July",IF(M31=8,"August",IF(M31=9,"September",IF(M31=10,"October",IF(M31=11,"November",IF(M31=12,"December"))))))))))))</f>
        <v>March</v>
      </c>
      <c r="N30" s="56">
        <f>N31</f>
        <v>2007</v>
      </c>
      <c r="O30" s="109" t="str">
        <f>IF(AA47&gt;0,"+"&amp;TEXT(AA47,"#.00")&amp;"%",TEXT(AA47,"#.00")&amp;"%")</f>
        <v>-.81%</v>
      </c>
      <c r="P30" s="111" t="str">
        <f>IF(F7="Y",DOLLARFR(TEXT(AA46,U2),32),TEXT(AA46,U2))</f>
        <v>-.47</v>
      </c>
      <c r="Q30" s="111"/>
      <c r="R30" s="111"/>
      <c r="S30" s="114" t="str">
        <f>IF(F7="Y",DOLLARFR(TEXT(SUM(Z44:Z49),U2),32),TEXT(SUM(Z44:Z49),U2))</f>
        <v>58.02</v>
      </c>
      <c r="T30" s="114" t="str">
        <f>IF(F7="Y",DOLLARFR(TEXT(SUM(AE44:AF49),U2),32),TEXT(SUM(AE44:AF49),U2))</f>
        <v>57.55</v>
      </c>
      <c r="Z30" s="10">
        <f>IF(AND(Z28=0,Z29=0),(RTD("cqg.rtd",,"StudyData","Close("&amp;$E$21&amp;") when (LocalYear("&amp;$E$21&amp;")="&amp;J22&amp;" And (LocalMonth("&amp;$E$21&amp;")="&amp;I22&amp;" And LocalDay("&amp;$E$21&amp;")="&amp;Y28&amp;"))","Bar","","Close",J38,"0","all","","",V7,"T")),0)</f>
        <v>0</v>
      </c>
      <c r="AA30" s="10">
        <f>(SUM(AE28:AF31)-SUM(Z28:Z31))/(SUM(Z28:Z31))*100</f>
        <v>6.5278334000800982</v>
      </c>
      <c r="AE30" s="10">
        <f>IF(AND(AE28=0,AE29=0),(RTD("cqg.rtd",,"StudyData","Close("&amp;$E$21&amp;") when (LocalYear("&amp;$E$21&amp;")="&amp;N22&amp;" And (LocalMonth("&amp;$E$21&amp;")="&amp;M22&amp;" And LocalDay("&amp;$E$21&amp;")="&amp;AD28&amp;"))","Bar","","Close",J38,"0","all","","",V7,"T")),0)</f>
        <v>0</v>
      </c>
    </row>
    <row r="31" spans="2:33" ht="17.399999999999999" customHeight="1" x14ac:dyDescent="0.25">
      <c r="B31" s="142"/>
      <c r="C31" s="143"/>
      <c r="D31" s="23"/>
      <c r="E31" s="95"/>
      <c r="F31" s="96"/>
      <c r="G31" s="26"/>
      <c r="H31" s="65">
        <f>H28</f>
        <v>1</v>
      </c>
      <c r="I31" s="66">
        <f>I28</f>
        <v>2</v>
      </c>
      <c r="J31" s="66">
        <f>J28-1</f>
        <v>2007</v>
      </c>
      <c r="K31" s="46"/>
      <c r="L31" s="66">
        <f>L28</f>
        <v>15</v>
      </c>
      <c r="M31" s="66">
        <f>M28</f>
        <v>3</v>
      </c>
      <c r="N31" s="67">
        <f>N28-1</f>
        <v>2007</v>
      </c>
      <c r="O31" s="110"/>
      <c r="P31" s="112"/>
      <c r="Q31" s="112"/>
      <c r="R31" s="112"/>
      <c r="S31" s="115"/>
      <c r="T31" s="115"/>
      <c r="Y31" s="10">
        <f>IF(Z30="",Y28+1,0)</f>
        <v>0</v>
      </c>
      <c r="Z31" s="10">
        <f>IF(Z30="",RTD("cqg.rtd",,"StudyData","Close("&amp;$E$21&amp;") when (LocalYear("&amp;$E$21&amp;")="&amp;J22&amp;" And (LocalMonth("&amp;$E$21&amp;")="&amp;I22&amp;" And LocalDay("&amp;$E$21&amp;")="&amp;Y31&amp;"))","Bar","","Close",J38,"0","all","","",V7,"T"),0)</f>
        <v>0</v>
      </c>
      <c r="AD31" s="10">
        <f>IF(AD28&gt;29,AB28-1,AD28+1)</f>
        <v>18</v>
      </c>
      <c r="AE31" s="10" t="b">
        <f>IF(AE30="",(RTD("cqg.rtd",,"StudyData","Close("&amp;$E$21&amp;") when (LocalYear("&amp;$E$21&amp;")="&amp;N22&amp;" And (LocalMonth("&amp;$E$21&amp;")="&amp;M22&amp;" And LocalDay("&amp;$E$21&amp;")="&amp;AD31&amp;"))","Bar","","Close",J38,"0","all","","",V7,"T")))</f>
        <v>0</v>
      </c>
      <c r="AF31" s="10" t="b">
        <f>IF(AE31="",(RTD("cqg.rtd",,"StudyData","Close("&amp;$E$21&amp;") when (LocalYear("&amp;$E$21&amp;")="&amp;N22&amp;" And (LocalMonth("&amp;$E$21&amp;")="&amp;M22&amp;" And LocalDay("&amp;$E$21&amp;")="&amp;AG31&amp;"))","Bar","","Close",J38,"0","all","","",V7,"T")))</f>
        <v>0</v>
      </c>
      <c r="AG31" s="10">
        <f>AD31-1</f>
        <v>17</v>
      </c>
    </row>
    <row r="32" spans="2:33" ht="17.399999999999999" customHeight="1" x14ac:dyDescent="0.35">
      <c r="B32" s="148"/>
      <c r="C32" s="149"/>
      <c r="D32" s="23"/>
      <c r="E32" s="16"/>
      <c r="F32" s="16"/>
      <c r="G32" s="26"/>
      <c r="H32" s="61"/>
      <c r="I32" s="62"/>
      <c r="J32" s="62"/>
      <c r="K32" s="47"/>
      <c r="L32" s="62"/>
      <c r="M32" s="62"/>
      <c r="N32" s="62"/>
      <c r="O32" s="7"/>
      <c r="P32" s="7"/>
      <c r="Q32" s="7"/>
      <c r="R32" s="7"/>
      <c r="S32" s="70"/>
      <c r="T32" s="70"/>
      <c r="W32" s="10">
        <f>H25</f>
        <v>1</v>
      </c>
      <c r="X32" s="10">
        <f>H25+1</f>
        <v>2</v>
      </c>
      <c r="Y32" s="10">
        <f>H25+2</f>
        <v>3</v>
      </c>
      <c r="Z32" s="10">
        <f>IF(W34=1,0,(RTD("cqg.rtd",,"StudyData","Close("&amp;$E$24&amp;") when (LocalYear("&amp;$E$24&amp;")="&amp;J25&amp;" And (LocalMonth("&amp;$E$24&amp;")="&amp;I25&amp;" And LocalDay("&amp;$E$24&amp;")="&amp;W32&amp;"))","Bar","","Close",J38,"0","all","","",V7,"T")))</f>
        <v>0</v>
      </c>
      <c r="AB32" s="10">
        <f>L25</f>
        <v>15</v>
      </c>
      <c r="AC32" s="10">
        <f>L25+1</f>
        <v>16</v>
      </c>
      <c r="AD32" s="10">
        <f>L25+2</f>
        <v>17</v>
      </c>
      <c r="AE32" s="10">
        <f>IF(AB34=1,0,(RTD("cqg.rtd",,"StudyData","Close("&amp;$E$24&amp;") when (LocalYear("&amp;$E$24&amp;")="&amp;N25&amp;" And (LocalMonth("&amp;$E$24&amp;")="&amp;M25&amp;" And LocalDay("&amp;$E$24&amp;")="&amp;AB32&amp;"))","Bar","","Close",J38,"0","all","","",V7,"T")))</f>
        <v>0</v>
      </c>
    </row>
    <row r="33" spans="2:33" ht="17.399999999999999" customHeight="1" x14ac:dyDescent="0.25">
      <c r="B33" s="144" t="s">
        <v>17</v>
      </c>
      <c r="C33" s="145"/>
      <c r="D33" s="23"/>
      <c r="E33" s="93" t="str">
        <f>IF(LEFT(E9,1)="S",E9,LEFT(E9,LEN(E9)-2)&amp;IF(RIGHT(E9,LEN(E9)-(LEN(E9)-2))-8&lt;10,"0"&amp;RIGHT(E9,LEN(E9)-(LEN(E9)-2))-8,RIGHT(E9,LEN(E9)-(LEN(E9)-2))-8))</f>
        <v>F.CLEJ06</v>
      </c>
      <c r="F33" s="94"/>
      <c r="G33" s="26"/>
      <c r="H33" s="52">
        <f>H34</f>
        <v>1</v>
      </c>
      <c r="I33" s="53" t="str">
        <f>IF(I34=1,"January",IF(I34=2,"February",IF(I34=3,"March",IF(I34=4,"April",IF(I34=5,"May",IF(I34=6,"June",IF(I34=7,"July",IF(I34=8,"August",IF(I34=9,"September",IF(I34=10,"October",IF(I34=11,"November",IF(I34=12,"December"))))))))))))</f>
        <v>February</v>
      </c>
      <c r="J33" s="54">
        <f>J34</f>
        <v>2006</v>
      </c>
      <c r="K33" s="69"/>
      <c r="L33" s="55">
        <f>L34</f>
        <v>15</v>
      </c>
      <c r="M33" s="53" t="str">
        <f>IF(M34=1,"January",IF(M34=2,"February",IF(M34=3,"March",IF(M34=4,"April",IF(M34=5,"May",IF(M34=6,"June",IF(M34=7,"July",IF(M34=8,"August",IF(M34=9,"September",IF(M34=10,"October",IF(M34=11,"November",IF(M34=12,"December"))))))))))))</f>
        <v>March</v>
      </c>
      <c r="N33" s="56">
        <f>N34</f>
        <v>2006</v>
      </c>
      <c r="O33" s="109" t="str">
        <f>IF(AA53&gt;0,"+"&amp;TEXT(AA53,"#.00")&amp;"%",TEXT(AA53,"#.00")&amp;"%")</f>
        <v>-7.79%</v>
      </c>
      <c r="P33" s="111" t="str">
        <f>IF(F7="Y",DOLLARFR(TEXT(AA52,U2),32),TEXT(AA52,U2))</f>
        <v>-5.25</v>
      </c>
      <c r="Q33" s="111"/>
      <c r="R33" s="111"/>
      <c r="S33" s="114" t="str">
        <f>IF(F7="Y",DOLLARFR(TEXT(SUM(Z50:Z55),U2),32),TEXT(SUM(Z50:Z55),U2))</f>
        <v>67.42</v>
      </c>
      <c r="T33" s="114" t="str">
        <f>IF(F7="Y",DOLLARFR(TEXT(SUM(AE50:AF55),U2),32),TEXT(SUM(AE50:AF55),U2))</f>
        <v>62.17</v>
      </c>
    </row>
    <row r="34" spans="2:33" ht="17.399999999999999" customHeight="1" x14ac:dyDescent="0.25">
      <c r="B34" s="89" t="s">
        <v>16</v>
      </c>
      <c r="C34" s="90"/>
      <c r="D34" s="23"/>
      <c r="E34" s="95"/>
      <c r="F34" s="96"/>
      <c r="G34" s="26"/>
      <c r="H34" s="65">
        <f>H31</f>
        <v>1</v>
      </c>
      <c r="I34" s="66">
        <f>I31</f>
        <v>2</v>
      </c>
      <c r="J34" s="66">
        <f>J31-1</f>
        <v>2006</v>
      </c>
      <c r="K34" s="46"/>
      <c r="L34" s="66">
        <f>L31</f>
        <v>15</v>
      </c>
      <c r="M34" s="66">
        <f>M31</f>
        <v>3</v>
      </c>
      <c r="N34" s="67">
        <f>N31-1</f>
        <v>2006</v>
      </c>
      <c r="O34" s="110"/>
      <c r="P34" s="112"/>
      <c r="Q34" s="112"/>
      <c r="R34" s="112"/>
      <c r="S34" s="115"/>
      <c r="T34" s="115"/>
      <c r="W34" s="10">
        <f>IF(RTD("cqg.rtd",,"StudyData","Close("&amp;$E$24&amp;") when (LocalYear("&amp;$E$24&amp;")="&amp;J25&amp;" And (LocalMonth("&amp;$E$24&amp;")="&amp;I25&amp;" And LocalDay("&amp;$E$24&amp;")="&amp;W32&amp;"))","Bar","","Close",J38,"0","all","","",V7,"T")="",1,0)</f>
        <v>1</v>
      </c>
      <c r="X34" s="10">
        <f>IF(RTD("cqg.rtd",,"StudyData","Close("&amp;$E$24&amp;") when (LocalYear("&amp;$E$24&amp;")="&amp;J25&amp;" And (LocalMonth("&amp;$E$24&amp;")="&amp;I25&amp;" And LocalDay("&amp;E$24&amp;")="&amp;X32&amp;"))","Bar","","Close",J38,"0","all","","",V7,"T")="",1,0)</f>
        <v>0</v>
      </c>
      <c r="Z34" s="10">
        <f>IF(Z32&gt;0,0,IF(X34=1,0,(RTD("cqg.rtd",,"StudyData","Close("&amp;$E$24&amp;") when (LocalYear("&amp;$E$24&amp;")="&amp;J25&amp;" And (LocalMonth("&amp;$E$24&amp;")="&amp;I25&amp;" And LocalDay("&amp;$E$24&amp;")="&amp;X32&amp;"))","Bar","","Close",J38,"0","all","","",V7,"T"))))</f>
        <v>43.92</v>
      </c>
      <c r="AA34" s="10">
        <f>SUM(AE32:AF37)-SUM(Z32:Z37)</f>
        <v>3.4299999999999997</v>
      </c>
      <c r="AB34" s="10">
        <f>IF(RTD("cqg.rtd",,"StudyData","Close("&amp;$E$24&amp;") when (LocalYear("&amp;$E$24&amp;")="&amp;N25&amp;" And (LocalMonth("&amp;$E$24&amp;")="&amp;M25&amp;" And LocalDay("&amp;$E$24&amp;")="&amp;AB32&amp;"))","Bar","","Close",J38,"0","all","","",V7,"T")="",1,0)</f>
        <v>1</v>
      </c>
      <c r="AC34" s="10">
        <f>IF(RTD("cqg.rtd",,"StudyData","Close("&amp;$E$24&amp;") when (LocalYear("&amp;$E$24&amp;")="&amp;N25&amp;" And (LocalMonth("&amp;$E$24&amp;")="&amp;M25&amp;" And LocalDay("&amp;$E$24&amp;")="&amp;AC32&amp;"))","Bar","","Close",J38,"0","all","","",V7,"T")="",1,0)</f>
        <v>0</v>
      </c>
      <c r="AE34" s="10">
        <f>IF(AE32&gt;0,0,IF(AC34=1,0,(RTD("cqg.rtd",,"StudyData","Close("&amp;$E$24&amp;") when (LocalYear("&amp;$E$24&amp;")="&amp;N25&amp;" And (LocalMonth("&amp;$E$24&amp;")="&amp;M25&amp;" And LocalDay("&amp;$E$24&amp;")="&amp;AC32&amp;"))","Bar","","Close",J38,"0","all","","",V7,"T"))))</f>
        <v>47.35</v>
      </c>
    </row>
    <row r="35" spans="2:33" ht="17.399999999999999" customHeight="1" x14ac:dyDescent="0.35">
      <c r="B35" s="89"/>
      <c r="C35" s="90"/>
      <c r="D35" s="23"/>
      <c r="E35" s="16"/>
      <c r="F35" s="16"/>
      <c r="G35" s="26"/>
      <c r="H35" s="61"/>
      <c r="I35" s="62"/>
      <c r="J35" s="62"/>
      <c r="K35" s="47"/>
      <c r="L35" s="62"/>
      <c r="M35" s="62"/>
      <c r="N35" s="62"/>
      <c r="O35" s="7"/>
      <c r="P35" s="7"/>
      <c r="Q35" s="7"/>
      <c r="R35" s="7"/>
      <c r="S35" s="70"/>
      <c r="T35" s="70"/>
      <c r="Z35" s="10">
        <f>IF(AND(Z32=0,Z34=0),(RTD("cqg.rtd",,"StudyData","Close("&amp;$E$24&amp;") when (LocalYear("&amp;$E$24&amp;")="&amp;J25&amp;" And (LocalMonth("&amp;$E$24&amp;")="&amp;I25&amp;" And LocalDay("&amp;$E$24&amp;")="&amp;Y32&amp;"))","Bar","","Close",J38,"0","all","","",V7,"T")),0)</f>
        <v>0</v>
      </c>
      <c r="AA35" s="10">
        <f>(SUM(AE32:AF37)-SUM(Z32:Z37))/(SUM(Z32:Z37))*100</f>
        <v>7.8096539162112926</v>
      </c>
      <c r="AE35" s="10">
        <f>IF(AND(AE32=0,AE34=0),(RTD("cqg.rtd",,"StudyData","Close("&amp;$E$24&amp;") when (LocalYear("&amp;$E$24&amp;")="&amp;N25&amp;" And (LocalMonth("&amp;$E$24&amp;")="&amp;M25&amp;" And LocalDay("&amp;$E$24&amp;")="&amp;AD32&amp;"))","Bar","","Close",J38,"0","all","","",V7,"T")),0)</f>
        <v>0</v>
      </c>
    </row>
    <row r="36" spans="2:33" ht="17.399999999999999" customHeight="1" x14ac:dyDescent="0.25">
      <c r="B36" s="142">
        <f>MIN(AA10,AA16,AA22,AA26,AA30,AA35,AA41,AA47,AA53,AA59)/100</f>
        <v>-7.7870068229012157E-2</v>
      </c>
      <c r="C36" s="143"/>
      <c r="D36" s="23"/>
      <c r="E36" s="93" t="str">
        <f>IF(LEFT(E9,1)="S",E9,LEFT(E9,LEN(E9)-2)&amp;IF(RIGHT(E9,LEN(E9)-(LEN(E9)-2))-9&lt;10,"0"&amp;RIGHT(E9,LEN(E9)-(LEN(E9)-2))-9,RIGHT(E9,LEN(E9)-(LEN(E9)-2))-9))</f>
        <v>F.CLEJ05</v>
      </c>
      <c r="F36" s="94"/>
      <c r="G36" s="26"/>
      <c r="H36" s="52">
        <f>H37</f>
        <v>1</v>
      </c>
      <c r="I36" s="53" t="str">
        <f>IF(I37=1,"January",IF(I37=2,"February",IF(I37=3,"March",IF(I37=4,"April",IF(I37=5,"May",IF(I37=6,"June",IF(I37=7,"July",IF(I37=8,"August",IF(I37=9,"September",IF(I37=10,"October",IF(I37=11,"November",IF(I37=12,"December"))))))))))))</f>
        <v>February</v>
      </c>
      <c r="J36" s="54">
        <f>J37</f>
        <v>2005</v>
      </c>
      <c r="K36" s="69"/>
      <c r="L36" s="55">
        <f>L37</f>
        <v>15</v>
      </c>
      <c r="M36" s="53" t="str">
        <f>IF(M37=1,"January",IF(M37=2,"February",IF(M37=3,"March",IF(M37=4,"April",IF(M37=5,"May",IF(M37=6,"June",IF(M37=7,"July",IF(M37=8,"August",IF(M37=9,"September",IF(M37=10,"October",IF(M37=11,"November",IF(M37=12,"December"))))))))))))</f>
        <v>March</v>
      </c>
      <c r="N36" s="56">
        <f>N37</f>
        <v>2005</v>
      </c>
      <c r="O36" s="109" t="str">
        <f>IF(AA59&gt;0,"+"&amp;TEXT(AA59,"#.00")&amp;"%",TEXT(AA59,"#.00")&amp;"%")</f>
        <v>+15.72%</v>
      </c>
      <c r="P36" s="111" t="str">
        <f>IF(F7="Y",DOLLARFR(TEXT(AA58,U2),32),TEXT(AA58,U2))</f>
        <v>7.48</v>
      </c>
      <c r="Q36" s="111"/>
      <c r="R36" s="111"/>
      <c r="S36" s="114" t="str">
        <f>IF(F7="Y",DOLLARFR(TEXT(SUM(Z56:Z61),U2),32),TEXT(SUM(Z56:Z61),U2))</f>
        <v>47.57</v>
      </c>
      <c r="T36" s="114" t="str">
        <f>IF(F7="Y",DOLLARFR(TEXT(SUM(AE56:AF61),U2),32),TEXT(SUM(AE56:AF61),U2))</f>
        <v>55.05</v>
      </c>
    </row>
    <row r="37" spans="2:33" ht="17.399999999999999" customHeight="1" x14ac:dyDescent="0.25">
      <c r="B37" s="142"/>
      <c r="C37" s="143"/>
      <c r="D37" s="23"/>
      <c r="E37" s="95"/>
      <c r="F37" s="96"/>
      <c r="G37" s="26"/>
      <c r="H37" s="65">
        <f>H34</f>
        <v>1</v>
      </c>
      <c r="I37" s="66">
        <f>I34</f>
        <v>2</v>
      </c>
      <c r="J37" s="66">
        <f>J34-1</f>
        <v>2005</v>
      </c>
      <c r="K37" s="46"/>
      <c r="L37" s="66">
        <f>L34</f>
        <v>15</v>
      </c>
      <c r="M37" s="66">
        <f>M34</f>
        <v>3</v>
      </c>
      <c r="N37" s="67">
        <f>N34-1</f>
        <v>2005</v>
      </c>
      <c r="O37" s="110"/>
      <c r="P37" s="112"/>
      <c r="Q37" s="112"/>
      <c r="R37" s="112"/>
      <c r="S37" s="115"/>
      <c r="T37" s="115"/>
      <c r="Y37" s="10">
        <f>IF(Z35="",Y32+1,0)</f>
        <v>0</v>
      </c>
      <c r="Z37" s="10">
        <f>IF(Z35="",RTD("cqg.rtd",,"StudyData","Close("&amp;$E$24&amp;") when (LocalYear("&amp;$E$24&amp;")="&amp;J25&amp;" And (LocalMonth("&amp;$E$24&amp;")="&amp;I25&amp;" And LocalDay("&amp;$E$24&amp;")="&amp;Y37&amp;"))","Bar","","Close",J38,"0","all","","",V7,"T"),0)</f>
        <v>0</v>
      </c>
      <c r="AD37" s="10">
        <f>IF(AD32&gt;29,AB32-1,AD32+1)</f>
        <v>18</v>
      </c>
      <c r="AE37" s="10" t="b">
        <f>IF(AE35="",(RTD("cqg.rtd",,"StudyData","Close("&amp;$E$24&amp;") when (LocalYear("&amp;$E$24&amp;")="&amp;N25&amp;" And (LocalMonth("&amp;$E$24&amp;")="&amp;M25&amp;" And LocalDay("&amp;$E$24&amp;")="&amp;AD37&amp;"))","Bar","","Close",J38,"0","all","","",V7,"T")))</f>
        <v>0</v>
      </c>
      <c r="AF37" s="10" t="b">
        <f>IF(AE37="",(RTD("cqg.rtd",,"StudyData","Close("&amp;$E$24&amp;") when (LocalYear("&amp;$E$24&amp;")="&amp;N25&amp;" And (LocalMonth("&amp;$E$24&amp;")="&amp;M25&amp;" And LocalDay("&amp;$E$24&amp;")="&amp;AG37&amp;"))","Bar","","Close",J38,"0","all","","",V7,"T")))</f>
        <v>0</v>
      </c>
      <c r="AG37" s="10">
        <f>AD37-1</f>
        <v>17</v>
      </c>
    </row>
    <row r="38" spans="2:33" ht="17.399999999999999" customHeight="1" x14ac:dyDescent="0.35">
      <c r="B38" s="33"/>
      <c r="C38" s="34"/>
      <c r="D38" s="23"/>
      <c r="E38" s="16"/>
      <c r="F38" s="16"/>
      <c r="G38" s="50"/>
      <c r="H38" s="86" t="s">
        <v>18</v>
      </c>
      <c r="I38" s="86"/>
      <c r="J38" s="73" t="s">
        <v>37</v>
      </c>
      <c r="K38" s="74"/>
      <c r="L38" s="14"/>
      <c r="M38" s="14"/>
      <c r="N38" s="51"/>
      <c r="O38" s="45" t="s">
        <v>9</v>
      </c>
      <c r="P38" s="106" t="s">
        <v>10</v>
      </c>
      <c r="Q38" s="107"/>
      <c r="R38" s="108"/>
      <c r="T38" s="30"/>
      <c r="W38" s="10">
        <f>H28</f>
        <v>1</v>
      </c>
      <c r="X38" s="10">
        <f>H28+1</f>
        <v>2</v>
      </c>
      <c r="Y38" s="10">
        <f>H28+2</f>
        <v>3</v>
      </c>
      <c r="Z38" s="10">
        <f>IF(W40=1,0,(RTD("cqg.rtd",,"StudyData","Close("&amp;$E$27&amp;") when (LocalYear("&amp;$E$27&amp;")="&amp;J28&amp;" And (LocalMonth("&amp;$E$27&amp;")="&amp;I28&amp;" And LocalDay("&amp;$E$27&amp;")="&amp;W38&amp;"))","Bar","","Close",J38,"0","all","","",V7,"T")))</f>
        <v>89</v>
      </c>
      <c r="AB38" s="10">
        <f>L28</f>
        <v>15</v>
      </c>
      <c r="AC38" s="10">
        <f>L28+1</f>
        <v>16</v>
      </c>
      <c r="AD38" s="10">
        <f>L28+2</f>
        <v>17</v>
      </c>
      <c r="AE38" s="10">
        <f>IF(AB40=1,0,(RTD("cqg.rtd",,"StudyData","Close("&amp;$E$27&amp;") when (LocalYear("&amp;$E$27&amp;")="&amp;N28&amp;" And (LocalMonth("&amp;$E$27&amp;")="&amp;M28&amp;" And LocalDay("&amp;$E$27&amp;")="&amp;AB38&amp;"))","Bar","","Close",J38,"0","all","","",V7,"T")))</f>
        <v>0</v>
      </c>
    </row>
    <row r="39" spans="2:33" ht="17.399999999999999" customHeight="1" x14ac:dyDescent="0.25">
      <c r="B39" s="75" t="s">
        <v>19</v>
      </c>
      <c r="C39" s="76"/>
      <c r="D39" s="76"/>
      <c r="E39" s="76"/>
      <c r="F39" s="76"/>
      <c r="G39" s="76"/>
      <c r="H39" s="76"/>
      <c r="I39" s="76"/>
      <c r="J39" s="150">
        <f>RTD("cqg.rtd", ,"SystemInfo", "Linetime")</f>
        <v>42019.609178240738</v>
      </c>
      <c r="K39" s="150"/>
      <c r="L39" s="151"/>
      <c r="M39" s="162" t="s">
        <v>8</v>
      </c>
      <c r="N39" s="163"/>
      <c r="O39" s="154" t="str">
        <f>IF(AA71&gt;0,"+"&amp;TEXT(AA71,"#.00")&amp;"%",TEXT(AA71,"#.00")&amp;"%")</f>
        <v>+4.90%</v>
      </c>
      <c r="P39" s="156" t="str">
        <f>IF(F7="Y",DOLLARFR(TEXT(AA70,U2),32),TEXT(AA70,U2))</f>
        <v>3.51</v>
      </c>
      <c r="Q39" s="157"/>
      <c r="R39" s="158"/>
      <c r="S39" s="138" t="s">
        <v>23</v>
      </c>
      <c r="T39" s="139"/>
    </row>
    <row r="40" spans="2:33" ht="17.399999999999999" customHeight="1" x14ac:dyDescent="0.25">
      <c r="B40" s="77"/>
      <c r="C40" s="78"/>
      <c r="D40" s="78"/>
      <c r="E40" s="78"/>
      <c r="F40" s="78"/>
      <c r="G40" s="78"/>
      <c r="H40" s="78"/>
      <c r="I40" s="78"/>
      <c r="J40" s="152"/>
      <c r="K40" s="152"/>
      <c r="L40" s="153"/>
      <c r="M40" s="164"/>
      <c r="N40" s="165"/>
      <c r="O40" s="155"/>
      <c r="P40" s="159"/>
      <c r="Q40" s="160"/>
      <c r="R40" s="161"/>
      <c r="S40" s="140"/>
      <c r="T40" s="141"/>
      <c r="W40" s="10">
        <f>IF(RTD("cqg.rtd",,"StudyData","Close("&amp;$E$27&amp;") when (LocalYear("&amp;$E$27&amp;")="&amp;J28&amp;" And (LocalMonth("&amp;$E$27&amp;")="&amp;I28&amp;" And LocalDay("&amp;$E$27&amp;")="&amp;W38&amp;"))","Bar","","Close",J38,"0","all","","",V7,"T")="",1,0)</f>
        <v>0</v>
      </c>
      <c r="X40" s="10">
        <f>IF(RTD("cqg.rtd",,"StudyData","Close("&amp;$E$27&amp;") when (LocalYear("&amp;$E$27&amp;")="&amp;J28&amp;" And (LocalMonth("&amp;$E$27&amp;")="&amp;I28&amp;" And LocalDay("&amp;E$27&amp;")="&amp;X38&amp;"))","Bar","","Close",J38,"0","all","","",V7,"T")="",1,0)</f>
        <v>1</v>
      </c>
      <c r="Z40" s="10">
        <f>IF(Z38&gt;0,0,IF(X40=1,0,(RTD("cqg.rtd",,"StudyData","Close("&amp;$E$27&amp;") when (LocalYear("&amp;$E$27&amp;")="&amp;J28&amp;" And (LocalMonth("&amp;$E$27&amp;")="&amp;I28&amp;" And LocalDay("&amp;$E$27&amp;")="&amp;X38&amp;"))","Bar","","Close",J38,"0","all","","",V7,"T"))))</f>
        <v>0</v>
      </c>
      <c r="AA40" s="10">
        <f>SUM(AE38:AF43)-SUM(Z38:Z43)</f>
        <v>16.680000000000007</v>
      </c>
      <c r="AB40" s="10">
        <f>IF(RTD("cqg.rtd",,"StudyData","Close("&amp;$E$27&amp;") when (LocalYear("&amp;$E$27&amp;")="&amp;N28&amp;" And (LocalMonth("&amp;$E$27&amp;")="&amp;M28&amp;" And LocalDay("&amp;$E$27&amp;")="&amp;AB38&amp;"))","Bar","","Close",J38,"0","all","","",V7,"T")="",1,0)</f>
        <v>1</v>
      </c>
      <c r="AC40" s="10">
        <f>IF(RTD("cqg.rtd",,"StudyData","Close("&amp;$E$27&amp;") when (LocalYear("&amp;$E$27&amp;")="&amp;N28&amp;" And (LocalMonth("&amp;$E$27&amp;")="&amp;M28&amp;" And LocalDay("&amp;$E$27&amp;")="&amp;AC38&amp;"))","Bar","","Close",J38,"0","all","","",V7,"T")="",1,0)</f>
        <v>1</v>
      </c>
      <c r="AE40" s="10">
        <f>IF(AE38&gt;0,0,IF(AC40=1,0,(RTD("cqg.rtd",,"StudyData","Close("&amp;$E$27&amp;") when (LocalYear("&amp;$E$27&amp;")="&amp;N28&amp;" And (LocalMonth("&amp;$E$27&amp;")="&amp;M28&amp;" And LocalDay("&amp;$E$27&amp;")="&amp;AC38&amp;"))","Bar","","Close",J38,"0","all","","",V7,"T"))))</f>
        <v>0</v>
      </c>
    </row>
    <row r="41" spans="2:33" x14ac:dyDescent="0.35">
      <c r="H41" s="4"/>
      <c r="I41" s="4"/>
      <c r="J41" s="4"/>
      <c r="K41" s="3"/>
      <c r="L41" s="4"/>
      <c r="M41" s="4"/>
      <c r="N41" s="4"/>
      <c r="O41" s="4"/>
      <c r="Z41" s="10">
        <f>IF(AND(Z38=0,Z40=0),(RTD("cqg.rtd",,"StudyData","Close("&amp;$E$27&amp;") when (LocalYear("&amp;$E$27&amp;")="&amp;J28&amp;" And (LocalMonth("&amp;$E$27&amp;")="&amp;I28&amp;" And LocalDay("&amp;$E$27&amp;")="&amp;Y38&amp;"))","Bar","","Close",J38,"0","all","","",V7,"T")),0)</f>
        <v>0</v>
      </c>
      <c r="AA41" s="10">
        <f>(SUM(AE38:AF43)-SUM(Z38:Z43))/(SUM(Z38:Z43))*100</f>
        <v>18.741573033707873</v>
      </c>
      <c r="AE41" s="10">
        <f>IF(AND(AE38=0,AE40=0),(RTD("cqg.rtd",,"StudyData","Close("&amp;$E$27&amp;") when (LocalYear("&amp;$E$27&amp;")="&amp;N28&amp;" And (LocalMonth("&amp;$E$27&amp;")="&amp;M28&amp;" And LocalDay("&amp;$E$27&amp;")="&amp;AD38&amp;"))","Bar","","Close",J38,"0","all","","",V7,"T")),0)</f>
        <v>105.68</v>
      </c>
    </row>
    <row r="42" spans="2:33" x14ac:dyDescent="0.35">
      <c r="O42" s="28"/>
    </row>
    <row r="43" spans="2:33" ht="24.9" customHeight="1" x14ac:dyDescent="0.35">
      <c r="Y43" s="10">
        <f>IF(Z41="",Y38+1,0)</f>
        <v>0</v>
      </c>
      <c r="Z43" s="10">
        <f>IF(Z41="",RTD("cqg.rtd",,"StudyData","Close("&amp;$E$27&amp;") when (LocalYear("&amp;$E$27&amp;")="&amp;J28&amp;" And (LocalMonth("&amp;$E$27&amp;")="&amp;I28&amp;" And LocalDay("&amp;$E$27&amp;")="&amp;Y43&amp;"))","Bar","","Close",J38,"0","all","","",V7,"T"),0)</f>
        <v>0</v>
      </c>
      <c r="AD43" s="10">
        <f>IF(AD38&gt;29,AB38-1,AD38+1)</f>
        <v>18</v>
      </c>
      <c r="AE43" s="10" t="b">
        <f>IF(AE41="",(RTD("cqg.rtd",,"StudyData","Close("&amp;$E$27&amp;") when (LocalYear("&amp;$E$27&amp;")="&amp;N28&amp;" And (LocalMonth("&amp;$E$27&amp;")="&amp;M28&amp;" And LocalDay("&amp;$E$27&amp;")="&amp;AD43&amp;"))","Bar","","Close",J38,"0","all","","",V7,"T")))</f>
        <v>0</v>
      </c>
      <c r="AF43" s="10" t="b">
        <f>IF(AE43="",(RTD("cqg.rtd",,"StudyData","Close("&amp;$E$27&amp;") when (LocalYear("&amp;$E$27&amp;")="&amp;N28&amp;" And (LocalMonth("&amp;$E$27&amp;")="&amp;M28&amp;" And LocalDay("&amp;$E$27&amp;")="&amp;AG43&amp;"))","Bar","","Close",J38,"0","all","","",V7,"T")))</f>
        <v>0</v>
      </c>
      <c r="AG43" s="10">
        <f>AD43-1</f>
        <v>17</v>
      </c>
    </row>
    <row r="44" spans="2:33" ht="24.9" customHeight="1" x14ac:dyDescent="0.35">
      <c r="W44" s="10">
        <f>H31</f>
        <v>1</v>
      </c>
      <c r="X44" s="10">
        <f>H31+1</f>
        <v>2</v>
      </c>
      <c r="Y44" s="10">
        <f>H31+2</f>
        <v>3</v>
      </c>
      <c r="Z44" s="10">
        <f>IF(W46=1,0,(RTD("cqg.rtd",,"StudyData","Close("&amp;$E$30&amp;") when (LocalYear("&amp;$E$30&amp;")="&amp;J31&amp;" And (LocalMonth("&amp;$E$30&amp;")="&amp;I31&amp;" And LocalDay("&amp;$E$30&amp;")="&amp;W44&amp;"))","Bar","","Close",J38,"0","all","","",V7,"T")))</f>
        <v>58.02</v>
      </c>
      <c r="AB44" s="10">
        <f>L31</f>
        <v>15</v>
      </c>
      <c r="AC44" s="10">
        <f>L31+1</f>
        <v>16</v>
      </c>
      <c r="AD44" s="10">
        <f>L31+2</f>
        <v>17</v>
      </c>
      <c r="AE44" s="10">
        <f>IF(AB46=1,0,(RTD("cqg.rtd",,"StudyData","Close("&amp;$E$30&amp;") when (LocalYear("&amp;$E$30&amp;")="&amp;N31&amp;" And (LocalMonth("&amp;$E$30&amp;")="&amp;M31&amp;" And LocalDay("&amp;$E$30&amp;")="&amp;AB44&amp;"))","Bar","","Close",J38,"0","all","","",V7,"T")))</f>
        <v>57.55</v>
      </c>
    </row>
    <row r="45" spans="2:33" ht="24.9" customHeight="1" x14ac:dyDescent="0.35"/>
    <row r="46" spans="2:33" x14ac:dyDescent="0.35">
      <c r="W46" s="10">
        <f>IF(RTD("cqg.rtd",,"StudyData","Close("&amp;$E$30&amp;") when (LocalYear("&amp;$E$30&amp;")="&amp;J31&amp;" And (LocalMonth("&amp;$E$30&amp;")="&amp;I31&amp;" And LocalDay("&amp;$E$30&amp;")="&amp;W44&amp;"))","Bar","","Close",J38,"0","all","","",V7,"T")="",1,0)</f>
        <v>0</v>
      </c>
      <c r="X46" s="10">
        <f>IF(RTD("cqg.rtd",,"StudyData","Close("&amp;$E$30&amp;") when (LocalYear("&amp;$E$30&amp;")="&amp;J31&amp;" And (LocalMonth("&amp;$E$30&amp;")="&amp;I31&amp;" And LocalDay("&amp;E$30&amp;")="&amp;X44&amp;"))","Bar","","Close",J38,"0","all","","",V7,"T")="",1,0)</f>
        <v>0</v>
      </c>
      <c r="Z46" s="10">
        <f>IF(Z44&gt;0,0,IF(X46=1,0,(RTD("cqg.rtd",,"StudyData","Close("&amp;$E$30&amp;") when (LocalYear("&amp;$E$30&amp;")="&amp;J31&amp;" And (LocalMonth("&amp;$E$30&amp;")="&amp;I31&amp;" And LocalDay("&amp;$E$30&amp;")="&amp;X44&amp;"))","Bar","","Close",J38,"0","all","","",V7,"T"))))</f>
        <v>0</v>
      </c>
      <c r="AA46" s="10">
        <f>SUM(AE44:AF49)-SUM(Z44:Z49)</f>
        <v>-0.47000000000000597</v>
      </c>
      <c r="AB46" s="10">
        <f>IF(RTD("cqg.rtd",,"StudyData","Close("&amp;$E$30&amp;") when (LocalYear("&amp;$E$30&amp;")="&amp;N31&amp;" And (LocalMonth("&amp;$E$30&amp;")="&amp;M31&amp;" And LocalDay("&amp;$E$30&amp;")="&amp;AB44&amp;"))","Bar","","Close",J38,"0","all","","",V7,"T")="",1,0)</f>
        <v>0</v>
      </c>
      <c r="AC46" s="10">
        <f>IF(RTD("cqg.rtd",,"StudyData","Close("&amp;$E$30&amp;") when (LocalYear("&amp;$E$30&amp;")="&amp;N31&amp;" And (LocalMonth("&amp;$E$30&amp;")="&amp;M31&amp;" And LocalDay("&amp;$E$30&amp;")="&amp;AC44&amp;"))","Bar","","Close",J38,"0","all","","",V7,"T")="",1,0)</f>
        <v>0</v>
      </c>
      <c r="AE46" s="10">
        <f>IF(AE44&gt;0,0,IF(AC46=1,0,(RTD("cqg.rtd",,"StudyData","Close("&amp;$E$30&amp;") when (LocalYear("&amp;$E$30&amp;")="&amp;N31&amp;" And (LocalMonth("&amp;$E$30&amp;")="&amp;M31&amp;" And LocalDay("&amp;$E$30&amp;")="&amp;AC44&amp;"))","Bar","","Close",J38,"0","all","","",V7,"T"))))</f>
        <v>0</v>
      </c>
    </row>
    <row r="47" spans="2:33" x14ac:dyDescent="0.35">
      <c r="Z47" s="10">
        <f>IF(AND(Z44=0,Z46=0),(RTD("cqg.rtd",,"StudyData","Close("&amp;$E$30&amp;") when (LocalYear("&amp;$E$30&amp;")="&amp;J31&amp;" And (LocalMonth("&amp;$E$30&amp;")="&amp;I31&amp;" And LocalDay("&amp;$E$30&amp;")="&amp;Y44&amp;"))","Bar","","Close",J38,"0","all","","",V7,"T")),0)</f>
        <v>0</v>
      </c>
      <c r="AA47" s="10">
        <f>(SUM(AE44:AF49)-SUM(Z44:Z49))/(SUM(Z44:Z49))*100</f>
        <v>-0.81006549465702493</v>
      </c>
      <c r="AE47" s="10">
        <f>IF(AND(AE44=0,AE46=0),(RTD("cqg.rtd",,"StudyData","Close("&amp;$E$30&amp;") when (LocalYear("&amp;$E$30&amp;")="&amp;N31&amp;" And (LocalMonth("&amp;$E$30&amp;")="&amp;M31&amp;" And LocalDay("&amp;$E$30&amp;")="&amp;AD44&amp;"))","Bar","","Close",J38,"0","all","","",V7,"T")),0)</f>
        <v>0</v>
      </c>
    </row>
    <row r="48" spans="2:33" x14ac:dyDescent="0.35">
      <c r="H48" s="4"/>
    </row>
    <row r="49" spans="23:33" x14ac:dyDescent="0.35">
      <c r="Y49" s="10">
        <f>IF(Z47="",Y44+1,0)</f>
        <v>0</v>
      </c>
      <c r="Z49" s="10">
        <f>IF(Z47="",RTD("cqg.rtd",,"StudyData","Close("&amp;$E$30&amp;") when (LocalYear("&amp;$E$30&amp;")="&amp;J31&amp;" And (LocalMonth("&amp;$E$30&amp;")="&amp;I31&amp;" And LocalDay("&amp;$E$30&amp;")="&amp;Y49&amp;"))","Bar","","Close",J38,"0","all","","",V7,"T"),0)</f>
        <v>0</v>
      </c>
      <c r="AD49" s="10">
        <f>IF(AD44&gt;29,AB44-1,AD44+1)</f>
        <v>18</v>
      </c>
      <c r="AE49" s="10" t="b">
        <f>IF(AE47="",(RTD("cqg.rtd",,"StudyData","Close("&amp;$E$30&amp;") when (LocalYear("&amp;$E$30&amp;")="&amp;N31&amp;" And (LocalMonth("&amp;$E$30&amp;")="&amp;M31&amp;" And LocalDay("&amp;$E$30&amp;")="&amp;AD49&amp;"))","Bar","","Close",J38,"0","all","","",V7,"T")))</f>
        <v>0</v>
      </c>
      <c r="AF49" s="10" t="b">
        <f>IF(AE49="",(RTD("cqg.rtd",,"StudyData","Close("&amp;$E$30&amp;") when (LocalYear("&amp;$E$30&amp;")="&amp;N31&amp;" And (LocalMonth("&amp;$E$30&amp;")="&amp;M31&amp;" And LocalDay("&amp;$E$30&amp;")="&amp;AG49&amp;"))","Bar","","Close",J38,"0","all","","",V7,"T")))</f>
        <v>0</v>
      </c>
      <c r="AG49" s="10">
        <f>AD49-1</f>
        <v>17</v>
      </c>
    </row>
    <row r="50" spans="23:33" x14ac:dyDescent="0.35">
      <c r="W50" s="10">
        <f>H34</f>
        <v>1</v>
      </c>
      <c r="X50" s="10">
        <f>H34+1</f>
        <v>2</v>
      </c>
      <c r="Y50" s="10">
        <f>H34+2</f>
        <v>3</v>
      </c>
      <c r="Z50" s="10">
        <f>IF(W52=1,0,(RTD("cqg.rtd",,"StudyData","Close("&amp;$E$33&amp;") when (LocalYear("&amp;$E$33&amp;")="&amp;J34&amp;" And (LocalMonth("&amp;$E$33&amp;")="&amp;I34&amp;" And LocalDay("&amp;$E$33&amp;")="&amp;W50&amp;"))","Bar","","Close",J38,"0","all","","",V7,"T")))</f>
        <v>67.42</v>
      </c>
      <c r="AB50" s="10">
        <f>L34</f>
        <v>15</v>
      </c>
      <c r="AC50" s="10">
        <f>L34+1</f>
        <v>16</v>
      </c>
      <c r="AD50" s="10">
        <f>L34+2</f>
        <v>17</v>
      </c>
      <c r="AE50" s="10">
        <f>IF(AB52=1,0,(RTD("cqg.rtd",,"StudyData","Close("&amp;$E$33&amp;") when (LocalYear("&amp;$E$33&amp;")="&amp;N34&amp;" And (LocalMonth("&amp;$E$33&amp;")="&amp;M34&amp;" And LocalDay("&amp;$E$33&amp;")="&amp;AB50&amp;"))","Bar","","Close",J38,"0","all","","",V7,"T")))</f>
        <v>62.17</v>
      </c>
    </row>
    <row r="52" spans="23:33" x14ac:dyDescent="0.35">
      <c r="W52" s="10">
        <f>IF(RTD("cqg.rtd",,"StudyData","Close("&amp;$E$33&amp;") when (LocalYear("&amp;$E$33&amp;")="&amp;J34&amp;" And (LocalMonth("&amp;$E$33&amp;")="&amp;I34&amp;" And LocalDay("&amp;$E$33&amp;")="&amp;W50&amp;"))","Bar","","Close",J38,"0","all","","",V7,"T")="",1,0)</f>
        <v>0</v>
      </c>
      <c r="X52" s="10">
        <f>IF(RTD("cqg.rtd",,"StudyData","Close("&amp;$E$33&amp;") when (LocalYear("&amp;$E$33&amp;")="&amp;J34&amp;" And (LocalMonth("&amp;$E$33&amp;")="&amp;I34&amp;" And LocalDay("&amp;E$33&amp;")="&amp;X50&amp;"))","Bar","","Close",J38,"0","all","","",V7,"T")="",1,0)</f>
        <v>0</v>
      </c>
      <c r="Z52" s="10">
        <f>IF(Z50&gt;0,0,IF(X52=1,0,(RTD("cqg.rtd",,"StudyData","Close("&amp;$E$33&amp;") when (LocalYear("&amp;$E$33&amp;")="&amp;J34&amp;" And (LocalMonth("&amp;$E$33&amp;")="&amp;I34&amp;" And LocalDay("&amp;$E$33&amp;")="&amp;X50&amp;"))","Bar","","Close",J38,"0","all","","",V7,"T"))))</f>
        <v>0</v>
      </c>
      <c r="AA52" s="10">
        <f>SUM(AE50:AF55)-SUM(Z50:Z55)</f>
        <v>-5.25</v>
      </c>
      <c r="AB52" s="10">
        <f>IF(RTD("cqg.rtd",,"StudyData","Close("&amp;$E$33&amp;") when (LocalYear("&amp;$E$33&amp;")="&amp;N34&amp;" And (LocalMonth("&amp;$E$33&amp;")="&amp;M34&amp;" And LocalDay("&amp;$E$33&amp;")="&amp;AB50&amp;"))","Bar","","Close",J38,"0","all","","",V7,"T")="",1,0)</f>
        <v>0</v>
      </c>
      <c r="AC52" s="10">
        <f>IF(RTD("cqg.rtd",,"StudyData","Close("&amp;$E$33&amp;") when (LocalYear("&amp;$E$33&amp;")="&amp;N34&amp;" And (LocalMonth("&amp;$E$33&amp;")="&amp;M34&amp;" And LocalDay("&amp;$E$33&amp;")="&amp;AC50&amp;"))","Bar","","Close",J38,"0","all","","",V7,"T")="",1,0)</f>
        <v>0</v>
      </c>
      <c r="AE52" s="10">
        <f>IF(AE50&gt;0,0,IF(AC52=1,0,(RTD("cqg.rtd",,"StudyData","Close("&amp;$E$33&amp;") when (LocalYear("&amp;$E$33&amp;")="&amp;N34&amp;" And (LocalMonth("&amp;$E$33&amp;")="&amp;M34&amp;" And LocalDay("&amp;$E$33&amp;")="&amp;AC50&amp;"))","Bar","","Close",J38,"0","all","","",V7,"T"))))</f>
        <v>0</v>
      </c>
    </row>
    <row r="53" spans="23:33" x14ac:dyDescent="0.35">
      <c r="Z53" s="10">
        <f>IF(AND(Z50=0,Z52=0),(RTD("cqg.rtd",,"StudyData","Close("&amp;$E$33&amp;") when (LocalYear("&amp;$E$33&amp;")="&amp;J34&amp;" And (LocalMonth("&amp;$E$33&amp;")="&amp;I34&amp;" And LocalDay("&amp;$E$33&amp;")="&amp;Y50&amp;"))","Bar","","Close",J38,"0","all","","",V7,"T")),0)</f>
        <v>0</v>
      </c>
      <c r="AA53" s="10">
        <f>(SUM(AE50:AF55)-SUM(Z50:Z55))/(SUM(Z50:Z55))*100</f>
        <v>-7.7870068229012155</v>
      </c>
      <c r="AE53" s="10">
        <f>IF(AND(AE50=0,AE52=0),(RTD("cqg.rtd",,"StudyData","Close("&amp;$E$33&amp;") when (LocalYear("&amp;$E$33&amp;")="&amp;N34&amp;" And (LocalMonth("&amp;$E$33&amp;")="&amp;M34&amp;" And LocalDay("&amp;$E$33&amp;")="&amp;AD50&amp;"))","Bar","","Close",J38,"0","all","","",V7,"T")),0)</f>
        <v>0</v>
      </c>
    </row>
    <row r="55" spans="23:33" x14ac:dyDescent="0.35">
      <c r="Y55" s="10">
        <f>IF(Z53="",Y50+1,0)</f>
        <v>0</v>
      </c>
      <c r="Z55" s="10">
        <f>IF(Z53="",RTD("cqg.rtd",,"StudyData","Close("&amp;$E$33&amp;") when (LocalYear("&amp;$E$33&amp;")="&amp;J34&amp;" And (LocalMonth("&amp;$E$33&amp;")="&amp;I34&amp;" And LocalDay("&amp;$E$33&amp;")="&amp;Y55&amp;"))","Bar","","Close",J38,"0","all","","",V7,"T"),0)</f>
        <v>0</v>
      </c>
      <c r="AD55" s="10">
        <f>IF(AD50&gt;29,AB50-1,AD50+1)</f>
        <v>18</v>
      </c>
      <c r="AE55" s="10" t="b">
        <f>IF(AE53="",(RTD("cqg.rtd",,"StudyData","Close("&amp;$E$33&amp;") when (LocalYear("&amp;$E$33&amp;")="&amp;N34&amp;" And (LocalMonth("&amp;$E$33&amp;")="&amp;M34&amp;" And LocalDay("&amp;$E$33&amp;")="&amp;AD55&amp;"))","Bar","","Close",J38,"0","all","","",V7,"T")))</f>
        <v>0</v>
      </c>
      <c r="AF55" s="10" t="b">
        <f>IF(AE55="",(RTD("cqg.rtd",,"StudyData","Close("&amp;$E$33&amp;") when (LocalYear("&amp;$E$33&amp;")="&amp;N34&amp;" And (LocalMonth("&amp;$E$33&amp;")="&amp;M34&amp;" And LocalDay("&amp;$E$33&amp;")="&amp;AG55&amp;"))","Bar","","Close",J38,"0","all","","",V7,"T")))</f>
        <v>0</v>
      </c>
      <c r="AG55" s="10">
        <f>AD55-1</f>
        <v>17</v>
      </c>
    </row>
    <row r="56" spans="23:33" x14ac:dyDescent="0.35">
      <c r="W56" s="10">
        <f>H37</f>
        <v>1</v>
      </c>
      <c r="X56" s="10">
        <f>H37+1</f>
        <v>2</v>
      </c>
      <c r="Y56" s="10">
        <f>H37+2</f>
        <v>3</v>
      </c>
      <c r="Z56" s="10">
        <f>IF(W58=1,0,(RTD("cqg.rtd",,"StudyData","Close("&amp;$E$36&amp;") when (LocalYear("&amp;$E$36&amp;")="&amp;J37&amp;" And (LocalMonth("&amp;$E$36&amp;")="&amp;I37&amp;" And LocalDay("&amp;$E$36&amp;")="&amp;W56&amp;"))","Bar","","Close",J38,"0","all","","",V7,"T")))</f>
        <v>47.57</v>
      </c>
      <c r="AB56" s="10">
        <f>L37</f>
        <v>15</v>
      </c>
      <c r="AC56" s="10">
        <f>L37+1</f>
        <v>16</v>
      </c>
      <c r="AD56" s="10">
        <f>L37+2</f>
        <v>17</v>
      </c>
      <c r="AE56" s="10">
        <f>IF(AB58=1,0,(RTD("cqg.rtd",,"StudyData","Close("&amp;$E$36&amp;") when (LocalYear("&amp;$E$36&amp;")="&amp;N37&amp;" And (LocalMonth("&amp;$E$36&amp;")="&amp;M37&amp;" And LocalDay("&amp;$E$36&amp;")="&amp;AB56&amp;"))","Bar","","Close",J38,"0","all","","",V7,"T")))</f>
        <v>55.05</v>
      </c>
    </row>
    <row r="58" spans="23:33" x14ac:dyDescent="0.35">
      <c r="W58" s="10">
        <f>IF(RTD("cqg.rtd",,"StudyData","Close("&amp;$E$36&amp;") when (LocalYear("&amp;$E$36&amp;")="&amp;J37&amp;" And (LocalMonth("&amp;$E$36&amp;")="&amp;I37&amp;" And LocalDay("&amp;$E$36&amp;")="&amp;W56&amp;"))","Bar","","Close",J38,"0","all","","",V7,"T")="",1,0)</f>
        <v>0</v>
      </c>
      <c r="X58" s="10">
        <f>IF(RTD("cqg.rtd",,"StudyData","Close("&amp;$E$36&amp;") when (LocalYear("&amp;$E$36&amp;")="&amp;J37&amp;" And (LocalMonth("&amp;$E$36&amp;")="&amp;I37&amp;" And LocalDay("&amp;E$36&amp;")="&amp;X56&amp;"))","Bar","","Close",J38,"0","all","","",V7,"T")="",1,0)</f>
        <v>0</v>
      </c>
      <c r="Z58" s="10">
        <f>IF(Z56&gt;0,0,IF(X58=1,0,(RTD("cqg.rtd",,"StudyData","Close("&amp;$E$36&amp;") when (LocalYear("&amp;$E$36&amp;")="&amp;J37&amp;" And (LocalMonth("&amp;$E$36&amp;")="&amp;I37&amp;" And LocalDay("&amp;$E$36&amp;")="&amp;X56&amp;"))","Bar","","Close",J38,"0","all","","",V7,"T"))))</f>
        <v>0</v>
      </c>
      <c r="AA58" s="10">
        <f>SUM(AE56:AF61)-SUM(Z56:Z61)</f>
        <v>7.4799999999999969</v>
      </c>
      <c r="AB58" s="10">
        <f>IF(RTD("cqg.rtd",,"StudyData","Close("&amp;$E$36&amp;") when (LocalYear("&amp;$E$36&amp;")="&amp;N37&amp;" And (LocalMonth("&amp;$E$36&amp;")="&amp;M37&amp;" And LocalDay("&amp;$E$36&amp;")="&amp;AB56&amp;"))","Bar","","Close",J38,"0","all","","",V7,"T")="",1,0)</f>
        <v>0</v>
      </c>
      <c r="AC58" s="10">
        <f>IF(RTD("cqg.rtd",,"StudyData","Close("&amp;$E$36&amp;") when (LocalYear("&amp;$E$36&amp;")="&amp;N37&amp;" And (LocalMonth("&amp;$E$36&amp;")="&amp;M37&amp;" And LocalDay("&amp;$E$36&amp;")="&amp;AC56&amp;"))","Bar","","Close",J38,"0","all","","",V7,"T")="",1,0)</f>
        <v>0</v>
      </c>
      <c r="AE58" s="10">
        <f>IF(AE56&gt;0,0,IF(AC58=1,0,(RTD("cqg.rtd",,"StudyData","Close("&amp;$E$36&amp;") when (LocalYear("&amp;$E$36&amp;")="&amp;N37&amp;" And (LocalMonth("&amp;$E$36&amp;")="&amp;M37&amp;" And LocalDay("&amp;$E$36&amp;")="&amp;AC56&amp;"))","Bar","","Close",J38,"0","all","","",V7,"T"))))</f>
        <v>0</v>
      </c>
    </row>
    <row r="59" spans="23:33" x14ac:dyDescent="0.35">
      <c r="Z59" s="10">
        <f>IF(AND(Z56=0,Z58=0),(RTD("cqg.rtd",,"StudyData","Close("&amp;$E$36&amp;") when (LocalYear("&amp;$E$36&amp;")="&amp;J37&amp;" And (LocalMonth("&amp;$E$36&amp;")="&amp;I37&amp;" And LocalDay("&amp;$E$36&amp;")="&amp;Y56&amp;"))","Bar","","Close",J38,"0","all","","",V7,"T")),0)</f>
        <v>0</v>
      </c>
      <c r="AA59" s="10">
        <f>(SUM(AE56:AF61)-SUM(Z56:Z61))/(SUM(Z56:Z61))*100</f>
        <v>15.724195921799447</v>
      </c>
      <c r="AE59" s="10">
        <f>IF(AND(AE56=0,AE58=0),(RTD("cqg.rtd",,"StudyData","Close("&amp;$E$36&amp;") when (LocalYear("&amp;$E$36&amp;")="&amp;N37&amp;" And (LocalMonth("&amp;$E$36&amp;")="&amp;M37&amp;" And LocalDay("&amp;$E$36&amp;")="&amp;AD56&amp;"))","Bar","","Close",J38,"0","all","","",V7,"T")),0)</f>
        <v>0</v>
      </c>
    </row>
    <row r="61" spans="23:33" x14ac:dyDescent="0.35">
      <c r="Y61" s="10">
        <f>IF(Z59="",Y56+1,0)</f>
        <v>0</v>
      </c>
      <c r="Z61" s="10">
        <f>IF(Z59="",RTD("cqg.rtd",,"StudyData","Close("&amp;$E$36&amp;") when (LocalYear("&amp;$E$36&amp;")="&amp;J37&amp;" And (LocalMonth("&amp;$E$36&amp;")="&amp;I37&amp;" And LocalDay("&amp;$E$36&amp;")="&amp;Y61&amp;"))","Bar","","Close",J38,"0","all","","",V7,"T"),0)</f>
        <v>0</v>
      </c>
      <c r="AD61" s="10">
        <f>IF(AD56&gt;29,AB56-1,AD56+1)</f>
        <v>18</v>
      </c>
      <c r="AE61" s="10" t="b">
        <f>IF(AE59="",(RTD("cqg.rtd",,"StudyData","Close("&amp;$E$36&amp;") when (LocalYear("&amp;$E$36&amp;")="&amp;N37&amp;" And (LocalMonth("&amp;$E$36&amp;")="&amp;M37&amp;" And LocalDay("&amp;$E$36&amp;")="&amp;AD61&amp;"))","Bar","","Close",J38,"0","all","","",V7,"T")))</f>
        <v>0</v>
      </c>
      <c r="AF61" s="10" t="b">
        <f>IF(AE61="",(RTD("cqg.rtd",,"StudyData","Close("&amp;$E$36&amp;") when (LocalYear("&amp;$E$36&amp;")="&amp;N37&amp;" And (LocalMonth("&amp;$E$36&amp;")="&amp;M37&amp;" And LocalDay("&amp;$E$36&amp;")="&amp;AG61&amp;"))","Bar","","Close",J38,"0","all","","",V7,"T")))</f>
        <v>0</v>
      </c>
      <c r="AG61" s="10">
        <f>AD61-1</f>
        <v>17</v>
      </c>
    </row>
    <row r="70" spans="27:27" x14ac:dyDescent="0.35">
      <c r="AA70" s="10">
        <f>(AA9+AA15+AA21+AA25+AA29+AA34+AA40+AA46+AA52+AA58)/10</f>
        <v>3.5130000000000017</v>
      </c>
    </row>
    <row r="71" spans="27:27" x14ac:dyDescent="0.35">
      <c r="AA71" s="10">
        <f>(AA10+AA16+AA22+AA26+AA30+AA35+AA41+AA47+AA53+AA59)/10</f>
        <v>4.8997770501173035</v>
      </c>
    </row>
  </sheetData>
  <sheetProtection algorithmName="SHA-512" hashValue="VsSQGHxkE7Vg7yAWWG4MAkqJD58LIcUdlekQoAwk/w0t3CBFJhi2Af3Xzz8wTOfv0O+74rwvMCono8fTuQEzoQ==" saltValue="cQ7ClBZk3l9v4oiUhRAbfw==" spinCount="100000" sheet="1" objects="1" scenarios="1" selectLockedCells="1"/>
  <mergeCells count="85">
    <mergeCell ref="S5:S6"/>
    <mergeCell ref="T5:T6"/>
    <mergeCell ref="O5:O6"/>
    <mergeCell ref="L5:N6"/>
    <mergeCell ref="H5:J6"/>
    <mergeCell ref="S39:T40"/>
    <mergeCell ref="B36:C37"/>
    <mergeCell ref="B34:C35"/>
    <mergeCell ref="B33:C33"/>
    <mergeCell ref="B30:C32"/>
    <mergeCell ref="J39:L40"/>
    <mergeCell ref="O39:O40"/>
    <mergeCell ref="P39:R40"/>
    <mergeCell ref="M39:N40"/>
    <mergeCell ref="O33:O34"/>
    <mergeCell ref="P33:R34"/>
    <mergeCell ref="O36:O37"/>
    <mergeCell ref="P36:R37"/>
    <mergeCell ref="S33:S34"/>
    <mergeCell ref="S36:S37"/>
    <mergeCell ref="T33:T34"/>
    <mergeCell ref="T36:T37"/>
    <mergeCell ref="S24:S25"/>
    <mergeCell ref="S27:S28"/>
    <mergeCell ref="S18:S19"/>
    <mergeCell ref="S21:S22"/>
    <mergeCell ref="S30:S31"/>
    <mergeCell ref="T18:T19"/>
    <mergeCell ref="T21:T22"/>
    <mergeCell ref="T24:T25"/>
    <mergeCell ref="T27:T28"/>
    <mergeCell ref="T30:T31"/>
    <mergeCell ref="S9:S10"/>
    <mergeCell ref="T9:T10"/>
    <mergeCell ref="B2:T3"/>
    <mergeCell ref="T15:T16"/>
    <mergeCell ref="S15:S16"/>
    <mergeCell ref="T12:T13"/>
    <mergeCell ref="S12:S13"/>
    <mergeCell ref="P9:R10"/>
    <mergeCell ref="P12:R13"/>
    <mergeCell ref="P15:R16"/>
    <mergeCell ref="B7:B15"/>
    <mergeCell ref="O9:O10"/>
    <mergeCell ref="P5:R6"/>
    <mergeCell ref="P7:Q7"/>
    <mergeCell ref="E5:F6"/>
    <mergeCell ref="E9:F10"/>
    <mergeCell ref="P38:R38"/>
    <mergeCell ref="O21:O22"/>
    <mergeCell ref="O18:O19"/>
    <mergeCell ref="P24:R25"/>
    <mergeCell ref="O27:O28"/>
    <mergeCell ref="P27:R28"/>
    <mergeCell ref="O30:O31"/>
    <mergeCell ref="P30:R31"/>
    <mergeCell ref="O24:O25"/>
    <mergeCell ref="P18:R19"/>
    <mergeCell ref="P21:R22"/>
    <mergeCell ref="C8:C9"/>
    <mergeCell ref="O12:O13"/>
    <mergeCell ref="O15:O16"/>
    <mergeCell ref="E15:F16"/>
    <mergeCell ref="B5:C6"/>
    <mergeCell ref="L7:N7"/>
    <mergeCell ref="H7:J7"/>
    <mergeCell ref="E12:F13"/>
    <mergeCell ref="C14:C15"/>
    <mergeCell ref="C11:C12"/>
    <mergeCell ref="B39:I40"/>
    <mergeCell ref="C23:C24"/>
    <mergeCell ref="B16:B24"/>
    <mergeCell ref="B26:C26"/>
    <mergeCell ref="H38:I38"/>
    <mergeCell ref="B27:C27"/>
    <mergeCell ref="C20:C21"/>
    <mergeCell ref="C17:C18"/>
    <mergeCell ref="B28:C29"/>
    <mergeCell ref="E36:F37"/>
    <mergeCell ref="E33:F34"/>
    <mergeCell ref="E30:F31"/>
    <mergeCell ref="E21:F22"/>
    <mergeCell ref="E18:F19"/>
    <mergeCell ref="E27:F28"/>
    <mergeCell ref="E24:F25"/>
  </mergeCells>
  <conditionalFormatting sqref="H9 C8">
    <cfRule type="expression" dxfId="20" priority="50">
      <formula>$W$9=1</formula>
    </cfRule>
  </conditionalFormatting>
  <conditionalFormatting sqref="L9">
    <cfRule type="expression" dxfId="19" priority="41">
      <formula>$AB$9=1</formula>
    </cfRule>
  </conditionalFormatting>
  <conditionalFormatting sqref="C17">
    <cfRule type="expression" dxfId="18" priority="40">
      <formula>$AB$9=1</formula>
    </cfRule>
  </conditionalFormatting>
  <conditionalFormatting sqref="H12">
    <cfRule type="expression" dxfId="17" priority="39">
      <formula>$W$15=1</formula>
    </cfRule>
  </conditionalFormatting>
  <conditionalFormatting sqref="H15">
    <cfRule type="expression" dxfId="16" priority="37">
      <formula>$W$21=1</formula>
    </cfRule>
  </conditionalFormatting>
  <conditionalFormatting sqref="H18">
    <cfRule type="expression" dxfId="15" priority="35">
      <formula>$W$25=1</formula>
    </cfRule>
  </conditionalFormatting>
  <conditionalFormatting sqref="L24">
    <cfRule type="expression" dxfId="14" priority="31">
      <formula>$AB$34=1</formula>
    </cfRule>
  </conditionalFormatting>
  <conditionalFormatting sqref="L27">
    <cfRule type="expression" dxfId="13" priority="30">
      <formula>$AB$40=1</formula>
    </cfRule>
  </conditionalFormatting>
  <conditionalFormatting sqref="H21">
    <cfRule type="expression" dxfId="12" priority="16">
      <formula>$W$29=1</formula>
    </cfRule>
  </conditionalFormatting>
  <conditionalFormatting sqref="H24">
    <cfRule type="expression" dxfId="11" priority="15">
      <formula>$W$34=1</formula>
    </cfRule>
  </conditionalFormatting>
  <conditionalFormatting sqref="H27">
    <cfRule type="expression" dxfId="10" priority="14">
      <formula>$W$40=1</formula>
    </cfRule>
  </conditionalFormatting>
  <conditionalFormatting sqref="H30">
    <cfRule type="expression" dxfId="9" priority="13">
      <formula>$W$46=1</formula>
    </cfRule>
  </conditionalFormatting>
  <conditionalFormatting sqref="H33">
    <cfRule type="expression" dxfId="8" priority="12">
      <formula>$W$52=1</formula>
    </cfRule>
  </conditionalFormatting>
  <conditionalFormatting sqref="H36">
    <cfRule type="expression" dxfId="7" priority="11">
      <formula>$W$58=1</formula>
    </cfRule>
  </conditionalFormatting>
  <conditionalFormatting sqref="L12">
    <cfRule type="expression" dxfId="6" priority="10">
      <formula>$AB$15=1</formula>
    </cfRule>
  </conditionalFormatting>
  <conditionalFormatting sqref="L15">
    <cfRule type="expression" dxfId="5" priority="9">
      <formula>$AB$21=1</formula>
    </cfRule>
  </conditionalFormatting>
  <conditionalFormatting sqref="L18">
    <cfRule type="expression" dxfId="4" priority="6">
      <formula>$AB$25=1</formula>
    </cfRule>
  </conditionalFormatting>
  <conditionalFormatting sqref="L21">
    <cfRule type="expression" dxfId="3" priority="5">
      <formula>$AB$29=1</formula>
    </cfRule>
  </conditionalFormatting>
  <conditionalFormatting sqref="L30">
    <cfRule type="expression" dxfId="2" priority="4">
      <formula>$AB$46=1</formula>
    </cfRule>
  </conditionalFormatting>
  <conditionalFormatting sqref="L33">
    <cfRule type="expression" dxfId="1" priority="3">
      <formula>$AB$52=1</formula>
    </cfRule>
  </conditionalFormatting>
  <conditionalFormatting sqref="L36">
    <cfRule type="expression" dxfId="0" priority="2">
      <formula>$AB$58=1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0"/>
  <sheetViews>
    <sheetView showRowColHeaders="0" workbookViewId="0">
      <selection activeCell="H31" sqref="H31"/>
    </sheetView>
  </sheetViews>
  <sheetFormatPr defaultColWidth="8.88671875" defaultRowHeight="14.4" x14ac:dyDescent="0.3"/>
  <cols>
    <col min="1" max="16384" width="8.88671875" style="42"/>
  </cols>
  <sheetData>
    <row r="2" spans="2:2" ht="18" customHeight="1" x14ac:dyDescent="0.3">
      <c r="B2" s="1" t="s">
        <v>31</v>
      </c>
    </row>
    <row r="3" spans="2:2" ht="18" customHeight="1" x14ac:dyDescent="0.3">
      <c r="B3" s="1" t="s">
        <v>34</v>
      </c>
    </row>
    <row r="4" spans="2:2" ht="18" customHeight="1" x14ac:dyDescent="0.3">
      <c r="B4" s="1" t="s">
        <v>25</v>
      </c>
    </row>
    <row r="5" spans="2:2" ht="18" customHeight="1" x14ac:dyDescent="0.3">
      <c r="B5" s="1" t="s">
        <v>26</v>
      </c>
    </row>
    <row r="6" spans="2:2" ht="18" customHeight="1" x14ac:dyDescent="0.3">
      <c r="B6" s="1" t="s">
        <v>32</v>
      </c>
    </row>
    <row r="7" spans="2:2" ht="18" customHeight="1" x14ac:dyDescent="0.3">
      <c r="B7" s="1" t="s">
        <v>33</v>
      </c>
    </row>
    <row r="8" spans="2:2" ht="18" customHeight="1" x14ac:dyDescent="0.3">
      <c r="B8" s="1" t="s">
        <v>38</v>
      </c>
    </row>
    <row r="9" spans="2:2" ht="18" customHeight="1" x14ac:dyDescent="0.3">
      <c r="B9" s="1" t="s">
        <v>24</v>
      </c>
    </row>
    <row r="10" spans="2:2" ht="18" customHeight="1" x14ac:dyDescent="0.3">
      <c r="B10" s="1" t="s">
        <v>28</v>
      </c>
    </row>
    <row r="11" spans="2:2" ht="18" customHeight="1" x14ac:dyDescent="0.3">
      <c r="B11" s="1" t="s">
        <v>27</v>
      </c>
    </row>
    <row r="12" spans="2:2" ht="18" customHeight="1" x14ac:dyDescent="0.3">
      <c r="B12" s="1"/>
    </row>
    <row r="13" spans="2:2" ht="18" customHeight="1" x14ac:dyDescent="0.3">
      <c r="B13" s="1"/>
    </row>
    <row r="14" spans="2:2" ht="18" customHeight="1" x14ac:dyDescent="0.3">
      <c r="B14" s="1" t="s">
        <v>29</v>
      </c>
    </row>
    <row r="15" spans="2:2" ht="18" customHeight="1" x14ac:dyDescent="0.3">
      <c r="B15" s="1" t="s">
        <v>30</v>
      </c>
    </row>
    <row r="16" spans="2:2" ht="18" customHeight="1" x14ac:dyDescent="0.3"/>
    <row r="20" spans="8:20" x14ac:dyDescent="0.3">
      <c r="Q20" s="43" t="s">
        <v>39</v>
      </c>
    </row>
    <row r="21" spans="8:20" x14ac:dyDescent="0.3">
      <c r="Q21" s="43" t="s">
        <v>40</v>
      </c>
    </row>
    <row r="23" spans="8:20" x14ac:dyDescent="0.3">
      <c r="R23" s="42">
        <v>1.1000000000000001</v>
      </c>
      <c r="T23" s="44" t="s">
        <v>41</v>
      </c>
    </row>
    <row r="24" spans="8:20" x14ac:dyDescent="0.3">
      <c r="T24" s="43"/>
    </row>
    <row r="25" spans="8:20" x14ac:dyDescent="0.3">
      <c r="T25" s="44" t="s">
        <v>42</v>
      </c>
    </row>
    <row r="26" spans="8:20" x14ac:dyDescent="0.3">
      <c r="R26" s="42">
        <v>-0.17</v>
      </c>
      <c r="T26" s="43"/>
    </row>
    <row r="27" spans="8:20" x14ac:dyDescent="0.3">
      <c r="T27" s="44" t="s">
        <v>43</v>
      </c>
    </row>
    <row r="28" spans="8:20" x14ac:dyDescent="0.3">
      <c r="H28" s="1" t="s">
        <v>35</v>
      </c>
      <c r="T28" s="43"/>
    </row>
    <row r="29" spans="8:20" ht="14.4" customHeight="1" x14ac:dyDescent="0.3">
      <c r="H29" s="1" t="s">
        <v>36</v>
      </c>
      <c r="R29" s="42">
        <v>-2.0350000000000001</v>
      </c>
      <c r="T29" s="44" t="s">
        <v>44</v>
      </c>
    </row>
    <row r="30" spans="8:20" ht="14.4" customHeight="1" x14ac:dyDescent="0.3">
      <c r="H30" s="1" t="s">
        <v>51</v>
      </c>
      <c r="T30" s="43"/>
    </row>
    <row r="31" spans="8:20" ht="20.399999999999999" customHeight="1" x14ac:dyDescent="0.3">
      <c r="T31" s="44" t="s">
        <v>45</v>
      </c>
    </row>
    <row r="32" spans="8:20" x14ac:dyDescent="0.3">
      <c r="R32" s="42">
        <v>5.0000000000000001E-3</v>
      </c>
      <c r="T32" s="44"/>
    </row>
    <row r="33" spans="18:20" x14ac:dyDescent="0.3">
      <c r="T33" s="44" t="s">
        <v>46</v>
      </c>
    </row>
    <row r="34" spans="18:20" x14ac:dyDescent="0.3">
      <c r="T34" s="44"/>
    </row>
    <row r="35" spans="18:20" ht="17.399999999999999" customHeight="1" x14ac:dyDescent="0.3">
      <c r="R35" s="42">
        <v>-0.215</v>
      </c>
      <c r="T35" s="44" t="s">
        <v>48</v>
      </c>
    </row>
    <row r="36" spans="18:20" x14ac:dyDescent="0.3">
      <c r="T36" s="44"/>
    </row>
    <row r="37" spans="18:20" x14ac:dyDescent="0.3">
      <c r="T37" s="44" t="s">
        <v>47</v>
      </c>
    </row>
    <row r="38" spans="18:20" x14ac:dyDescent="0.3">
      <c r="R38" s="42">
        <v>-2.27</v>
      </c>
      <c r="T38" s="44"/>
    </row>
    <row r="39" spans="18:20" ht="22.2" customHeight="1" x14ac:dyDescent="0.3">
      <c r="T39" s="44" t="s">
        <v>49</v>
      </c>
    </row>
    <row r="40" spans="18:20" x14ac:dyDescent="0.3">
      <c r="T40" s="44"/>
    </row>
    <row r="41" spans="18:20" x14ac:dyDescent="0.3">
      <c r="R41" s="42">
        <v>0.245</v>
      </c>
      <c r="T41" s="44" t="s">
        <v>50</v>
      </c>
    </row>
    <row r="42" spans="18:20" x14ac:dyDescent="0.3">
      <c r="T42" s="44"/>
    </row>
    <row r="44" spans="18:20" x14ac:dyDescent="0.3">
      <c r="R44" s="42">
        <v>0.02</v>
      </c>
    </row>
    <row r="47" spans="18:20" x14ac:dyDescent="0.3">
      <c r="R47" s="42">
        <v>-1.08</v>
      </c>
    </row>
    <row r="50" spans="18:18" x14ac:dyDescent="0.3">
      <c r="R50" s="42">
        <v>1.165</v>
      </c>
    </row>
  </sheetData>
  <sheetProtection algorithmName="SHA-512" hashValue="gVzoeii4QCjc4zT8rII7E2CltjkVuI9zrDdT93Du4dugwXnDjRrT3rDGlbpjOhdMor9QzfNzYHAAmpdh+uMeeA==" saltValue="mc2TeXIOKQsSA+UI3acVmg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Display</vt:lpstr>
      <vt:lpstr>Instructions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2013-08-19T21:00:36Z</dcterms:created>
  <dcterms:modified xsi:type="dcterms:W3CDTF">2015-01-15T20:37:17Z</dcterms:modified>
</cp:coreProperties>
</file>