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HorizontalScroll="0" showVerticalScroll="0" xWindow="96" yWindow="144" windowWidth="22020" windowHeight="9732"/>
  </bookViews>
  <sheets>
    <sheet name="Quote Display" sheetId="1" r:id="rId1"/>
    <sheet name="Instructions" sheetId="2" r:id="rId2"/>
  </sheets>
  <calcPr calcId="152511"/>
</workbook>
</file>

<file path=xl/calcChain.xml><?xml version="1.0" encoding="utf-8"?>
<calcChain xmlns="http://schemas.openxmlformats.org/spreadsheetml/2006/main">
  <c r="AC33" i="1" l="1"/>
  <c r="AC17" i="1"/>
  <c r="AC15" i="1"/>
  <c r="AC11" i="1"/>
  <c r="AC13" i="1"/>
  <c r="P58" i="1"/>
  <c r="C2" i="1"/>
  <c r="Z2" i="1"/>
  <c r="W2" i="1"/>
  <c r="F2" i="1"/>
  <c r="N61" i="1"/>
  <c r="K61" i="1"/>
  <c r="M61" i="1"/>
  <c r="L61" i="1"/>
  <c r="N57" i="1"/>
  <c r="K57" i="1"/>
  <c r="M57" i="1"/>
  <c r="L57" i="1"/>
  <c r="N59" i="1"/>
  <c r="K59" i="1"/>
  <c r="M59" i="1"/>
  <c r="L59" i="1"/>
  <c r="N13" i="1"/>
  <c r="K13" i="1"/>
  <c r="M13" i="1"/>
  <c r="L13" i="1"/>
  <c r="N15" i="1"/>
  <c r="M15" i="1"/>
  <c r="K15" i="1"/>
  <c r="L15" i="1"/>
  <c r="K9" i="1"/>
  <c r="K31" i="1"/>
  <c r="N31" i="1"/>
  <c r="M31" i="1"/>
  <c r="L31" i="1"/>
  <c r="N43" i="1"/>
  <c r="K43" i="1"/>
  <c r="L43" i="1"/>
  <c r="M43" i="1"/>
  <c r="N45" i="1"/>
  <c r="L45" i="1"/>
  <c r="M45" i="1"/>
  <c r="K45" i="1"/>
  <c r="K21" i="1"/>
  <c r="N21" i="1"/>
  <c r="M21" i="1"/>
  <c r="L21" i="1"/>
  <c r="N33" i="1"/>
  <c r="K33" i="1"/>
  <c r="L33" i="1"/>
  <c r="M33" i="1"/>
  <c r="N23" i="1"/>
  <c r="K23" i="1"/>
  <c r="L23" i="1"/>
  <c r="M23" i="1"/>
  <c r="N37" i="1"/>
  <c r="K37" i="1"/>
  <c r="L37" i="1"/>
  <c r="M37" i="1"/>
  <c r="N25" i="1"/>
  <c r="K25" i="1"/>
  <c r="M25" i="1"/>
  <c r="L25" i="1"/>
  <c r="K27" i="1"/>
  <c r="N27" i="1"/>
  <c r="M27" i="1"/>
  <c r="L27" i="1"/>
  <c r="N41" i="1"/>
  <c r="K41" i="1"/>
  <c r="L41" i="1"/>
  <c r="M41" i="1"/>
  <c r="N35" i="1"/>
  <c r="K35" i="1"/>
  <c r="L35" i="1"/>
  <c r="M35" i="1"/>
  <c r="N49" i="1"/>
  <c r="K49" i="1"/>
  <c r="M49" i="1"/>
  <c r="L49" i="1"/>
  <c r="N47" i="1"/>
  <c r="K47" i="1"/>
  <c r="M47" i="1"/>
  <c r="L47" i="1"/>
  <c r="N29" i="1"/>
  <c r="K29" i="1"/>
  <c r="M29" i="1"/>
  <c r="L29" i="1"/>
  <c r="N5" i="1"/>
  <c r="L5" i="1"/>
  <c r="M5" i="1"/>
  <c r="K5" i="1"/>
  <c r="N7" i="1"/>
  <c r="N9" i="1"/>
  <c r="K7" i="1"/>
  <c r="M9" i="1"/>
  <c r="M7" i="1"/>
  <c r="L9" i="1"/>
  <c r="L7" i="1"/>
  <c r="N11" i="1"/>
  <c r="K11" i="1"/>
  <c r="L19" i="1"/>
  <c r="M11" i="1"/>
  <c r="N19" i="1"/>
  <c r="L11" i="1"/>
  <c r="M19" i="1"/>
  <c r="K19" i="1"/>
  <c r="L39" i="1"/>
  <c r="Z57" i="1"/>
  <c r="H57" i="1"/>
  <c r="AB13" i="1"/>
  <c r="M53" i="1"/>
  <c r="K53" i="1"/>
  <c r="N53" i="1"/>
  <c r="I61" i="1"/>
  <c r="H61" i="1"/>
  <c r="AA57" i="1"/>
  <c r="C57" i="1"/>
  <c r="AA59" i="1"/>
  <c r="I13" i="1"/>
  <c r="E59" i="1"/>
  <c r="C13" i="1"/>
  <c r="I57" i="1"/>
  <c r="AB61" i="1"/>
  <c r="H59" i="1"/>
  <c r="Z59" i="1"/>
  <c r="N17" i="1"/>
  <c r="L53" i="1"/>
  <c r="K17" i="1"/>
  <c r="K39" i="1"/>
  <c r="D61" i="1"/>
  <c r="D57" i="1"/>
  <c r="AA61" i="1"/>
  <c r="E57" i="1"/>
  <c r="C61" i="1"/>
  <c r="D13" i="1"/>
  <c r="I59" i="1"/>
  <c r="AB59" i="1"/>
  <c r="Z13" i="1"/>
  <c r="N39" i="1"/>
  <c r="L17" i="1"/>
  <c r="M17" i="1"/>
  <c r="Z61" i="1"/>
  <c r="F61" i="1"/>
  <c r="E61" i="1"/>
  <c r="F57" i="1"/>
  <c r="F59" i="1"/>
  <c r="H13" i="1"/>
  <c r="D59" i="1"/>
  <c r="AA13" i="1"/>
  <c r="F13" i="1"/>
  <c r="E13" i="1"/>
  <c r="M39" i="1"/>
  <c r="AB57" i="1"/>
  <c r="C59" i="1"/>
  <c r="Z37" i="1"/>
  <c r="F37" i="1"/>
  <c r="C37" i="1"/>
  <c r="E37" i="1"/>
  <c r="D37" i="1"/>
  <c r="Z47" i="1"/>
  <c r="C47" i="1"/>
  <c r="Z29" i="1"/>
  <c r="E25" i="1"/>
  <c r="C29" i="1"/>
  <c r="N51" i="1"/>
  <c r="L55" i="1"/>
  <c r="C25" i="1"/>
  <c r="I47" i="1"/>
  <c r="N55" i="1"/>
  <c r="Z45" i="1"/>
  <c r="AB31" i="1"/>
  <c r="AA15" i="1"/>
  <c r="Z23" i="1"/>
  <c r="E9" i="1"/>
  <c r="H21" i="1"/>
  <c r="I23" i="1"/>
  <c r="I45" i="1"/>
  <c r="D31" i="1"/>
  <c r="C43" i="1"/>
  <c r="AA21" i="1"/>
  <c r="Z31" i="1"/>
  <c r="Z15" i="1"/>
  <c r="H45" i="1"/>
  <c r="E45" i="1"/>
  <c r="AB15" i="1"/>
  <c r="I9" i="1"/>
  <c r="AB5" i="1"/>
  <c r="AB35" i="1"/>
  <c r="I35" i="1"/>
  <c r="AA41" i="1"/>
  <c r="C27" i="1"/>
  <c r="Z7" i="1"/>
  <c r="C7" i="1"/>
  <c r="AB33" i="1"/>
  <c r="I37" i="1"/>
  <c r="AB37" i="1"/>
  <c r="K55" i="1"/>
  <c r="D29" i="1"/>
  <c r="AB29" i="1"/>
  <c r="M55" i="1"/>
  <c r="AB47" i="1"/>
  <c r="E47" i="1"/>
  <c r="D25" i="1"/>
  <c r="E15" i="1"/>
  <c r="C15" i="1"/>
  <c r="C31" i="1"/>
  <c r="AA43" i="1"/>
  <c r="Z9" i="1"/>
  <c r="I43" i="1"/>
  <c r="C9" i="1"/>
  <c r="F9" i="1"/>
  <c r="AA31" i="1"/>
  <c r="H15" i="1"/>
  <c r="Z21" i="1"/>
  <c r="AB43" i="1"/>
  <c r="D43" i="1"/>
  <c r="C45" i="1"/>
  <c r="AA35" i="1"/>
  <c r="H41" i="1"/>
  <c r="C49" i="1"/>
  <c r="AA7" i="1"/>
  <c r="Z5" i="1"/>
  <c r="D41" i="1"/>
  <c r="H5" i="1"/>
  <c r="Z35" i="1"/>
  <c r="H7" i="1"/>
  <c r="F5" i="1"/>
  <c r="D27" i="1"/>
  <c r="AB27" i="1"/>
  <c r="C33" i="1"/>
  <c r="Z33" i="1"/>
  <c r="D33" i="1"/>
  <c r="H33" i="1"/>
  <c r="F33" i="1"/>
  <c r="E29" i="1"/>
  <c r="I25" i="1"/>
  <c r="AA29" i="1"/>
  <c r="AA25" i="1"/>
  <c r="F25" i="1"/>
  <c r="C23" i="1"/>
  <c r="D15" i="1"/>
  <c r="AB23" i="1"/>
  <c r="H43" i="1"/>
  <c r="E43" i="1"/>
  <c r="AA23" i="1"/>
  <c r="H23" i="1"/>
  <c r="D23" i="1"/>
  <c r="Z43" i="1"/>
  <c r="D21" i="1"/>
  <c r="H31" i="1"/>
  <c r="AA45" i="1"/>
  <c r="E31" i="1"/>
  <c r="H9" i="1"/>
  <c r="AB45" i="1"/>
  <c r="E27" i="1"/>
  <c r="D35" i="1"/>
  <c r="I49" i="1"/>
  <c r="D49" i="1"/>
  <c r="E41" i="1"/>
  <c r="H49" i="1"/>
  <c r="AA5" i="1"/>
  <c r="C41" i="1"/>
  <c r="AA49" i="1"/>
  <c r="I7" i="1"/>
  <c r="Z27" i="1"/>
  <c r="F41" i="1"/>
  <c r="Z49" i="1"/>
  <c r="F7" i="1"/>
  <c r="E5" i="1"/>
  <c r="F49" i="1"/>
  <c r="F27" i="1"/>
  <c r="E49" i="1"/>
  <c r="C5" i="1"/>
  <c r="AA37" i="1"/>
  <c r="H37" i="1"/>
  <c r="AA33" i="1"/>
  <c r="I33" i="1"/>
  <c r="E33" i="1"/>
  <c r="Z25" i="1"/>
  <c r="H47" i="1"/>
  <c r="I29" i="1"/>
  <c r="AB25" i="1"/>
  <c r="F47" i="1"/>
  <c r="H29" i="1"/>
  <c r="H25" i="1"/>
  <c r="AA47" i="1"/>
  <c r="D47" i="1"/>
  <c r="F29" i="1"/>
  <c r="F15" i="1"/>
  <c r="F31" i="1"/>
  <c r="I21" i="1"/>
  <c r="C21" i="1"/>
  <c r="F43" i="1"/>
  <c r="D45" i="1"/>
  <c r="F21" i="1"/>
  <c r="E23" i="1"/>
  <c r="F23" i="1"/>
  <c r="AA9" i="1"/>
  <c r="AB9" i="1"/>
  <c r="F45" i="1"/>
  <c r="E21" i="1"/>
  <c r="I31" i="1"/>
  <c r="AB21" i="1"/>
  <c r="I15" i="1"/>
  <c r="D9" i="1"/>
  <c r="AA27" i="1"/>
  <c r="AB49" i="1"/>
  <c r="AB7" i="1"/>
  <c r="F35" i="1"/>
  <c r="AB41" i="1"/>
  <c r="E35" i="1"/>
  <c r="Z41" i="1"/>
  <c r="I27" i="1"/>
  <c r="E7" i="1"/>
  <c r="I5" i="1"/>
  <c r="D5" i="1"/>
  <c r="D7" i="1"/>
  <c r="H35" i="1"/>
  <c r="H27" i="1"/>
  <c r="C35" i="1"/>
  <c r="I41" i="1"/>
  <c r="M51" i="1"/>
  <c r="E11" i="1"/>
  <c r="AB51" i="1"/>
  <c r="Z55" i="1"/>
  <c r="F55" i="1"/>
  <c r="AB53" i="1"/>
  <c r="F53" i="1"/>
  <c r="F39" i="1"/>
  <c r="D51" i="1"/>
  <c r="H55" i="1"/>
  <c r="D17" i="1"/>
  <c r="C55" i="1"/>
  <c r="D39" i="1"/>
  <c r="AA51" i="1"/>
  <c r="H19" i="1"/>
  <c r="H17" i="1"/>
  <c r="I55" i="1"/>
  <c r="AB39" i="1"/>
  <c r="D53" i="1"/>
  <c r="K51" i="1"/>
  <c r="F19" i="1"/>
  <c r="AA11" i="1"/>
  <c r="C11" i="1"/>
  <c r="I19" i="1"/>
  <c r="C17" i="1"/>
  <c r="E17" i="1"/>
  <c r="I53" i="1"/>
  <c r="E51" i="1"/>
  <c r="I39" i="1"/>
  <c r="Z53" i="1"/>
  <c r="E39" i="1"/>
  <c r="AA53" i="1"/>
  <c r="AB17" i="1"/>
  <c r="C53" i="1"/>
  <c r="I17" i="1"/>
  <c r="E53" i="1"/>
  <c r="AA19" i="1"/>
  <c r="D55" i="1"/>
  <c r="H39" i="1"/>
  <c r="C51" i="1"/>
  <c r="H51" i="1"/>
  <c r="L51" i="1"/>
  <c r="AB11" i="1"/>
  <c r="AB19" i="1"/>
  <c r="I11" i="1"/>
  <c r="D19" i="1"/>
  <c r="D11" i="1"/>
  <c r="Z11" i="1"/>
  <c r="C19" i="1"/>
  <c r="Z19" i="1"/>
  <c r="E19" i="1"/>
  <c r="Z17" i="1"/>
  <c r="H53" i="1"/>
  <c r="AA39" i="1"/>
  <c r="I51" i="1"/>
  <c r="Z51" i="1"/>
  <c r="F17" i="1"/>
  <c r="E55" i="1"/>
  <c r="F51" i="1"/>
  <c r="AA55" i="1"/>
  <c r="C39" i="1"/>
  <c r="H11" i="1"/>
  <c r="F11" i="1"/>
  <c r="AB55" i="1"/>
  <c r="AA17" i="1"/>
  <c r="Z39" i="1"/>
  <c r="AH35" i="1" l="1"/>
  <c r="AH7" i="1"/>
  <c r="AH39" i="1"/>
  <c r="AH43" i="1"/>
  <c r="AH19" i="1"/>
  <c r="AH5" i="1"/>
  <c r="AH29" i="1"/>
  <c r="AH41" i="1"/>
  <c r="AH13" i="1"/>
  <c r="AH21" i="1"/>
  <c r="AH51" i="1"/>
  <c r="AH25" i="1"/>
  <c r="AH49" i="1"/>
  <c r="AH17" i="1"/>
  <c r="AH57" i="1"/>
  <c r="AH9" i="1"/>
  <c r="AH61" i="1"/>
  <c r="AH37" i="1"/>
  <c r="AH53" i="1"/>
  <c r="AH33" i="1"/>
  <c r="AH27" i="1"/>
  <c r="AH47" i="1"/>
  <c r="AH45" i="1"/>
  <c r="AH55" i="1"/>
  <c r="AH23" i="1"/>
  <c r="AH11" i="1"/>
  <c r="AH59" i="1"/>
  <c r="AH31" i="1"/>
  <c r="AH15" i="1"/>
  <c r="AC61" i="1"/>
  <c r="AC59" i="1"/>
  <c r="AC57" i="1"/>
  <c r="AC55" i="1"/>
  <c r="AC53" i="1"/>
  <c r="AC51" i="1"/>
  <c r="AC49" i="1"/>
  <c r="AC47" i="1"/>
  <c r="AC45" i="1"/>
  <c r="AC43" i="1"/>
  <c r="AC41" i="1"/>
  <c r="AC39" i="1"/>
  <c r="AC37" i="1"/>
  <c r="AC35" i="1"/>
  <c r="AC31" i="1"/>
  <c r="AC29" i="1"/>
  <c r="AC27" i="1"/>
  <c r="AC25" i="1"/>
  <c r="AC23" i="1"/>
  <c r="AC21" i="1"/>
  <c r="AC19" i="1"/>
  <c r="AC9" i="1"/>
  <c r="AC7" i="1"/>
  <c r="AC5" i="1"/>
  <c r="O7" i="1" l="1"/>
  <c r="AD11" i="1" l="1"/>
  <c r="V7" i="1"/>
  <c r="W7" i="1"/>
  <c r="R7" i="1"/>
  <c r="P7" i="1"/>
  <c r="T7" i="1"/>
  <c r="Q7" i="1"/>
  <c r="U7" i="1"/>
  <c r="S7" i="1"/>
  <c r="Y7" i="1" l="1"/>
  <c r="X7" i="1"/>
  <c r="K69" i="1"/>
  <c r="O61" i="1"/>
  <c r="O59" i="1"/>
  <c r="O57" i="1"/>
  <c r="O55" i="1"/>
  <c r="O53" i="1"/>
  <c r="O51" i="1"/>
  <c r="O49" i="1"/>
  <c r="O47" i="1"/>
  <c r="O45" i="1"/>
  <c r="O43" i="1"/>
  <c r="O41" i="1"/>
  <c r="O39" i="1"/>
  <c r="O37" i="1"/>
  <c r="O35" i="1"/>
  <c r="O33" i="1"/>
  <c r="O31" i="1"/>
  <c r="O29" i="1"/>
  <c r="O27" i="1"/>
  <c r="O25" i="1"/>
  <c r="O23" i="1"/>
  <c r="O21" i="1"/>
  <c r="O19" i="1"/>
  <c r="O17" i="1"/>
  <c r="O15" i="1"/>
  <c r="O13" i="1"/>
  <c r="O11" i="1"/>
  <c r="W61" i="1"/>
  <c r="V61" i="1"/>
  <c r="R61" i="1"/>
  <c r="P61" i="1"/>
  <c r="Q61" i="1"/>
  <c r="V57" i="1"/>
  <c r="W57" i="1"/>
  <c r="S61" i="1"/>
  <c r="R57" i="1"/>
  <c r="S57" i="1"/>
  <c r="Q57" i="1"/>
  <c r="W59" i="1"/>
  <c r="V59" i="1"/>
  <c r="R59" i="1"/>
  <c r="P59" i="1"/>
  <c r="P31" i="1"/>
  <c r="U31" i="1"/>
  <c r="V37" i="1"/>
  <c r="T37" i="1"/>
  <c r="R37" i="1"/>
  <c r="W37" i="1"/>
  <c r="P37" i="1"/>
  <c r="U37" i="1"/>
  <c r="Q37" i="1"/>
  <c r="S37" i="1"/>
  <c r="R49" i="1"/>
  <c r="W49" i="1"/>
  <c r="T49" i="1"/>
  <c r="P49" i="1"/>
  <c r="W47" i="1"/>
  <c r="T47" i="1"/>
  <c r="U47" i="1"/>
  <c r="W29" i="1"/>
  <c r="R29" i="1"/>
  <c r="V29" i="1"/>
  <c r="S47" i="1"/>
  <c r="T29" i="1"/>
  <c r="P29" i="1"/>
  <c r="S29" i="1"/>
  <c r="Q29" i="1"/>
  <c r="U29" i="1"/>
  <c r="R51" i="1"/>
  <c r="V51" i="1"/>
  <c r="P51" i="1"/>
  <c r="S51" i="1"/>
  <c r="Q51" i="1"/>
  <c r="U51" i="1"/>
  <c r="Y59" i="1" l="1"/>
  <c r="X59" i="1"/>
  <c r="Y61" i="1"/>
  <c r="X61" i="1"/>
  <c r="Y57" i="1"/>
  <c r="X57" i="1"/>
  <c r="X37" i="1"/>
  <c r="Y37" i="1"/>
  <c r="Y29" i="1"/>
  <c r="X29" i="1"/>
  <c r="O9" i="1"/>
  <c r="O5" i="1"/>
  <c r="AD61" i="1"/>
  <c r="AD59" i="1"/>
  <c r="AD57" i="1"/>
  <c r="AD55" i="1"/>
  <c r="AD53" i="1"/>
  <c r="AD51" i="1"/>
  <c r="AD49" i="1"/>
  <c r="AD47" i="1"/>
  <c r="AD45" i="1"/>
  <c r="AD43" i="1"/>
  <c r="AD41" i="1"/>
  <c r="AD39" i="1"/>
  <c r="AD37" i="1"/>
  <c r="AD35" i="1"/>
  <c r="AD33" i="1"/>
  <c r="AD31" i="1"/>
  <c r="AD29" i="1"/>
  <c r="AD27" i="1"/>
  <c r="AD25" i="1"/>
  <c r="AD23" i="1"/>
  <c r="AD21" i="1"/>
  <c r="AD19" i="1"/>
  <c r="AD17" i="1"/>
  <c r="AD15" i="1"/>
  <c r="AD13" i="1"/>
  <c r="AD9" i="1"/>
  <c r="AD7" i="1"/>
  <c r="AD5" i="1"/>
  <c r="A4" i="2"/>
  <c r="A58" i="2"/>
  <c r="A48" i="2"/>
  <c r="A38" i="2"/>
  <c r="A28" i="2"/>
  <c r="A18" i="2"/>
  <c r="A8" i="2"/>
  <c r="A56" i="2"/>
  <c r="A54" i="2"/>
  <c r="A52" i="2"/>
  <c r="A50" i="2"/>
  <c r="A46" i="2"/>
  <c r="A44" i="2"/>
  <c r="A42" i="2"/>
  <c r="A40" i="2"/>
  <c r="A36" i="2"/>
  <c r="A34" i="2"/>
  <c r="A32" i="2"/>
  <c r="A30" i="2"/>
  <c r="A26" i="2"/>
  <c r="A24" i="2"/>
  <c r="A22" i="2"/>
  <c r="A20" i="2"/>
  <c r="A16" i="2"/>
  <c r="A14" i="2"/>
  <c r="A12" i="2"/>
  <c r="A10" i="2"/>
  <c r="A6" i="2"/>
  <c r="A2" i="2"/>
  <c r="B64" i="1"/>
  <c r="T61" i="1"/>
  <c r="U61" i="1"/>
  <c r="T57" i="1"/>
  <c r="P57" i="1"/>
  <c r="U57" i="1"/>
  <c r="T59" i="1"/>
  <c r="V13" i="1"/>
  <c r="Q59" i="1"/>
  <c r="W13" i="1"/>
  <c r="S59" i="1"/>
  <c r="U59" i="1"/>
  <c r="R13" i="1"/>
  <c r="T13" i="1"/>
  <c r="P13" i="1"/>
  <c r="Q13" i="1"/>
  <c r="U13" i="1"/>
  <c r="W15" i="1"/>
  <c r="S13" i="1"/>
  <c r="V15" i="1"/>
  <c r="R15" i="1"/>
  <c r="T15" i="1"/>
  <c r="P15" i="1"/>
  <c r="U15" i="1"/>
  <c r="Q15" i="1"/>
  <c r="S15" i="1"/>
  <c r="W31" i="1"/>
  <c r="V31" i="1"/>
  <c r="T31" i="1"/>
  <c r="R31" i="1"/>
  <c r="S31" i="1"/>
  <c r="T43" i="1"/>
  <c r="V43" i="1"/>
  <c r="R43" i="1"/>
  <c r="P43" i="1"/>
  <c r="Q31" i="1"/>
  <c r="W43" i="1"/>
  <c r="U43" i="1"/>
  <c r="R45" i="1"/>
  <c r="Q43" i="1"/>
  <c r="P45" i="1"/>
  <c r="V45" i="1"/>
  <c r="W45" i="1"/>
  <c r="S43" i="1"/>
  <c r="T45" i="1"/>
  <c r="W21" i="1"/>
  <c r="V21" i="1"/>
  <c r="Q45" i="1"/>
  <c r="S45" i="1"/>
  <c r="U45" i="1"/>
  <c r="P21" i="1"/>
  <c r="R21" i="1"/>
  <c r="T21" i="1"/>
  <c r="S21" i="1"/>
  <c r="R33" i="1"/>
  <c r="T33" i="1"/>
  <c r="P33" i="1"/>
  <c r="W33" i="1"/>
  <c r="V33" i="1"/>
  <c r="U21" i="1"/>
  <c r="Q21" i="1"/>
  <c r="V23" i="1"/>
  <c r="W23" i="1"/>
  <c r="Q33" i="1"/>
  <c r="R23" i="1"/>
  <c r="U33" i="1"/>
  <c r="T23" i="1"/>
  <c r="S33" i="1"/>
  <c r="P23" i="1"/>
  <c r="S23" i="1"/>
  <c r="U23" i="1"/>
  <c r="Q23" i="1"/>
  <c r="W25" i="1"/>
  <c r="T25" i="1"/>
  <c r="R25" i="1"/>
  <c r="V25" i="1"/>
  <c r="P25" i="1"/>
  <c r="S25" i="1"/>
  <c r="P27" i="1"/>
  <c r="R27" i="1"/>
  <c r="U25" i="1"/>
  <c r="V27" i="1"/>
  <c r="T27" i="1"/>
  <c r="Q25" i="1"/>
  <c r="W27" i="1"/>
  <c r="V41" i="1"/>
  <c r="S27" i="1"/>
  <c r="W41" i="1"/>
  <c r="Q27" i="1"/>
  <c r="U27" i="1"/>
  <c r="T41" i="1"/>
  <c r="P41" i="1"/>
  <c r="R41" i="1"/>
  <c r="V35" i="1"/>
  <c r="S41" i="1"/>
  <c r="R35" i="1"/>
  <c r="P35" i="1"/>
  <c r="T35" i="1"/>
  <c r="Q41" i="1"/>
  <c r="W35" i="1"/>
  <c r="U41" i="1"/>
  <c r="U35" i="1"/>
  <c r="V49" i="1"/>
  <c r="Q35" i="1"/>
  <c r="S35" i="1"/>
  <c r="P47" i="1"/>
  <c r="V47" i="1"/>
  <c r="Q49" i="1"/>
  <c r="R47" i="1"/>
  <c r="S49" i="1"/>
  <c r="U49" i="1"/>
  <c r="Q47" i="1"/>
  <c r="P11" i="1"/>
  <c r="R11" i="1"/>
  <c r="V11" i="1"/>
  <c r="W11" i="1"/>
  <c r="T11" i="1"/>
  <c r="T19" i="1"/>
  <c r="R19" i="1"/>
  <c r="W19" i="1"/>
  <c r="U11" i="1"/>
  <c r="S11" i="1"/>
  <c r="V19" i="1"/>
  <c r="Q11" i="1"/>
  <c r="P19" i="1"/>
  <c r="T53" i="1"/>
  <c r="W53" i="1"/>
  <c r="Q17" i="1"/>
  <c r="Q53" i="1"/>
  <c r="R17" i="1"/>
  <c r="U19" i="1"/>
  <c r="U53" i="1"/>
  <c r="T17" i="1"/>
  <c r="S19" i="1"/>
  <c r="S17" i="1"/>
  <c r="R39" i="1"/>
  <c r="W17" i="1"/>
  <c r="R53" i="1"/>
  <c r="W39" i="1"/>
  <c r="V39" i="1"/>
  <c r="Q19" i="1"/>
  <c r="S53" i="1"/>
  <c r="V17" i="1"/>
  <c r="P53" i="1"/>
  <c r="P17" i="1"/>
  <c r="V53" i="1"/>
  <c r="U17" i="1"/>
  <c r="T39" i="1"/>
  <c r="P39" i="1"/>
  <c r="W51" i="1"/>
  <c r="R55" i="1"/>
  <c r="T51" i="1"/>
  <c r="U39" i="1"/>
  <c r="S39" i="1"/>
  <c r="P55" i="1"/>
  <c r="Q55" i="1"/>
  <c r="W55" i="1"/>
  <c r="Q39" i="1"/>
  <c r="V55" i="1"/>
  <c r="S55" i="1"/>
  <c r="U55" i="1"/>
  <c r="T55" i="1"/>
  <c r="X25" i="1" l="1"/>
  <c r="Y25" i="1"/>
  <c r="X53" i="1"/>
  <c r="Y53" i="1"/>
  <c r="Y13" i="1"/>
  <c r="X13" i="1"/>
  <c r="X31" i="1"/>
  <c r="Y31" i="1"/>
  <c r="X11" i="1"/>
  <c r="Y11" i="1"/>
  <c r="X41" i="1"/>
  <c r="Y41" i="1"/>
  <c r="Y47" i="1"/>
  <c r="X47" i="1"/>
  <c r="X39" i="1"/>
  <c r="Y39" i="1"/>
  <c r="X55" i="1"/>
  <c r="Y55" i="1"/>
  <c r="X45" i="1"/>
  <c r="Y45" i="1"/>
  <c r="Y51" i="1"/>
  <c r="X51" i="1"/>
  <c r="X27" i="1"/>
  <c r="Y27" i="1"/>
  <c r="X49" i="1"/>
  <c r="Y49" i="1"/>
  <c r="Y17" i="1"/>
  <c r="X17" i="1"/>
  <c r="X15" i="1"/>
  <c r="Y15" i="1"/>
  <c r="X43" i="1"/>
  <c r="Y43" i="1"/>
  <c r="X23" i="1"/>
  <c r="Y23" i="1"/>
  <c r="X21" i="1"/>
  <c r="Y21" i="1"/>
  <c r="X35" i="1"/>
  <c r="Y35" i="1"/>
  <c r="X19" i="1"/>
  <c r="Y19" i="1"/>
  <c r="X33" i="1"/>
  <c r="Y33" i="1"/>
  <c r="J45" i="1"/>
  <c r="AE47" i="1"/>
  <c r="J47" i="1"/>
  <c r="J43" i="1"/>
  <c r="J51" i="1"/>
  <c r="AF51" i="1"/>
  <c r="AF5" i="1"/>
  <c r="J53" i="1"/>
  <c r="AE53" i="1"/>
  <c r="AF47" i="1"/>
  <c r="AF61" i="1"/>
  <c r="AF57" i="1"/>
  <c r="J55" i="1"/>
  <c r="AF49" i="1"/>
  <c r="AE55" i="1"/>
  <c r="AE5" i="1"/>
  <c r="AE51" i="1"/>
  <c r="AF43" i="1"/>
  <c r="AF29" i="1"/>
  <c r="J61" i="1"/>
  <c r="AF45" i="1"/>
  <c r="J57" i="1"/>
  <c r="AE49" i="1"/>
  <c r="J49" i="1"/>
  <c r="AE45" i="1"/>
  <c r="AE29" i="1"/>
  <c r="AF59" i="1"/>
  <c r="J59" i="1"/>
  <c r="AE61" i="1"/>
  <c r="AF55" i="1"/>
  <c r="AE57" i="1"/>
  <c r="AE43" i="1"/>
  <c r="AF53" i="1"/>
  <c r="AE59" i="1"/>
  <c r="J29" i="1"/>
  <c r="AF25" i="1"/>
  <c r="AE25" i="1"/>
  <c r="AF33" i="1"/>
  <c r="AE33" i="1"/>
  <c r="AF31" i="1"/>
  <c r="AE31" i="1"/>
  <c r="AE15" i="1"/>
  <c r="AE37" i="1"/>
  <c r="AE19" i="1"/>
  <c r="AE35" i="1"/>
  <c r="AE27" i="1"/>
  <c r="AE11" i="1"/>
  <c r="AE41" i="1"/>
  <c r="AE39" i="1"/>
  <c r="AE21" i="1"/>
  <c r="AF21" i="1"/>
  <c r="AE13" i="1"/>
  <c r="AE17" i="1"/>
  <c r="AE23" i="1"/>
  <c r="AE9" i="1"/>
  <c r="AF19" i="1"/>
  <c r="AE7" i="1"/>
  <c r="AF39" i="1"/>
  <c r="AF37" i="1"/>
  <c r="AF23" i="1"/>
  <c r="AF41" i="1"/>
  <c r="AF35" i="1"/>
  <c r="AF27" i="1"/>
  <c r="AF17" i="1"/>
  <c r="AF13" i="1"/>
  <c r="AF15" i="1"/>
  <c r="AF11" i="1"/>
  <c r="AF9" i="1"/>
  <c r="AF7" i="1"/>
  <c r="J17" i="1"/>
  <c r="J27" i="1"/>
  <c r="J11" i="1"/>
  <c r="J25" i="1"/>
  <c r="J21" i="1"/>
  <c r="J9" i="1"/>
  <c r="J7" i="1"/>
  <c r="J35" i="1"/>
  <c r="J33" i="1"/>
  <c r="J15" i="1"/>
  <c r="J41" i="1"/>
  <c r="J39" i="1"/>
  <c r="J19" i="1"/>
  <c r="J31" i="1"/>
  <c r="J23" i="1"/>
  <c r="J13" i="1"/>
  <c r="J5" i="1"/>
  <c r="J37" i="1"/>
  <c r="R9" i="1"/>
  <c r="P9" i="1"/>
  <c r="W9" i="1"/>
  <c r="V9" i="1"/>
  <c r="T9" i="1"/>
  <c r="Q9" i="1"/>
  <c r="U9" i="1"/>
  <c r="S9" i="1"/>
  <c r="W5" i="1"/>
  <c r="P5" i="1"/>
  <c r="R5" i="1"/>
  <c r="T5" i="1"/>
  <c r="V5" i="1"/>
  <c r="U5" i="1"/>
  <c r="S5" i="1"/>
  <c r="Q5" i="1"/>
  <c r="Y9" i="1" l="1"/>
  <c r="X9" i="1"/>
  <c r="Y5" i="1"/>
  <c r="X5" i="1"/>
</calcChain>
</file>

<file path=xl/sharedStrings.xml><?xml version="1.0" encoding="utf-8"?>
<sst xmlns="http://schemas.openxmlformats.org/spreadsheetml/2006/main" count="102" uniqueCount="69">
  <si>
    <t>Symbol</t>
  </si>
  <si>
    <t>Y_Close</t>
  </si>
  <si>
    <t>Bid</t>
  </si>
  <si>
    <t>Ask</t>
  </si>
  <si>
    <t>Last</t>
  </si>
  <si>
    <t>Net</t>
  </si>
  <si>
    <t>% Net</t>
  </si>
  <si>
    <t>5-Min</t>
  </si>
  <si>
    <t>15-Min</t>
  </si>
  <si>
    <t>30-Min</t>
  </si>
  <si>
    <t>60-Min</t>
  </si>
  <si>
    <t>Open</t>
  </si>
  <si>
    <t>High</t>
  </si>
  <si>
    <t>Low</t>
  </si>
  <si>
    <t>HiLo Alert</t>
  </si>
  <si>
    <t>Set up</t>
  </si>
  <si>
    <t>NEW YORK</t>
  </si>
  <si>
    <t>CQG Volatility Heat Map</t>
  </si>
  <si>
    <t>EN?</t>
  </si>
  <si>
    <t>CHICAGO</t>
  </si>
  <si>
    <t>LONDON</t>
  </si>
  <si>
    <t>TOKYO</t>
  </si>
  <si>
    <t>EP</t>
  </si>
  <si>
    <t>ENQ</t>
  </si>
  <si>
    <t>TFE</t>
  </si>
  <si>
    <t>EMD</t>
  </si>
  <si>
    <t>YM</t>
  </si>
  <si>
    <t>TP</t>
  </si>
  <si>
    <t>DD</t>
  </si>
  <si>
    <t>DSX</t>
  </si>
  <si>
    <t>QFA</t>
  </si>
  <si>
    <t>PIL</t>
  </si>
  <si>
    <t>JNK</t>
  </si>
  <si>
    <t>IND</t>
  </si>
  <si>
    <t>GCE</t>
  </si>
  <si>
    <t>CLE</t>
  </si>
  <si>
    <t>HOE</t>
  </si>
  <si>
    <t>RBE</t>
  </si>
  <si>
    <t>QO</t>
  </si>
  <si>
    <t>EU6</t>
  </si>
  <si>
    <t>BP6</t>
  </si>
  <si>
    <t>DA6</t>
  </si>
  <si>
    <t>CA6</t>
  </si>
  <si>
    <t>PLA</t>
  </si>
  <si>
    <t>1-Min Volume</t>
  </si>
  <si>
    <t>5-Min Volume</t>
  </si>
  <si>
    <t>15-Min Volume</t>
  </si>
  <si>
    <t>Today's Volume</t>
  </si>
  <si>
    <t>Ystdy's Volume</t>
  </si>
  <si>
    <t>Volume % Cange</t>
  </si>
  <si>
    <t>MJNK</t>
  </si>
  <si>
    <t>ET</t>
  </si>
  <si>
    <t>ESB</t>
  </si>
  <si>
    <t>ZWA</t>
  </si>
  <si>
    <t>ZCE</t>
  </si>
  <si>
    <t>ZSE</t>
  </si>
  <si>
    <t>NGE</t>
  </si>
  <si>
    <t>SIE</t>
  </si>
  <si>
    <t>Enter in the symbols in the first left-hand column on the Quote Display tab.</t>
  </si>
  <si>
    <t xml:space="preserve">  Copyright © 2014   Custom Designed by Thom Hartle</t>
  </si>
  <si>
    <t>This page will display the same images.</t>
  </si>
  <si>
    <t xml:space="preserve">In the HiLo Alert column displayed here, please enter in points difference </t>
  </si>
  <si>
    <t>to be used for comparing the last to the high and low.</t>
  </si>
  <si>
    <t xml:space="preserve">will be highlighted in red. </t>
  </si>
  <si>
    <t>If the last is within this amount from the low then the low and the symbol</t>
  </si>
  <si>
    <t>If the last is within this amount from the high then the high and symbol</t>
  </si>
  <si>
    <t>will be highlighted in green.</t>
  </si>
  <si>
    <t>If the last matches the open, the the open and symbol will be highlighted</t>
  </si>
  <si>
    <t>in yellow.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</si>
</sst>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[$-F400]h:mm:ss\ AM/PM"/>
    <numFmt numFmtId="166" formatCode="0.000%"/>
    <numFmt numFmtId="167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name val="Arial"/>
      <family val="2"/>
    </font>
    <font>
      <b/>
      <sz val="9"/>
      <color theme="0"/>
      <name val="Tahoma"/>
      <family val="2"/>
    </font>
    <font>
      <b/>
      <sz val="9"/>
      <color theme="1"/>
      <name val="Tahoma"/>
      <family val="2"/>
    </font>
    <font>
      <sz val="11"/>
      <color theme="0"/>
      <name val="Calibri"/>
      <family val="2"/>
      <scheme val="minor"/>
    </font>
    <font>
      <b/>
      <sz val="11"/>
      <color theme="0"/>
      <name val="Tahoma"/>
      <family val="2"/>
    </font>
    <font>
      <b/>
      <sz val="11"/>
      <color theme="1"/>
      <name val="Calibri"/>
      <family val="2"/>
      <scheme val="minor"/>
    </font>
    <font>
      <sz val="10"/>
      <color theme="0"/>
      <name val="Century Gothic"/>
      <family val="2"/>
    </font>
    <font>
      <sz val="14"/>
      <color theme="3" tint="0.39988402966399123"/>
      <name val="Century Gothic"/>
      <family val="2"/>
    </font>
    <font>
      <sz val="14"/>
      <color theme="1"/>
      <name val="Century Gothic"/>
      <family val="2"/>
    </font>
    <font>
      <sz val="24"/>
      <color theme="3" tint="0.59996337778862885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rgb="FF002060"/>
        </stop>
        <stop position="0.5">
          <color theme="8" tint="-0.49803155613879818"/>
        </stop>
        <stop position="1">
          <color rgb="FF002060"/>
        </stop>
      </gradientFill>
    </fill>
    <fill>
      <gradientFill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theme="0"/>
        </stop>
        <stop position="1">
          <color theme="4"/>
        </stop>
      </gradientFill>
    </fill>
    <fill>
      <gradientFill degree="90">
        <stop position="0">
          <color rgb="FF002060"/>
        </stop>
        <stop position="0.5">
          <color theme="4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>
        <stop position="0">
          <color theme="0"/>
        </stop>
        <stop position="0.5">
          <color theme="4"/>
        </stop>
        <stop position="1">
          <color theme="0"/>
        </stop>
      </gradientFill>
    </fill>
  </fills>
  <borders count="48">
    <border>
      <left/>
      <right/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theme="3"/>
      </left>
      <right style="thin">
        <color rgb="FF7030A0"/>
      </right>
      <top style="medium">
        <color theme="3"/>
      </top>
      <bottom style="thin">
        <color rgb="FF7030A0"/>
      </bottom>
      <diagonal/>
    </border>
    <border>
      <left style="medium">
        <color theme="3"/>
      </left>
      <right style="medium">
        <color theme="3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theme="3"/>
      </right>
      <top style="thin">
        <color rgb="FF7030A0"/>
      </top>
      <bottom style="thin">
        <color rgb="FF7030A0"/>
      </bottom>
      <diagonal/>
    </border>
    <border>
      <left/>
      <right style="thin">
        <color theme="3"/>
      </right>
      <top/>
      <bottom/>
      <diagonal/>
    </border>
    <border>
      <left style="medium">
        <color theme="3"/>
      </left>
      <right style="thin">
        <color theme="3"/>
      </right>
      <top style="thin">
        <color rgb="FF7030A0"/>
      </top>
      <bottom style="thin">
        <color rgb="FF7030A0"/>
      </bottom>
      <diagonal/>
    </border>
    <border>
      <left style="thin">
        <color theme="3"/>
      </left>
      <right style="thin">
        <color theme="3"/>
      </right>
      <top style="thin">
        <color rgb="FF7030A0"/>
      </top>
      <bottom style="thin">
        <color rgb="FF7030A0"/>
      </bottom>
      <diagonal/>
    </border>
    <border>
      <left style="medium">
        <color theme="3"/>
      </left>
      <right style="thin">
        <color theme="3"/>
      </right>
      <top style="thin">
        <color rgb="FF7030A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7030A0"/>
      </top>
      <bottom style="thin">
        <color theme="3"/>
      </bottom>
      <diagonal/>
    </border>
    <border>
      <left style="thin">
        <color theme="3"/>
      </left>
      <right style="thin">
        <color theme="3" tint="0.79998168889431442"/>
      </right>
      <top style="medium">
        <color theme="3"/>
      </top>
      <bottom/>
      <diagonal/>
    </border>
    <border>
      <left style="thin">
        <color theme="3"/>
      </left>
      <right style="thin">
        <color theme="3" tint="0.79998168889431442"/>
      </right>
      <top/>
      <bottom/>
      <diagonal/>
    </border>
    <border>
      <left style="thin">
        <color theme="3"/>
      </left>
      <right style="thin">
        <color theme="3" tint="0.79998168889431442"/>
      </right>
      <top style="thin">
        <color rgb="FF7030A0"/>
      </top>
      <bottom style="thin">
        <color rgb="FF7030A0"/>
      </bottom>
      <diagonal/>
    </border>
    <border>
      <left style="thin">
        <color theme="3"/>
      </left>
      <right style="thin">
        <color theme="3" tint="0.79998168889431442"/>
      </right>
      <top style="thin">
        <color rgb="FF7030A0"/>
      </top>
      <bottom style="thin">
        <color theme="3"/>
      </bottom>
      <diagonal/>
    </border>
    <border>
      <left style="thin">
        <color theme="3" tint="0.79998168889431442"/>
      </left>
      <right/>
      <top/>
      <bottom/>
      <diagonal/>
    </border>
    <border>
      <left style="thin">
        <color theme="3" tint="0.79998168889431442"/>
      </left>
      <right/>
      <top/>
      <bottom style="medium">
        <color theme="3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3"/>
      </left>
      <right style="thin">
        <color theme="3"/>
      </right>
      <top/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theme="3" tint="0.39994506668294322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</cellStyleXfs>
  <cellXfs count="142">
    <xf numFmtId="0" fontId="0" fillId="0" borderId="0" xfId="0"/>
    <xf numFmtId="0" fontId="4" fillId="4" borderId="14" xfId="0" applyFont="1" applyFill="1" applyBorder="1" applyAlignment="1" applyProtection="1">
      <alignment horizontal="center" shrinkToFit="1"/>
    </xf>
    <xf numFmtId="164" fontId="4" fillId="4" borderId="14" xfId="0" applyNumberFormat="1" applyFont="1" applyFill="1" applyBorder="1" applyAlignment="1" applyProtection="1">
      <alignment horizontal="center" shrinkToFit="1"/>
    </xf>
    <xf numFmtId="0" fontId="5" fillId="3" borderId="12" xfId="0" applyFont="1" applyFill="1" applyBorder="1" applyAlignment="1" applyProtection="1">
      <alignment horizontal="center" shrinkToFit="1"/>
      <protection locked="0"/>
    </xf>
    <xf numFmtId="0" fontId="5" fillId="6" borderId="12" xfId="0" applyFont="1" applyFill="1" applyBorder="1" applyAlignment="1" applyProtection="1">
      <alignment horizontal="center" shrinkToFit="1"/>
      <protection locked="0"/>
    </xf>
    <xf numFmtId="0" fontId="0" fillId="2" borderId="0" xfId="0" applyFill="1"/>
    <xf numFmtId="0" fontId="7" fillId="8" borderId="32" xfId="0" applyFont="1" applyFill="1" applyBorder="1" applyAlignment="1">
      <alignment horizontal="center"/>
    </xf>
    <xf numFmtId="0" fontId="7" fillId="8" borderId="33" xfId="0" applyFont="1" applyFill="1" applyBorder="1" applyAlignment="1">
      <alignment horizontal="center"/>
    </xf>
    <xf numFmtId="0" fontId="7" fillId="2" borderId="30" xfId="0" applyFont="1" applyFill="1" applyBorder="1"/>
    <xf numFmtId="0" fontId="7" fillId="2" borderId="31" xfId="0" applyFont="1" applyFill="1" applyBorder="1" applyProtection="1">
      <protection locked="0"/>
    </xf>
    <xf numFmtId="0" fontId="7" fillId="2" borderId="26" xfId="0" applyFont="1" applyFill="1" applyBorder="1"/>
    <xf numFmtId="0" fontId="7" fillId="2" borderId="27" xfId="0" applyFont="1" applyFill="1" applyBorder="1" applyProtection="1">
      <protection locked="0"/>
    </xf>
    <xf numFmtId="0" fontId="7" fillId="2" borderId="28" xfId="0" applyFont="1" applyFill="1" applyBorder="1"/>
    <xf numFmtId="0" fontId="7" fillId="2" borderId="29" xfId="0" applyFont="1" applyFill="1" applyBorder="1" applyProtection="1">
      <protection locked="0"/>
    </xf>
    <xf numFmtId="0" fontId="0" fillId="9" borderId="35" xfId="0" applyFill="1" applyBorder="1" applyAlignment="1" applyProtection="1">
      <alignment shrinkToFit="1"/>
    </xf>
    <xf numFmtId="0" fontId="0" fillId="9" borderId="36" xfId="0" applyFill="1" applyBorder="1" applyAlignment="1" applyProtection="1">
      <alignment shrinkToFit="1"/>
    </xf>
    <xf numFmtId="0" fontId="0" fillId="9" borderId="37" xfId="0" applyFill="1" applyBorder="1" applyAlignment="1" applyProtection="1">
      <alignment shrinkToFit="1"/>
    </xf>
    <xf numFmtId="0" fontId="0" fillId="10" borderId="38" xfId="0" applyFill="1" applyBorder="1" applyAlignment="1" applyProtection="1">
      <alignment shrinkToFit="1"/>
    </xf>
    <xf numFmtId="0" fontId="0" fillId="10" borderId="39" xfId="0" applyFill="1" applyBorder="1" applyAlignment="1" applyProtection="1">
      <alignment shrinkToFit="1"/>
    </xf>
    <xf numFmtId="0" fontId="0" fillId="10" borderId="40" xfId="0" applyFill="1" applyBorder="1" applyAlignment="1" applyProtection="1">
      <alignment shrinkToFit="1"/>
    </xf>
    <xf numFmtId="0" fontId="5" fillId="6" borderId="12" xfId="0" applyFont="1" applyFill="1" applyBorder="1" applyAlignment="1" applyProtection="1">
      <alignment horizontal="center" shrinkToFit="1"/>
    </xf>
    <xf numFmtId="0" fontId="4" fillId="4" borderId="11" xfId="0" applyFont="1" applyFill="1" applyBorder="1" applyAlignment="1" applyProtection="1">
      <alignment horizontal="center" shrinkToFit="1"/>
    </xf>
    <xf numFmtId="0" fontId="4" fillId="4" borderId="13" xfId="0" applyFont="1" applyFill="1" applyBorder="1" applyAlignment="1" applyProtection="1">
      <alignment horizontal="center" shrinkToFit="1"/>
    </xf>
    <xf numFmtId="0" fontId="5" fillId="3" borderId="12" xfId="0" applyFont="1" applyFill="1" applyBorder="1" applyAlignment="1" applyProtection="1">
      <alignment horizontal="center" shrinkToFit="1"/>
    </xf>
    <xf numFmtId="10" fontId="5" fillId="6" borderId="12" xfId="0" applyNumberFormat="1" applyFont="1" applyFill="1" applyBorder="1" applyAlignment="1" applyProtection="1">
      <alignment horizontal="center" shrinkToFit="1"/>
    </xf>
    <xf numFmtId="1" fontId="5" fillId="6" borderId="12" xfId="0" applyNumberFormat="1" applyFont="1" applyFill="1" applyBorder="1" applyAlignment="1" applyProtection="1">
      <alignment horizontal="center" shrinkToFit="1"/>
    </xf>
    <xf numFmtId="1" fontId="5" fillId="3" borderId="12" xfId="0" applyNumberFormat="1" applyFont="1" applyFill="1" applyBorder="1" applyAlignment="1" applyProtection="1">
      <alignment horizontal="center" shrinkToFit="1"/>
    </xf>
    <xf numFmtId="1" fontId="4" fillId="4" borderId="13" xfId="0" applyNumberFormat="1" applyFont="1" applyFill="1" applyBorder="1" applyAlignment="1" applyProtection="1">
      <alignment horizontal="center" shrinkToFit="1"/>
    </xf>
    <xf numFmtId="22" fontId="4" fillId="4" borderId="9" xfId="1" applyNumberFormat="1" applyFont="1" applyFill="1" applyBorder="1" applyAlignment="1" applyProtection="1">
      <alignment shrinkToFit="1"/>
    </xf>
    <xf numFmtId="0" fontId="0" fillId="2" borderId="0" xfId="0" applyFill="1" applyAlignment="1" applyProtection="1">
      <alignment shrinkToFit="1"/>
    </xf>
    <xf numFmtId="0" fontId="0" fillId="2" borderId="0" xfId="0" applyFill="1" applyAlignment="1" applyProtection="1">
      <alignment horizontal="center" shrinkToFit="1"/>
    </xf>
    <xf numFmtId="10" fontId="8" fillId="2" borderId="0" xfId="0" applyNumberFormat="1" applyFont="1" applyFill="1" applyAlignment="1" applyProtection="1">
      <alignment shrinkToFit="1"/>
    </xf>
    <xf numFmtId="0" fontId="5" fillId="3" borderId="6" xfId="0" applyFont="1" applyFill="1" applyBorder="1" applyAlignment="1" applyProtection="1">
      <alignment horizontal="center" vertical="center" wrapText="1" shrinkToFit="1"/>
    </xf>
    <xf numFmtId="0" fontId="5" fillId="3" borderId="34" xfId="0" applyFont="1" applyFill="1" applyBorder="1" applyAlignment="1" applyProtection="1">
      <alignment horizontal="center" vertical="center" shrinkToFit="1"/>
    </xf>
    <xf numFmtId="0" fontId="5" fillId="3" borderId="4" xfId="0" applyFont="1" applyFill="1" applyBorder="1" applyAlignment="1" applyProtection="1">
      <alignment horizontal="center" vertical="center" shrinkToFit="1"/>
    </xf>
    <xf numFmtId="0" fontId="5" fillId="3" borderId="6" xfId="0" applyFont="1" applyFill="1" applyBorder="1" applyAlignment="1" applyProtection="1">
      <alignment horizontal="center" vertical="center" shrinkToFit="1"/>
    </xf>
    <xf numFmtId="0" fontId="5" fillId="3" borderId="5" xfId="0" applyFont="1" applyFill="1" applyBorder="1" applyAlignment="1" applyProtection="1">
      <alignment horizontal="center" vertical="center" shrinkToFit="1"/>
    </xf>
    <xf numFmtId="0" fontId="5" fillId="3" borderId="3" xfId="0" applyFont="1" applyFill="1" applyBorder="1" applyAlignment="1" applyProtection="1">
      <alignment horizontal="center" vertical="center" wrapText="1" shrinkToFit="1"/>
    </xf>
    <xf numFmtId="0" fontId="5" fillId="3" borderId="6" xfId="0" applyFont="1" applyFill="1" applyBorder="1" applyAlignment="1" applyProtection="1">
      <alignment horizontal="center" vertical="center" wrapText="1" shrinkToFit="1"/>
    </xf>
    <xf numFmtId="22" fontId="4" fillId="4" borderId="8" xfId="1" applyNumberFormat="1" applyFont="1" applyFill="1" applyBorder="1" applyAlignment="1" applyProtection="1">
      <alignment horizontal="center" shrinkToFit="1"/>
    </xf>
    <xf numFmtId="22" fontId="4" fillId="4" borderId="9" xfId="1" applyNumberFormat="1" applyFont="1" applyFill="1" applyBorder="1" applyAlignment="1" applyProtection="1">
      <alignment horizontal="center" shrinkToFit="1"/>
    </xf>
    <xf numFmtId="0" fontId="5" fillId="3" borderId="2" xfId="0" applyFont="1" applyFill="1" applyBorder="1" applyAlignment="1" applyProtection="1">
      <alignment horizontal="center" vertical="center" shrinkToFit="1"/>
    </xf>
    <xf numFmtId="0" fontId="5" fillId="3" borderId="3" xfId="0" applyFont="1" applyFill="1" applyBorder="1" applyAlignment="1" applyProtection="1">
      <alignment horizontal="center" vertical="center" shrinkToFit="1"/>
    </xf>
    <xf numFmtId="22" fontId="4" fillId="4" borderId="10" xfId="1" applyNumberFormat="1" applyFont="1" applyFill="1" applyBorder="1" applyAlignment="1" applyProtection="1">
      <alignment horizontal="center" shrinkToFit="1"/>
    </xf>
    <xf numFmtId="0" fontId="5" fillId="3" borderId="20" xfId="0" applyFont="1" applyFill="1" applyBorder="1" applyAlignment="1" applyProtection="1">
      <alignment horizontal="center" vertical="center" shrinkToFit="1"/>
    </xf>
    <xf numFmtId="0" fontId="5" fillId="3" borderId="21" xfId="0" applyFont="1" applyFill="1" applyBorder="1" applyAlignment="1" applyProtection="1">
      <alignment horizontal="center" vertical="center" shrinkToFit="1"/>
    </xf>
    <xf numFmtId="2" fontId="9" fillId="2" borderId="41" xfId="0" applyNumberFormat="1" applyFont="1" applyFill="1" applyBorder="1" applyAlignment="1" applyProtection="1">
      <alignment shrinkToFit="1"/>
    </xf>
    <xf numFmtId="2" fontId="9" fillId="2" borderId="47" xfId="0" applyNumberFormat="1" applyFont="1" applyFill="1" applyBorder="1" applyAlignment="1" applyProtection="1">
      <alignment shrinkToFit="1"/>
    </xf>
    <xf numFmtId="2" fontId="9" fillId="2" borderId="46" xfId="0" applyNumberFormat="1" applyFont="1" applyFill="1" applyBorder="1" applyAlignment="1" applyProtection="1">
      <alignment shrinkToFit="1"/>
    </xf>
    <xf numFmtId="2" fontId="9" fillId="2" borderId="44" xfId="0" applyNumberFormat="1" applyFont="1" applyFill="1" applyBorder="1" applyAlignment="1" applyProtection="1">
      <alignment shrinkToFit="1"/>
    </xf>
    <xf numFmtId="2" fontId="9" fillId="2" borderId="1" xfId="0" applyNumberFormat="1" applyFont="1" applyFill="1" applyBorder="1" applyAlignment="1" applyProtection="1">
      <alignment shrinkToFit="1"/>
    </xf>
    <xf numFmtId="10" fontId="9" fillId="2" borderId="1" xfId="0" applyNumberFormat="1" applyFont="1" applyFill="1" applyBorder="1" applyAlignment="1" applyProtection="1">
      <alignment shrinkToFit="1"/>
    </xf>
    <xf numFmtId="0" fontId="9" fillId="4" borderId="42" xfId="0" applyFont="1" applyFill="1" applyBorder="1" applyAlignment="1" applyProtection="1">
      <alignment horizontal="center" shrinkToFit="1"/>
    </xf>
    <xf numFmtId="0" fontId="9" fillId="4" borderId="47" xfId="0" applyFont="1" applyFill="1" applyBorder="1" applyAlignment="1" applyProtection="1">
      <alignment horizontal="center" shrinkToFit="1"/>
    </xf>
    <xf numFmtId="0" fontId="9" fillId="4" borderId="46" xfId="0" applyFont="1" applyFill="1" applyBorder="1" applyAlignment="1" applyProtection="1">
      <alignment horizontal="center" shrinkToFit="1"/>
    </xf>
    <xf numFmtId="0" fontId="9" fillId="4" borderId="45" xfId="0" applyFont="1" applyFill="1" applyBorder="1" applyAlignment="1" applyProtection="1">
      <alignment horizontal="center" shrinkToFit="1"/>
    </xf>
    <xf numFmtId="0" fontId="9" fillId="4" borderId="11" xfId="0" applyFont="1" applyFill="1" applyBorder="1" applyAlignment="1" applyProtection="1">
      <alignment horizontal="center" shrinkToFit="1"/>
    </xf>
    <xf numFmtId="10" fontId="9" fillId="4" borderId="11" xfId="0" applyNumberFormat="1" applyFont="1" applyFill="1" applyBorder="1" applyAlignment="1" applyProtection="1">
      <alignment horizontal="center" shrinkToFit="1"/>
    </xf>
    <xf numFmtId="0" fontId="9" fillId="4" borderId="43" xfId="0" applyFont="1" applyFill="1" applyBorder="1" applyAlignment="1" applyProtection="1">
      <alignment shrinkToFit="1"/>
    </xf>
    <xf numFmtId="0" fontId="9" fillId="4" borderId="47" xfId="0" applyFont="1" applyFill="1" applyBorder="1" applyAlignment="1" applyProtection="1">
      <alignment shrinkToFit="1"/>
    </xf>
    <xf numFmtId="0" fontId="9" fillId="4" borderId="46" xfId="0" applyFont="1" applyFill="1" applyBorder="1" applyAlignment="1" applyProtection="1">
      <alignment shrinkToFit="1"/>
    </xf>
    <xf numFmtId="0" fontId="9" fillId="4" borderId="45" xfId="0" applyFont="1" applyFill="1" applyBorder="1" applyAlignment="1" applyProtection="1">
      <alignment shrinkToFit="1"/>
    </xf>
    <xf numFmtId="0" fontId="9" fillId="4" borderId="7" xfId="0" applyFont="1" applyFill="1" applyBorder="1" applyAlignment="1" applyProtection="1">
      <alignment shrinkToFit="1"/>
    </xf>
    <xf numFmtId="10" fontId="9" fillId="4" borderId="7" xfId="0" applyNumberFormat="1" applyFont="1" applyFill="1" applyBorder="1" applyAlignment="1" applyProtection="1">
      <alignment shrinkToFit="1"/>
    </xf>
    <xf numFmtId="1" fontId="9" fillId="2" borderId="41" xfId="0" applyNumberFormat="1" applyFont="1" applyFill="1" applyBorder="1" applyAlignment="1" applyProtection="1">
      <alignment shrinkToFit="1"/>
    </xf>
    <xf numFmtId="1" fontId="9" fillId="2" borderId="47" xfId="0" applyNumberFormat="1" applyFont="1" applyFill="1" applyBorder="1" applyAlignment="1" applyProtection="1">
      <alignment shrinkToFit="1"/>
    </xf>
    <xf numFmtId="1" fontId="9" fillId="2" borderId="46" xfId="0" applyNumberFormat="1" applyFont="1" applyFill="1" applyBorder="1" applyAlignment="1" applyProtection="1">
      <alignment shrinkToFit="1"/>
    </xf>
    <xf numFmtId="1" fontId="9" fillId="2" borderId="44" xfId="0" applyNumberFormat="1" applyFont="1" applyFill="1" applyBorder="1" applyAlignment="1" applyProtection="1">
      <alignment shrinkToFit="1"/>
    </xf>
    <xf numFmtId="1" fontId="9" fillId="2" borderId="1" xfId="0" applyNumberFormat="1" applyFont="1" applyFill="1" applyBorder="1" applyAlignment="1" applyProtection="1">
      <alignment shrinkToFit="1"/>
    </xf>
    <xf numFmtId="167" fontId="9" fillId="2" borderId="41" xfId="0" applyNumberFormat="1" applyFont="1" applyFill="1" applyBorder="1" applyAlignment="1" applyProtection="1">
      <alignment shrinkToFit="1"/>
    </xf>
    <xf numFmtId="167" fontId="9" fillId="2" borderId="47" xfId="0" applyNumberFormat="1" applyFont="1" applyFill="1" applyBorder="1" applyAlignment="1" applyProtection="1">
      <alignment shrinkToFit="1"/>
    </xf>
    <xf numFmtId="167" fontId="9" fillId="2" borderId="46" xfId="0" applyNumberFormat="1" applyFont="1" applyFill="1" applyBorder="1" applyAlignment="1" applyProtection="1">
      <alignment shrinkToFit="1"/>
    </xf>
    <xf numFmtId="167" fontId="9" fillId="2" borderId="44" xfId="0" applyNumberFormat="1" applyFont="1" applyFill="1" applyBorder="1" applyAlignment="1" applyProtection="1">
      <alignment shrinkToFit="1"/>
    </xf>
    <xf numFmtId="167" fontId="9" fillId="2" borderId="1" xfId="0" applyNumberFormat="1" applyFont="1" applyFill="1" applyBorder="1" applyAlignment="1" applyProtection="1">
      <alignment shrinkToFit="1"/>
    </xf>
    <xf numFmtId="164" fontId="9" fillId="4" borderId="43" xfId="0" applyNumberFormat="1" applyFont="1" applyFill="1" applyBorder="1" applyAlignment="1" applyProtection="1">
      <alignment shrinkToFit="1"/>
    </xf>
    <xf numFmtId="164" fontId="9" fillId="4" borderId="47" xfId="0" applyNumberFormat="1" applyFont="1" applyFill="1" applyBorder="1" applyAlignment="1" applyProtection="1">
      <alignment shrinkToFit="1"/>
    </xf>
    <xf numFmtId="164" fontId="9" fillId="4" borderId="46" xfId="0" applyNumberFormat="1" applyFont="1" applyFill="1" applyBorder="1" applyAlignment="1" applyProtection="1">
      <alignment shrinkToFit="1"/>
    </xf>
    <xf numFmtId="164" fontId="9" fillId="4" borderId="45" xfId="0" applyNumberFormat="1" applyFont="1" applyFill="1" applyBorder="1" applyAlignment="1" applyProtection="1">
      <alignment shrinkToFit="1"/>
    </xf>
    <xf numFmtId="164" fontId="9" fillId="4" borderId="7" xfId="0" applyNumberFormat="1" applyFont="1" applyFill="1" applyBorder="1" applyAlignment="1" applyProtection="1">
      <alignment shrinkToFit="1"/>
    </xf>
    <xf numFmtId="164" fontId="9" fillId="2" borderId="41" xfId="0" applyNumberFormat="1" applyFont="1" applyFill="1" applyBorder="1" applyAlignment="1" applyProtection="1">
      <alignment shrinkToFit="1"/>
    </xf>
    <xf numFmtId="164" fontId="9" fillId="2" borderId="47" xfId="0" applyNumberFormat="1" applyFont="1" applyFill="1" applyBorder="1" applyAlignment="1" applyProtection="1">
      <alignment shrinkToFit="1"/>
    </xf>
    <xf numFmtId="164" fontId="9" fillId="2" borderId="46" xfId="0" applyNumberFormat="1" applyFont="1" applyFill="1" applyBorder="1" applyAlignment="1" applyProtection="1">
      <alignment shrinkToFit="1"/>
    </xf>
    <xf numFmtId="164" fontId="9" fillId="2" borderId="44" xfId="0" applyNumberFormat="1" applyFont="1" applyFill="1" applyBorder="1" applyAlignment="1" applyProtection="1">
      <alignment shrinkToFit="1"/>
    </xf>
    <xf numFmtId="164" fontId="9" fillId="2" borderId="1" xfId="0" applyNumberFormat="1" applyFont="1" applyFill="1" applyBorder="1" applyAlignment="1" applyProtection="1">
      <alignment shrinkToFit="1"/>
    </xf>
    <xf numFmtId="10" fontId="9" fillId="2" borderId="1" xfId="0" applyNumberFormat="1" applyFont="1" applyFill="1" applyBorder="1" applyAlignment="1" applyProtection="1">
      <alignment horizontal="right" shrinkToFit="1"/>
    </xf>
    <xf numFmtId="1" fontId="9" fillId="4" borderId="7" xfId="0" applyNumberFormat="1" applyFont="1" applyFill="1" applyBorder="1" applyAlignment="1" applyProtection="1">
      <alignment shrinkToFit="1"/>
    </xf>
    <xf numFmtId="2" fontId="9" fillId="4" borderId="43" xfId="0" applyNumberFormat="1" applyFont="1" applyFill="1" applyBorder="1" applyAlignment="1" applyProtection="1">
      <alignment shrinkToFit="1"/>
    </xf>
    <xf numFmtId="2" fontId="9" fillId="4" borderId="47" xfId="0" applyNumberFormat="1" applyFont="1" applyFill="1" applyBorder="1" applyAlignment="1" applyProtection="1">
      <alignment shrinkToFit="1"/>
    </xf>
    <xf numFmtId="2" fontId="9" fillId="4" borderId="46" xfId="0" applyNumberFormat="1" applyFont="1" applyFill="1" applyBorder="1" applyAlignment="1" applyProtection="1">
      <alignment shrinkToFit="1"/>
    </xf>
    <xf numFmtId="2" fontId="9" fillId="4" borderId="45" xfId="0" applyNumberFormat="1" applyFont="1" applyFill="1" applyBorder="1" applyAlignment="1" applyProtection="1">
      <alignment shrinkToFit="1"/>
    </xf>
    <xf numFmtId="2" fontId="9" fillId="4" borderId="7" xfId="0" applyNumberFormat="1" applyFont="1" applyFill="1" applyBorder="1" applyAlignment="1" applyProtection="1">
      <alignment shrinkToFit="1"/>
    </xf>
    <xf numFmtId="3" fontId="9" fillId="2" borderId="1" xfId="0" applyNumberFormat="1" applyFont="1" applyFill="1" applyBorder="1" applyAlignment="1" applyProtection="1">
      <alignment shrinkToFit="1"/>
    </xf>
    <xf numFmtId="9" fontId="9" fillId="2" borderId="1" xfId="0" applyNumberFormat="1" applyFont="1" applyFill="1" applyBorder="1" applyAlignment="1" applyProtection="1">
      <alignment shrinkToFit="1"/>
    </xf>
    <xf numFmtId="2" fontId="9" fillId="2" borderId="15" xfId="0" applyNumberFormat="1" applyFont="1" applyFill="1" applyBorder="1" applyAlignment="1" applyProtection="1">
      <alignment shrinkToFit="1"/>
    </xf>
    <xf numFmtId="2" fontId="9" fillId="2" borderId="6" xfId="0" applyNumberFormat="1" applyFont="1" applyFill="1" applyBorder="1" applyAlignment="1" applyProtection="1">
      <alignment shrinkToFit="1"/>
    </xf>
    <xf numFmtId="2" fontId="9" fillId="2" borderId="21" xfId="0" applyNumberFormat="1" applyFont="1" applyFill="1" applyBorder="1" applyAlignment="1" applyProtection="1">
      <alignment shrinkToFit="1"/>
    </xf>
    <xf numFmtId="166" fontId="9" fillId="4" borderId="11" xfId="0" applyNumberFormat="1" applyFont="1" applyFill="1" applyBorder="1" applyAlignment="1" applyProtection="1">
      <alignment horizontal="center" shrinkToFit="1"/>
    </xf>
    <xf numFmtId="1" fontId="9" fillId="4" borderId="11" xfId="0" applyNumberFormat="1" applyFont="1" applyFill="1" applyBorder="1" applyAlignment="1" applyProtection="1">
      <alignment horizontal="center" shrinkToFit="1"/>
    </xf>
    <xf numFmtId="0" fontId="9" fillId="4" borderId="16" xfId="0" applyFont="1" applyFill="1" applyBorder="1" applyAlignment="1" applyProtection="1">
      <alignment horizontal="center" shrinkToFit="1"/>
    </xf>
    <xf numFmtId="0" fontId="9" fillId="4" borderId="17" xfId="0" applyFont="1" applyFill="1" applyBorder="1" applyAlignment="1" applyProtection="1">
      <alignment horizontal="center" shrinkToFit="1"/>
    </xf>
    <xf numFmtId="0" fontId="9" fillId="4" borderId="22" xfId="0" applyFont="1" applyFill="1" applyBorder="1" applyAlignment="1" applyProtection="1">
      <alignment horizontal="center" shrinkToFit="1"/>
    </xf>
    <xf numFmtId="166" fontId="9" fillId="2" borderId="1" xfId="0" applyNumberFormat="1" applyFont="1" applyFill="1" applyBorder="1" applyAlignment="1" applyProtection="1">
      <alignment shrinkToFit="1"/>
    </xf>
    <xf numFmtId="166" fontId="9" fillId="2" borderId="0" xfId="0" applyNumberFormat="1" applyFont="1" applyFill="1" applyBorder="1" applyAlignment="1" applyProtection="1">
      <alignment shrinkToFit="1"/>
    </xf>
    <xf numFmtId="0" fontId="9" fillId="4" borderId="18" xfId="0" applyFont="1" applyFill="1" applyBorder="1" applyAlignment="1" applyProtection="1">
      <alignment horizontal="center" shrinkToFit="1"/>
    </xf>
    <xf numFmtId="0" fontId="9" fillId="4" borderId="19" xfId="0" applyFont="1" applyFill="1" applyBorder="1" applyAlignment="1" applyProtection="1">
      <alignment horizontal="center" shrinkToFit="1"/>
    </xf>
    <xf numFmtId="0" fontId="9" fillId="4" borderId="23" xfId="0" applyFont="1" applyFill="1" applyBorder="1" applyAlignment="1" applyProtection="1">
      <alignment horizontal="center" shrinkToFit="1"/>
    </xf>
    <xf numFmtId="1" fontId="9" fillId="2" borderId="15" xfId="0" applyNumberFormat="1" applyFont="1" applyFill="1" applyBorder="1" applyAlignment="1" applyProtection="1">
      <alignment shrinkToFit="1"/>
    </xf>
    <xf numFmtId="1" fontId="9" fillId="2" borderId="6" xfId="0" applyNumberFormat="1" applyFont="1" applyFill="1" applyBorder="1" applyAlignment="1" applyProtection="1">
      <alignment shrinkToFit="1"/>
    </xf>
    <xf numFmtId="1" fontId="9" fillId="2" borderId="21" xfId="0" applyNumberFormat="1" applyFont="1" applyFill="1" applyBorder="1" applyAlignment="1" applyProtection="1">
      <alignment shrinkToFit="1"/>
    </xf>
    <xf numFmtId="167" fontId="9" fillId="2" borderId="15" xfId="0" applyNumberFormat="1" applyFont="1" applyFill="1" applyBorder="1" applyAlignment="1" applyProtection="1">
      <alignment shrinkToFit="1"/>
    </xf>
    <xf numFmtId="167" fontId="9" fillId="2" borderId="6" xfId="0" applyNumberFormat="1" applyFont="1" applyFill="1" applyBorder="1" applyAlignment="1" applyProtection="1">
      <alignment shrinkToFit="1"/>
    </xf>
    <xf numFmtId="167" fontId="9" fillId="2" borderId="21" xfId="0" applyNumberFormat="1" applyFont="1" applyFill="1" applyBorder="1" applyAlignment="1" applyProtection="1">
      <alignment shrinkToFit="1"/>
    </xf>
    <xf numFmtId="164" fontId="9" fillId="2" borderId="15" xfId="0" applyNumberFormat="1" applyFont="1" applyFill="1" applyBorder="1" applyAlignment="1" applyProtection="1">
      <alignment shrinkToFit="1"/>
    </xf>
    <xf numFmtId="164" fontId="9" fillId="2" borderId="6" xfId="0" applyNumberFormat="1" applyFont="1" applyFill="1" applyBorder="1" applyAlignment="1" applyProtection="1">
      <alignment shrinkToFit="1"/>
    </xf>
    <xf numFmtId="164" fontId="9" fillId="2" borderId="21" xfId="0" applyNumberFormat="1" applyFont="1" applyFill="1" applyBorder="1" applyAlignment="1" applyProtection="1">
      <alignment shrinkToFit="1"/>
    </xf>
    <xf numFmtId="164" fontId="9" fillId="4" borderId="16" xfId="0" applyNumberFormat="1" applyFont="1" applyFill="1" applyBorder="1" applyAlignment="1" applyProtection="1">
      <alignment horizontal="center" shrinkToFit="1"/>
    </xf>
    <xf numFmtId="164" fontId="9" fillId="4" borderId="17" xfId="0" applyNumberFormat="1" applyFont="1" applyFill="1" applyBorder="1" applyAlignment="1" applyProtection="1">
      <alignment horizontal="center" shrinkToFit="1"/>
    </xf>
    <xf numFmtId="164" fontId="9" fillId="4" borderId="22" xfId="0" applyNumberFormat="1" applyFont="1" applyFill="1" applyBorder="1" applyAlignment="1" applyProtection="1">
      <alignment horizontal="center" shrinkToFit="1"/>
    </xf>
    <xf numFmtId="1" fontId="9" fillId="2" borderId="0" xfId="0" applyNumberFormat="1" applyFont="1" applyFill="1" applyBorder="1" applyAlignment="1" applyProtection="1">
      <alignment shrinkToFit="1"/>
    </xf>
    <xf numFmtId="164" fontId="9" fillId="4" borderId="18" xfId="0" applyNumberFormat="1" applyFont="1" applyFill="1" applyBorder="1" applyAlignment="1" applyProtection="1">
      <alignment horizontal="center" shrinkToFit="1"/>
    </xf>
    <xf numFmtId="164" fontId="9" fillId="4" borderId="19" xfId="0" applyNumberFormat="1" applyFont="1" applyFill="1" applyBorder="1" applyAlignment="1" applyProtection="1">
      <alignment horizontal="center" shrinkToFit="1"/>
    </xf>
    <xf numFmtId="164" fontId="9" fillId="4" borderId="23" xfId="0" applyNumberFormat="1" applyFont="1" applyFill="1" applyBorder="1" applyAlignment="1" applyProtection="1">
      <alignment horizontal="center" shrinkToFit="1"/>
    </xf>
    <xf numFmtId="2" fontId="9" fillId="4" borderId="16" xfId="0" applyNumberFormat="1" applyFont="1" applyFill="1" applyBorder="1" applyAlignment="1" applyProtection="1">
      <alignment horizontal="center" shrinkToFit="1"/>
    </xf>
    <xf numFmtId="2" fontId="9" fillId="4" borderId="17" xfId="0" applyNumberFormat="1" applyFont="1" applyFill="1" applyBorder="1" applyAlignment="1" applyProtection="1">
      <alignment horizontal="center" shrinkToFit="1"/>
    </xf>
    <xf numFmtId="2" fontId="9" fillId="4" borderId="22" xfId="0" applyNumberFormat="1" applyFont="1" applyFill="1" applyBorder="1" applyAlignment="1" applyProtection="1">
      <alignment horizontal="center" shrinkToFit="1"/>
    </xf>
    <xf numFmtId="2" fontId="9" fillId="4" borderId="18" xfId="0" applyNumberFormat="1" applyFont="1" applyFill="1" applyBorder="1" applyAlignment="1" applyProtection="1">
      <alignment horizontal="center" shrinkToFit="1"/>
    </xf>
    <xf numFmtId="2" fontId="9" fillId="4" borderId="19" xfId="0" applyNumberFormat="1" applyFont="1" applyFill="1" applyBorder="1" applyAlignment="1" applyProtection="1">
      <alignment horizontal="center" shrinkToFit="1"/>
    </xf>
    <xf numFmtId="2" fontId="9" fillId="4" borderId="23" xfId="0" applyNumberFormat="1" applyFont="1" applyFill="1" applyBorder="1" applyAlignment="1" applyProtection="1">
      <alignment horizontal="center" shrinkToFit="1"/>
    </xf>
    <xf numFmtId="0" fontId="10" fillId="9" borderId="36" xfId="0" applyFont="1" applyFill="1" applyBorder="1" applyAlignment="1" applyProtection="1">
      <alignment horizontal="center" vertical="center" shrinkToFit="1"/>
    </xf>
    <xf numFmtId="0" fontId="11" fillId="9" borderId="36" xfId="0" applyFont="1" applyFill="1" applyBorder="1" applyAlignment="1" applyProtection="1">
      <alignment shrinkToFit="1"/>
    </xf>
    <xf numFmtId="165" fontId="10" fillId="11" borderId="0" xfId="0" applyNumberFormat="1" applyFont="1" applyFill="1" applyBorder="1" applyAlignment="1" applyProtection="1">
      <alignment horizontal="center" vertical="center" shrinkToFit="1"/>
    </xf>
    <xf numFmtId="0" fontId="11" fillId="10" borderId="39" xfId="0" applyFont="1" applyFill="1" applyBorder="1" applyAlignment="1" applyProtection="1">
      <alignment shrinkToFit="1"/>
    </xf>
    <xf numFmtId="0" fontId="12" fillId="4" borderId="36" xfId="0" applyFont="1" applyFill="1" applyBorder="1" applyAlignment="1" applyProtection="1">
      <alignment horizontal="center" vertical="center" shrinkToFit="1"/>
    </xf>
    <xf numFmtId="0" fontId="12" fillId="4" borderId="39" xfId="0" applyFont="1" applyFill="1" applyBorder="1" applyAlignment="1" applyProtection="1">
      <alignment horizontal="center" vertical="center" shrinkToFit="1"/>
    </xf>
    <xf numFmtId="0" fontId="6" fillId="2" borderId="0" xfId="0" applyFont="1" applyFill="1"/>
    <xf numFmtId="0" fontId="0" fillId="7" borderId="0" xfId="0" applyFill="1" applyAlignment="1" applyProtection="1">
      <alignment shrinkToFit="1"/>
    </xf>
    <xf numFmtId="0" fontId="0" fillId="12" borderId="0" xfId="0" applyFill="1" applyAlignment="1" applyProtection="1">
      <alignment shrinkToFit="1"/>
    </xf>
    <xf numFmtId="0" fontId="0" fillId="2" borderId="0" xfId="0" applyFont="1" applyFill="1" applyAlignment="1" applyProtection="1">
      <alignment shrinkToFit="1"/>
    </xf>
    <xf numFmtId="0" fontId="6" fillId="7" borderId="24" xfId="0" applyFont="1" applyFill="1" applyBorder="1" applyAlignment="1" applyProtection="1">
      <alignment horizontal="center" shrinkToFit="1"/>
    </xf>
    <xf numFmtId="0" fontId="0" fillId="2" borderId="0" xfId="0" applyNumberFormat="1" applyFont="1" applyFill="1" applyAlignment="1" applyProtection="1">
      <alignment shrinkToFit="1"/>
    </xf>
    <xf numFmtId="0" fontId="4" fillId="5" borderId="11" xfId="0" applyFont="1" applyFill="1" applyBorder="1" applyAlignment="1" applyProtection="1">
      <alignment horizontal="center" shrinkToFit="1"/>
    </xf>
    <xf numFmtId="0" fontId="6" fillId="7" borderId="25" xfId="0" applyFont="1" applyFill="1" applyBorder="1" applyAlignment="1" applyProtection="1">
      <alignment horizontal="center" shrinkToFit="1"/>
    </xf>
  </cellXfs>
  <cellStyles count="5">
    <cellStyle name="Normal" xfId="0" builtinId="0"/>
    <cellStyle name="Normal 2" xfId="3"/>
    <cellStyle name="Normal 2 2" xfId="4"/>
    <cellStyle name="Normal 3" xfId="2"/>
    <cellStyle name="Normal 4" xfId="1"/>
  </cellStyles>
  <dxfs count="494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theme="1"/>
        </pattern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strike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strike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</dxf>
    <dxf>
      <font>
        <b/>
        <i val="0"/>
        <color theme="0"/>
      </font>
      <fill>
        <gradientFill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rgb="FFFFFF00"/>
          </stop>
          <stop position="0.5">
            <color theme="1"/>
          </stop>
          <stop position="1">
            <color rgb="FFFFFF00"/>
          </stop>
        </gradientFill>
      </fill>
    </dxf>
    <dxf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-23.5</v>
        <stp/>
        <stp>ContractData</stp>
        <stp>TFE</stp>
        <stp>NetLastQuoteToday</stp>
        <stp/>
        <stp>T</stp>
        <tr r="H9" s="1"/>
        <tr r="H9" s="1"/>
      </tp>
      <tp>
        <v>-156</v>
        <stp/>
        <stp>ContractData</stp>
        <stp>QFA</stp>
        <stp>NetLastQuoteToday</stp>
        <stp/>
        <stp>T</stp>
        <tr r="H21" s="1"/>
        <tr r="H21" s="1"/>
      </tp>
      <tp>
        <v>841744</v>
        <stp/>
        <stp>StudyData</stp>
        <stp>CLE</stp>
        <stp>Vol</stp>
        <stp>VolType=auto,CoCType=auto</stp>
        <stp>Vol</stp>
        <stp>D</stp>
        <stp>-1</stp>
        <stp>ALL</stp>
        <stp/>
        <stp/>
        <stp>TRUE</stp>
        <stp>T</stp>
        <tr r="W39" s="1"/>
      </tp>
      <tp>
        <v>80237</v>
        <stp/>
        <stp>StudyData</stp>
        <stp>CA6</stp>
        <stp>Vol</stp>
        <stp>VolType=auto,CoCType=auto</stp>
        <stp>Vol</stp>
        <stp>D</stp>
        <stp>-1</stp>
        <stp>ALL</stp>
        <stp/>
        <stp/>
        <stp>TRUE</stp>
        <stp>T</stp>
        <tr r="W55" s="1"/>
      </tp>
      <tp>
        <v>2.3000000000000131E-2</v>
        <stp/>
        <stp>ContractData</stp>
        <stp>NGE</stp>
        <stp>NetLastQuoteToday</stp>
        <stp/>
        <stp>T</stp>
        <tr r="H37" s="1"/>
        <tr r="H37" s="1"/>
      </tp>
      <tp>
        <v>120686</v>
        <stp/>
        <stp>StudyData</stp>
        <stp>BP6</stp>
        <stp>Vol</stp>
        <stp>VolType=auto,CoCType=auto</stp>
        <stp>Vol</stp>
        <stp>D</stp>
        <stp>-1</stp>
        <stp>ALL</stp>
        <stp/>
        <stp/>
        <stp>TRUE</stp>
        <stp>T</stp>
        <tr r="W51" s="1"/>
      </tp>
      <tp>
        <v>-4.0200000000000014E-2</v>
        <stp/>
        <stp>ContractData</stp>
        <stp>RBE</stp>
        <stp>NetLastQuoteToday</stp>
        <stp/>
        <stp>T</stp>
        <tr r="H43" s="1"/>
        <tr r="H43" s="1"/>
      </tp>
      <tp>
        <v>203784</v>
        <stp/>
        <stp>StudyData</stp>
        <stp>GCE</stp>
        <stp>Vol</stp>
        <stp>VolType=auto,CoCType=auto</stp>
        <stp>Vol</stp>
        <stp>D</stp>
        <stp>-1</stp>
        <stp>ALL</stp>
        <stp/>
        <stp/>
        <stp>TRUE</stp>
        <stp>T</stp>
        <tr r="W35" s="1"/>
      </tp>
      <tp>
        <v>1.25</v>
        <stp/>
        <stp>ContractData</stp>
        <stp>ZCE</stp>
        <stp>NetLastQuoteToday</stp>
        <stp/>
        <stp>T</stp>
        <tr r="H59" s="1"/>
        <tr r="H59" s="1"/>
      </tp>
      <tp>
        <v>3.0999999999999091</v>
        <stp/>
        <stp>ContractData</stp>
        <stp>GCE</stp>
        <stp>NetLastQuoteToday</stp>
        <stp/>
        <stp>T</stp>
        <tr r="H35" s="1"/>
        <tr r="H35" s="1"/>
      </tp>
      <tp>
        <v>332391</v>
        <stp/>
        <stp>StudyData</stp>
        <stp>EU6</stp>
        <stp>Vol</stp>
        <stp>VolType=auto,CoCType=auto</stp>
        <stp>Vol</stp>
        <stp>D</stp>
        <stp>-1</stp>
        <stp>ALL</stp>
        <stp/>
        <stp/>
        <stp>TRUE</stp>
        <stp>T</stp>
        <tr r="W49" s="1"/>
      </tp>
      <tp>
        <v>90592</v>
        <stp/>
        <stp>StudyData</stp>
        <stp>ESB</stp>
        <stp>Vol</stp>
        <stp>VolType=auto,CoCType=auto</stp>
        <stp>Vol</stp>
        <stp>D</stp>
        <stp>-1</stp>
        <stp>ALL</stp>
        <stp/>
        <stp/>
        <stp>TRUE</stp>
        <stp>T</stp>
        <tr r="W29" s="1"/>
      </tp>
      <tp>
        <v>28687</v>
        <stp/>
        <stp>StudyData</stp>
        <stp>EMD</stp>
        <stp>Vol</stp>
        <stp>VolType=auto,CoCType=auto</stp>
        <stp>Vol</stp>
        <stp>D</stp>
        <stp>-1</stp>
        <stp>ALL</stp>
        <stp/>
        <stp/>
        <stp>TRUE</stp>
        <stp>T</stp>
        <tr r="W11" s="1"/>
      </tp>
      <tp>
        <v>467092</v>
        <stp/>
        <stp>StudyData</stp>
        <stp>ENQ</stp>
        <stp>Vol</stp>
        <stp>VolType=auto,CoCType=auto</stp>
        <stp>Vol</stp>
        <stp>D</stp>
        <stp>-1</stp>
        <stp>ALL</stp>
        <stp/>
        <stp/>
        <stp>TRUE</stp>
        <stp>T</stp>
        <tr r="W7" s="1"/>
      </tp>
      <tp>
        <v>1594028</v>
        <stp/>
        <stp>StudyData</stp>
        <stp>DSX</stp>
        <stp>Vol</stp>
        <stp>VolType=auto,CoCType=auto</stp>
        <stp>Vol</stp>
        <stp>D</stp>
        <stp>-1</stp>
        <stp>ALL</stp>
        <stp/>
        <stp/>
        <stp>TRUE</stp>
        <stp>T</stp>
        <tr r="W19" s="1"/>
      </tp>
      <tp>
        <v>161410</v>
        <stp/>
        <stp>StudyData</stp>
        <stp>DA6</stp>
        <stp>Vol</stp>
        <stp>VolType=auto,CoCType=auto</stp>
        <stp>Vol</stp>
        <stp>D</stp>
        <stp>-1</stp>
        <stp>ALL</stp>
        <stp/>
        <stp/>
        <stp>TRUE</stp>
        <stp>T</stp>
        <tr r="W53" s="1"/>
      </tp>
      <tp>
        <v>-4.1999999999999815E-3</v>
        <stp/>
        <stp>ContractData</stp>
        <stp>CA6</stp>
        <stp>NetLastQuoteToday</stp>
        <stp/>
        <stp>T</stp>
        <tr r="H55" s="1"/>
        <tr r="H55" s="1"/>
      </tp>
      <tp>
        <v>-6.0000000000000053E-3</v>
        <stp/>
        <stp>ContractData</stp>
        <stp>DA6</stp>
        <stp>NetLastQuoteToday</stp>
        <stp/>
        <stp>T</stp>
        <tr r="H53" s="1"/>
        <tr r="H53" s="1"/>
      </tp>
      <tp>
        <v>280</v>
        <stp/>
        <stp>ContractData</stp>
        <stp>IND</stp>
        <stp>NetLastQuoteToday</stp>
        <stp/>
        <stp>T</stp>
        <tr r="H27" s="1"/>
        <tr r="H27" s="1"/>
      </tp>
      <tp>
        <v>-46</v>
        <stp/>
        <stp>ContractData</stp>
        <stp>ENQ</stp>
        <stp>NetLastQuoteToday</stp>
        <stp/>
        <stp>T</stp>
        <tr r="H7" s="1"/>
        <tr r="H7" s="1"/>
      </tp>
      <tp>
        <v>1.6113000000000002</v>
        <stp/>
        <stp>ContractData</stp>
        <stp>BP6</stp>
        <stp>LastTradeorSettle</stp>
        <stp/>
        <stp>T</stp>
        <tr r="F51" s="1"/>
        <tr r="F51" s="1"/>
      </tp>
      <tp>
        <v>-4.1399999999999881E-2</v>
        <stp/>
        <stp>ContractData</stp>
        <stp>HOE</stp>
        <stp>NetLastQuoteToday</stp>
        <stp/>
        <stp>T</stp>
        <tr r="H41" s="1"/>
        <tr r="H41" s="1"/>
      </tp>
      <tp>
        <v>-1.9200000000000017</v>
        <stp/>
        <stp>ContractData</stp>
        <stp>CLE</stp>
        <stp>NetLastQuoteToday</stp>
        <stp/>
        <stp>T</stp>
        <tr r="H39" s="1"/>
        <tr r="H39" s="1"/>
      </tp>
      <tp>
        <v>10</v>
        <stp/>
        <stp>ContractData</stp>
        <stp>PLA</stp>
        <stp>NetLastQuoteToday</stp>
        <stp/>
        <stp>T</stp>
        <tr r="H33" s="1"/>
        <tr r="H33" s="1"/>
      </tp>
      <tp>
        <v>154865</v>
        <stp/>
        <stp>StudyData</stp>
        <stp>IND</stp>
        <stp>Vol</stp>
        <stp>VolType=auto,CoCType=auto</stp>
        <stp>Vol</stp>
        <stp>D</stp>
        <stp>-1</stp>
        <stp>ALL</stp>
        <stp/>
        <stp/>
        <stp>TRUE</stp>
        <stp>T</stp>
        <tr r="W27" s="1"/>
      </tp>
      <tp>
        <v>-26.599999999999909</v>
        <stp/>
        <stp>ContractData</stp>
        <stp>EMD</stp>
        <stp>NetLastQuoteToday</stp>
        <stp/>
        <stp>T</stp>
        <tr r="H11" s="1"/>
        <tr r="H11" s="1"/>
      </tp>
      <tp>
        <v>138.80000000000001</v>
        <stp/>
        <stp>ContractData</stp>
        <stp>ESB</stp>
        <stp>LastTradeorSettle</stp>
        <stp/>
        <stp>T</stp>
        <tr r="F29" s="1"/>
        <tr r="F29" s="1"/>
      </tp>
      <tp>
        <v>940.25</v>
        <stp/>
        <stp>ContractData</stp>
        <stp>ZSE</stp>
        <stp>LastTradeorSettle</stp>
        <stp/>
        <stp>T</stp>
        <tr r="F57" s="1"/>
        <tr r="F57" s="1"/>
      </tp>
      <tp>
        <v>3006</v>
        <stp/>
        <stp>ContractData</stp>
        <stp>DSX</stp>
        <stp>LastTradeorSettle</stp>
        <stp/>
        <stp>T</stp>
        <tr r="F19" s="1"/>
        <tr r="F19" s="1"/>
      </tp>
      <tp>
        <v>135088</v>
        <stp/>
        <stp>StudyData</stp>
        <stp>HOE</stp>
        <stp>Vol</stp>
        <stp>VolType=auto,CoCType=auto</stp>
        <stp>Vol</stp>
        <stp>D</stp>
        <stp>-1</stp>
        <stp>ALL</stp>
        <stp/>
        <stp/>
        <stp>TRUE</stp>
        <stp>T</stp>
        <tr r="W41" s="1"/>
      </tp>
      <tp t="s">
        <v>769: The study is disabled.</v>
        <stp/>
        <stp>StudyData</stp>
        <stp>MJNK</stp>
        <stp>BBVlm^</stp>
        <stp/>
        <stp>c1</stp>
        <stp>1</stp>
        <stp>-1</stp>
        <tr r="Q25" s="1"/>
      </tp>
      <tp t="s">
        <v>769: The study is disabled.</v>
        <stp/>
        <stp>StudyData</stp>
        <stp>MJNK</stp>
        <stp>BBVlm^</stp>
        <stp/>
        <stp>c1</stp>
        <stp>5</stp>
        <stp>-1</stp>
        <tr r="S25" s="1"/>
      </tp>
      <tp>
        <v>312263</v>
        <stp/>
        <stp>StudyData</stp>
        <stp>NGE</stp>
        <stp>Vol</stp>
        <stp>VolType=auto,CoCType=auto</stp>
        <stp>Vol</stp>
        <stp>D</stp>
        <stp>-1</stp>
        <stp>ALL</stp>
        <stp/>
        <stp/>
        <stp>TRUE</stp>
        <stp>T</stp>
        <tr r="W37" s="1"/>
      </tp>
      <tp>
        <v>1.2687000000000002</v>
        <stp/>
        <stp>ContractData</stp>
        <stp>EU6</stp>
        <stp>LastTradeorSettle</stp>
        <stp/>
        <stp>T</stp>
        <tr r="F49" s="1"/>
        <tr r="F49" s="1"/>
      </tp>
      <tp>
        <v>-116</v>
        <stp/>
        <stp>ContractData</stp>
        <stp>PIL</stp>
        <stp>NetLastQuoteToday</stp>
        <stp/>
        <stp>T</stp>
        <tr r="H23" s="1"/>
        <tr r="H23" s="1"/>
      </tp>
      <tp>
        <v>493.25</v>
        <stp/>
        <stp>ContractData</stp>
        <stp>ZWA</stp>
        <stp>LastTradeorSettle</stp>
        <stp/>
        <stp>T</stp>
        <tr r="F61" s="1"/>
        <tr r="F61" s="1"/>
      </tp>
      <tp>
        <v>3.0000000000001137E-2</v>
        <stp/>
        <stp>ContractData</stp>
        <stp>SIE</stp>
        <stp>NetLastQuoteToday</stp>
        <stp/>
        <stp>T</stp>
        <tr r="H31" s="1"/>
        <tr r="H31" s="1"/>
      </tp>
      <tp>
        <v>49876</v>
        <stp/>
        <stp>StudyData</stp>
        <stp>SIE</stp>
        <stp>Vol</stp>
        <stp>VolType=auto,CoCType=auto</stp>
        <stp>Vol</stp>
        <stp>D</stp>
        <stp>-1</stp>
        <stp>ALL</stp>
        <stp/>
        <stp/>
        <stp>TRUE</stp>
        <stp>T</stp>
        <tr r="W31" s="1"/>
      </tp>
      <tp>
        <v>15535.25</v>
        <stp/>
        <stp>StudyData</stp>
        <stp>MJNK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25" s="1"/>
      </tp>
      <tp>
        <v>15584.82</v>
        <stp/>
        <stp>StudyData</stp>
        <stp>MJNK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25" s="1"/>
      </tp>
      <tp>
        <v>8194</v>
        <stp/>
        <stp>StudyData</stp>
        <stp>MJNK</stp>
        <stp>Vol</stp>
        <stp>VolType=auto,CoCType=auto</stp>
        <stp>Vol</stp>
        <stp>15</stp>
        <stp>0</stp>
        <stp>ALL</stp>
        <stp/>
        <stp/>
        <stp>TRUE</stp>
        <stp>T</stp>
        <tr r="T25" s="1"/>
        <tr r="T25" s="1"/>
      </tp>
      <tp t="b">
        <v>0</v>
        <stp/>
        <stp>StudyData</stp>
        <stp/>
        <stp>Vol</stp>
        <stp>VolType=auto,CoCType=auto</stp>
        <stp>Vol</stp>
        <stp>1</stp>
        <stp>0</stp>
        <stp>ALL</stp>
        <stp/>
        <stp/>
        <stp>TRUE</stp>
        <stp>T</stp>
        <tr r="P58" s="1"/>
      </tp>
      <tp>
        <v>4104.5</v>
        <stp/>
        <stp>ContractData</stp>
        <stp>PIL</stp>
        <stp>LastTradeorSettle</stp>
        <stp/>
        <stp>T</stp>
        <tr r="F23" s="1"/>
        <tr r="F23" s="1"/>
      </tp>
      <tp>
        <v>17.41</v>
        <stp/>
        <stp>ContractData</stp>
        <stp>SIE</stp>
        <stp>LastTradeorSettle</stp>
        <stp/>
        <stp>T</stp>
        <tr r="F31" s="1"/>
        <tr r="F31" s="1"/>
      </tp>
      <tp>
        <v>-14.75</v>
        <stp/>
        <stp>ContractData</stp>
        <stp>ZWA</stp>
        <stp>NetLastQuoteToday</stp>
        <stp/>
        <stp>T</stp>
        <tr r="H61" s="1"/>
        <tr r="H61" s="1"/>
      </tp>
      <tp>
        <v>186316</v>
        <stp/>
        <stp>StudyData</stp>
        <stp>RBE</stp>
        <stp>Vol</stp>
        <stp>VolType=auto,CoCType=auto</stp>
        <stp>Vol</stp>
        <stp>D</stp>
        <stp>-1</stp>
        <stp>ALL</stp>
        <stp/>
        <stp/>
        <stp>TRUE</stp>
        <stp>T</stp>
        <tr r="W43" s="1"/>
      </tp>
      <tp>
        <v>15378.14</v>
        <stp/>
        <stp>StudyData</stp>
        <stp>MJNK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25" s="1"/>
      </tp>
      <tp>
        <v>131977</v>
        <stp/>
        <stp>StudyData</stp>
        <stp>QFA</stp>
        <stp>Vol</stp>
        <stp>VolType=auto,CoCType=auto</stp>
        <stp>Vol</stp>
        <stp>D</stp>
        <stp>-1</stp>
        <stp>ALL</stp>
        <stp/>
        <stp/>
        <stp>TRUE</stp>
        <stp>T</stp>
        <tr r="W21" s="1"/>
      </tp>
      <tp>
        <v>15512.26</v>
        <stp/>
        <stp>StudyData</stp>
        <stp>MJNK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25" s="1"/>
      </tp>
      <tp>
        <v>12952</v>
        <stp/>
        <stp>StudyData</stp>
        <stp>PLA</stp>
        <stp>Vol</stp>
        <stp>VolType=auto,CoCType=auto</stp>
        <stp>Vol</stp>
        <stp>D</stp>
        <stp>-1</stp>
        <stp>ALL</stp>
        <stp/>
        <stp/>
        <stp>TRUE</stp>
        <stp>T</stp>
        <tr r="W33" s="1"/>
      </tp>
      <tp>
        <v>143098</v>
        <stp/>
        <stp>StudyData</stp>
        <stp>PIL</stp>
        <stp>Vol</stp>
        <stp>VolType=auto,CoCType=auto</stp>
        <stp>Vol</stp>
        <stp>D</stp>
        <stp>-1</stp>
        <stp>ALL</stp>
        <stp/>
        <stp/>
        <stp>TRUE</stp>
        <stp>T</stp>
        <tr r="W23" s="1"/>
      </tp>
      <tp>
        <v>-5.2999999999998604E-3</v>
        <stp/>
        <stp>ContractData</stp>
        <stp>EU6</stp>
        <stp>NetLastQuoteToday</stp>
        <stp/>
        <stp>T</stp>
        <tr r="H49" s="1"/>
        <tr r="H49" s="1"/>
      </tp>
      <tp>
        <v>1276.4000000000001</v>
        <stp/>
        <stp>ContractData</stp>
        <stp>PLA</stp>
        <stp>LastTradeorSettle</stp>
        <stp/>
        <stp>T</stp>
        <tr r="F33" s="1"/>
        <tr r="F33" s="1"/>
      </tp>
      <tp>
        <v>85.78</v>
        <stp/>
        <stp>ContractData</stp>
        <stp>CLE</stp>
        <stp>LastTradeorSettle</stp>
        <stp/>
        <stp>T</stp>
        <tr r="F39" s="1"/>
        <tr r="F39" s="1"/>
      </tp>
      <tp>
        <v>15375.68</v>
        <stp/>
        <stp>StudyData</stp>
        <stp>MJNK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25" s="1"/>
      </tp>
      <tp>
        <v>6</v>
        <stp/>
        <stp>ContractData</stp>
        <stp>ZSE</stp>
        <stp>NetLastQuoteToday</stp>
        <stp/>
        <stp>T</stp>
        <tr r="H57" s="1"/>
        <tr r="H57" s="1"/>
      </tp>
      <tp>
        <v>1327.1000000000001</v>
        <stp/>
        <stp>ContractData</stp>
        <stp>EMD</stp>
        <stp>LastTradeorSettle</stp>
        <stp/>
        <stp>T</stp>
        <tr r="F11" s="1"/>
        <tr r="F11" s="1"/>
      </tp>
      <tp>
        <v>-3.0999999999999943</v>
        <stp/>
        <stp>ContractData</stp>
        <stp>ESB</stp>
        <stp>NetLastQuoteToday</stp>
        <stp/>
        <stp>T</stp>
        <tr r="H29" s="1"/>
        <tr r="H29" s="1"/>
      </tp>
      <tp>
        <v>-77</v>
        <stp/>
        <stp>ContractData</stp>
        <stp>DSX</stp>
        <stp>NetLastQuoteToday</stp>
        <stp/>
        <stp>T</stp>
        <tr r="H19" s="1"/>
        <tr r="H19" s="1"/>
      </tp>
      <tp>
        <v>15480.25</v>
        <stp/>
        <stp>StudyData</stp>
        <stp>MJNK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25" s="1"/>
      </tp>
      <tp>
        <v>15692.36</v>
        <stp/>
        <stp>StudyData</stp>
        <stp>MJNK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25" s="1"/>
      </tp>
      <tp>
        <v>57630</v>
        <stp/>
        <stp>ContractData</stp>
        <stp>IND</stp>
        <stp>LastTradeorSettle</stp>
        <stp/>
        <stp>T</stp>
        <tr r="F27" s="1"/>
        <tr r="F27" s="1"/>
      </tp>
      <tp>
        <v>3984.75</v>
        <stp/>
        <stp>ContractData</stp>
        <stp>ENQ</stp>
        <stp>LastTradeorSettle</stp>
        <stp/>
        <stp>T</stp>
        <tr r="F7" s="1"/>
        <tr r="F7" s="1"/>
      </tp>
      <tp>
        <v>15368.74</v>
        <stp/>
        <stp>StudyData</stp>
        <stp>MJNK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25" s="1"/>
      </tp>
      <tp>
        <v>-4.6999999999999265E-3</v>
        <stp/>
        <stp>ContractData</stp>
        <stp>BP6</stp>
        <stp>NetLastQuoteToday</stp>
        <stp/>
        <stp>T</stp>
        <tr r="H51" s="1"/>
        <tr r="H51" s="1"/>
      </tp>
      <tp>
        <v>2.5407000000000002</v>
        <stp/>
        <stp>ContractData</stp>
        <stp>HOE</stp>
        <stp>LastTradeorSettle</stp>
        <stp/>
        <stp>T</stp>
        <tr r="F41" s="1"/>
        <tr r="F41" s="1"/>
      </tp>
      <tp>
        <v>209293</v>
        <stp/>
        <stp>StudyData</stp>
        <stp>TFE</stp>
        <stp>Vol</stp>
        <stp>VolType=auto,CoCType=auto</stp>
        <stp>Vol</stp>
        <stp>D</stp>
        <stp>-1</stp>
        <stp>ALL</stp>
        <stp/>
        <stp/>
        <stp>TRUE</stp>
        <stp>T</stp>
        <tr r="W9" s="1"/>
      </tp>
      <tp>
        <v>15440.5</v>
        <stp/>
        <stp>StudyData</stp>
        <stp>MJNK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25" s="1"/>
      </tp>
      <tp>
        <v>71482</v>
        <stp/>
        <stp>StudyData</stp>
        <stp>ZWA</stp>
        <stp>Vol</stp>
        <stp>VolType=auto,CoCType=auto</stp>
        <stp>Vol</stp>
        <stp>D</stp>
        <stp>-1</stp>
        <stp>ALL</stp>
        <stp/>
        <stp/>
        <stp>TRUE</stp>
        <stp>T</stp>
        <tr r="W61" s="1"/>
      </tp>
      <tp>
        <v>252771</v>
        <stp/>
        <stp>StudyData</stp>
        <stp>ZSE</stp>
        <stp>Vol</stp>
        <stp>VolType=auto,CoCType=auto</stp>
        <stp>Vol</stp>
        <stp>D</stp>
        <stp>-1</stp>
        <stp>ALL</stp>
        <stp/>
        <stp/>
        <stp>TRUE</stp>
        <stp>T</stp>
        <tr r="W57" s="1"/>
      </tp>
      <tp>
        <v>201721</v>
        <stp/>
        <stp>StudyData</stp>
        <stp>ZCE</stp>
        <stp>Vol</stp>
        <stp>VolType=auto,CoCType=auto</stp>
        <stp>Vol</stp>
        <stp>D</stp>
        <stp>-1</stp>
        <stp>ALL</stp>
        <stp/>
        <stp/>
        <stp>TRUE</stp>
        <stp>T</stp>
        <tr r="W59" s="1"/>
      </tp>
      <tp>
        <v>0.89440000000000008</v>
        <stp/>
        <stp>ContractData</stp>
        <stp>CA6</stp>
        <stp>LastTradeorSettle</stp>
        <stp/>
        <stp>T</stp>
        <tr r="F55" s="1"/>
        <tr r="F55" s="1"/>
      </tp>
      <tp>
        <v>0.87380000000000002</v>
        <stp/>
        <stp>ContractData</stp>
        <stp>DA6</stp>
        <stp>LastTradeorSettle</stp>
        <stp/>
        <stp>T</stp>
        <tr r="F53" s="1"/>
        <tr r="F53" s="1"/>
      </tp>
      <tp>
        <v>2.2810999999999999</v>
        <stp/>
        <stp>ContractData</stp>
        <stp>RBE</stp>
        <stp>LastTradeorSettle</stp>
        <stp/>
        <stp>T</stp>
        <tr r="F43" s="1"/>
        <tr r="F43" s="1"/>
      </tp>
      <tp>
        <v>344.75</v>
        <stp/>
        <stp>ContractData</stp>
        <stp>ZCE</stp>
        <stp>LastTradeorSettle</stp>
        <stp/>
        <stp>T</stp>
        <tr r="F59" s="1"/>
        <tr r="F59" s="1"/>
      </tp>
      <tp>
        <v>1224.9000000000001</v>
        <stp/>
        <stp>ContractData</stp>
        <stp>GCE</stp>
        <stp>LastTradeorSettle</stp>
        <stp/>
        <stp>T</stp>
        <tr r="F35" s="1"/>
        <tr r="F35" s="1"/>
      </tp>
      <tp>
        <v>47</v>
        <stp/>
        <stp>StudyData</stp>
        <stp>HOE</stp>
        <stp>Vol</stp>
        <stp>VolType=auto,CoCType=auto</stp>
        <stp>Vol</stp>
        <stp>1</stp>
        <stp>0</stp>
        <stp>ALL</stp>
        <stp/>
        <stp/>
        <stp>TRUE</stp>
        <stp>T</stp>
        <tr r="P41" s="1"/>
        <tr r="P41" s="1"/>
      </tp>
      <tp>
        <v>535</v>
        <stp/>
        <stp>StudyData</stp>
        <stp>HOE</stp>
        <stp>Vol</stp>
        <stp>VolType=auto,CoCType=auto</stp>
        <stp>Vol</stp>
        <stp>5</stp>
        <stp>0</stp>
        <stp>ALL</stp>
        <stp/>
        <stp/>
        <stp>TRUE</stp>
        <stp>T</stp>
        <tr r="R41" s="1"/>
        <tr r="R41" s="1"/>
      </tp>
      <tp>
        <v>42933</v>
        <stp/>
        <stp>StudyData</stp>
        <stp>HOE</stp>
        <stp>Vol</stp>
        <stp>VolType=auto,CoCType=auto</stp>
        <stp>Vol</stp>
        <stp>D</stp>
        <stp>0</stp>
        <stp>ALL</stp>
        <stp/>
        <stp/>
        <stp>TRUE</stp>
        <stp>T</stp>
        <tr r="V41" s="1"/>
      </tp>
      <tp>
        <v>50</v>
        <stp/>
        <stp>StudyData</stp>
        <stp>IND</stp>
        <stp>Vol</stp>
        <stp>VolType=auto,CoCType=auto</stp>
        <stp>Vol</stp>
        <stp>1</stp>
        <stp>0</stp>
        <stp>ALL</stp>
        <stp/>
        <stp/>
        <stp>TRUE</stp>
        <stp>T</stp>
        <tr r="P27" s="1"/>
        <tr r="P27" s="1"/>
      </tp>
      <tp>
        <v>530</v>
        <stp/>
        <stp>StudyData</stp>
        <stp>IND</stp>
        <stp>Vol</stp>
        <stp>VolType=auto,CoCType=auto</stp>
        <stp>Vol</stp>
        <stp>5</stp>
        <stp>0</stp>
        <stp>ALL</stp>
        <stp/>
        <stp/>
        <stp>TRUE</stp>
        <stp>T</stp>
        <tr r="R27" s="1"/>
        <tr r="R27" s="1"/>
      </tp>
      <tp>
        <v>68930</v>
        <stp/>
        <stp>StudyData</stp>
        <stp>IND</stp>
        <stp>Vol</stp>
        <stp>VolType=auto,CoCType=auto</stp>
        <stp>Vol</stp>
        <stp>D</stp>
        <stp>0</stp>
        <stp>ALL</stp>
        <stp/>
        <stp/>
        <stp>TRUE</stp>
        <stp>T</stp>
        <tr r="V27" s="1"/>
      </tp>
      <tp>
        <v>53</v>
        <stp/>
        <stp>StudyData</stp>
        <stp>NGE</stp>
        <stp>Vol</stp>
        <stp>VolType=auto,CoCType=auto</stp>
        <stp>Vol</stp>
        <stp>1</stp>
        <stp>0</stp>
        <stp>ALL</stp>
        <stp/>
        <stp/>
        <stp>TRUE</stp>
        <stp>T</stp>
        <tr r="P37" s="1"/>
        <tr r="P37" s="1"/>
      </tp>
      <tp>
        <v>404</v>
        <stp/>
        <stp>StudyData</stp>
        <stp>NGE</stp>
        <stp>Vol</stp>
        <stp>VolType=auto,CoCType=auto</stp>
        <stp>Vol</stp>
        <stp>5</stp>
        <stp>0</stp>
        <stp>ALL</stp>
        <stp/>
        <stp/>
        <stp>TRUE</stp>
        <stp>T</stp>
        <tr r="R37" s="1"/>
        <tr r="R37" s="1"/>
      </tp>
      <tp>
        <v>187289</v>
        <stp/>
        <stp>StudyData</stp>
        <stp>NGE</stp>
        <stp>Vol</stp>
        <stp>VolType=auto,CoCType=auto</stp>
        <stp>Vol</stp>
        <stp>D</stp>
        <stp>0</stp>
        <stp>ALL</stp>
        <stp/>
        <stp/>
        <stp>TRUE</stp>
        <stp>T</stp>
        <tr r="V37" s="1"/>
      </tp>
      <tp>
        <v>97809</v>
        <stp/>
        <stp>StudyData</stp>
        <stp>BP6</stp>
        <stp>Vol</stp>
        <stp>VolType=auto,CoCType=auto</stp>
        <stp>Vol</stp>
        <stp>D</stp>
        <stp>0</stp>
        <stp>ALL</stp>
        <stp/>
        <stp/>
        <stp>TRUE</stp>
        <stp>T</stp>
        <tr r="V51" s="1"/>
      </tp>
      <tp>
        <v>53</v>
        <stp/>
        <stp>StudyData</stp>
        <stp>BP6</stp>
        <stp>Vol</stp>
        <stp>VolType=auto,CoCType=auto</stp>
        <stp>Vol</stp>
        <stp>1</stp>
        <stp>0</stp>
        <stp>ALL</stp>
        <stp/>
        <stp/>
        <stp>TRUE</stp>
        <stp>T</stp>
        <tr r="P51" s="1"/>
        <tr r="P51" s="1"/>
      </tp>
      <tp>
        <v>713</v>
        <stp/>
        <stp>StudyData</stp>
        <stp>BP6</stp>
        <stp>Vol</stp>
        <stp>VolType=auto,CoCType=auto</stp>
        <stp>Vol</stp>
        <stp>5</stp>
        <stp>0</stp>
        <stp>ALL</stp>
        <stp/>
        <stp/>
        <stp>TRUE</stp>
        <stp>T</stp>
        <tr r="R51" s="1"/>
        <tr r="R51" s="1"/>
      </tp>
      <tp>
        <v>62837</v>
        <stp/>
        <stp>StudyData</stp>
        <stp>CA6</stp>
        <stp>Vol</stp>
        <stp>VolType=auto,CoCType=auto</stp>
        <stp>Vol</stp>
        <stp>D</stp>
        <stp>0</stp>
        <stp>ALL</stp>
        <stp/>
        <stp/>
        <stp>TRUE</stp>
        <stp>T</stp>
        <tr r="V55" s="1"/>
      </tp>
      <tp>
        <v>44</v>
        <stp/>
        <stp>StudyData</stp>
        <stp>CA6</stp>
        <stp>Vol</stp>
        <stp>VolType=auto,CoCType=auto</stp>
        <stp>Vol</stp>
        <stp>1</stp>
        <stp>0</stp>
        <stp>ALL</stp>
        <stp/>
        <stp/>
        <stp>TRUE</stp>
        <stp>T</stp>
        <tr r="P55" s="1"/>
        <tr r="P55" s="1"/>
      </tp>
      <tp>
        <v>610</v>
        <stp/>
        <stp>StudyData</stp>
        <stp>CA6</stp>
        <stp>Vol</stp>
        <stp>VolType=auto,CoCType=auto</stp>
        <stp>Vol</stp>
        <stp>5</stp>
        <stp>0</stp>
        <stp>ALL</stp>
        <stp/>
        <stp/>
        <stp>TRUE</stp>
        <stp>T</stp>
        <tr r="R55" s="1"/>
        <tr r="R55" s="1"/>
      </tp>
      <tp>
        <v>402</v>
        <stp/>
        <stp>StudyData</stp>
        <stp>CLE</stp>
        <stp>Vol</stp>
        <stp>VolType=auto,CoCType=auto</stp>
        <stp>Vol</stp>
        <stp>1</stp>
        <stp>0</stp>
        <stp>ALL</stp>
        <stp/>
        <stp/>
        <stp>TRUE</stp>
        <stp>T</stp>
        <tr r="P39" s="1"/>
        <tr r="P39" s="1"/>
      </tp>
      <tp>
        <v>2720</v>
        <stp/>
        <stp>StudyData</stp>
        <stp>CLE</stp>
        <stp>Vol</stp>
        <stp>VolType=auto,CoCType=auto</stp>
        <stp>Vol</stp>
        <stp>5</stp>
        <stp>0</stp>
        <stp>ALL</stp>
        <stp/>
        <stp/>
        <stp>TRUE</stp>
        <stp>T</stp>
        <tr r="R39" s="1"/>
        <tr r="R39" s="1"/>
      </tp>
      <tp>
        <v>421117</v>
        <stp/>
        <stp>StudyData</stp>
        <stp>CLE</stp>
        <stp>Vol</stp>
        <stp>VolType=auto,CoCType=auto</stp>
        <stp>Vol</stp>
        <stp>D</stp>
        <stp>0</stp>
        <stp>ALL</stp>
        <stp/>
        <stp/>
        <stp>TRUE</stp>
        <stp>T</stp>
        <tr r="V39" s="1"/>
      </tp>
      <tp>
        <v>81</v>
        <stp/>
        <stp>StudyData</stp>
        <stp>GCE</stp>
        <stp>Vol</stp>
        <stp>VolType=auto,CoCType=auto</stp>
        <stp>Vol</stp>
        <stp>1</stp>
        <stp>0</stp>
        <stp>ALL</stp>
        <stp/>
        <stp/>
        <stp>TRUE</stp>
        <stp>T</stp>
        <tr r="P35" s="1"/>
        <tr r="P35" s="1"/>
      </tp>
      <tp>
        <v>1288</v>
        <stp/>
        <stp>StudyData</stp>
        <stp>GCE</stp>
        <stp>Vol</stp>
        <stp>VolType=auto,CoCType=auto</stp>
        <stp>Vol</stp>
        <stp>5</stp>
        <stp>0</stp>
        <stp>ALL</stp>
        <stp/>
        <stp/>
        <stp>TRUE</stp>
        <stp>T</stp>
        <tr r="R35" s="1"/>
        <tr r="R35" s="1"/>
      </tp>
      <tp>
        <v>138135</v>
        <stp/>
        <stp>StudyData</stp>
        <stp>GCE</stp>
        <stp>Vol</stp>
        <stp>VolType=auto,CoCType=auto</stp>
        <stp>Vol</stp>
        <stp>D</stp>
        <stp>0</stp>
        <stp>ALL</stp>
        <stp/>
        <stp/>
        <stp>TRUE</stp>
        <stp>T</stp>
        <tr r="V35" s="1"/>
      </tp>
      <tp>
        <v>10607</v>
        <stp/>
        <stp>StudyData</stp>
        <stp>DSX</stp>
        <stp>Vol</stp>
        <stp>VolType=auto,CoCType=auto</stp>
        <stp>Vol</stp>
        <stp>5</stp>
        <stp>0</stp>
        <stp>ALL</stp>
        <stp/>
        <stp/>
        <stp>TRUE</stp>
        <stp>T</stp>
        <tr r="R19" s="1"/>
        <tr r="R19" s="1"/>
      </tp>
      <tp>
        <v>1370</v>
        <stp/>
        <stp>StudyData</stp>
        <stp>DSX</stp>
        <stp>Vol</stp>
        <stp>VolType=auto,CoCType=auto</stp>
        <stp>Vol</stp>
        <stp>1</stp>
        <stp>0</stp>
        <stp>ALL</stp>
        <stp/>
        <stp/>
        <stp>TRUE</stp>
        <stp>T</stp>
        <tr r="P19" s="1"/>
        <tr r="P19" s="1"/>
      </tp>
      <tp>
        <v>1781632</v>
        <stp/>
        <stp>StudyData</stp>
        <stp>DSX</stp>
        <stp>Vol</stp>
        <stp>VolType=auto,CoCType=auto</stp>
        <stp>Vol</stp>
        <stp>D</stp>
        <stp>0</stp>
        <stp>ALL</stp>
        <stp/>
        <stp/>
        <stp>TRUE</stp>
        <stp>T</stp>
        <tr r="V19" s="1"/>
      </tp>
      <tp>
        <v>131187</v>
        <stp/>
        <stp>StudyData</stp>
        <stp>DA6</stp>
        <stp>Vol</stp>
        <stp>VolType=auto,CoCType=auto</stp>
        <stp>Vol</stp>
        <stp>D</stp>
        <stp>0</stp>
        <stp>ALL</stp>
        <stp/>
        <stp/>
        <stp>TRUE</stp>
        <stp>T</stp>
        <tr r="V53" s="1"/>
      </tp>
      <tp>
        <v>35</v>
        <stp/>
        <stp>StudyData</stp>
        <stp>DA6</stp>
        <stp>Vol</stp>
        <stp>VolType=auto,CoCType=auto</stp>
        <stp>Vol</stp>
        <stp>1</stp>
        <stp>0</stp>
        <stp>ALL</stp>
        <stp/>
        <stp/>
        <stp>TRUE</stp>
        <stp>T</stp>
        <tr r="P53" s="1"/>
        <tr r="P53" s="1"/>
      </tp>
      <tp>
        <v>439</v>
        <stp/>
        <stp>StudyData</stp>
        <stp>DA6</stp>
        <stp>Vol</stp>
        <stp>VolType=auto,CoCType=auto</stp>
        <stp>Vol</stp>
        <stp>5</stp>
        <stp>0</stp>
        <stp>ALL</stp>
        <stp/>
        <stp/>
        <stp>TRUE</stp>
        <stp>T</stp>
        <tr r="R53" s="1"/>
        <tr r="R53" s="1"/>
      </tp>
      <tp>
        <v>33</v>
        <stp/>
        <stp>StudyData</stp>
        <stp>ESB</stp>
        <stp>Vol</stp>
        <stp>VolType=auto,CoCType=auto</stp>
        <stp>Vol</stp>
        <stp>5</stp>
        <stp>0</stp>
        <stp>ALL</stp>
        <stp/>
        <stp/>
        <stp>TRUE</stp>
        <stp>T</stp>
        <tr r="R29" s="1"/>
        <tr r="R29" s="1"/>
      </tp>
      <tp t="s">
        <v/>
        <stp/>
        <stp>StudyData</stp>
        <stp>ESB</stp>
        <stp>Vol</stp>
        <stp>VolType=auto,CoCType=auto</stp>
        <stp>Vol</stp>
        <stp>1</stp>
        <stp>0</stp>
        <stp>ALL</stp>
        <stp/>
        <stp/>
        <stp>TRUE</stp>
        <stp>T</stp>
        <tr r="P29" s="1"/>
        <tr r="P29" s="1"/>
      </tp>
      <tp>
        <v>131884</v>
        <stp/>
        <stp>StudyData</stp>
        <stp>ESB</stp>
        <stp>Vol</stp>
        <stp>VolType=auto,CoCType=auto</stp>
        <stp>Vol</stp>
        <stp>D</stp>
        <stp>0</stp>
        <stp>ALL</stp>
        <stp/>
        <stp/>
        <stp>TRUE</stp>
        <stp>T</stp>
        <tr r="V29" s="1"/>
      </tp>
      <tp>
        <v>296678</v>
        <stp/>
        <stp>StudyData</stp>
        <stp>EU6</stp>
        <stp>Vol</stp>
        <stp>VolType=auto,CoCType=auto</stp>
        <stp>Vol</stp>
        <stp>D</stp>
        <stp>0</stp>
        <stp>ALL</stp>
        <stp/>
        <stp/>
        <stp>TRUE</stp>
        <stp>T</stp>
        <tr r="V49" s="1"/>
      </tp>
      <tp>
        <v>397</v>
        <stp/>
        <stp>StudyData</stp>
        <stp>EU6</stp>
        <stp>Vol</stp>
        <stp>VolType=auto,CoCType=auto</stp>
        <stp>Vol</stp>
        <stp>1</stp>
        <stp>0</stp>
        <stp>ALL</stp>
        <stp/>
        <stp/>
        <stp>TRUE</stp>
        <stp>T</stp>
        <tr r="P49" s="1"/>
        <tr r="P49" s="1"/>
      </tp>
      <tp>
        <v>1827</v>
        <stp/>
        <stp>StudyData</stp>
        <stp>EU6</stp>
        <stp>Vol</stp>
        <stp>VolType=auto,CoCType=auto</stp>
        <stp>Vol</stp>
        <stp>5</stp>
        <stp>0</stp>
        <stp>ALL</stp>
        <stp/>
        <stp/>
        <stp>TRUE</stp>
        <stp>T</stp>
        <tr r="R49" s="1"/>
        <tr r="R49" s="1"/>
      </tp>
      <tp>
        <v>21</v>
        <stp/>
        <stp>StudyData</stp>
        <stp>EMD</stp>
        <stp>Vol</stp>
        <stp>VolType=auto,CoCType=auto</stp>
        <stp>Vol</stp>
        <stp>1</stp>
        <stp>0</stp>
        <stp>ALL</stp>
        <stp/>
        <stp/>
        <stp>TRUE</stp>
        <stp>T</stp>
        <tr r="P11" s="1"/>
        <tr r="P11" s="1"/>
      </tp>
      <tp>
        <v>181</v>
        <stp/>
        <stp>StudyData</stp>
        <stp>EMD</stp>
        <stp>Vol</stp>
        <stp>VolType=auto,CoCType=auto</stp>
        <stp>Vol</stp>
        <stp>5</stp>
        <stp>0</stp>
        <stp>ALL</stp>
        <stp/>
        <stp/>
        <stp>TRUE</stp>
        <stp>T</stp>
        <tr r="R11" s="1"/>
        <tr r="R11" s="1"/>
      </tp>
      <tp>
        <v>21435</v>
        <stp/>
        <stp>StudyData</stp>
        <stp>EMD</stp>
        <stp>Vol</stp>
        <stp>VolType=auto,CoCType=auto</stp>
        <stp>Vol</stp>
        <stp>D</stp>
        <stp>0</stp>
        <stp>ALL</stp>
        <stp/>
        <stp/>
        <stp>TRUE</stp>
        <stp>T</stp>
        <tr r="V11" s="1"/>
      </tp>
      <tp>
        <v>3432</v>
        <stp/>
        <stp>StudyData</stp>
        <stp>ENQ</stp>
        <stp>Vol</stp>
        <stp>VolType=auto,CoCType=auto</stp>
        <stp>Vol</stp>
        <stp>5</stp>
        <stp>0</stp>
        <stp>ALL</stp>
        <stp/>
        <stp/>
        <stp>TRUE</stp>
        <stp>T</stp>
        <tr r="R7" s="1"/>
        <tr r="R7" s="1"/>
      </tp>
      <tp>
        <v>318</v>
        <stp/>
        <stp>StudyData</stp>
        <stp>ENQ</stp>
        <stp>Vol</stp>
        <stp>VolType=auto,CoCType=auto</stp>
        <stp>Vol</stp>
        <stp>1</stp>
        <stp>0</stp>
        <stp>ALL</stp>
        <stp/>
        <stp/>
        <stp>TRUE</stp>
        <stp>T</stp>
        <tr r="P7" s="1"/>
        <tr r="P7" s="1"/>
      </tp>
      <tp>
        <v>326621</v>
        <stp/>
        <stp>StudyData</stp>
        <stp>ENQ</stp>
        <stp>Vol</stp>
        <stp>VolType=auto,CoCType=auto</stp>
        <stp>Vol</stp>
        <stp>D</stp>
        <stp>0</stp>
        <stp>ALL</stp>
        <stp/>
        <stp/>
        <stp>TRUE</stp>
        <stp>T</stp>
        <tr r="V7" s="1"/>
      </tp>
      <tp>
        <v>10</v>
        <stp/>
        <stp>StudyData</stp>
        <stp>ZSE</stp>
        <stp>Vol</stp>
        <stp>VolType=auto,CoCType=auto</stp>
        <stp>Vol</stp>
        <stp>1</stp>
        <stp>0</stp>
        <stp>ALL</stp>
        <stp/>
        <stp/>
        <stp>TRUE</stp>
        <stp>T</stp>
        <tr r="P57" s="1"/>
        <tr r="P57" s="1"/>
      </tp>
      <tp>
        <v>887</v>
        <stp/>
        <stp>StudyData</stp>
        <stp>ZSE</stp>
        <stp>Vol</stp>
        <stp>VolType=auto,CoCType=auto</stp>
        <stp>Vol</stp>
        <stp>5</stp>
        <stp>0</stp>
        <stp>ALL</stp>
        <stp/>
        <stp/>
        <stp>TRUE</stp>
        <stp>T</stp>
        <tr r="R57" s="1"/>
        <tr r="R57" s="1"/>
      </tp>
      <tp>
        <v>106381</v>
        <stp/>
        <stp>StudyData</stp>
        <stp>ZSE</stp>
        <stp>Vol</stp>
        <stp>VolType=auto,CoCType=auto</stp>
        <stp>Vol</stp>
        <stp>D</stp>
        <stp>0</stp>
        <stp>ALL</stp>
        <stp/>
        <stp/>
        <stp>TRUE</stp>
        <stp>T</stp>
        <tr r="V57" s="1"/>
      </tp>
      <tp>
        <v>363</v>
        <stp/>
        <stp>StudyData</stp>
        <stp>ZWA</stp>
        <stp>Vol</stp>
        <stp>VolType=auto,CoCType=auto</stp>
        <stp>Vol</stp>
        <stp>5</stp>
        <stp>0</stp>
        <stp>ALL</stp>
        <stp/>
        <stp/>
        <stp>TRUE</stp>
        <stp>T</stp>
        <tr r="R61" s="1"/>
        <tr r="R61" s="1"/>
      </tp>
      <tp>
        <v>14</v>
        <stp/>
        <stp>StudyData</stp>
        <stp>ZWA</stp>
        <stp>Vol</stp>
        <stp>VolType=auto,CoCType=auto</stp>
        <stp>Vol</stp>
        <stp>1</stp>
        <stp>0</stp>
        <stp>ALL</stp>
        <stp/>
        <stp/>
        <stp>TRUE</stp>
        <stp>T</stp>
        <tr r="P61" s="1"/>
        <tr r="P61" s="1"/>
      </tp>
      <tp>
        <v>59995</v>
        <stp/>
        <stp>StudyData</stp>
        <stp>ZWA</stp>
        <stp>Vol</stp>
        <stp>VolType=auto,CoCType=auto</stp>
        <stp>Vol</stp>
        <stp>D</stp>
        <stp>0</stp>
        <stp>ALL</stp>
        <stp/>
        <stp/>
        <stp>TRUE</stp>
        <stp>T</stp>
        <tr r="V61" s="1"/>
      </tp>
      <tp>
        <v>28</v>
        <stp/>
        <stp>StudyData</stp>
        <stp>ZCE</stp>
        <stp>Vol</stp>
        <stp>VolType=auto,CoCType=auto</stp>
        <stp>Vol</stp>
        <stp>1</stp>
        <stp>0</stp>
        <stp>ALL</stp>
        <stp/>
        <stp/>
        <stp>TRUE</stp>
        <stp>T</stp>
        <tr r="P59" s="1"/>
        <tr r="P59" s="1"/>
      </tp>
      <tp>
        <v>1031</v>
        <stp/>
        <stp>StudyData</stp>
        <stp>ZCE</stp>
        <stp>Vol</stp>
        <stp>VolType=auto,CoCType=auto</stp>
        <stp>Vol</stp>
        <stp>5</stp>
        <stp>0</stp>
        <stp>ALL</stp>
        <stp/>
        <stp/>
        <stp>TRUE</stp>
        <stp>T</stp>
        <tr r="R59" s="1"/>
        <tr r="R59" s="1"/>
      </tp>
      <tp>
        <v>157517</v>
        <stp/>
        <stp>StudyData</stp>
        <stp>ZCE</stp>
        <stp>Vol</stp>
        <stp>VolType=auto,CoCType=auto</stp>
        <stp>Vol</stp>
        <stp>D</stp>
        <stp>0</stp>
        <stp>ALL</stp>
        <stp/>
        <stp/>
        <stp>TRUE</stp>
        <stp>T</stp>
        <tr r="V59" s="1"/>
      </tp>
      <tp>
        <v>11</v>
        <stp/>
        <stp>StudyData</stp>
        <stp>RBE</stp>
        <stp>Vol</stp>
        <stp>VolType=auto,CoCType=auto</stp>
        <stp>Vol</stp>
        <stp>1</stp>
        <stp>0</stp>
        <stp>ALL</stp>
        <stp/>
        <stp/>
        <stp>TRUE</stp>
        <stp>T</stp>
        <tr r="P43" s="1"/>
        <tr r="P43" s="1"/>
      </tp>
      <tp>
        <v>135</v>
        <stp/>
        <stp>StudyData</stp>
        <stp>RBE</stp>
        <stp>Vol</stp>
        <stp>VolType=auto,CoCType=auto</stp>
        <stp>Vol</stp>
        <stp>5</stp>
        <stp>0</stp>
        <stp>ALL</stp>
        <stp/>
        <stp/>
        <stp>TRUE</stp>
        <stp>T</stp>
        <tr r="R43" s="1"/>
        <tr r="R43" s="1"/>
      </tp>
      <tp>
        <v>72598</v>
        <stp/>
        <stp>StudyData</stp>
        <stp>RBE</stp>
        <stp>Vol</stp>
        <stp>VolType=auto,CoCType=auto</stp>
        <stp>Vol</stp>
        <stp>D</stp>
        <stp>0</stp>
        <stp>ALL</stp>
        <stp/>
        <stp/>
        <stp>TRUE</stp>
        <stp>T</stp>
        <tr r="V43" s="1"/>
      </tp>
      <tp>
        <v>5</v>
        <stp/>
        <stp>StudyData</stp>
        <stp>SIE</stp>
        <stp>Vol</stp>
        <stp>VolType=auto,CoCType=auto</stp>
        <stp>Vol</stp>
        <stp>1</stp>
        <stp>0</stp>
        <stp>ALL</stp>
        <stp/>
        <stp/>
        <stp>TRUE</stp>
        <stp>T</stp>
        <tr r="P31" s="1"/>
        <tr r="P31" s="1"/>
      </tp>
      <tp>
        <v>288</v>
        <stp/>
        <stp>StudyData</stp>
        <stp>SIE</stp>
        <stp>Vol</stp>
        <stp>VolType=auto,CoCType=auto</stp>
        <stp>Vol</stp>
        <stp>5</stp>
        <stp>0</stp>
        <stp>ALL</stp>
        <stp/>
        <stp/>
        <stp>TRUE</stp>
        <stp>T</stp>
        <tr r="R31" s="1"/>
        <tr r="R31" s="1"/>
      </tp>
      <tp>
        <v>44389</v>
        <stp/>
        <stp>StudyData</stp>
        <stp>SIE</stp>
        <stp>Vol</stp>
        <stp>VolType=auto,CoCType=auto</stp>
        <stp>Vol</stp>
        <stp>D</stp>
        <stp>0</stp>
        <stp>ALL</stp>
        <stp/>
        <stp/>
        <stp>TRUE</stp>
        <stp>T</stp>
        <tr r="V31" s="1"/>
      </tp>
      <tp>
        <v>46</v>
        <stp/>
        <stp>StudyData</stp>
        <stp>PIL</stp>
        <stp>Vol</stp>
        <stp>VolType=auto,CoCType=auto</stp>
        <stp>Vol</stp>
        <stp>1</stp>
        <stp>0</stp>
        <stp>ALL</stp>
        <stp/>
        <stp/>
        <stp>TRUE</stp>
        <stp>T</stp>
        <tr r="P23" s="1"/>
        <tr r="P23" s="1"/>
      </tp>
      <tp>
        <v>458</v>
        <stp/>
        <stp>StudyData</stp>
        <stp>PIL</stp>
        <stp>Vol</stp>
        <stp>VolType=auto,CoCType=auto</stp>
        <stp>Vol</stp>
        <stp>5</stp>
        <stp>0</stp>
        <stp>ALL</stp>
        <stp/>
        <stp/>
        <stp>TRUE</stp>
        <stp>T</stp>
        <tr r="R23" s="1"/>
        <tr r="R23" s="1"/>
      </tp>
      <tp>
        <v>159604</v>
        <stp/>
        <stp>StudyData</stp>
        <stp>PIL</stp>
        <stp>Vol</stp>
        <stp>VolType=auto,CoCType=auto</stp>
        <stp>Vol</stp>
        <stp>D</stp>
        <stp>0</stp>
        <stp>ALL</stp>
        <stp/>
        <stp/>
        <stp>TRUE</stp>
        <stp>T</stp>
        <tr r="V23" s="1"/>
      </tp>
      <tp>
        <v>53</v>
        <stp/>
        <stp>StudyData</stp>
        <stp>PLA</stp>
        <stp>Vol</stp>
        <stp>VolType=auto,CoCType=auto</stp>
        <stp>Vol</stp>
        <stp>5</stp>
        <stp>0</stp>
        <stp>ALL</stp>
        <stp/>
        <stp/>
        <stp>TRUE</stp>
        <stp>T</stp>
        <tr r="R33" s="1"/>
        <tr r="R33" s="1"/>
      </tp>
      <tp>
        <v>7</v>
        <stp/>
        <stp>StudyData</stp>
        <stp>PLA</stp>
        <stp>Vol</stp>
        <stp>VolType=auto,CoCType=auto</stp>
        <stp>Vol</stp>
        <stp>1</stp>
        <stp>0</stp>
        <stp>ALL</stp>
        <stp/>
        <stp/>
        <stp>TRUE</stp>
        <stp>T</stp>
        <tr r="P33" s="1"/>
        <tr r="P33" s="1"/>
      </tp>
      <tp>
        <v>9244</v>
        <stp/>
        <stp>StudyData</stp>
        <stp>PLA</stp>
        <stp>Vol</stp>
        <stp>VolType=auto,CoCType=auto</stp>
        <stp>Vol</stp>
        <stp>D</stp>
        <stp>0</stp>
        <stp>ALL</stp>
        <stp/>
        <stp/>
        <stp>TRUE</stp>
        <stp>T</stp>
        <tr r="V33" s="1"/>
      </tp>
      <tp>
        <v>413</v>
        <stp/>
        <stp>StudyData</stp>
        <stp>QFA</stp>
        <stp>Vol</stp>
        <stp>VolType=auto,CoCType=auto</stp>
        <stp>Vol</stp>
        <stp>5</stp>
        <stp>0</stp>
        <stp>ALL</stp>
        <stp/>
        <stp/>
        <stp>TRUE</stp>
        <stp>T</stp>
        <tr r="R21" s="1"/>
        <tr r="R21" s="1"/>
      </tp>
      <tp>
        <v>16</v>
        <stp/>
        <stp>StudyData</stp>
        <stp>QFA</stp>
        <stp>Vol</stp>
        <stp>VolType=auto,CoCType=auto</stp>
        <stp>Vol</stp>
        <stp>1</stp>
        <stp>0</stp>
        <stp>ALL</stp>
        <stp/>
        <stp/>
        <stp>TRUE</stp>
        <stp>T</stp>
        <tr r="P21" s="1"/>
        <tr r="P21" s="1"/>
      </tp>
      <tp>
        <v>140506</v>
        <stp/>
        <stp>StudyData</stp>
        <stp>QFA</stp>
        <stp>Vol</stp>
        <stp>VolType=auto,CoCType=auto</stp>
        <stp>Vol</stp>
        <stp>D</stp>
        <stp>0</stp>
        <stp>ALL</stp>
        <stp/>
        <stp/>
        <stp>TRUE</stp>
        <stp>T</stp>
        <tr r="V21" s="1"/>
      </tp>
      <tp>
        <v>263</v>
        <stp/>
        <stp>StudyData</stp>
        <stp>TFE</stp>
        <stp>Vol</stp>
        <stp>VolType=auto,CoCType=auto</stp>
        <stp>Vol</stp>
        <stp>1</stp>
        <stp>0</stp>
        <stp>ALL</stp>
        <stp/>
        <stp/>
        <stp>TRUE</stp>
        <stp>T</stp>
        <tr r="P9" s="1"/>
        <tr r="P9" s="1"/>
      </tp>
      <tp>
        <v>1187</v>
        <stp/>
        <stp>StudyData</stp>
        <stp>TFE</stp>
        <stp>Vol</stp>
        <stp>VolType=auto,CoCType=auto</stp>
        <stp>Vol</stp>
        <stp>5</stp>
        <stp>0</stp>
        <stp>ALL</stp>
        <stp/>
        <stp/>
        <stp>TRUE</stp>
        <stp>T</stp>
        <tr r="R9" s="1"/>
        <tr r="R9" s="1"/>
      </tp>
      <tp>
        <v>130120</v>
        <stp/>
        <stp>StudyData</stp>
        <stp>TFE</stp>
        <stp>Vol</stp>
        <stp>VolType=auto,CoCType=auto</stp>
        <stp>Vol</stp>
        <stp>D</stp>
        <stp>0</stp>
        <stp>ALL</stp>
        <stp/>
        <stp/>
        <stp>TRUE</stp>
        <stp>T</stp>
        <tr r="V9" s="1"/>
      </tp>
      <tp>
        <v>6362.5</v>
        <stp/>
        <stp>ContractData</stp>
        <stp>QFA</stp>
        <stp>LastTradeorSettle</stp>
        <stp/>
        <stp>T</stp>
        <tr r="F21" s="1"/>
        <tr r="F21" s="1"/>
      </tp>
      <tp>
        <v>1067.9000000000001</v>
        <stp/>
        <stp>ContractData</stp>
        <stp>TFE</stp>
        <stp>LastTradeorSettle</stp>
        <stp/>
        <stp>T</stp>
        <tr r="F9" s="1"/>
        <tr r="F9" s="1"/>
      </tp>
      <tp>
        <v>3.8839999999999999</v>
        <stp/>
        <stp>ContractData</stp>
        <stp>NGE</stp>
        <stp>LastTradeorSettle</stp>
        <stp/>
        <stp>T</stp>
        <tr r="F37" s="1"/>
        <tr r="F37" s="1"/>
      </tp>
      <tp>
        <v>8926.5</v>
        <stp/>
        <stp>ContractData</stp>
        <stp>DD</stp>
        <stp>LastTradeorSettle</stp>
        <stp/>
        <stp>T</stp>
        <tr r="F17" s="1"/>
        <tr r="F17" s="1"/>
      </tp>
      <tp t="s">
        <v>769: The study is disabled.</v>
        <stp/>
        <stp>StudyData</stp>
        <stp>SIE</stp>
        <stp>BBVlm^</stp>
        <stp/>
        <stp>c1</stp>
        <stp>1</stp>
        <stp>-1</stp>
        <tr r="Q31" s="1"/>
      </tp>
      <tp t="s">
        <v>769: The study is disabled.</v>
        <stp/>
        <stp>StudyData</stp>
        <stp>SIE</stp>
        <stp>BBVlm^</stp>
        <stp/>
        <stp>c1</stp>
        <stp>5</stp>
        <stp>-1</stp>
        <tr r="S31" s="1"/>
      </tp>
      <tp>
        <v>403970.76</v>
        <stp/>
        <stp>StudyData</stp>
        <stp>ENQ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7" s="1"/>
      </tp>
      <tp>
        <v>397959.24</v>
        <stp/>
        <stp>StudyData</stp>
        <stp>ENQ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7" s="1"/>
      </tp>
      <tp>
        <v>400965</v>
        <stp/>
        <stp>StudyData</stp>
        <stp>ENQ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7" s="1"/>
      </tp>
      <tp>
        <v>85.79</v>
        <stp/>
        <stp>ContractData</stp>
        <stp>ET</stp>
        <stp>LastTradeorSettle</stp>
        <stp/>
        <stp>T</stp>
        <tr r="F47" s="1"/>
        <tr r="F47" s="1"/>
      </tp>
      <tp>
        <v>1931.75</v>
        <stp/>
        <stp>ContractData</stp>
        <stp>EP</stp>
        <stp>LastTradeorSettle</stp>
        <stp/>
        <stp>T</stp>
        <tr r="F5" s="1"/>
        <tr r="F5" s="1"/>
      </tp>
      <tp>
        <v>996</v>
        <stp/>
        <stp>StudyData</stp>
        <stp>NGE</stp>
        <stp>Vol</stp>
        <stp>VolType=auto,CoCType=auto</stp>
        <stp>Vol</stp>
        <stp>15</stp>
        <stp>0</stp>
        <stp>ALL</stp>
        <stp/>
        <stp/>
        <stp>TRUE</stp>
        <stp>T</stp>
        <tr r="T37" s="1"/>
        <tr r="T37" s="1"/>
      </tp>
      <tp t="s">
        <v>769: The study is disabled.</v>
        <stp/>
        <stp>StudyData</stp>
        <stp>RBE</stp>
        <stp>BBVlm^</stp>
        <stp/>
        <stp>c1</stp>
        <stp>1</stp>
        <stp>-1</stp>
        <tr r="Q43" s="1"/>
      </tp>
      <tp t="s">
        <v>769: The study is disabled.</v>
        <stp/>
        <stp>StudyData</stp>
        <stp>RBE</stp>
        <stp>BBVlm^</stp>
        <stp/>
        <stp>c1</stp>
        <stp>5</stp>
        <stp>-1</stp>
        <tr r="S43" s="1"/>
      </tp>
      <tp t="s">
        <v>769: The study is disabled.</v>
        <stp/>
        <stp>StudyData</stp>
        <stp>QFA</stp>
        <stp>BBVlm^</stp>
        <stp/>
        <stp>c1</stp>
        <stp>1</stp>
        <stp>-1</stp>
        <tr r="Q21" s="1"/>
      </tp>
      <tp t="s">
        <v>769: The study is disabled.</v>
        <stp/>
        <stp>StudyData</stp>
        <stp>QFA</stp>
        <stp>BBVlm^</stp>
        <stp/>
        <stp>c1</stp>
        <stp>5</stp>
        <stp>-1</stp>
        <tr r="S21" s="1"/>
      </tp>
      <tp>
        <v>15360</v>
        <stp/>
        <stp>ContractData</stp>
        <stp>MJNK</stp>
        <stp>Low</stp>
        <stp/>
        <stp>T</stp>
        <tr r="AB25" s="1"/>
        <tr r="AB25" s="1"/>
      </tp>
      <tp>
        <v>15365</v>
        <stp/>
        <stp>ContractData</stp>
        <stp>MJNK</stp>
        <stp>Bid</stp>
        <stp/>
        <stp>T</stp>
        <tr r="D25" s="1"/>
        <tr r="D25" s="1"/>
      </tp>
      <tp>
        <v>15370</v>
        <stp/>
        <stp>ContractData</stp>
        <stp>MJNK</stp>
        <stp>Ask</stp>
        <stp/>
        <stp>T</stp>
        <tr r="E25" s="1"/>
        <tr r="E25" s="1"/>
      </tp>
      <tp>
        <v>-268</v>
        <stp/>
        <stp>ContractData</stp>
        <stp>YM</stp>
        <stp>NetLastQuoteToday</stp>
        <stp/>
        <stp>T</stp>
        <tr r="H13" s="1"/>
        <tr r="H13" s="1"/>
      </tp>
      <tp t="s">
        <v>769: The study is disabled.</v>
        <stp/>
        <stp>StudyData</stp>
        <stp>PIL</stp>
        <stp>BBVlm^</stp>
        <stp/>
        <stp>c1</stp>
        <stp>1</stp>
        <stp>-1</stp>
        <tr r="Q23" s="1"/>
      </tp>
      <tp t="s">
        <v>769: The study is disabled.</v>
        <stp/>
        <stp>StudyData</stp>
        <stp>PIL</stp>
        <stp>BBVlm^</stp>
        <stp/>
        <stp>c1</stp>
        <stp>5</stp>
        <stp>-1</stp>
        <tr r="S23" s="1"/>
      </tp>
      <tp t="s">
        <v>769: The study is disabled.</v>
        <stp/>
        <stp>StudyData</stp>
        <stp>PLA</stp>
        <stp>BBVlm^</stp>
        <stp/>
        <stp>c1</stp>
        <stp>1</stp>
        <stp>-1</stp>
        <tr r="Q33" s="1"/>
      </tp>
      <tp t="s">
        <v>769: The study is disabled.</v>
        <stp/>
        <stp>StudyData</stp>
        <stp>PLA</stp>
        <stp>BBVlm^</stp>
        <stp/>
        <stp>c1</stp>
        <stp>5</stp>
        <stp>-1</stp>
        <tr r="S33" s="1"/>
      </tp>
      <tp>
        <v>-135</v>
        <stp/>
        <stp>ContractData</stp>
        <stp>MJNK</stp>
        <stp>NetLastQuoteToday</stp>
        <stp/>
        <stp>T</stp>
        <tr r="H25" s="1"/>
        <tr r="H25" s="1"/>
      </tp>
      <tp>
        <v>1690</v>
        <stp/>
        <stp>StudyData</stp>
        <stp>IND</stp>
        <stp>Vol</stp>
        <stp>VolType=auto,CoCType=auto</stp>
        <stp>Vol</stp>
        <stp>15</stp>
        <stp>0</stp>
        <stp>ALL</stp>
        <stp/>
        <stp/>
        <stp>TRUE</stp>
        <stp>T</stp>
        <tr r="T27" s="1"/>
        <tr r="T27" s="1"/>
      </tp>
      <tp>
        <v>1263</v>
        <stp/>
        <stp>StudyData</stp>
        <stp>HOE</stp>
        <stp>Vol</stp>
        <stp>VolType=auto,CoCType=auto</stp>
        <stp>Vol</stp>
        <stp>15</stp>
        <stp>0</stp>
        <stp>ALL</stp>
        <stp/>
        <stp/>
        <stp>TRUE</stp>
        <stp>T</stp>
        <tr r="T41" s="1"/>
        <tr r="T41" s="1"/>
      </tp>
      <tp t="s">
        <v>769: The study is disabled.</v>
        <stp/>
        <stp>StudyData</stp>
        <stp>TFE</stp>
        <stp>BBVlm^</stp>
        <stp/>
        <stp>c1</stp>
        <stp>1</stp>
        <stp>-1</stp>
        <tr r="Q9" s="1"/>
      </tp>
      <tp t="s">
        <v>769: The study is disabled.</v>
        <stp/>
        <stp>StudyData</stp>
        <stp>TFE</stp>
        <stp>BBVlm^</stp>
        <stp/>
        <stp>c1</stp>
        <stp>5</stp>
        <stp>-1</stp>
        <tr r="S9" s="1"/>
      </tp>
      <tp>
        <v>89361.95</v>
        <stp/>
        <stp>StudyData</stp>
        <stp>DD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17" s="1"/>
      </tp>
      <tp>
        <v>193417.25</v>
        <stp/>
        <stp>StudyData</stp>
        <stp>EP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5" s="1"/>
      </tp>
      <tp>
        <v>8589.08</v>
        <stp/>
        <stp>StudyData</stp>
        <stp>ET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47" s="1"/>
      </tp>
      <tp>
        <v>83292.509999999995</v>
        <stp/>
        <stp>StudyData</stp>
        <stp>TP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15" s="1"/>
      </tp>
      <tp>
        <v>9027.18</v>
        <stp/>
        <stp>StudyData</stp>
        <stp>QO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45" s="1"/>
      </tp>
      <tp>
        <v>16665.13</v>
        <stp/>
        <stp>StudyData</stp>
        <stp>YM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13" s="1"/>
      </tp>
      <tp>
        <v>1288</v>
        <stp/>
        <stp>StudyData</stp>
        <stp>GCE</stp>
        <stp>Vol</stp>
        <stp>VolType=auto,CoCType=auto</stp>
        <stp>Vol</stp>
        <stp>15</stp>
        <stp>0</stp>
        <stp>ALL</stp>
        <stp/>
        <stp/>
        <stp>TRUE</stp>
        <stp>T</stp>
        <tr r="T35" s="1"/>
        <tr r="T35" s="1"/>
      </tp>
      <tp>
        <v>90131.5</v>
        <stp/>
        <stp>StudyData</stp>
        <stp>DD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17" s="1"/>
      </tp>
      <tp>
        <v>195078.75</v>
        <stp/>
        <stp>StudyData</stp>
        <stp>EP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5" s="1"/>
      </tp>
      <tp>
        <v>8661.75</v>
        <stp/>
        <stp>StudyData</stp>
        <stp>ET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47" s="1"/>
      </tp>
      <tp>
        <v>83892</v>
        <stp/>
        <stp>StudyData</stp>
        <stp>TP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15" s="1"/>
      </tp>
      <tp>
        <v>9085.2000000000007</v>
        <stp/>
        <stp>StudyData</stp>
        <stp>QO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45" s="1"/>
      </tp>
      <tp>
        <v>16804.599999999999</v>
        <stp/>
        <stp>StudyData</stp>
        <stp>YM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13" s="1"/>
      </tp>
      <tp t="s">
        <v>769: The study is disabled.</v>
        <stp/>
        <stp>StudyData</stp>
        <stp>ZCE</stp>
        <stp>BBVlm^</stp>
        <stp/>
        <stp>c1</stp>
        <stp>1</stp>
        <stp>-1</stp>
        <tr r="Q59" s="1"/>
      </tp>
      <tp t="s">
        <v>769: The study is disabled.</v>
        <stp/>
        <stp>StudyData</stp>
        <stp>ZCE</stp>
        <stp>BBVlm^</stp>
        <stp/>
        <stp>c1</stp>
        <stp>5</stp>
        <stp>-1</stp>
        <tr r="S59" s="1"/>
      </tp>
      <tp t="s">
        <v>769: The study is disabled.</v>
        <stp/>
        <stp>StudyData</stp>
        <stp>ZSE</stp>
        <stp>BBVlm^</stp>
        <stp/>
        <stp>c1</stp>
        <stp>1</stp>
        <stp>-1</stp>
        <tr r="Q57" s="1"/>
      </tp>
      <tp t="s">
        <v>769: The study is disabled.</v>
        <stp/>
        <stp>StudyData</stp>
        <stp>ZSE</stp>
        <stp>BBVlm^</stp>
        <stp/>
        <stp>c1</stp>
        <stp>5</stp>
        <stp>-1</stp>
        <tr r="S57" s="1"/>
      </tp>
      <tp t="s">
        <v>769: The study is disabled.</v>
        <stp/>
        <stp>StudyData</stp>
        <stp>ZWA</stp>
        <stp>BBVlm^</stp>
        <stp/>
        <stp>c1</stp>
        <stp>1</stp>
        <stp>-1</stp>
        <tr r="Q61" s="1"/>
      </tp>
      <tp t="s">
        <v>769: The study is disabled.</v>
        <stp/>
        <stp>StudyData</stp>
        <stp>ZWA</stp>
        <stp>BBVlm^</stp>
        <stp/>
        <stp>c1</stp>
        <stp>5</stp>
        <stp>-1</stp>
        <tr r="S61" s="1"/>
      </tp>
      <tp>
        <v>30425.95</v>
        <stp/>
        <stp>StudyData</stp>
        <stp>DSX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19" s="1"/>
      </tp>
      <tp>
        <v>30024.05</v>
        <stp/>
        <stp>StudyData</stp>
        <stp>DSX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19" s="1"/>
      </tp>
      <tp>
        <v>30225</v>
        <stp/>
        <stp>StudyData</stp>
        <stp>DSX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19" s="1"/>
      </tp>
      <tp>
        <v>4308</v>
        <stp/>
        <stp>StudyData</stp>
        <stp>EU6</stp>
        <stp>Vol</stp>
        <stp>VolType=auto,CoCType=auto</stp>
        <stp>Vol</stp>
        <stp>15</stp>
        <stp>0</stp>
        <stp>ALL</stp>
        <stp/>
        <stp/>
        <stp>TRUE</stp>
        <stp>T</stp>
        <tr r="T49" s="1"/>
        <tr r="T49" s="1"/>
      </tp>
      <tp>
        <v>33</v>
        <stp/>
        <stp>StudyData</stp>
        <stp>ESB</stp>
        <stp>Vol</stp>
        <stp>VolType=auto,CoCType=auto</stp>
        <stp>Vol</stp>
        <stp>15</stp>
        <stp>0</stp>
        <stp>ALL</stp>
        <stp/>
        <stp/>
        <stp>TRUE</stp>
        <stp>T</stp>
        <tr r="T29" s="1"/>
        <tr r="T29" s="1"/>
      </tp>
      <tp>
        <v>14163</v>
        <stp/>
        <stp>StudyData</stp>
        <stp>ENQ</stp>
        <stp>Vol</stp>
        <stp>VolType=auto,CoCType=auto</stp>
        <stp>Vol</stp>
        <stp>15</stp>
        <stp>0</stp>
        <stp>ALL</stp>
        <stp/>
        <stp/>
        <stp>TRUE</stp>
        <stp>T</stp>
        <tr r="T7" s="1"/>
        <tr r="T7" s="1"/>
      </tp>
      <tp>
        <v>619</v>
        <stp/>
        <stp>StudyData</stp>
        <stp>EMD</stp>
        <stp>Vol</stp>
        <stp>VolType=auto,CoCType=auto</stp>
        <stp>Vol</stp>
        <stp>15</stp>
        <stp>0</stp>
        <stp>ALL</stp>
        <stp/>
        <stp/>
        <stp>TRUE</stp>
        <stp>T</stp>
        <tr r="T11" s="1"/>
        <tr r="T11" s="1"/>
      </tp>
      <tp>
        <v>89476.31</v>
        <stp/>
        <stp>StudyData</stp>
        <stp>DD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17" s="1"/>
      </tp>
      <tp>
        <v>193816.4</v>
        <stp/>
        <stp>StudyData</stp>
        <stp>EP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5" s="1"/>
      </tp>
      <tp>
        <v>8595.77</v>
        <stp/>
        <stp>StudyData</stp>
        <stp>ET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47" s="1"/>
      </tp>
      <tp>
        <v>83369.759999999995</v>
        <stp/>
        <stp>StudyData</stp>
        <stp>TP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15" s="1"/>
      </tp>
      <tp>
        <v>9030.83</v>
        <stp/>
        <stp>StudyData</stp>
        <stp>QO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45" s="1"/>
      </tp>
      <tp>
        <v>16698.53</v>
        <stp/>
        <stp>StudyData</stp>
        <stp>YM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13" s="1"/>
      </tp>
      <tp>
        <v>-1.5300000000000011</v>
        <stp/>
        <stp>ContractData</stp>
        <stp>QO</stp>
        <stp>NetLastQuoteToday</stp>
        <stp/>
        <stp>T</stp>
        <tr r="H45" s="1"/>
        <tr r="H45" s="1"/>
      </tp>
      <tp>
        <v>35041</v>
        <stp/>
        <stp>StudyData</stp>
        <stp>DSX</stp>
        <stp>Vol</stp>
        <stp>VolType=auto,CoCType=auto</stp>
        <stp>Vol</stp>
        <stp>15</stp>
        <stp>0</stp>
        <stp>ALL</stp>
        <stp/>
        <stp/>
        <stp>TRUE</stp>
        <stp>T</stp>
        <tr r="T19" s="1"/>
        <tr r="T19" s="1"/>
      </tp>
      <tp>
        <v>90547.25</v>
        <stp/>
        <stp>StudyData</stp>
        <stp>DD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17" s="1"/>
      </tp>
      <tp>
        <v>195760</v>
        <stp/>
        <stp>StudyData</stp>
        <stp>EP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5" s="1"/>
      </tp>
      <tp>
        <v>8704.7000000000007</v>
        <stp/>
        <stp>StudyData</stp>
        <stp>ET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47" s="1"/>
      </tp>
      <tp>
        <v>84042</v>
        <stp/>
        <stp>StudyData</stp>
        <stp>TP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15" s="1"/>
      </tp>
      <tp>
        <v>9113.9</v>
        <stp/>
        <stp>StudyData</stp>
        <stp>QO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45" s="1"/>
      </tp>
      <tp>
        <v>16859.349999999999</v>
        <stp/>
        <stp>StudyData</stp>
        <stp>YM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13" s="1"/>
      </tp>
      <tp>
        <v>91468.96</v>
        <stp/>
        <stp>StudyData</stp>
        <stp>DD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17" s="1"/>
      </tp>
      <tp>
        <v>197573.2</v>
        <stp/>
        <stp>StudyData</stp>
        <stp>EP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5" s="1"/>
      </tp>
      <tp>
        <v>8844.5400000000009</v>
        <stp/>
        <stp>StudyData</stp>
        <stp>ET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47" s="1"/>
      </tp>
      <tp>
        <v>84565.55</v>
        <stp/>
        <stp>StudyData</stp>
        <stp>TP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15" s="1"/>
      </tp>
      <tp>
        <v>9222.56</v>
        <stp/>
        <stp>StudyData</stp>
        <stp>QO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45" s="1"/>
      </tp>
      <tp>
        <v>17018.27</v>
        <stp/>
        <stp>StudyData</stp>
        <stp>YM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13" s="1"/>
      </tp>
      <tp>
        <v>1253</v>
        <stp/>
        <stp>StudyData</stp>
        <stp>DA6</stp>
        <stp>Vol</stp>
        <stp>VolType=auto,CoCType=auto</stp>
        <stp>Vol</stp>
        <stp>15</stp>
        <stp>0</stp>
        <stp>ALL</stp>
        <stp/>
        <stp/>
        <stp>TRUE</stp>
        <stp>T</stp>
        <tr r="T53" s="1"/>
        <tr r="T53" s="1"/>
      </tp>
      <tp>
        <v>-0.87096774193548387</v>
        <stp/>
        <stp>ContractData</stp>
        <stp>MJNK</stp>
        <stp>PerCentNetLastQuote</stp>
        <stp/>
        <stp>T</stp>
        <tr r="I25" s="1"/>
        <tr r="I25" s="1"/>
      </tp>
      <tp>
        <v>11082</v>
        <stp/>
        <stp>StudyData</stp>
        <stp>CLE</stp>
        <stp>Vol</stp>
        <stp>VolType=auto,CoCType=auto</stp>
        <stp>Vol</stp>
        <stp>15</stp>
        <stp>0</stp>
        <stp>ALL</stp>
        <stp/>
        <stp/>
        <stp>TRUE</stp>
        <stp>T</stp>
        <tr r="T39" s="1"/>
        <tr r="T39" s="1"/>
      </tp>
      <tp>
        <v>90901.05</v>
        <stp/>
        <stp>StudyData</stp>
        <stp>DD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17" s="1"/>
      </tp>
      <tp>
        <v>196740.25</v>
        <stp/>
        <stp>StudyData</stp>
        <stp>EP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5" s="1"/>
      </tp>
      <tp>
        <v>8734.42</v>
        <stp/>
        <stp>StudyData</stp>
        <stp>ET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47" s="1"/>
      </tp>
      <tp>
        <v>84491.49</v>
        <stp/>
        <stp>StudyData</stp>
        <stp>TP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15" s="1"/>
      </tp>
      <tp>
        <v>9143.2199999999993</v>
        <stp/>
        <stp>StudyData</stp>
        <stp>QO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45" s="1"/>
      </tp>
      <tp>
        <v>16944.07</v>
        <stp/>
        <stp>StudyData</stp>
        <stp>YM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13" s="1"/>
      </tp>
      <tp>
        <v>1447</v>
        <stp/>
        <stp>StudyData</stp>
        <stp>CA6</stp>
        <stp>Vol</stp>
        <stp>VolType=auto,CoCType=auto</stp>
        <stp>Vol</stp>
        <stp>15</stp>
        <stp>0</stp>
        <stp>ALL</stp>
        <stp/>
        <stp/>
        <stp>TRUE</stp>
        <stp>T</stp>
        <tr r="T55" s="1"/>
        <tr r="T55" s="1"/>
      </tp>
      <tp>
        <v>1778</v>
        <stp/>
        <stp>StudyData</stp>
        <stp>BP6</stp>
        <stp>Vol</stp>
        <stp>VolType=auto,CoCType=auto</stp>
        <stp>Vol</stp>
        <stp>15</stp>
        <stp>0</stp>
        <stp>ALL</stp>
        <stp/>
        <stp/>
        <stp>TRUE</stp>
        <stp>T</stp>
        <tr r="T51" s="1"/>
        <tr r="T51" s="1"/>
      </tp>
      <tp>
        <v>-10.5</v>
        <stp/>
        <stp>ContractData</stp>
        <stp>TP</stp>
        <stp>NetLastQuoteToday</stp>
        <stp/>
        <stp>T</stp>
        <tr r="H15" s="1"/>
        <tr r="H15" s="1"/>
      </tp>
      <tp>
        <v>90383.75</v>
        <stp/>
        <stp>StudyData</stp>
        <stp>DD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17" s="1"/>
      </tp>
      <tp>
        <v>195991.25</v>
        <stp/>
        <stp>StudyData</stp>
        <stp>EP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5" s="1"/>
      </tp>
      <tp>
        <v>8729.7999999999993</v>
        <stp/>
        <stp>StudyData</stp>
        <stp>ET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47" s="1"/>
      </tp>
      <tp>
        <v>83930</v>
        <stp/>
        <stp>StudyData</stp>
        <stp>TP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15" s="1"/>
      </tp>
      <tp>
        <v>9133.5499999999993</v>
        <stp/>
        <stp>StudyData</stp>
        <stp>QO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45" s="1"/>
      </tp>
      <tp>
        <v>16882.55</v>
        <stp/>
        <stp>StudyData</stp>
        <stp>YM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13" s="1"/>
      </tp>
      <tp>
        <v>91618.19</v>
        <stp/>
        <stp>StudyData</stp>
        <stp>DD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17" s="1"/>
      </tp>
      <tp>
        <v>197703.6</v>
        <stp/>
        <stp>StudyData</stp>
        <stp>EP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5" s="1"/>
      </tp>
      <tp>
        <v>8813.6299999999992</v>
        <stp/>
        <stp>StudyData</stp>
        <stp>ET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47" s="1"/>
      </tp>
      <tp>
        <v>84714.240000000005</v>
        <stp/>
        <stp>StudyData</stp>
        <stp>TP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15" s="1"/>
      </tp>
      <tp>
        <v>9196.9699999999993</v>
        <stp/>
        <stp>StudyData</stp>
        <stp>QO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45" s="1"/>
      </tp>
      <tp>
        <v>17020.169999999998</v>
        <stp/>
        <stp>StudyData</stp>
        <stp>YM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13" s="1"/>
      </tp>
      <tp t="s">
        <v>769: The study is disabled.</v>
        <stp/>
        <stp>StudyData</stp>
        <stp>MJNK</stp>
        <stp>BBVlm^</stp>
        <stp/>
        <stp>c1</stp>
        <stp>15</stp>
        <stp>-1</stp>
        <tr r="U25" s="1"/>
      </tp>
      <tp>
        <v>89298.54</v>
        <stp/>
        <stp>StudyData</stp>
        <stp>DD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17" s="1"/>
      </tp>
      <tp>
        <v>194409.3</v>
        <stp/>
        <stp>StudyData</stp>
        <stp>EP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5" s="1"/>
      </tp>
      <tp>
        <v>8615.06</v>
        <stp/>
        <stp>StudyData</stp>
        <stp>ET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47" s="1"/>
      </tp>
      <tp>
        <v>83294.45</v>
        <stp/>
        <stp>StudyData</stp>
        <stp>TP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15" s="1"/>
      </tp>
      <tp>
        <v>9044.5400000000009</v>
        <stp/>
        <stp>StudyData</stp>
        <stp>QO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45" s="1"/>
      </tp>
      <tp>
        <v>16746.830000000002</v>
        <stp/>
        <stp>StudyData</stp>
        <stp>YM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13" s="1"/>
      </tp>
      <tp>
        <v>833.2</v>
        <stp/>
        <stp>ContractData</stp>
        <stp>TP</stp>
        <stp>LastTradeorSettle</stp>
        <stp/>
        <stp>T</stp>
        <tr r="F15" s="1"/>
        <tr r="F15" s="1"/>
      </tp>
      <tp t="s">
        <v>769: The study is disabled.</v>
        <stp/>
        <stp>StudyData</stp>
        <stp>CLE</stp>
        <stp>BBVlm^</stp>
        <stp/>
        <stp>c1</stp>
        <stp>1</stp>
        <stp>-1</stp>
        <tr r="Q39" s="1"/>
      </tp>
      <tp t="s">
        <v>769: The study is disabled.</v>
        <stp/>
        <stp>StudyData</stp>
        <stp>CLE</stp>
        <stp>BBVlm^</stp>
        <stp/>
        <stp>c1</stp>
        <stp>5</stp>
        <stp>-1</stp>
        <tr r="S39" s="1"/>
      </tp>
      <tp t="s">
        <v>769: The study is disabled.</v>
        <stp/>
        <stp>StudyData</stp>
        <stp>CA6</stp>
        <stp>BBVlm^</stp>
        <stp/>
        <stp>c1</stp>
        <stp>1</stp>
        <stp>-1</stp>
        <tr r="Q55" s="1"/>
      </tp>
      <tp t="s">
        <v>769: The study is disabled.</v>
        <stp/>
        <stp>StudyData</stp>
        <stp>CA6</stp>
        <stp>BBVlm^</stp>
        <stp/>
        <stp>c1</stp>
        <stp>5</stp>
        <stp>-1</stp>
        <tr r="S55" s="1"/>
      </tp>
      <tp>
        <v>4981.82</v>
        <stp/>
        <stp>StudyData</stp>
        <stp>ZWA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61" s="1"/>
      </tp>
      <tp>
        <v>12862.1</v>
        <stp/>
        <stp>StudyData</stp>
        <stp>PLA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33" s="1"/>
      </tp>
      <tp>
        <v>64250.61</v>
        <stp/>
        <stp>StudyData</stp>
        <stp>QFA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21" s="1"/>
      </tp>
      <tp>
        <v>4914.18</v>
        <stp/>
        <stp>StudyData</stp>
        <stp>ZWA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61" s="1"/>
      </tp>
      <tp>
        <v>12725.4</v>
        <stp/>
        <stp>StudyData</stp>
        <stp>PLA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33" s="1"/>
      </tp>
      <tp>
        <v>63591.39</v>
        <stp/>
        <stp>StudyData</stp>
        <stp>QFA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21" s="1"/>
      </tp>
      <tp>
        <v>12793.75</v>
        <stp/>
        <stp>StudyData</stp>
        <stp>PLA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33" s="1"/>
      </tp>
      <tp>
        <v>63921</v>
        <stp/>
        <stp>StudyData</stp>
        <stp>QFA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21" s="1"/>
      </tp>
      <tp>
        <v>4947</v>
        <stp/>
        <stp>StudyData</stp>
        <stp>ZWA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61" s="1"/>
      </tp>
      <tp>
        <v>192989.66</v>
        <stp/>
        <stp>StudyData</stp>
        <stp>EP</stp>
        <stp>BBnds</stp>
        <stp>MAType=Sim,InputChoice=Close,Period1=20,Percent=2,Divisor=0</stp>
        <stp>BLO</stp>
        <stp>5</stp>
        <stp>0</stp>
        <stp>ALL</stp>
        <stp/>
        <stp/>
        <stp>False</stp>
        <stp>D</stp>
        <tr r="K5" s="1"/>
      </tp>
      <tp t="s">
        <v>769: The study is disabled.</v>
        <stp/>
        <stp>StudyData</stp>
        <stp>BP6</stp>
        <stp>BBVlm^</stp>
        <stp/>
        <stp>c1</stp>
        <stp>1</stp>
        <stp>-1</stp>
        <tr r="Q51" s="1"/>
      </tp>
      <tp t="s">
        <v>769: The study is disabled.</v>
        <stp/>
        <stp>StudyData</stp>
        <stp>BP6</stp>
        <stp>BBVlm^</stp>
        <stp/>
        <stp>c1</stp>
        <stp>5</stp>
        <stp>-1</stp>
        <tr r="S51" s="1"/>
      </tp>
      <tp>
        <v>1404.79</v>
        <stp/>
        <stp>StudyData</stp>
        <stp>ESB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29" s="1"/>
      </tp>
      <tp>
        <v>1385.51</v>
        <stp/>
        <stp>StudyData</stp>
        <stp>ESB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29" s="1"/>
      </tp>
      <tp>
        <v>1395.15</v>
        <stp/>
        <stp>StudyData</stp>
        <stp>ESB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29" s="1"/>
      </tp>
      <tp t="s">
        <v>769: The study is disabled.</v>
        <stp/>
        <stp>StudyData</stp>
        <stp>GCE</stp>
        <stp>BBVlm^</stp>
        <stp/>
        <stp>c1</stp>
        <stp>1</stp>
        <stp>-1</stp>
        <tr r="Q35" s="1"/>
      </tp>
      <tp t="s">
        <v>769: The study is disabled.</v>
        <stp/>
        <stp>StudyData</stp>
        <stp>GCE</stp>
        <stp>BBVlm^</stp>
        <stp/>
        <stp>c1</stp>
        <stp>5</stp>
        <stp>-1</stp>
        <tr r="S35" s="1"/>
      </tp>
      <tp>
        <v>3939.35</v>
        <stp/>
        <stp>StudyData</stp>
        <stp>NGE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37" s="1"/>
      </tp>
      <tp>
        <v>25636.95</v>
        <stp/>
        <stp>StudyData</stp>
        <stp>HOE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41" s="1"/>
      </tp>
      <tp>
        <v>12274.02</v>
        <stp/>
        <stp>StudyData</stp>
        <stp>GCE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35" s="1"/>
      </tp>
      <tp>
        <v>8688.35</v>
        <stp/>
        <stp>StudyData</stp>
        <stp>CLE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39" s="1"/>
      </tp>
      <tp>
        <v>3464.3</v>
        <stp/>
        <stp>StudyData</stp>
        <stp>ZCE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59" s="1"/>
      </tp>
      <tp>
        <v>9435.31</v>
        <stp/>
        <stp>StudyData</stp>
        <stp>ZSE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57" s="1"/>
      </tp>
      <tp>
        <v>108902.61</v>
        <stp/>
        <stp>StudyData</stp>
        <stp>TFE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9" s="1"/>
      </tp>
      <tp>
        <v>23143.759999999998</v>
        <stp/>
        <stp>StudyData</stp>
        <stp>RBE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43" s="1"/>
      </tp>
      <tp>
        <v>17632.02</v>
        <stp/>
        <stp>StudyData</stp>
        <stp>SIE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31" s="1"/>
      </tp>
      <tp>
        <v>25377.55</v>
        <stp/>
        <stp>StudyData</stp>
        <stp>HOE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41" s="1"/>
      </tp>
      <tp>
        <v>3874.05</v>
        <stp/>
        <stp>StudyData</stp>
        <stp>NGE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37" s="1"/>
      </tp>
      <tp>
        <v>8579.15</v>
        <stp/>
        <stp>StudyData</stp>
        <stp>CLE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39" s="1"/>
      </tp>
      <tp>
        <v>12222.47</v>
        <stp/>
        <stp>StudyData</stp>
        <stp>GCE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35" s="1"/>
      </tp>
      <tp>
        <v>3436.7</v>
        <stp/>
        <stp>StudyData</stp>
        <stp>ZCE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59" s="1"/>
      </tp>
      <tp>
        <v>9366.49</v>
        <stp/>
        <stp>StudyData</stp>
        <stp>ZSE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57" s="1"/>
      </tp>
      <tp>
        <v>22790.54</v>
        <stp/>
        <stp>StudyData</stp>
        <stp>RBE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43" s="1"/>
      </tp>
      <tp>
        <v>17322.98</v>
        <stp/>
        <stp>StudyData</stp>
        <stp>SIE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31" s="1"/>
      </tp>
      <tp>
        <v>106470.39</v>
        <stp/>
        <stp>StudyData</stp>
        <stp>TFE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9" s="1"/>
      </tp>
      <tp>
        <v>12248.25</v>
        <stp/>
        <stp>StudyData</stp>
        <stp>GCE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35" s="1"/>
      </tp>
      <tp>
        <v>8633.75</v>
        <stp/>
        <stp>StudyData</stp>
        <stp>CLE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39" s="1"/>
      </tp>
      <tp>
        <v>3906.7</v>
        <stp/>
        <stp>StudyData</stp>
        <stp>NGE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37" s="1"/>
      </tp>
      <tp>
        <v>25507.25</v>
        <stp/>
        <stp>StudyData</stp>
        <stp>HOE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41" s="1"/>
      </tp>
      <tp>
        <v>107686.5</v>
        <stp/>
        <stp>StudyData</stp>
        <stp>TFE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9" s="1"/>
      </tp>
      <tp>
        <v>22967.15</v>
        <stp/>
        <stp>StudyData</stp>
        <stp>RBE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43" s="1"/>
      </tp>
      <tp>
        <v>17477.5</v>
        <stp/>
        <stp>StudyData</stp>
        <stp>SIE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31" s="1"/>
      </tp>
      <tp>
        <v>3451.5</v>
        <stp/>
        <stp>StudyData</stp>
        <stp>ZCE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59" s="1"/>
      </tp>
      <tp>
        <v>9401.9</v>
        <stp/>
        <stp>StudyData</stp>
        <stp>ZSE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57" s="1"/>
      </tp>
      <tp>
        <v>90.13</v>
        <stp/>
        <stp>ContractData</stp>
        <stp>QO</stp>
        <stp>LastTradeorSettle</stp>
        <stp/>
        <stp>T</stp>
        <tr r="F45" s="1"/>
        <tr r="F45" s="1"/>
      </tp>
      <tp>
        <v>946</v>
        <stp/>
        <stp>StudyData</stp>
        <stp>ZWA</stp>
        <stp>Vol</stp>
        <stp>VolType=auto,CoCType=auto</stp>
        <stp>Vol</stp>
        <stp>15</stp>
        <stp>0</stp>
        <stp>ALL</stp>
        <stp/>
        <stp/>
        <stp>TRUE</stp>
        <stp>T</stp>
        <tr r="T61" s="1"/>
        <tr r="T61" s="1"/>
      </tp>
      <tp>
        <v>1521</v>
        <stp/>
        <stp>StudyData</stp>
        <stp>ZSE</stp>
        <stp>Vol</stp>
        <stp>VolType=auto,CoCType=auto</stp>
        <stp>Vol</stp>
        <stp>15</stp>
        <stp>0</stp>
        <stp>ALL</stp>
        <stp/>
        <stp/>
        <stp>TRUE</stp>
        <stp>T</stp>
        <tr r="T57" s="1"/>
        <tr r="T57" s="1"/>
      </tp>
      <tp>
        <v>1970</v>
        <stp/>
        <stp>StudyData</stp>
        <stp>ZCE</stp>
        <stp>Vol</stp>
        <stp>VolType=auto,CoCType=auto</stp>
        <stp>Vol</stp>
        <stp>15</stp>
        <stp>0</stp>
        <stp>ALL</stp>
        <stp/>
        <stp/>
        <stp>TRUE</stp>
        <stp>T</stp>
        <tr r="T59" s="1"/>
        <tr r="T59" s="1"/>
      </tp>
      <tp>
        <v>57976.87</v>
        <stp/>
        <stp>StudyData</stp>
        <stp>IND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27" s="1"/>
      </tp>
      <tp>
        <v>134724.72</v>
        <stp/>
        <stp>StudyData</stp>
        <stp>EMD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11" s="1"/>
      </tp>
      <tp>
        <v>57617.13</v>
        <stp/>
        <stp>StudyData</stp>
        <stp>IND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27" s="1"/>
      </tp>
      <tp>
        <v>132516.28</v>
        <stp/>
        <stp>StudyData</stp>
        <stp>EMD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11" s="1"/>
      </tp>
      <tp>
        <v>133620.5</v>
        <stp/>
        <stp>StudyData</stp>
        <stp>EMD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11" s="1"/>
      </tp>
      <tp>
        <v>57797</v>
        <stp/>
        <stp>StudyData</stp>
        <stp>IND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27" s="1"/>
      </tp>
      <tp t="s">
        <v>769: The study is disabled.</v>
        <stp/>
        <stp>StudyData</stp>
        <stp>EMD</stp>
        <stp>BBVlm^</stp>
        <stp/>
        <stp>c1</stp>
        <stp>1</stp>
        <stp>-1</stp>
        <tr r="Q11" s="1"/>
      </tp>
      <tp t="s">
        <v>769: The study is disabled.</v>
        <stp/>
        <stp>StudyData</stp>
        <stp>EMD</stp>
        <stp>BBVlm^</stp>
        <stp/>
        <stp>c1</stp>
        <stp>5</stp>
        <stp>-1</stp>
        <tr r="S11" s="1"/>
      </tp>
      <tp t="s">
        <v>769: The study is disabled.</v>
        <stp/>
        <stp>StudyData</stp>
        <stp>ENQ</stp>
        <stp>BBVlm^</stp>
        <stp/>
        <stp>c1</stp>
        <stp>1</stp>
        <stp>-1</stp>
        <tr r="Q7" s="1"/>
      </tp>
      <tp t="s">
        <v>769: The study is disabled.</v>
        <stp/>
        <stp>StudyData</stp>
        <stp>ENQ</stp>
        <stp>BBVlm^</stp>
        <stp/>
        <stp>c1</stp>
        <stp>5</stp>
        <stp>-1</stp>
        <tr r="S7" s="1"/>
      </tp>
      <tp t="s">
        <v>769: The study is disabled.</v>
        <stp/>
        <stp>StudyData</stp>
        <stp>ESB</stp>
        <stp>BBVlm^</stp>
        <stp/>
        <stp>c1</stp>
        <stp>1</stp>
        <stp>-1</stp>
        <tr r="Q29" s="1"/>
      </tp>
      <tp t="s">
        <v>769: The study is disabled.</v>
        <stp/>
        <stp>StudyData</stp>
        <stp>ESB</stp>
        <stp>BBVlm^</stp>
        <stp/>
        <stp>c1</stp>
        <stp>5</stp>
        <stp>-1</stp>
        <tr r="S29" s="1"/>
      </tp>
      <tp t="s">
        <v>769: The study is disabled.</v>
        <stp/>
        <stp>StudyData</stp>
        <stp>EU6</stp>
        <stp>BBVlm^</stp>
        <stp/>
        <stp>c1</stp>
        <stp>1</stp>
        <stp>-1</stp>
        <tr r="Q49" s="1"/>
      </tp>
      <tp t="s">
        <v>769: The study is disabled.</v>
        <stp/>
        <stp>StudyData</stp>
        <stp>EU6</stp>
        <stp>BBVlm^</stp>
        <stp/>
        <stp>c1</stp>
        <stp>5</stp>
        <stp>-1</stp>
        <tr r="S49" s="1"/>
      </tp>
      <tp>
        <v>195600.34</v>
        <stp/>
        <stp>StudyData</stp>
        <stp>EP</stp>
        <stp>BBnds</stp>
        <stp>MAType=Sim,InputChoice=Close,Period1=20,Percent=2,Divisor=0</stp>
        <stp>BHI</stp>
        <stp>5</stp>
        <stp>0</stp>
        <stp>ALL</stp>
        <stp/>
        <stp/>
        <stp>False</stp>
        <stp>D</stp>
        <tr r="K5" s="1"/>
      </tp>
      <tp>
        <v>843.7</v>
        <stp/>
        <stp>ContractData</stp>
        <stp>TP</stp>
        <stp>Y_CLose</stp>
        <stp/>
        <stp>T</stp>
        <tr r="C15" s="1"/>
        <tr r="C15" s="1"/>
      </tp>
      <tp>
        <v>91.65</v>
        <stp/>
        <stp>ContractData</stp>
        <stp>QO</stp>
        <stp>Y_CLose</stp>
        <stp/>
        <stp>T</stp>
        <tr r="C45" s="1"/>
        <tr r="C45" s="1"/>
      </tp>
      <tp>
        <v>16907</v>
        <stp/>
        <stp>ContractData</stp>
        <stp>YM</stp>
        <stp>Y_CLose</stp>
        <stp/>
        <stp>T</stp>
        <tr r="C13" s="1"/>
        <tr r="C13" s="1"/>
      </tp>
      <tp>
        <v>9116</v>
        <stp/>
        <stp>ContractData</stp>
        <stp>DD</stp>
        <stp>Y_CLose</stp>
        <stp/>
        <stp>T</stp>
        <tr r="C17" s="1"/>
        <tr r="C17" s="1"/>
      </tp>
      <tp>
        <v>87.76</v>
        <stp/>
        <stp>ContractData</stp>
        <stp>ET</stp>
        <stp>Y_CLose</stp>
        <stp/>
        <stp>T</stp>
        <tr r="C47" s="1"/>
        <tr r="C47" s="1"/>
      </tp>
      <tp>
        <v>1961.75</v>
        <stp/>
        <stp>ContractData</stp>
        <stp>EP</stp>
        <stp>Y_CLose</stp>
        <stp/>
        <stp>T</stp>
        <tr r="C5" s="1"/>
        <tr r="C5" s="1"/>
      </tp>
      <tp t="s">
        <v>769: The study is disabled.</v>
        <stp/>
        <stp>StudyData</stp>
        <stp>DA6</stp>
        <stp>BBVlm^</stp>
        <stp/>
        <stp>c1</stp>
        <stp>1</stp>
        <stp>-1</stp>
        <tr r="Q53" s="1"/>
      </tp>
      <tp t="s">
        <v>769: The study is disabled.</v>
        <stp/>
        <stp>StudyData</stp>
        <stp>DA6</stp>
        <stp>BBVlm^</stp>
        <stp/>
        <stp>c1</stp>
        <stp>5</stp>
        <stp>-1</stp>
        <tr r="S53" s="1"/>
      </tp>
      <tp t="s">
        <v>769: The study is disabled.</v>
        <stp/>
        <stp>StudyData</stp>
        <stp>DSX</stp>
        <stp>BBVlm^</stp>
        <stp/>
        <stp>c1</stp>
        <stp>1</stp>
        <stp>-1</stp>
        <tr r="Q19" s="1"/>
      </tp>
      <tp t="s">
        <v>769: The study is disabled.</v>
        <stp/>
        <stp>StudyData</stp>
        <stp>DSX</stp>
        <stp>BBVlm^</stp>
        <stp/>
        <stp>c1</stp>
        <stp>5</stp>
        <stp>-1</stp>
        <tr r="S19" s="1"/>
      </tp>
      <tp>
        <v>343.5</v>
        <stp/>
        <stp>ContractData</stp>
        <stp>ZCE</stp>
        <stp>Y_CLose</stp>
        <stp/>
        <stp>T</stp>
        <tr r="C59" s="1"/>
        <tr r="C59" s="1"/>
      </tp>
      <tp>
        <v>934.5</v>
        <stp/>
        <stp>ContractData</stp>
        <stp>ZSE</stp>
        <stp>Y_CLose</stp>
        <stp/>
        <stp>T</stp>
        <tr r="C57" s="1"/>
        <tr r="C57" s="1"/>
      </tp>
      <tp>
        <v>508</v>
        <stp/>
        <stp>ContractData</stp>
        <stp>ZWA</stp>
        <stp>Y_CLose</stp>
        <stp/>
        <stp>T</stp>
        <tr r="C61" s="1"/>
        <tr r="C61" s="1"/>
      </tp>
      <tp>
        <v>17.37</v>
        <stp/>
        <stp>ContractData</stp>
        <stp>SIE</stp>
        <stp>Y_CLose</stp>
        <stp/>
        <stp>T</stp>
        <tr r="C31" s="1"/>
        <tr r="C31" s="1"/>
      </tp>
      <tp>
        <v>2.3207</v>
        <stp/>
        <stp>ContractData</stp>
        <stp>RBE</stp>
        <stp>Y_CLose</stp>
        <stp/>
        <stp>T</stp>
        <tr r="C43" s="1"/>
        <tr r="C43" s="1"/>
      </tp>
      <tp>
        <v>6518.5</v>
        <stp/>
        <stp>ContractData</stp>
        <stp>QFA</stp>
        <stp>Y_CLose</stp>
        <stp/>
        <stp>T</stp>
        <tr r="C21" s="1"/>
        <tr r="C21" s="1"/>
      </tp>
      <tp>
        <v>4220.5</v>
        <stp/>
        <stp>ContractData</stp>
        <stp>PIL</stp>
        <stp>Y_CLose</stp>
        <stp/>
        <stp>T</stp>
        <tr r="C23" s="1"/>
        <tr r="C23" s="1"/>
      </tp>
      <tp>
        <v>1266.9000000000001</v>
        <stp/>
        <stp>ContractData</stp>
        <stp>PLA</stp>
        <stp>Y_CLose</stp>
        <stp/>
        <stp>T</stp>
        <tr r="C33" s="1"/>
        <tr r="C33" s="1"/>
      </tp>
      <tp>
        <v>1091.4000000000001</v>
        <stp/>
        <stp>ContractData</stp>
        <stp>TFE</stp>
        <stp>Y_CLose</stp>
        <stp/>
        <stp>T</stp>
        <tr r="C9" s="1"/>
        <tr r="C9" s="1"/>
      </tp>
      <tp>
        <v>57345</v>
        <stp/>
        <stp>ContractData</stp>
        <stp>IND</stp>
        <stp>Y_CLose</stp>
        <stp/>
        <stp>T</stp>
        <tr r="C27" s="1"/>
        <tr r="C27" s="1"/>
      </tp>
      <tp>
        <v>2.5825</v>
        <stp/>
        <stp>ContractData</stp>
        <stp>HOE</stp>
        <stp>Y_CLose</stp>
        <stp/>
        <stp>T</stp>
        <tr r="C41" s="1"/>
        <tr r="C41" s="1"/>
      </tp>
      <tp>
        <v>3.86</v>
        <stp/>
        <stp>ContractData</stp>
        <stp>NGE</stp>
        <stp>Y_CLose</stp>
        <stp/>
        <stp>T</stp>
        <tr r="C37" s="1"/>
        <tr r="C37" s="1"/>
      </tp>
      <tp>
        <v>87.710000000000008</v>
        <stp/>
        <stp>ContractData</stp>
        <stp>CLE</stp>
        <stp>Y_CLose</stp>
        <stp/>
        <stp>T</stp>
        <tr r="C39" s="1"/>
        <tr r="C39" s="1"/>
      </tp>
      <tp>
        <v>0.89860000000000007</v>
        <stp/>
        <stp>ContractData</stp>
        <stp>CA6</stp>
        <stp>Y_CLose</stp>
        <stp/>
        <stp>T</stp>
        <tr r="C55" s="1"/>
        <tr r="C55" s="1"/>
      </tp>
      <tp>
        <v>1.6160000000000001</v>
        <stp/>
        <stp>ContractData</stp>
        <stp>BP6</stp>
        <stp>Y_CLose</stp>
        <stp/>
        <stp>T</stp>
        <tr r="C51" s="1"/>
        <tr r="C51" s="1"/>
      </tp>
      <tp>
        <v>1221.9000000000001</v>
        <stp/>
        <stp>ContractData</stp>
        <stp>GCE</stp>
        <stp>Y_CLose</stp>
        <stp/>
        <stp>T</stp>
        <tr r="C35" s="1"/>
        <tr r="C35" s="1"/>
      </tp>
      <tp>
        <v>1353.8</v>
        <stp/>
        <stp>ContractData</stp>
        <stp>EMD</stp>
        <stp>Y_CLose</stp>
        <stp/>
        <stp>T</stp>
        <tr r="C11" s="1"/>
        <tr r="C11" s="1"/>
      </tp>
      <tp>
        <v>4031</v>
        <stp/>
        <stp>ContractData</stp>
        <stp>ENQ</stp>
        <stp>Y_CLose</stp>
        <stp/>
        <stp>T</stp>
        <tr r="C7" s="1"/>
        <tr r="C7" s="1"/>
      </tp>
      <tp>
        <v>141.6</v>
        <stp/>
        <stp>ContractData</stp>
        <stp>ESB</stp>
        <stp>Y_CLose</stp>
        <stp/>
        <stp>T</stp>
        <tr r="C29" s="1"/>
        <tr r="C29" s="1"/>
      </tp>
      <tp>
        <v>1.274</v>
        <stp/>
        <stp>ContractData</stp>
        <stp>EU6</stp>
        <stp>Y_CLose</stp>
        <stp/>
        <stp>T</stp>
        <tr r="C49" s="1"/>
        <tr r="C49" s="1"/>
      </tp>
      <tp>
        <v>0.87980000000000003</v>
        <stp/>
        <stp>ContractData</stp>
        <stp>DA6</stp>
        <stp>Y_CLose</stp>
        <stp/>
        <stp>T</stp>
        <tr r="C53" s="1"/>
        <tr r="C53" s="1"/>
      </tp>
      <tp>
        <v>3083</v>
        <stp/>
        <stp>ContractData</stp>
        <stp>DSX</stp>
        <stp>Y_CLose</stp>
        <stp/>
        <stp>T</stp>
        <tr r="C19" s="1"/>
        <tr r="C19" s="1"/>
      </tp>
      <tp>
        <v>15365</v>
        <stp/>
        <stp>ContractData</stp>
        <stp>MJNK</stp>
        <stp>LastTradeorSettle</stp>
        <stp/>
        <stp>T</stp>
        <tr r="F25" s="1"/>
        <tr r="F25" s="1"/>
      </tp>
      <tp>
        <v>9143.5</v>
        <stp/>
        <stp>ContractData</stp>
        <stp>DD</stp>
        <stp>High</stp>
        <stp/>
        <stp>T</stp>
        <tr r="AA17" s="1"/>
        <tr r="AA17" s="1"/>
      </tp>
      <tp>
        <v>1968.5</v>
        <stp/>
        <stp>ContractData</stp>
        <stp>EP</stp>
        <stp>High</stp>
        <stp/>
        <stp>T</stp>
        <tr r="AA5" s="1"/>
        <tr r="AA5" s="1"/>
      </tp>
      <tp>
        <v>87.93</v>
        <stp/>
        <stp>ContractData</stp>
        <stp>ET</stp>
        <stp>High</stp>
        <stp/>
        <stp>T</stp>
        <tr r="AA47" s="1"/>
        <tr r="AA47" s="1"/>
      </tp>
      <tp t="s">
        <v>769: The study is disabled.</v>
        <stp/>
        <stp>StudyData</stp>
        <stp>IND</stp>
        <stp>BBVlm^</stp>
        <stp/>
        <stp>c1</stp>
        <stp>1</stp>
        <stp>-1</stp>
        <tr r="Q27" s="1"/>
      </tp>
      <tp t="s">
        <v>769: The study is disabled.</v>
        <stp/>
        <stp>StudyData</stp>
        <stp>IND</stp>
        <stp>BBVlm^</stp>
        <stp/>
        <stp>c1</stp>
        <stp>5</stp>
        <stp>-1</stp>
        <tr r="S27" s="1"/>
      </tp>
      <tp>
        <v>845.7</v>
        <stp/>
        <stp>ContractData</stp>
        <stp>TP</stp>
        <stp>High</stp>
        <stp/>
        <stp>T</stp>
        <tr r="AA15" s="1"/>
        <tr r="AA15" s="1"/>
      </tp>
      <tp>
        <v>91.850000000000009</v>
        <stp/>
        <stp>ContractData</stp>
        <stp>QO</stp>
        <stp>High</stp>
        <stp/>
        <stp>T</stp>
        <tr r="AA45" s="1"/>
        <tr r="AA45" s="1"/>
      </tp>
      <tp>
        <v>16949</v>
        <stp/>
        <stp>ContractData</stp>
        <stp>YM</stp>
        <stp>High</stp>
        <stp/>
        <stp>T</stp>
        <tr r="AA13" s="1"/>
        <tr r="AA13" s="1"/>
      </tp>
      <tp>
        <v>4223</v>
        <stp/>
        <stp>StudyData</stp>
        <stp>TFE</stp>
        <stp>Vol</stp>
        <stp>VolType=auto,CoCType=auto</stp>
        <stp>Vol</stp>
        <stp>15</stp>
        <stp>0</stp>
        <stp>ALL</stp>
        <stp/>
        <stp/>
        <stp>TRUE</stp>
        <stp>T</stp>
        <tr r="T9" s="1"/>
        <tr r="T9" s="1"/>
      </tp>
      <tp t="s">
        <v>769: The study is disabled.</v>
        <stp/>
        <stp>StudyData</stp>
        <stp>HOE</stp>
        <stp>BBVlm^</stp>
        <stp/>
        <stp>c1</stp>
        <stp>1</stp>
        <stp>-1</stp>
        <tr r="Q41" s="1"/>
      </tp>
      <tp t="s">
        <v>769: The study is disabled.</v>
        <stp/>
        <stp>StudyData</stp>
        <stp>HOE</stp>
        <stp>BBVlm^</stp>
        <stp/>
        <stp>c1</stp>
        <stp>5</stp>
        <stp>-1</stp>
        <tr r="S41" s="1"/>
      </tp>
      <tp>
        <v>958</v>
        <stp/>
        <stp>StudyData</stp>
        <stp>SIE</stp>
        <stp>Vol</stp>
        <stp>VolType=auto,CoCType=auto</stp>
        <stp>Vol</stp>
        <stp>15</stp>
        <stp>0</stp>
        <stp>ALL</stp>
        <stp/>
        <stp/>
        <stp>TRUE</stp>
        <stp>T</stp>
        <tr r="T31" s="1"/>
        <tr r="T31" s="1"/>
      </tp>
      <tp>
        <v>1258458</v>
        <stp/>
        <stp>StudyData</stp>
        <stp>MJNK</stp>
        <stp>Vol</stp>
        <stp>VolType=auto,CoCType=auto</stp>
        <stp>Vol</stp>
        <stp>D</stp>
        <stp>-1</stp>
        <stp>ALL</stp>
        <stp/>
        <stp/>
        <stp>TRUE</stp>
        <stp>T</stp>
        <tr r="W25" s="1"/>
      </tp>
      <tp>
        <v>16639</v>
        <stp/>
        <stp>ContractData</stp>
        <stp>YM</stp>
        <stp>LastTradeorSettle</stp>
        <stp/>
        <stp>T</stp>
        <tr r="F13" s="1"/>
        <tr r="F13" s="1"/>
      </tp>
      <tp>
        <v>653</v>
        <stp/>
        <stp>StudyData</stp>
        <stp>RBE</stp>
        <stp>Vol</stp>
        <stp>VolType=auto,CoCType=auto</stp>
        <stp>Vol</stp>
        <stp>15</stp>
        <stp>0</stp>
        <stp>ALL</stp>
        <stp/>
        <stp/>
        <stp>TRUE</stp>
        <stp>T</stp>
        <tr r="T43" s="1"/>
        <tr r="T43" s="1"/>
      </tp>
      <tp>
        <v>16903</v>
        <stp/>
        <stp>ContractData</stp>
        <stp>YM</stp>
        <stp>Open</stp>
        <stp/>
        <stp>T</stp>
        <tr r="Z13" s="1"/>
        <tr r="Z13" s="1"/>
      </tp>
      <tp>
        <v>845.6</v>
        <stp/>
        <stp>ContractData</stp>
        <stp>TP</stp>
        <stp>Open</stp>
        <stp/>
        <stp>T</stp>
        <tr r="Z15" s="1"/>
        <tr r="Z15" s="1"/>
      </tp>
      <tp>
        <v>91.62</v>
        <stp/>
        <stp>ContractData</stp>
        <stp>QO</stp>
        <stp>Open</stp>
        <stp/>
        <stp>T</stp>
        <tr r="Z45" s="1"/>
        <tr r="Z45" s="1"/>
      </tp>
      <tp t="s">
        <v>769: The study is disabled.</v>
        <stp/>
        <stp>StudyData</stp>
        <stp>NGE</stp>
        <stp>BBVlm^</stp>
        <stp/>
        <stp>c1</stp>
        <stp>1</stp>
        <stp>-1</stp>
        <tr r="Q37" s="1"/>
      </tp>
      <tp t="s">
        <v>769: The study is disabled.</v>
        <stp/>
        <stp>StudyData</stp>
        <stp>NGE</stp>
        <stp>BBVlm^</stp>
        <stp/>
        <stp>c1</stp>
        <stp>5</stp>
        <stp>-1</stp>
        <tr r="S37" s="1"/>
      </tp>
      <tp>
        <v>1961.5</v>
        <stp/>
        <stp>ContractData</stp>
        <stp>EP</stp>
        <stp>Open</stp>
        <stp/>
        <stp>T</stp>
        <tr r="Z5" s="1"/>
        <tr r="Z5" s="1"/>
      </tp>
      <tp>
        <v>87.75</v>
        <stp/>
        <stp>ContractData</stp>
        <stp>ET</stp>
        <stp>Open</stp>
        <stp/>
        <stp>T</stp>
        <tr r="Z47" s="1"/>
        <tr r="Z47" s="1"/>
      </tp>
      <tp>
        <v>9105</v>
        <stp/>
        <stp>ContractData</stp>
        <stp>DD</stp>
        <stp>Open</stp>
        <stp/>
        <stp>T</stp>
        <tr r="Z17" s="1"/>
        <tr r="Z17" s="1"/>
      </tp>
      <tp>
        <v>41534.080000000002</v>
        <stp/>
        <stp>StudyData</stp>
        <stp>PIL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23" s="1"/>
      </tp>
      <tp>
        <v>40999.919999999998</v>
        <stp/>
        <stp>StudyData</stp>
        <stp>PIL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23" s="1"/>
      </tp>
      <tp>
        <v>41267</v>
        <stp/>
        <stp>StudyData</stp>
        <stp>PIL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23" s="1"/>
      </tp>
      <tp>
        <v>-190.5</v>
        <stp/>
        <stp>ContractData</stp>
        <stp>DD</stp>
        <stp>NetLastQuoteToday</stp>
        <stp/>
        <stp>T</stp>
        <tr r="H17" s="1"/>
        <tr r="H17" s="1"/>
      </tp>
      <tp>
        <v>1200</v>
        <stp/>
        <stp>StudyData</stp>
        <stp>QFA</stp>
        <stp>Vol</stp>
        <stp>VolType=auto,CoCType=auto</stp>
        <stp>Vol</stp>
        <stp>15</stp>
        <stp>0</stp>
        <stp>ALL</stp>
        <stp/>
        <stp/>
        <stp>TRUE</stp>
        <stp>T</stp>
        <tr r="T21" s="1"/>
        <tr r="T21" s="1"/>
      </tp>
      <tp>
        <v>194295</v>
        <stp/>
        <stp>StudyData</stp>
        <stp>EP</stp>
        <stp>BBnds</stp>
        <stp>MAType=Sim,InputChoice=Close,Period1=20,Percent=2,Divisor=0</stp>
        <stp>BMA</stp>
        <stp>5</stp>
        <stp>0</stp>
        <stp>ALL</stp>
        <stp/>
        <stp/>
        <stp>False</stp>
        <stp>D</stp>
        <tr r="K5" s="1"/>
      </tp>
      <tp>
        <v>-30</v>
        <stp/>
        <stp>ContractData</stp>
        <stp>EP</stp>
        <stp>NetLastQuoteToday</stp>
        <stp/>
        <stp>T</stp>
        <tr r="H5" s="1"/>
        <tr r="H5" s="1"/>
      </tp>
      <tp>
        <v>-1.9900000000000091</v>
        <stp/>
        <stp>ContractData</stp>
        <stp>ET</stp>
        <stp>NetLastQuoteToday</stp>
        <stp/>
        <stp>T</stp>
        <tr r="H47" s="1"/>
        <tr r="H47" s="1"/>
      </tp>
      <tp>
        <v>53</v>
        <stp/>
        <stp>StudyData</stp>
        <stp>PLA</stp>
        <stp>Vol</stp>
        <stp>VolType=auto,CoCType=auto</stp>
        <stp>Vol</stp>
        <stp>15</stp>
        <stp>0</stp>
        <stp>ALL</stp>
        <stp/>
        <stp/>
        <stp>TRUE</stp>
        <stp>T</stp>
        <tr r="T33" s="1"/>
        <tr r="T33" s="1"/>
      </tp>
      <tp>
        <v>1584</v>
        <stp/>
        <stp>StudyData</stp>
        <stp>PIL</stp>
        <stp>Vol</stp>
        <stp>VolType=auto,CoCType=auto</stp>
        <stp>Vol</stp>
        <stp>15</stp>
        <stp>0</stp>
        <stp>ALL</stp>
        <stp/>
        <stp/>
        <stp>TRUE</stp>
        <stp>T</stp>
        <tr r="T23" s="1"/>
        <tr r="T23" s="1"/>
      </tp>
      <tp>
        <v>15480.72</v>
        <stp/>
        <stp>StudyData</stp>
        <stp>MJNK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25" s="1"/>
      </tp>
      <tp>
        <v>15352.78</v>
        <stp/>
        <stp>StudyData</stp>
        <stp>MJNK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25" s="1"/>
      </tp>
      <tp>
        <v>15416.75</v>
        <stp/>
        <stp>StudyData</stp>
        <stp>MJNK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25" s="1"/>
      </tp>
      <tp t="s">
        <v>769: The study is disabled.</v>
        <stp/>
        <stp>StudyData</stp>
        <stp>QO</stp>
        <stp>BBVlm^</stp>
        <stp/>
        <stp>c1</stp>
        <stp>15</stp>
        <stp>-1</stp>
        <tr r="U45" s="1"/>
      </tp>
      <tp t="s">
        <v>769: The study is disabled.</v>
        <stp/>
        <stp>StudyData</stp>
        <stp>TP</stp>
        <stp>BBVlm^</stp>
        <stp/>
        <stp>c1</stp>
        <stp>15</stp>
        <stp>-1</stp>
        <tr r="U15" s="1"/>
      </tp>
      <tp>
        <v>8789.2900000000009</v>
        <stp/>
        <stp>StudyData</stp>
        <stp>DA6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53" s="1"/>
      </tp>
      <tp>
        <v>12725.23</v>
        <stp/>
        <stp>StudyData</stp>
        <stp>EU6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49" s="1"/>
      </tp>
      <tp>
        <v>16167.18</v>
        <stp/>
        <stp>StudyData</stp>
        <stp>BP6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51" s="1"/>
      </tp>
      <tp>
        <v>8984.36</v>
        <stp/>
        <stp>StudyData</stp>
        <stp>CA6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55" s="1"/>
      </tp>
      <tp>
        <v>16091.62</v>
        <stp/>
        <stp>StudyData</stp>
        <stp>BP6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51" s="1"/>
      </tp>
      <tp>
        <v>8937.34</v>
        <stp/>
        <stp>StudyData</stp>
        <stp>CA6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55" s="1"/>
      </tp>
      <tp>
        <v>8720.2099999999991</v>
        <stp/>
        <stp>StudyData</stp>
        <stp>DA6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53" s="1"/>
      </tp>
      <tp>
        <v>12669.27</v>
        <stp/>
        <stp>StudyData</stp>
        <stp>EU6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49" s="1"/>
      </tp>
      <tp>
        <v>8754.75</v>
        <stp/>
        <stp>StudyData</stp>
        <stp>DA6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53" s="1"/>
      </tp>
      <tp>
        <v>12697.25</v>
        <stp/>
        <stp>StudyData</stp>
        <stp>EU6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49" s="1"/>
      </tp>
      <tp>
        <v>16129.4</v>
        <stp/>
        <stp>StudyData</stp>
        <stp>BP6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51" s="1"/>
      </tp>
      <tp>
        <v>8960.85</v>
        <stp/>
        <stp>StudyData</stp>
        <stp>CA6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55" s="1"/>
      </tp>
      <tp t="s">
        <v>769: The study is disabled.</v>
        <stp/>
        <stp>StudyData</stp>
        <stp>YM</stp>
        <stp>BBVlm^</stp>
        <stp/>
        <stp>c1</stp>
        <stp>15</stp>
        <stp>-1</stp>
        <tr r="U13" s="1"/>
      </tp>
      <tp>
        <v>181729</v>
        <stp/>
        <stp>StudyData</stp>
        <stp>ET</stp>
        <stp>Vol</stp>
        <stp>VolType=auto,CoCType=auto</stp>
        <stp>Vol</stp>
        <stp>D</stp>
        <stp>-1</stp>
        <stp>ALL</stp>
        <stp/>
        <stp/>
        <stp>TRUE</stp>
        <stp>T</stp>
        <tr r="W47" s="1"/>
      </tp>
      <tp>
        <v>2527103</v>
        <stp/>
        <stp>StudyData</stp>
        <stp>EP</stp>
        <stp>Vol</stp>
        <stp>VolType=auto,CoCType=auto</stp>
        <stp>Vol</stp>
        <stp>D</stp>
        <stp>-1</stp>
        <stp>ALL</stp>
        <stp/>
        <stp/>
        <stp>TRUE</stp>
        <stp>T</stp>
        <tr r="W5" s="1"/>
      </tp>
      <tp>
        <v>165139</v>
        <stp/>
        <stp>StudyData</stp>
        <stp>DD</stp>
        <stp>Vol</stp>
        <stp>VolType=auto,CoCType=auto</stp>
        <stp>Vol</stp>
        <stp>D</stp>
        <stp>-1</stp>
        <stp>ALL</stp>
        <stp/>
        <stp/>
        <stp>TRUE</stp>
        <stp>T</stp>
        <tr r="W17" s="1"/>
      </tp>
      <tp>
        <v>249786</v>
        <stp/>
        <stp>StudyData</stp>
        <stp>YM</stp>
        <stp>Vol</stp>
        <stp>VolType=auto,CoCType=auto</stp>
        <stp>Vol</stp>
        <stp>D</stp>
        <stp>-1</stp>
        <stp>ALL</stp>
        <stp/>
        <stp/>
        <stp>TRUE</stp>
        <stp>T</stp>
        <tr r="W13" s="1"/>
      </tp>
      <tp>
        <v>867664</v>
        <stp/>
        <stp>StudyData</stp>
        <stp>QO</stp>
        <stp>Vol</stp>
        <stp>VolType=auto,CoCType=auto</stp>
        <stp>Vol</stp>
        <stp>D</stp>
        <stp>-1</stp>
        <stp>ALL</stp>
        <stp/>
        <stp/>
        <stp>TRUE</stp>
        <stp>T</stp>
        <tr r="W45" s="1"/>
      </tp>
      <tp>
        <v>17455</v>
        <stp/>
        <stp>StudyData</stp>
        <stp>TP</stp>
        <stp>Vol</stp>
        <stp>VolType=auto,CoCType=auto</stp>
        <stp>Vol</stp>
        <stp>D</stp>
        <stp>-1</stp>
        <stp>ALL</stp>
        <stp/>
        <stp/>
        <stp>TRUE</stp>
        <stp>T</stp>
        <tr r="W15" s="1"/>
      </tp>
      <tp>
        <v>17716.990000000002</v>
        <stp/>
        <stp>StudyData</stp>
        <stp>SIE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31" s="1"/>
      </tp>
      <tp>
        <v>9384.1</v>
        <stp/>
        <stp>StudyData</stp>
        <stp>ZSE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57" s="1"/>
      </tp>
      <tp>
        <v>5034.7</v>
        <stp/>
        <stp>StudyData</stp>
        <stp>ZWA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61" s="1"/>
      </tp>
      <tp>
        <v>3423.7</v>
        <stp/>
        <stp>StudyData</stp>
        <stp>ZCE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59" s="1"/>
      </tp>
      <tp>
        <v>23242.32</v>
        <stp/>
        <stp>StudyData</stp>
        <stp>RBE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43" s="1"/>
      </tp>
      <tp>
        <v>65380.44</v>
        <stp/>
        <stp>StudyData</stp>
        <stp>QFA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21" s="1"/>
      </tp>
      <tp>
        <v>42246.22</v>
        <stp/>
        <stp>StudyData</stp>
        <stp>PIL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23" s="1"/>
      </tp>
      <tp>
        <v>12941.12</v>
        <stp/>
        <stp>StudyData</stp>
        <stp>PLA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33" s="1"/>
      </tp>
      <tp>
        <v>17502.25</v>
        <stp/>
        <stp>StudyData</stp>
        <stp>SIE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31" s="1"/>
      </tp>
      <tp>
        <v>9426</v>
        <stp/>
        <stp>StudyData</stp>
        <stp>ZSE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57" s="1"/>
      </tp>
      <tp>
        <v>5075.57</v>
        <stp/>
        <stp>StudyData</stp>
        <stp>ZWA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61" s="1"/>
      </tp>
      <tp>
        <v>3460.03</v>
        <stp/>
        <stp>StudyData</stp>
        <stp>ZCE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59" s="1"/>
      </tp>
      <tp>
        <v>23102.400000000001</v>
        <stp/>
        <stp>StudyData</stp>
        <stp>RBE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43" s="1"/>
      </tp>
      <tp>
        <v>64772.75</v>
        <stp/>
        <stp>StudyData</stp>
        <stp>QFA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21" s="1"/>
      </tp>
      <tp>
        <v>41709.75</v>
        <stp/>
        <stp>StudyData</stp>
        <stp>PIL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23" s="1"/>
      </tp>
      <tp>
        <v>12822.95</v>
        <stp/>
        <stp>StudyData</stp>
        <stp>PLA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33" s="1"/>
      </tp>
      <tp>
        <v>12315.65</v>
        <stp/>
        <stp>StudyData</stp>
        <stp>GCE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35" s="1"/>
      </tp>
      <tp>
        <v>3860.15</v>
        <stp/>
        <stp>StudyData</stp>
        <stp>NGE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37" s="1"/>
      </tp>
      <tp>
        <v>1433.95</v>
        <stp/>
        <stp>StudyData</stp>
        <stp>ESB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29" s="1"/>
      </tp>
      <tp>
        <v>12807.88</v>
        <stp/>
        <stp>StudyData</stp>
        <stp>EU6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49" s="1"/>
      </tp>
      <tp>
        <v>406003.38</v>
        <stp/>
        <stp>StudyData</stp>
        <stp>ENQ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7" s="1"/>
        <tr r="M9" s="1"/>
      </tp>
      <tp>
        <v>136644.29</v>
        <stp/>
        <stp>StudyData</stp>
        <stp>EMD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11" s="1"/>
      </tp>
      <tp>
        <v>30875.37</v>
        <stp/>
        <stp>StudyData</stp>
        <stp>DSX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19" s="1"/>
      </tp>
      <tp>
        <v>8876.4</v>
        <stp/>
        <stp>StudyData</stp>
        <stp>DA6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53" s="1"/>
      </tp>
      <tp>
        <v>9017.48</v>
        <stp/>
        <stp>StudyData</stp>
        <stp>CA6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55" s="1"/>
      </tp>
      <tp>
        <v>8817.6299999999992</v>
        <stp/>
        <stp>StudyData</stp>
        <stp>CLE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39" s="1"/>
      </tp>
      <tp>
        <v>16231.42</v>
        <stp/>
        <stp>StudyData</stp>
        <stp>BP6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51" s="1"/>
      </tp>
      <tp>
        <v>57482.25</v>
        <stp/>
        <stp>StudyData</stp>
        <stp>IND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27" s="1"/>
      </tp>
      <tp>
        <v>25718.85</v>
        <stp/>
        <stp>StudyData</stp>
        <stp>HOE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41" s="1"/>
      </tp>
      <tp>
        <v>12259.35</v>
        <stp/>
        <stp>StudyData</stp>
        <stp>GCE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35" s="1"/>
      </tp>
      <tp>
        <v>3907.55</v>
        <stp/>
        <stp>StudyData</stp>
        <stp>NGE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37" s="1"/>
      </tp>
      <tp>
        <v>1416.5</v>
        <stp/>
        <stp>StudyData</stp>
        <stp>ESB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29" s="1"/>
      </tp>
      <tp>
        <v>12743.7</v>
        <stp/>
        <stp>StudyData</stp>
        <stp>EU6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49" s="1"/>
      </tp>
      <tp>
        <v>403178.75</v>
        <stp/>
        <stp>StudyData</stp>
        <stp>ENQ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9" s="1"/>
        <tr r="N7" s="1"/>
      </tp>
      <tp>
        <v>135167</v>
        <stp/>
        <stp>StudyData</stp>
        <stp>EMD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11" s="1"/>
      </tp>
      <tp>
        <v>30491.5</v>
        <stp/>
        <stp>StudyData</stp>
        <stp>DSX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19" s="1"/>
      </tp>
      <tp>
        <v>8809.2000000000007</v>
        <stp/>
        <stp>StudyData</stp>
        <stp>DA6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53" s="1"/>
      </tp>
      <tp>
        <v>8987.4</v>
        <stp/>
        <stp>StudyData</stp>
        <stp>CA6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55" s="1"/>
      </tp>
      <tp>
        <v>8732.1</v>
        <stp/>
        <stp>StudyData</stp>
        <stp>CLE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39" s="1"/>
      </tp>
      <tp>
        <v>16168.2</v>
        <stp/>
        <stp>StudyData</stp>
        <stp>BP6</stp>
        <stp>BBnds</stp>
        <stp>MAType=Sim,InputChoice=Close,Period1=20,Percent=2,Divisor=0</stp>
        <stp>BMA</stp>
        <stp>A60C</stp>
        <stp>0</stp>
        <stp>ALL</stp>
        <stp/>
        <stp/>
        <stp>False</stp>
        <stp>D</stp>
        <tr r="N51" s="1"/>
      </tp>
      <tp>
        <v>58593.25</v>
        <stp/>
        <stp>StudyData</stp>
        <stp>IND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27" s="1"/>
      </tp>
      <tp>
        <v>25864.14</v>
        <stp/>
        <stp>StudyData</stp>
        <stp>HOE</stp>
        <stp>BBnds</stp>
        <stp>MAType=Sim,InputChoice=Close,Period1=20,Percent=2,Divisor=0</stp>
        <stp>BHI</stp>
        <stp>A30C</stp>
        <stp>0</stp>
        <stp>ALL</stp>
        <stp/>
        <stp/>
        <stp>False</stp>
        <stp>D</stp>
        <tr r="M41" s="1"/>
      </tp>
      <tp>
        <v>63746.1</v>
        <stp/>
        <stp>StudyData</stp>
        <stp>QFA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21" s="1"/>
      </tp>
      <tp>
        <v>41093.65</v>
        <stp/>
        <stp>StudyData</stp>
        <stp>PIL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23" s="1"/>
      </tp>
      <tp>
        <v>12719.79</v>
        <stp/>
        <stp>StudyData</stp>
        <stp>PLA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33" s="1"/>
      </tp>
      <tp>
        <v>17309.490000000002</v>
        <stp/>
        <stp>StudyData</stp>
        <stp>SIE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31" s="1"/>
      </tp>
      <tp>
        <v>22880.03</v>
        <stp/>
        <stp>StudyData</stp>
        <stp>RBE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43" s="1"/>
      </tp>
      <tp>
        <v>9313.33</v>
        <stp/>
        <stp>StudyData</stp>
        <stp>ZSE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57" s="1"/>
      </tp>
      <tp>
        <v>4953.32</v>
        <stp/>
        <stp>StudyData</stp>
        <stp>ZWA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61" s="1"/>
      </tp>
      <tp>
        <v>3392.33</v>
        <stp/>
        <stp>StudyData</stp>
        <stp>ZCE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59" s="1"/>
      </tp>
      <tp>
        <v>8958.39</v>
        <stp/>
        <stp>StudyData</stp>
        <stp>CA6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55" s="1"/>
      </tp>
      <tp>
        <v>8615.23</v>
        <stp/>
        <stp>StudyData</stp>
        <stp>CLE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39" s="1"/>
      </tp>
      <tp>
        <v>16119.09</v>
        <stp/>
        <stp>StudyData</stp>
        <stp>BP6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51" s="1"/>
      </tp>
      <tp>
        <v>1385.41</v>
        <stp/>
        <stp>StudyData</stp>
        <stp>ESB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29" s="1"/>
      </tp>
      <tp>
        <v>12693.13</v>
        <stp/>
        <stp>StudyData</stp>
        <stp>EU6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49" s="1"/>
      </tp>
      <tp>
        <v>400530.77</v>
        <stp/>
        <stp>StudyData</stp>
        <stp>ENQ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9" s="1"/>
        <tr r="N7" s="1"/>
      </tp>
      <tp>
        <v>133764.44</v>
        <stp/>
        <stp>StudyData</stp>
        <stp>EMD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11" s="1"/>
      </tp>
      <tp>
        <v>30075.55</v>
        <stp/>
        <stp>StudyData</stp>
        <stp>DSX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19" s="1"/>
      </tp>
      <tp>
        <v>8749.48</v>
        <stp/>
        <stp>StudyData</stp>
        <stp>DA6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53" s="1"/>
      </tp>
      <tp>
        <v>12198.91</v>
        <stp/>
        <stp>StudyData</stp>
        <stp>GCE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35" s="1"/>
      </tp>
      <tp>
        <v>56442.66</v>
        <stp/>
        <stp>StudyData</stp>
        <stp>IND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27" s="1"/>
      </tp>
      <tp>
        <v>25452.01</v>
        <stp/>
        <stp>StudyData</stp>
        <stp>HOE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41" s="1"/>
      </tp>
      <tp>
        <v>3827.49</v>
        <stp/>
        <stp>StudyData</stp>
        <stp>NGE</stp>
        <stp>BBnds</stp>
        <stp>MAType=Sim,InputChoice=Close,Period1=20,Percent=2,Divisor=0</stp>
        <stp>BLO</stp>
        <stp>A60C</stp>
        <stp>0</stp>
        <stp>ALL</stp>
        <stp/>
        <stp/>
        <stp>False</stp>
        <stp>D</stp>
        <tr r="N37" s="1"/>
      </tp>
      <tp>
        <v>15590</v>
        <stp/>
        <stp>ContractData</stp>
        <stp>MJNK</stp>
        <stp>High</stp>
        <stp/>
        <stp>T</stp>
        <tr r="AA25" s="1"/>
        <tr r="AA25" s="1"/>
      </tp>
      <tp>
        <v>23134.95</v>
        <stp/>
        <stp>StudyData</stp>
        <stp>RBE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43" s="1"/>
      </tp>
      <tp>
        <v>17725.03</v>
        <stp/>
        <stp>StudyData</stp>
        <stp>SIE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31" s="1"/>
      </tp>
      <tp>
        <v>41781.33</v>
        <stp/>
        <stp>StudyData</stp>
        <stp>PIL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23" s="1"/>
      </tp>
      <tp>
        <v>12937.98</v>
        <stp/>
        <stp>StudyData</stp>
        <stp>PLA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33" s="1"/>
      </tp>
      <tp>
        <v>64691.54</v>
        <stp/>
        <stp>StudyData</stp>
        <stp>QFA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21" s="1"/>
      </tp>
      <tp>
        <v>9426.4699999999993</v>
        <stp/>
        <stp>StudyData</stp>
        <stp>ZSE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57" s="1"/>
      </tp>
      <tp>
        <v>5057.3100000000004</v>
        <stp/>
        <stp>StudyData</stp>
        <stp>ZWA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61" s="1"/>
      </tp>
      <tp>
        <v>3475.45</v>
        <stp/>
        <stp>StudyData</stp>
        <stp>ZCE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59" s="1"/>
      </tp>
      <tp>
        <v>16224</v>
        <stp/>
        <stp>StudyData</stp>
        <stp>BP6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51" s="1"/>
      </tp>
      <tp>
        <v>9010.2800000000007</v>
        <stp/>
        <stp>StudyData</stp>
        <stp>CA6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55" s="1"/>
      </tp>
      <tp>
        <v>8733.33</v>
        <stp/>
        <stp>StudyData</stp>
        <stp>CLE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39" s="1"/>
      </tp>
      <tp>
        <v>12313.48</v>
        <stp/>
        <stp>StudyData</stp>
        <stp>GCE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35" s="1"/>
      </tp>
      <tp>
        <v>30564.07</v>
        <stp/>
        <stp>StudyData</stp>
        <stp>DSX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19" s="1"/>
      </tp>
      <tp>
        <v>8844.65</v>
        <stp/>
        <stp>StudyData</stp>
        <stp>DA6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53" s="1"/>
      </tp>
      <tp>
        <v>1411.88</v>
        <stp/>
        <stp>StudyData</stp>
        <stp>ESB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29" s="1"/>
      </tp>
      <tp>
        <v>12780.17</v>
        <stp/>
        <stp>StudyData</stp>
        <stp>EU6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49" s="1"/>
      </tp>
      <tp>
        <v>404305.34</v>
        <stp/>
        <stp>StudyData</stp>
        <stp>ENQ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7" s="1"/>
        <tr r="L9" s="1"/>
      </tp>
      <tp>
        <v>135795.95000000001</v>
        <stp/>
        <stp>StudyData</stp>
        <stp>EMD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11" s="1"/>
      </tp>
      <tp>
        <v>25699.34</v>
        <stp/>
        <stp>StudyData</stp>
        <stp>HOE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41" s="1"/>
      </tp>
      <tp>
        <v>58389.58</v>
        <stp/>
        <stp>StudyData</stp>
        <stp>IND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27" s="1"/>
      </tp>
      <tp>
        <v>3933.78</v>
        <stp/>
        <stp>StudyData</stp>
        <stp>NGE</stp>
        <stp>BBnds</stp>
        <stp>MAType=Sim,InputChoice=Close,Period1=20,Percent=2,Divisor=0</stp>
        <stp>BHI</stp>
        <stp>A15C</stp>
        <stp>0</stp>
        <stp>ALL</stp>
        <stp/>
        <stp/>
        <stp>False</stp>
        <stp>D</stp>
        <tr r="L37" s="1"/>
      </tp>
      <tp>
        <v>63667.56</v>
        <stp/>
        <stp>StudyData</stp>
        <stp>QFA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21" s="1"/>
      </tp>
      <tp>
        <v>41060.78</v>
        <stp/>
        <stp>StudyData</stp>
        <stp>PIL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23" s="1"/>
      </tp>
      <tp>
        <v>12753.98</v>
        <stp/>
        <stp>StudyData</stp>
        <stp>PLA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33" s="1"/>
      </tp>
      <tp>
        <v>17401.509999999998</v>
        <stp/>
        <stp>StudyData</stp>
        <stp>SIE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31" s="1"/>
      </tp>
      <tp>
        <v>22855.78</v>
        <stp/>
        <stp>StudyData</stp>
        <stp>RBE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43" s="1"/>
      </tp>
      <tp>
        <v>9375.6</v>
        <stp/>
        <stp>StudyData</stp>
        <stp>ZSE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57" s="1"/>
      </tp>
      <tp>
        <v>4934.03</v>
        <stp/>
        <stp>StudyData</stp>
        <stp>ZWA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61" s="1"/>
      </tp>
      <tp>
        <v>3396.17</v>
        <stp/>
        <stp>StudyData</stp>
        <stp>ZCE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59" s="1"/>
      </tp>
      <tp>
        <v>8954.02</v>
        <stp/>
        <stp>StudyData</stp>
        <stp>CA6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55" s="1"/>
      </tp>
      <tp>
        <v>8594.9699999999993</v>
        <stp/>
        <stp>StudyData</stp>
        <stp>CLE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39" s="1"/>
      </tp>
      <tp>
        <v>16118.38</v>
        <stp/>
        <stp>StudyData</stp>
        <stp>BP6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51" s="1"/>
      </tp>
      <tp>
        <v>1380.85</v>
        <stp/>
        <stp>StudyData</stp>
        <stp>ESB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29" s="1"/>
      </tp>
      <tp>
        <v>12684.72</v>
        <stp/>
        <stp>StudyData</stp>
        <stp>EU6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49" s="1"/>
      </tp>
      <tp>
        <v>399679.12</v>
        <stp/>
        <stp>StudyData</stp>
        <stp>ENQ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7" s="1"/>
        <tr r="M9" s="1"/>
      </tp>
      <tp>
        <v>133183.71</v>
        <stp/>
        <stp>StudyData</stp>
        <stp>EMD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11" s="1"/>
      </tp>
      <tp>
        <v>30072.63</v>
        <stp/>
        <stp>StudyData</stp>
        <stp>DSX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19" s="1"/>
      </tp>
      <tp>
        <v>8742.7000000000007</v>
        <stp/>
        <stp>StudyData</stp>
        <stp>DA6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53" s="1"/>
      </tp>
      <tp>
        <v>12231.25</v>
        <stp/>
        <stp>StudyData</stp>
        <stp>GCE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35" s="1"/>
      </tp>
      <tp>
        <v>56235.25</v>
        <stp/>
        <stp>StudyData</stp>
        <stp>IND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27" s="1"/>
      </tp>
      <tp>
        <v>25424.560000000001</v>
        <stp/>
        <stp>StudyData</stp>
        <stp>HOE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41" s="1"/>
      </tp>
      <tp>
        <v>3815.15</v>
        <stp/>
        <stp>StudyData</stp>
        <stp>NGE</stp>
        <stp>BBnds</stp>
        <stp>MAType=Sim,InputChoice=Close,Period1=20,Percent=2,Divisor=0</stp>
        <stp>BLO</stp>
        <stp>A30C</stp>
        <stp>0</stp>
        <stp>ALL</stp>
        <stp/>
        <stp/>
        <stp>False</stp>
        <stp>D</stp>
        <tr r="M37" s="1"/>
      </tp>
      <tp>
        <v>15495</v>
        <stp/>
        <stp>ContractData</stp>
        <stp>MJNK</stp>
        <stp>Open</stp>
        <stp/>
        <stp>T</stp>
        <tr r="Z25" s="1"/>
        <tr r="Z25" s="1"/>
      </tp>
      <tp>
        <v>17695.009999999998</v>
        <stp/>
        <stp>StudyData</stp>
        <stp>SIE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31" s="1"/>
      </tp>
      <tp>
        <v>9401.7999999999993</v>
        <stp/>
        <stp>StudyData</stp>
        <stp>ZSE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57" s="1"/>
      </tp>
      <tp>
        <v>5004.8</v>
        <stp/>
        <stp>StudyData</stp>
        <stp>ZWA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61" s="1"/>
      </tp>
      <tp>
        <v>3427.1</v>
        <stp/>
        <stp>StudyData</stp>
        <stp>ZCE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59" s="1"/>
      </tp>
      <tp>
        <v>23324.77</v>
        <stp/>
        <stp>StudyData</stp>
        <stp>RBE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43" s="1"/>
      </tp>
      <tp>
        <v>65799.399999999994</v>
        <stp/>
        <stp>StudyData</stp>
        <stp>QFA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21" s="1"/>
      </tp>
      <tp>
        <v>42325.85</v>
        <stp/>
        <stp>StudyData</stp>
        <stp>PIL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23" s="1"/>
      </tp>
      <tp>
        <v>12926.11</v>
        <stp/>
        <stp>StudyData</stp>
        <stp>PLA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33" s="1"/>
      </tp>
      <tp>
        <v>17559.25</v>
        <stp/>
        <stp>StudyData</stp>
        <stp>SIE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31" s="1"/>
      </tp>
      <tp>
        <v>9454.8700000000008</v>
        <stp/>
        <stp>StudyData</stp>
        <stp>ZSE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57" s="1"/>
      </tp>
      <tp>
        <v>5116.08</v>
        <stp/>
        <stp>StudyData</stp>
        <stp>ZWA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61" s="1"/>
      </tp>
      <tp>
        <v>3455.07</v>
        <stp/>
        <stp>StudyData</stp>
        <stp>ZCE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59" s="1"/>
      </tp>
      <tp>
        <v>23049.05</v>
        <stp/>
        <stp>StudyData</stp>
        <stp>RBE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43" s="1"/>
      </tp>
      <tp>
        <v>64524</v>
        <stp/>
        <stp>StudyData</stp>
        <stp>QFA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21" s="1"/>
      </tp>
      <tp>
        <v>41653.5</v>
        <stp/>
        <stp>StudyData</stp>
        <stp>PIL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23" s="1"/>
      </tp>
      <tp>
        <v>12847.55</v>
        <stp/>
        <stp>StudyData</stp>
        <stp>PLA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33" s="1"/>
      </tp>
      <tp>
        <v>12319.79</v>
        <stp/>
        <stp>StudyData</stp>
        <stp>GCE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35" s="1"/>
      </tp>
      <tp>
        <v>3861.35</v>
        <stp/>
        <stp>StudyData</stp>
        <stp>NGE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37" s="1"/>
      </tp>
      <tp>
        <v>1447.59</v>
        <stp/>
        <stp>StudyData</stp>
        <stp>ESB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29" s="1"/>
      </tp>
      <tp>
        <v>12794.27</v>
        <stp/>
        <stp>StudyData</stp>
        <stp>EU6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49" s="1"/>
      </tp>
      <tp>
        <v>405826.73</v>
        <stp/>
        <stp>StudyData</stp>
        <stp>ENQ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9" s="1"/>
        <tr r="N7" s="1"/>
      </tp>
      <tp>
        <v>136569.56</v>
        <stp/>
        <stp>StudyData</stp>
        <stp>EMD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11" s="1"/>
      </tp>
      <tp>
        <v>30907.45</v>
        <stp/>
        <stp>StudyData</stp>
        <stp>DSX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19" s="1"/>
      </tp>
      <tp>
        <v>8868.92</v>
        <stp/>
        <stp>StudyData</stp>
        <stp>DA6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53" s="1"/>
      </tp>
      <tp>
        <v>9016.41</v>
        <stp/>
        <stp>StudyData</stp>
        <stp>CA6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55" s="1"/>
      </tp>
      <tp>
        <v>8848.9699999999993</v>
        <stp/>
        <stp>StudyData</stp>
        <stp>CLE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39" s="1"/>
      </tp>
      <tp>
        <v>16217.31</v>
        <stp/>
        <stp>StudyData</stp>
        <stp>BP6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51" s="1"/>
      </tp>
      <tp>
        <v>57414.25</v>
        <stp/>
        <stp>StudyData</stp>
        <stp>IND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27" s="1"/>
      </tp>
      <tp>
        <v>25644.35</v>
        <stp/>
        <stp>StudyData</stp>
        <stp>HOE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41" s="1"/>
      </tp>
      <tp>
        <v>12273.45</v>
        <stp/>
        <stp>StudyData</stp>
        <stp>GCE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35" s="1"/>
      </tp>
      <tp>
        <v>3892.81</v>
        <stp/>
        <stp>StudyData</stp>
        <stp>NGE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37" s="1"/>
      </tp>
      <tp>
        <v>1407.4</v>
        <stp/>
        <stp>StudyData</stp>
        <stp>ESB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29" s="1"/>
      </tp>
      <tp>
        <v>12746.3</v>
        <stp/>
        <stp>StudyData</stp>
        <stp>EU6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49" s="1"/>
      </tp>
      <tp>
        <v>402841.25</v>
        <stp/>
        <stp>StudyData</stp>
        <stp>ENQ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7" s="1"/>
        <tr r="M9" s="1"/>
      </tp>
      <tp>
        <v>134914</v>
        <stp/>
        <stp>StudyData</stp>
        <stp>EMD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11" s="1"/>
      </tp>
      <tp>
        <v>41921.475312499999</v>
        <stp/>
        <stp>SystemInfo</stp>
        <stp>Linetime</stp>
        <tr r="F2" s="1"/>
        <tr r="W2" s="1"/>
        <tr r="Z2" s="1"/>
        <tr r="C2" s="1"/>
      </tp>
      <tp>
        <v>30474</v>
        <stp/>
        <stp>StudyData</stp>
        <stp>DSX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19" s="1"/>
      </tp>
      <tp>
        <v>8809.5499999999993</v>
        <stp/>
        <stp>StudyData</stp>
        <stp>DA6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53" s="1"/>
      </tp>
      <tp>
        <v>8985.75</v>
        <stp/>
        <stp>StudyData</stp>
        <stp>CA6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55" s="1"/>
      </tp>
      <tp>
        <v>8706.2999999999993</v>
        <stp/>
        <stp>StudyData</stp>
        <stp>CLE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39" s="1"/>
      </tp>
      <tp>
        <v>16174.9</v>
        <stp/>
        <stp>StudyData</stp>
        <stp>BP6</stp>
        <stp>BBnds</stp>
        <stp>MAType=Sim,InputChoice=Close,Period1=20,Percent=2,Divisor=0</stp>
        <stp>BMA</stp>
        <stp>A30C</stp>
        <stp>0</stp>
        <stp>ALL</stp>
        <stp/>
        <stp/>
        <stp>False</stp>
        <stp>D</stp>
        <tr r="M51" s="1"/>
      </tp>
      <tp>
        <v>58521.84</v>
        <stp/>
        <stp>StudyData</stp>
        <stp>IND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27" s="1"/>
      </tp>
      <tp>
        <v>25985.69</v>
        <stp/>
        <stp>StudyData</stp>
        <stp>HOE</stp>
        <stp>BBnds</stp>
        <stp>MAType=Sim,InputChoice=Close,Period1=20,Percent=2,Divisor=0</stp>
        <stp>BHI</stp>
        <stp>A60C</stp>
        <stp>0</stp>
        <stp>ALL</stp>
        <stp/>
        <stp/>
        <stp>False</stp>
        <stp>D</stp>
        <tr r="N41" s="1"/>
      </tp>
      <tp t="s">
        <v>769: The study is disabled.</v>
        <stp/>
        <stp>StudyData</stp>
        <stp>DD</stp>
        <stp>BBVlm^</stp>
        <stp/>
        <stp>c1</stp>
        <stp>15</stp>
        <stp>-1</stp>
        <tr r="U17" s="1"/>
      </tp>
      <tp>
        <v>41060.67</v>
        <stp/>
        <stp>StudyData</stp>
        <stp>PIL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23" s="1"/>
      </tp>
      <tp>
        <v>12737.22</v>
        <stp/>
        <stp>StudyData</stp>
        <stp>PLA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33" s="1"/>
      </tp>
      <tp>
        <v>63671.96</v>
        <stp/>
        <stp>StudyData</stp>
        <stp>QFA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21" s="1"/>
      </tp>
      <tp>
        <v>22838.45</v>
        <stp/>
        <stp>StudyData</stp>
        <stp>RBE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43" s="1"/>
      </tp>
      <tp>
        <v>17355.47</v>
        <stp/>
        <stp>StudyData</stp>
        <stp>SIE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31" s="1"/>
      </tp>
      <tp>
        <v>9375.93</v>
        <stp/>
        <stp>StudyData</stp>
        <stp>ZSE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57" s="1"/>
      </tp>
      <tp>
        <v>4915.29</v>
        <stp/>
        <stp>StudyData</stp>
        <stp>ZWA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61" s="1"/>
      </tp>
      <tp>
        <v>3397.35</v>
        <stp/>
        <stp>StudyData</stp>
        <stp>ZCE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59" s="1"/>
      </tp>
      <tp>
        <v>30063.93</v>
        <stp/>
        <stp>StudyData</stp>
        <stp>DSX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19" s="1"/>
      </tp>
      <tp>
        <v>8727.0499999999993</v>
        <stp/>
        <stp>StudyData</stp>
        <stp>DA6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53" s="1"/>
      </tp>
      <tp>
        <v>1384.52</v>
        <stp/>
        <stp>StudyData</stp>
        <stp>ESB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29" s="1"/>
      </tp>
      <tp>
        <v>12668.23</v>
        <stp/>
        <stp>StudyData</stp>
        <stp>EU6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49" s="1"/>
      </tp>
      <tp>
        <v>399132.15999999997</v>
        <stp/>
        <stp>StudyData</stp>
        <stp>ENQ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7" s="1"/>
        <tr r="L9" s="1"/>
      </tp>
      <tp>
        <v>132823.04999999999</v>
        <stp/>
        <stp>StudyData</stp>
        <stp>EMD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11" s="1"/>
      </tp>
      <tp>
        <v>12221.22</v>
        <stp/>
        <stp>StudyData</stp>
        <stp>GCE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35" s="1"/>
      </tp>
      <tp>
        <v>16100.1</v>
        <stp/>
        <stp>StudyData</stp>
        <stp>BP6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51" s="1"/>
      </tp>
      <tp>
        <v>8944.42</v>
        <stp/>
        <stp>StudyData</stp>
        <stp>CA6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55" s="1"/>
      </tp>
      <tp>
        <v>8589.3700000000008</v>
        <stp/>
        <stp>StudyData</stp>
        <stp>CLE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39" s="1"/>
      </tp>
      <tp>
        <v>3796.72</v>
        <stp/>
        <stp>StudyData</stp>
        <stp>NGE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37" s="1"/>
      </tp>
      <tp>
        <v>25423.759999999998</v>
        <stp/>
        <stp>StudyData</stp>
        <stp>HOE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41" s="1"/>
      </tp>
      <tp>
        <v>57437.42</v>
        <stp/>
        <stp>StudyData</stp>
        <stp>IND</stp>
        <stp>BBnds</stp>
        <stp>MAType=Sim,InputChoice=Close,Period1=20,Percent=2,Divisor=0</stp>
        <stp>BLO</stp>
        <stp>A15C</stp>
        <stp>0</stp>
        <stp>ALL</stp>
        <stp/>
        <stp/>
        <stp>False</stp>
        <stp>D</stp>
        <tr r="L27" s="1"/>
      </tp>
      <tp t="s">
        <v>769: The study is disabled.</v>
        <stp/>
        <stp>StudyData</stp>
        <stp>EP</stp>
        <stp>BBVlm^</stp>
        <stp/>
        <stp>c1</stp>
        <stp>15</stp>
        <stp>-1</stp>
        <tr r="U5" s="1"/>
      </tp>
      <tp t="s">
        <v>769: The study is disabled.</v>
        <stp/>
        <stp>StudyData</stp>
        <stp>ET</stp>
        <stp>BBVlm^</stp>
        <stp/>
        <stp>c1</stp>
        <stp>15</stp>
        <stp>-1</stp>
        <tr r="U47" s="1"/>
      </tp>
      <tp>
        <v>9402.2000000000007</v>
        <stp/>
        <stp>StudyData</stp>
        <stp>ZSE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57" s="1"/>
      </tp>
      <tp>
        <v>4986.3</v>
        <stp/>
        <stp>StudyData</stp>
        <stp>ZWA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61" s="1"/>
      </tp>
      <tp>
        <v>3436.4</v>
        <stp/>
        <stp>StudyData</stp>
        <stp>ZCE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59" s="1"/>
      </tp>
      <tp>
        <v>22986.7</v>
        <stp/>
        <stp>StudyData</stp>
        <stp>RBE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43" s="1"/>
      </tp>
      <tp>
        <v>17540.25</v>
        <stp/>
        <stp>StudyData</stp>
        <stp>SIE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31" s="1"/>
      </tp>
      <tp>
        <v>41421</v>
        <stp/>
        <stp>StudyData</stp>
        <stp>PIL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23" s="1"/>
      </tp>
      <tp>
        <v>12837.6</v>
        <stp/>
        <stp>StudyData</stp>
        <stp>PLA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33" s="1"/>
      </tp>
      <tp>
        <v>64181.75</v>
        <stp/>
        <stp>StudyData</stp>
        <stp>QFA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21" s="1"/>
      </tp>
      <tp>
        <v>25561.55</v>
        <stp/>
        <stp>StudyData</stp>
        <stp>HOE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41" s="1"/>
      </tp>
      <tp>
        <v>57913.5</v>
        <stp/>
        <stp>StudyData</stp>
        <stp>IND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27" s="1"/>
      </tp>
      <tp>
        <v>3865.25</v>
        <stp/>
        <stp>StudyData</stp>
        <stp>NGE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37" s="1"/>
      </tp>
      <tp>
        <v>16162.05</v>
        <stp/>
        <stp>StudyData</stp>
        <stp>BP6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51" s="1"/>
      </tp>
      <tp>
        <v>8977.35</v>
        <stp/>
        <stp>StudyData</stp>
        <stp>CA6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55" s="1"/>
      </tp>
      <tp>
        <v>8661.35</v>
        <stp/>
        <stp>StudyData</stp>
        <stp>CLE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39" s="1"/>
      </tp>
      <tp>
        <v>12267.35</v>
        <stp/>
        <stp>StudyData</stp>
        <stp>GCE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35" s="1"/>
      </tp>
      <tp>
        <v>30314</v>
        <stp/>
        <stp>StudyData</stp>
        <stp>DSX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19" s="1"/>
      </tp>
      <tp>
        <v>8785.85</v>
        <stp/>
        <stp>StudyData</stp>
        <stp>DA6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53" s="1"/>
      </tp>
      <tp>
        <v>1398.2</v>
        <stp/>
        <stp>StudyData</stp>
        <stp>ESB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29" s="1"/>
      </tp>
      <tp>
        <v>12724.2</v>
        <stp/>
        <stp>StudyData</stp>
        <stp>EU6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49" s="1"/>
      </tp>
      <tp>
        <v>401718.75</v>
        <stp/>
        <stp>StudyData</stp>
        <stp>ENQ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7" s="1"/>
        <tr r="L9" s="1"/>
      </tp>
      <tp>
        <v>134309.5</v>
        <stp/>
        <stp>StudyData</stp>
        <stp>EMD</stp>
        <stp>BBnds</stp>
        <stp>MAType=Sim,InputChoice=Close,Period1=20,Percent=2,Divisor=0</stp>
        <stp>BMA</stp>
        <stp>A15C</stp>
        <stp>0</stp>
        <stp>ALL</stp>
        <stp/>
        <stp/>
        <stp>False</stp>
        <stp>D</stp>
        <tr r="L11" s="1"/>
      </tp>
      <tp>
        <v>601537</v>
        <stp/>
        <stp>StudyData</stp>
        <stp>MJNK</stp>
        <stp>Vol</stp>
        <stp>VolType=auto,CoCType=auto</stp>
        <stp>Vol</stp>
        <stp>D</stp>
        <stp>0</stp>
        <stp>ALL</stp>
        <stp/>
        <stp/>
        <stp>TRUE</stp>
        <stp>T</stp>
        <tr r="V25" s="1"/>
      </tp>
      <tp>
        <v>2658</v>
        <stp/>
        <stp>StudyData</stp>
        <stp>MJNK</stp>
        <stp>Vol</stp>
        <stp>VolType=auto,CoCType=auto</stp>
        <stp>Vol</stp>
        <stp>5</stp>
        <stp>0</stp>
        <stp>ALL</stp>
        <stp/>
        <stp/>
        <stp>TRUE</stp>
        <stp>T</stp>
        <tr r="R25" s="1"/>
        <tr r="R25" s="1"/>
      </tp>
      <tp>
        <v>305</v>
        <stp/>
        <stp>StudyData</stp>
        <stp>MJNK</stp>
        <stp>Vol</stp>
        <stp>VolType=auto,CoCType=auto</stp>
        <stp>Vol</stp>
        <stp>1</stp>
        <stp>0</stp>
        <stp>ALL</stp>
        <stp/>
        <stp/>
        <stp>TRUE</stp>
        <stp>T</stp>
        <tr r="P25" s="1"/>
        <tr r="P25" s="1"/>
      </tp>
      <tp>
        <v>0.89850000000000008</v>
        <stp/>
        <stp>ContractData</stp>
        <stp>CA6</stp>
        <stp>Open</stp>
        <stp/>
        <stp>T</stp>
        <tr r="Z55" s="1"/>
        <tr r="Z55" s="1"/>
      </tp>
      <tp>
        <v>3085</v>
        <stp/>
        <stp>ContractData</stp>
        <stp>DSX</stp>
        <stp>High</stp>
        <stp/>
        <stp>T</stp>
        <tr r="AA19" s="1"/>
        <tr r="AA19" s="1"/>
      </tp>
      <tp>
        <v>87.73</v>
        <stp/>
        <stp>ContractData</stp>
        <stp>CLE</stp>
        <stp>Open</stp>
        <stp/>
        <stp>T</stp>
        <tr r="Z39" s="1"/>
        <tr r="Z39" s="1"/>
      </tp>
      <tp t="s">
        <v>769: The study is disabled.</v>
        <stp/>
        <stp>StudyData</stp>
        <stp>NGE</stp>
        <stp>BBVlm^</stp>
        <stp/>
        <stp>c1</stp>
        <stp>15</stp>
        <stp>-1</stp>
        <tr r="U37" s="1"/>
      </tp>
      <tp>
        <v>0.88580000000000003</v>
        <stp/>
        <stp>ContractData</stp>
        <stp>DA6</stp>
        <stp>High</stp>
        <stp/>
        <stp>T</stp>
        <tr r="AA53" s="1"/>
        <tr r="AA53" s="1"/>
      </tp>
      <tp>
        <v>143.80000000000001</v>
        <stp/>
        <stp>ContractData</stp>
        <stp>ESB</stp>
        <stp>High</stp>
        <stp/>
        <stp>T</stp>
        <tr r="AA29" s="1"/>
        <tr r="AA29" s="1"/>
      </tp>
      <tp>
        <v>1.2797000000000001</v>
        <stp/>
        <stp>ContractData</stp>
        <stp>EU6</stp>
        <stp>High</stp>
        <stp/>
        <stp>T</stp>
        <tr r="AA49" s="1"/>
        <tr r="AA49" s="1"/>
      </tp>
      <tp>
        <v>1.6151</v>
        <stp/>
        <stp>ContractData</stp>
        <stp>BP6</stp>
        <stp>Open</stp>
        <stp/>
        <stp>T</stp>
        <tr r="Z51" s="1"/>
        <tr r="Z51" s="1"/>
      </tp>
      <tp t="s">
        <v>769: The study is disabled.</v>
        <stp/>
        <stp>StudyData</stp>
        <stp>TFE</stp>
        <stp>BBVlm^</stp>
        <stp/>
        <stp>c1</stp>
        <stp>15</stp>
        <stp>-1</stp>
        <tr r="U9" s="1"/>
      </tp>
      <tp>
        <v>1358.3</v>
        <stp/>
        <stp>ContractData</stp>
        <stp>EMD</stp>
        <stp>High</stp>
        <stp/>
        <stp>T</stp>
        <tr r="AA11" s="1"/>
        <tr r="AA11" s="1"/>
      </tp>
      <tp>
        <v>4047.75</v>
        <stp/>
        <stp>ContractData</stp>
        <stp>ENQ</stp>
        <stp>High</stp>
        <stp/>
        <stp>T</stp>
        <tr r="AA7" s="1"/>
        <tr r="AA7" s="1"/>
      </tp>
      <tp t="s">
        <v>769: The study is disabled.</v>
        <stp/>
        <stp>StudyData</stp>
        <stp>QFA</stp>
        <stp>BBVlm^</stp>
        <stp/>
        <stp>c1</stp>
        <stp>15</stp>
        <stp>-1</stp>
        <tr r="U21" s="1"/>
      </tp>
      <tp>
        <v>76134</v>
        <stp/>
        <stp>StudyData</stp>
        <stp>EP</stp>
        <stp>Vol</stp>
        <stp>VolType=auto,CoCType=auto</stp>
        <stp>Vol</stp>
        <stp>15</stp>
        <stp>0</stp>
        <stp>ALL</stp>
        <stp/>
        <stp/>
        <stp>TRUE</stp>
        <stp>T</stp>
        <tr r="T5" s="1"/>
        <tr r="T5" s="1"/>
      </tp>
      <tp>
        <v>1222</v>
        <stp/>
        <stp>StudyData</stp>
        <stp>ET</stp>
        <stp>Vol</stp>
        <stp>VolType=auto,CoCType=auto</stp>
        <stp>Vol</stp>
        <stp>15</stp>
        <stp>0</stp>
        <stp>ALL</stp>
        <stp/>
        <stp/>
        <stp>TRUE</stp>
        <stp>T</stp>
        <tr r="T47" s="1"/>
        <tr r="T47" s="1"/>
      </tp>
      <tp>
        <v>2518</v>
        <stp/>
        <stp>StudyData</stp>
        <stp>DD</stp>
        <stp>Vol</stp>
        <stp>VolType=auto,CoCType=auto</stp>
        <stp>Vol</stp>
        <stp>15</stp>
        <stp>0</stp>
        <stp>ALL</stp>
        <stp/>
        <stp/>
        <stp>TRUE</stp>
        <stp>T</stp>
        <tr r="T17" s="1"/>
        <tr r="T17" s="1"/>
      </tp>
      <tp>
        <v>8579.44</v>
        <stp/>
        <stp>StudyData</stp>
        <stp>ET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47" s="1"/>
      </tp>
      <tp>
        <v>8633.9</v>
        <stp/>
        <stp>StudyData</stp>
        <stp>ET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47" s="1"/>
      </tp>
      <tp>
        <v>8747</v>
        <stp/>
        <stp>StudyData</stp>
        <stp>YM</stp>
        <stp>Vol</stp>
        <stp>VolType=auto,CoCType=auto</stp>
        <stp>Vol</stp>
        <stp>15</stp>
        <stp>0</stp>
        <stp>ALL</stp>
        <stp/>
        <stp/>
        <stp>TRUE</stp>
        <stp>T</stp>
        <tr r="T13" s="1"/>
        <tr r="T13" s="1"/>
      </tp>
      <tp>
        <v>8688.36</v>
        <stp/>
        <stp>StudyData</stp>
        <stp>ET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47" s="1"/>
      </tp>
      <tp>
        <v>4728</v>
        <stp/>
        <stp>StudyData</stp>
        <stp>QO</stp>
        <stp>Vol</stp>
        <stp>VolType=auto,CoCType=auto</stp>
        <stp>Vol</stp>
        <stp>15</stp>
        <stp>0</stp>
        <stp>ALL</stp>
        <stp/>
        <stp/>
        <stp>TRUE</stp>
        <stp>T</stp>
        <tr r="T45" s="1"/>
        <tr r="T45" s="1"/>
      </tp>
      <tp>
        <v>228</v>
        <stp/>
        <stp>StudyData</stp>
        <stp>TP</stp>
        <stp>Vol</stp>
        <stp>VolType=auto,CoCType=auto</stp>
        <stp>Vol</stp>
        <stp>15</stp>
        <stp>0</stp>
        <stp>ALL</stp>
        <stp/>
        <stp/>
        <stp>TRUE</stp>
        <stp>T</stp>
        <tr r="T15" s="1"/>
        <tr r="T15" s="1"/>
      </tp>
      <tp>
        <v>177497</v>
        <stp/>
        <stp>StudyData</stp>
        <stp>DD</stp>
        <stp>Vol</stp>
        <stp>VolType=auto,CoCType=auto</stp>
        <stp>Vol</stp>
        <stp>D</stp>
        <stp>0</stp>
        <stp>ALL</stp>
        <stp/>
        <stp/>
        <stp>TRUE</stp>
        <stp>T</stp>
        <tr r="V17" s="1"/>
      </tp>
      <tp>
        <v>686</v>
        <stp/>
        <stp>StudyData</stp>
        <stp>DD</stp>
        <stp>Vol</stp>
        <stp>VolType=auto,CoCType=auto</stp>
        <stp>Vol</stp>
        <stp>5</stp>
        <stp>0</stp>
        <stp>ALL</stp>
        <stp/>
        <stp/>
        <stp>TRUE</stp>
        <stp>T</stp>
        <tr r="R17" s="1"/>
        <tr r="R17" s="1"/>
      </tp>
      <tp>
        <v>44</v>
        <stp/>
        <stp>StudyData</stp>
        <stp>DD</stp>
        <stp>Vol</stp>
        <stp>VolType=auto,CoCType=auto</stp>
        <stp>Vol</stp>
        <stp>1</stp>
        <stp>0</stp>
        <stp>ALL</stp>
        <stp/>
        <stp/>
        <stp>TRUE</stp>
        <stp>T</stp>
        <tr r="P17" s="1"/>
        <tr r="P17" s="1"/>
      </tp>
      <tp>
        <v>102017</v>
        <stp/>
        <stp>StudyData</stp>
        <stp>ET</stp>
        <stp>Vol</stp>
        <stp>VolType=auto,CoCType=auto</stp>
        <stp>Vol</stp>
        <stp>D</stp>
        <stp>0</stp>
        <stp>ALL</stp>
        <stp/>
        <stp/>
        <stp>TRUE</stp>
        <stp>T</stp>
        <tr r="V47" s="1"/>
      </tp>
      <tp>
        <v>1708505</v>
        <stp/>
        <stp>StudyData</stp>
        <stp>EP</stp>
        <stp>Vol</stp>
        <stp>VolType=auto,CoCType=auto</stp>
        <stp>Vol</stp>
        <stp>D</stp>
        <stp>0</stp>
        <stp>ALL</stp>
        <stp/>
        <stp/>
        <stp>TRUE</stp>
        <stp>T</stp>
        <tr r="V5" s="1"/>
      </tp>
      <tp>
        <v>1697</v>
        <stp/>
        <stp>StudyData</stp>
        <stp>EP</stp>
        <stp>Vol</stp>
        <stp>VolType=auto,CoCType=auto</stp>
        <stp>Vol</stp>
        <stp>1</stp>
        <stp>0</stp>
        <stp>ALL</stp>
        <stp/>
        <stp/>
        <stp>TRUE</stp>
        <stp>T</stp>
        <tr r="P5" s="1"/>
        <tr r="P5" s="1"/>
      </tp>
      <tp>
        <v>173</v>
        <stp/>
        <stp>StudyData</stp>
        <stp>ET</stp>
        <stp>Vol</stp>
        <stp>VolType=auto,CoCType=auto</stp>
        <stp>Vol</stp>
        <stp>5</stp>
        <stp>0</stp>
        <stp>ALL</stp>
        <stp/>
        <stp/>
        <stp>TRUE</stp>
        <stp>T</stp>
        <tr r="R47" s="1"/>
        <tr r="R47" s="1"/>
      </tp>
      <tp>
        <v>18089</v>
        <stp/>
        <stp>StudyData</stp>
        <stp>EP</stp>
        <stp>Vol</stp>
        <stp>VolType=auto,CoCType=auto</stp>
        <stp>Vol</stp>
        <stp>5</stp>
        <stp>0</stp>
        <stp>ALL</stp>
        <stp/>
        <stp/>
        <stp>TRUE</stp>
        <stp>T</stp>
        <tr r="R5" s="1"/>
        <tr r="R5" s="1"/>
      </tp>
      <tp>
        <v>11</v>
        <stp/>
        <stp>StudyData</stp>
        <stp>ET</stp>
        <stp>Vol</stp>
        <stp>VolType=auto,CoCType=auto</stp>
        <stp>Vol</stp>
        <stp>1</stp>
        <stp>0</stp>
        <stp>ALL</stp>
        <stp/>
        <stp/>
        <stp>TRUE</stp>
        <stp>T</stp>
        <tr r="P47" s="1"/>
        <tr r="P47" s="1"/>
      </tp>
      <tp>
        <v>11628</v>
        <stp/>
        <stp>StudyData</stp>
        <stp>TP</stp>
        <stp>Vol</stp>
        <stp>VolType=auto,CoCType=auto</stp>
        <stp>Vol</stp>
        <stp>D</stp>
        <stp>0</stp>
        <stp>ALL</stp>
        <stp/>
        <stp/>
        <stp>TRUE</stp>
        <stp>T</stp>
        <tr r="V15" s="1"/>
      </tp>
      <tp>
        <v>8</v>
        <stp/>
        <stp>StudyData</stp>
        <stp>TP</stp>
        <stp>Vol</stp>
        <stp>VolType=auto,CoCType=auto</stp>
        <stp>Vol</stp>
        <stp>1</stp>
        <stp>0</stp>
        <stp>ALL</stp>
        <stp/>
        <stp/>
        <stp>TRUE</stp>
        <stp>T</stp>
        <tr r="P15" s="1"/>
        <tr r="P15" s="1"/>
      </tp>
      <tp>
        <v>77</v>
        <stp/>
        <stp>StudyData</stp>
        <stp>TP</stp>
        <stp>Vol</stp>
        <stp>VolType=auto,CoCType=auto</stp>
        <stp>Vol</stp>
        <stp>5</stp>
        <stp>0</stp>
        <stp>ALL</stp>
        <stp/>
        <stp/>
        <stp>TRUE</stp>
        <stp>T</stp>
        <tr r="R15" s="1"/>
        <tr r="R15" s="1"/>
      </tp>
      <tp>
        <v>725768</v>
        <stp/>
        <stp>StudyData</stp>
        <stp>QO</stp>
        <stp>Vol</stp>
        <stp>VolType=auto,CoCType=auto</stp>
        <stp>Vol</stp>
        <stp>D</stp>
        <stp>0</stp>
        <stp>ALL</stp>
        <stp/>
        <stp/>
        <stp>TRUE</stp>
        <stp>T</stp>
        <tr r="V45" s="1"/>
      </tp>
      <tp>
        <v>1103</v>
        <stp/>
        <stp>StudyData</stp>
        <stp>QO</stp>
        <stp>Vol</stp>
        <stp>VolType=auto,CoCType=auto</stp>
        <stp>Vol</stp>
        <stp>5</stp>
        <stp>0</stp>
        <stp>ALL</stp>
        <stp/>
        <stp/>
        <stp>TRUE</stp>
        <stp>T</stp>
        <tr r="R45" s="1"/>
        <tr r="R45" s="1"/>
      </tp>
      <tp>
        <v>59</v>
        <stp/>
        <stp>StudyData</stp>
        <stp>QO</stp>
        <stp>Vol</stp>
        <stp>VolType=auto,CoCType=auto</stp>
        <stp>Vol</stp>
        <stp>1</stp>
        <stp>0</stp>
        <stp>ALL</stp>
        <stp/>
        <stp/>
        <stp>TRUE</stp>
        <stp>T</stp>
        <tr r="P45" s="1"/>
        <tr r="P45" s="1"/>
      </tp>
      <tp>
        <v>200604</v>
        <stp/>
        <stp>StudyData</stp>
        <stp>YM</stp>
        <stp>Vol</stp>
        <stp>VolType=auto,CoCType=auto</stp>
        <stp>Vol</stp>
        <stp>D</stp>
        <stp>0</stp>
        <stp>ALL</stp>
        <stp/>
        <stp/>
        <stp>TRUE</stp>
        <stp>T</stp>
        <tr r="V13" s="1"/>
      </tp>
      <tp>
        <v>2471</v>
        <stp/>
        <stp>StudyData</stp>
        <stp>YM</stp>
        <stp>Vol</stp>
        <stp>VolType=auto,CoCType=auto</stp>
        <stp>Vol</stp>
        <stp>5</stp>
        <stp>0</stp>
        <stp>ALL</stp>
        <stp/>
        <stp/>
        <stp>TRUE</stp>
        <stp>T</stp>
        <tr r="R13" s="1"/>
        <tr r="R13" s="1"/>
      </tp>
      <tp>
        <v>219</v>
        <stp/>
        <stp>StudyData</stp>
        <stp>YM</stp>
        <stp>Vol</stp>
        <stp>VolType=auto,CoCType=auto</stp>
        <stp>Vol</stp>
        <stp>1</stp>
        <stp>0</stp>
        <stp>ALL</stp>
        <stp/>
        <stp/>
        <stp>TRUE</stp>
        <stp>T</stp>
        <tr r="P13" s="1"/>
        <tr r="P13" s="1"/>
      </tp>
      <tp>
        <v>1234</v>
        <stp/>
        <stp>ContractData</stp>
        <stp>GCE</stp>
        <stp>High</stp>
        <stp/>
        <stp>T</stp>
        <tr r="AA35" s="1"/>
        <tr r="AA35" s="1"/>
      </tp>
      <tp>
        <v>1221.1000000000001</v>
        <stp/>
        <stp>ContractData</stp>
        <stp>GCE</stp>
        <stp>Open</stp>
        <stp/>
        <stp>T</stp>
        <tr r="Z35" s="1"/>
        <tr r="Z35" s="1"/>
      </tp>
      <tp t="s">
        <v>769: The study is disabled.</v>
        <stp/>
        <stp>StudyData</stp>
        <stp>GCE</stp>
        <stp>BBVlm^</stp>
        <stp/>
        <stp>c1</stp>
        <stp>15</stp>
        <stp>-1</stp>
        <tr r="U35" s="1"/>
      </tp>
      <tp t="s">
        <v>769: The study is disabled.</v>
        <stp/>
        <stp>StudyData</stp>
        <stp>ZCE</stp>
        <stp>BBVlm^</stp>
        <stp/>
        <stp>c1</stp>
        <stp>15</stp>
        <stp>-1</stp>
        <tr r="U59" s="1"/>
      </tp>
      <tp t="s">
        <v>769: The study is disabled.</v>
        <stp/>
        <stp>StudyData</stp>
        <stp>RBE</stp>
        <stp>BBVlm^</stp>
        <stp/>
        <stp>c1</stp>
        <stp>15</stp>
        <stp>-1</stp>
        <tr r="U43" s="1"/>
      </tp>
      <tp t="s">
        <v>769: The study is disabled.</v>
        <stp/>
        <stp>StudyData</stp>
        <stp>DA6</stp>
        <stp>BBVlm^</stp>
        <stp/>
        <stp>c1</stp>
        <stp>15</stp>
        <stp>-1</stp>
        <tr r="U53" s="1"/>
      </tp>
      <tp t="s">
        <v>769: The study is disabled.</v>
        <stp/>
        <stp>StudyData</stp>
        <stp>CA6</stp>
        <stp>BBVlm^</stp>
        <stp/>
        <stp>c1</stp>
        <stp>15</stp>
        <stp>-1</stp>
        <tr r="U55" s="1"/>
      </tp>
      <tp>
        <v>1.6218000000000001</v>
        <stp/>
        <stp>ContractData</stp>
        <stp>BP6</stp>
        <stp>High</stp>
        <stp/>
        <stp>T</stp>
        <tr r="AA51" s="1"/>
        <tr r="AA51" s="1"/>
      </tp>
      <tp>
        <v>1354.8</v>
        <stp/>
        <stp>ContractData</stp>
        <stp>EMD</stp>
        <stp>Open</stp>
        <stp/>
        <stp>T</stp>
        <tr r="Z11" s="1"/>
        <tr r="Z11" s="1"/>
      </tp>
      <tp>
        <v>4029</v>
        <stp/>
        <stp>ContractData</stp>
        <stp>ENQ</stp>
        <stp>Open</stp>
        <stp/>
        <stp>T</stp>
        <tr r="Z7" s="1"/>
        <tr r="Z7" s="1"/>
      </tp>
      <tp>
        <v>143.80000000000001</v>
        <stp/>
        <stp>ContractData</stp>
        <stp>ESB</stp>
        <stp>Open</stp>
        <stp/>
        <stp>T</stp>
        <tr r="Z29" s="1"/>
        <tr r="Z29" s="1"/>
      </tp>
      <tp>
        <v>1.2736000000000001</v>
        <stp/>
        <stp>ContractData</stp>
        <stp>EU6</stp>
        <stp>Open</stp>
        <stp/>
        <stp>T</stp>
        <tr r="Z49" s="1"/>
        <tr r="Z49" s="1"/>
      </tp>
      <tp>
        <v>83262.12</v>
        <stp/>
        <stp>StudyData</stp>
        <stp>TP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15" s="1"/>
      </tp>
      <tp>
        <v>83606</v>
        <stp/>
        <stp>StudyData</stp>
        <stp>TP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15" s="1"/>
      </tp>
      <tp>
        <v>83949.88</v>
        <stp/>
        <stp>StudyData</stp>
        <stp>TP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15" s="1"/>
      </tp>
      <tp>
        <v>0.879</v>
        <stp/>
        <stp>ContractData</stp>
        <stp>DA6</stp>
        <stp>Open</stp>
        <stp/>
        <stp>T</stp>
        <tr r="Z53" s="1"/>
        <tr r="Z53" s="1"/>
      </tp>
      <tp>
        <v>3083</v>
        <stp/>
        <stp>ContractData</stp>
        <stp>DSX</stp>
        <stp>Open</stp>
        <stp/>
        <stp>T</stp>
        <tr r="Z19" s="1"/>
        <tr r="Z19" s="1"/>
      </tp>
      <tp>
        <v>87.95</v>
        <stp/>
        <stp>ContractData</stp>
        <stp>CLE</stp>
        <stp>High</stp>
        <stp/>
        <stp>T</stp>
        <tr r="AA39" s="1"/>
        <tr r="AA39" s="1"/>
      </tp>
      <tp>
        <v>0.90090000000000003</v>
        <stp/>
        <stp>ContractData</stp>
        <stp>CA6</stp>
        <stp>High</stp>
        <stp/>
        <stp>T</stp>
        <tr r="AA55" s="1"/>
        <tr r="AA55" s="1"/>
      </tp>
      <tp t="s">
        <v>769: The study is disabled.</v>
        <stp/>
        <stp>StudyData</stp>
        <stp>HOE</stp>
        <stp>BBVlm^</stp>
        <stp/>
        <stp>c1</stp>
        <stp>15</stp>
        <stp>-1</stp>
        <tr r="U41" s="1"/>
      </tp>
      <tp t="s">
        <v>769: The study is disabled.</v>
        <stp/>
        <stp>StudyData</stp>
        <stp>ENQ</stp>
        <stp>BBVlm^</stp>
        <stp/>
        <stp>c1</stp>
        <stp>15</stp>
        <stp>-1</stp>
        <tr r="U7" s="1"/>
      </tp>
      <tp t="s">
        <v>769: The study is disabled.</v>
        <stp/>
        <stp>StudyData</stp>
        <stp>IND</stp>
        <stp>BBVlm^</stp>
        <stp/>
        <stp>c1</stp>
        <stp>15</stp>
        <stp>-1</stp>
        <tr r="U27" s="1"/>
      </tp>
      <tp>
        <v>15500</v>
        <stp/>
        <stp>ContractData</stp>
        <stp>MJNK</stp>
        <stp>Y_CLose</stp>
        <stp/>
        <stp>T</stp>
        <tr r="C25" s="1"/>
        <tr r="C25" s="1"/>
      </tp>
      <tp>
        <v>58500</v>
        <stp/>
        <stp>ContractData</stp>
        <stp>IND</stp>
        <stp>Open</stp>
        <stp/>
        <stp>T</stp>
        <tr r="Z27" s="1"/>
        <tr r="Z27" s="1"/>
      </tp>
      <tp t="s">
        <v>769: The study is disabled.</v>
        <stp/>
        <stp>StudyData</stp>
        <stp>EMD</stp>
        <stp>BBVlm^</stp>
        <stp/>
        <stp>c1</stp>
        <stp>15</stp>
        <stp>-1</stp>
        <tr r="U11" s="1"/>
      </tp>
      <tp>
        <v>3.9410000000000003</v>
        <stp/>
        <stp>ContractData</stp>
        <stp>NGE</stp>
        <stp>High</stp>
        <stp/>
        <stp>T</stp>
        <tr r="AA37" s="1"/>
        <tr r="AA37" s="1"/>
      </tp>
      <tp>
        <v>2.5818000000000003</v>
        <stp/>
        <stp>ContractData</stp>
        <stp>HOE</stp>
        <stp>Open</stp>
        <stp/>
        <stp>T</stp>
        <tr r="Z41" s="1"/>
        <tr r="Z41" s="1"/>
      </tp>
      <tp t="s">
        <v>769: The study is disabled.</v>
        <stp/>
        <stp>StudyData</stp>
        <stp>CLE</stp>
        <stp>BBVlm^</stp>
        <stp/>
        <stp>c1</stp>
        <stp>15</stp>
        <stp>-1</stp>
        <tr r="U39" s="1"/>
      </tp>
      <tp t="s">
        <v>769: The study is disabled.</v>
        <stp/>
        <stp>StudyData</stp>
        <stp>PLA</stp>
        <stp>BBVlm^</stp>
        <stp/>
        <stp>c1</stp>
        <stp>15</stp>
        <stp>-1</stp>
        <tr r="U33" s="1"/>
      </tp>
      <tp>
        <v>2.5853000000000002</v>
        <stp/>
        <stp>ContractData</stp>
        <stp>HOE</stp>
        <stp>High</stp>
        <stp/>
        <stp>T</stp>
        <tr r="AA41" s="1"/>
        <tr r="AA41" s="1"/>
      </tp>
      <tp>
        <v>3.8610000000000002</v>
        <stp/>
        <stp>ContractData</stp>
        <stp>NGE</stp>
        <stp>Open</stp>
        <stp/>
        <stp>T</stp>
        <tr r="Z37" s="1"/>
        <tr r="Z37" s="1"/>
      </tp>
      <tp>
        <v>58620</v>
        <stp/>
        <stp>ContractData</stp>
        <stp>IND</stp>
        <stp>High</stp>
        <stp/>
        <stp>T</stp>
        <tr r="AA27" s="1"/>
        <tr r="AA27" s="1"/>
      </tp>
      <tp t="s">
        <v>769: The study is disabled.</v>
        <stp/>
        <stp>StudyData</stp>
        <stp>SIE</stp>
        <stp>BBVlm^</stp>
        <stp/>
        <stp>c1</stp>
        <stp>15</stp>
        <stp>-1</stp>
        <tr r="U31" s="1"/>
      </tp>
      <tp t="s">
        <v>769: The study is disabled.</v>
        <stp/>
        <stp>StudyData</stp>
        <stp>PIL</stp>
        <stp>BBVlm^</stp>
        <stp/>
        <stp>c1</stp>
        <stp>15</stp>
        <stp>-1</stp>
        <tr r="U23" s="1"/>
      </tp>
      <tp>
        <v>3.883</v>
        <stp/>
        <stp>ContractData</stp>
        <stp>NGE</stp>
        <stp>Bid</stp>
        <stp/>
        <stp>T</stp>
        <tr r="D37" s="1"/>
        <tr r="D37" s="1"/>
      </tp>
      <tp>
        <v>85.600000000000009</v>
        <stp/>
        <stp>ContractData</stp>
        <stp>CLE</stp>
        <stp>Low</stp>
        <stp/>
        <stp>T</stp>
        <tr r="AB39" s="1"/>
        <tr r="AB39" s="1"/>
      </tp>
      <tp>
        <v>0.89390000000000003</v>
        <stp/>
        <stp>ContractData</stp>
        <stp>CA6</stp>
        <stp>Low</stp>
        <stp/>
        <stp>T</stp>
        <tr r="AB55" s="1"/>
        <tr r="AB55" s="1"/>
      </tp>
      <tp>
        <v>3.8850000000000002</v>
        <stp/>
        <stp>ContractData</stp>
        <stp>NGE</stp>
        <stp>Ask</stp>
        <stp/>
        <stp>T</stp>
        <tr r="E37" s="1"/>
        <tr r="E37" s="1"/>
      </tp>
      <tp>
        <v>1.6099000000000001</v>
        <stp/>
        <stp>ContractData</stp>
        <stp>BP6</stp>
        <stp>Low</stp>
        <stp/>
        <stp>T</stp>
        <tr r="AB51" s="1"/>
        <tr r="AB51" s="1"/>
      </tp>
      <tp>
        <v>3982.25</v>
        <stp/>
        <stp>ContractData</stp>
        <stp>ENQ</stp>
        <stp>Low</stp>
        <stp/>
        <stp>T</stp>
        <tr r="AB7" s="1"/>
        <tr r="AB7" s="1"/>
      </tp>
      <tp>
        <v>1326.7</v>
        <stp/>
        <stp>ContractData</stp>
        <stp>EMD</stp>
        <stp>Low</stp>
        <stp/>
        <stp>T</stp>
        <tr r="AB11" s="1"/>
        <tr r="AB11" s="1"/>
      </tp>
      <tp>
        <v>138.6</v>
        <stp/>
        <stp>ContractData</stp>
        <stp>ESB</stp>
        <stp>Low</stp>
        <stp/>
        <stp>T</stp>
        <tr r="AB29" s="1"/>
        <tr r="AB29" s="1"/>
      </tp>
      <tp>
        <v>2.5411000000000001</v>
        <stp/>
        <stp>ContractData</stp>
        <stp>HOE</stp>
        <stp>Ask</stp>
        <stp/>
        <stp>T</stp>
        <tr r="E41" s="1"/>
        <tr r="E41" s="1"/>
      </tp>
      <tp>
        <v>1.2668000000000001</v>
        <stp/>
        <stp>ContractData</stp>
        <stp>EU6</stp>
        <stp>Low</stp>
        <stp/>
        <stp>T</stp>
        <tr r="AB49" s="1"/>
        <tr r="AB49" s="1"/>
      </tp>
      <tp>
        <v>0.87280000000000002</v>
        <stp/>
        <stp>ContractData</stp>
        <stp>DA6</stp>
        <stp>Low</stp>
        <stp/>
        <stp>T</stp>
        <tr r="AB53" s="1"/>
        <tr r="AB53" s="1"/>
      </tp>
      <tp>
        <v>3005</v>
        <stp/>
        <stp>ContractData</stp>
        <stp>DSX</stp>
        <stp>Low</stp>
        <stp/>
        <stp>T</stp>
        <tr r="AB19" s="1"/>
        <tr r="AB19" s="1"/>
      </tp>
      <tp>
        <v>57625</v>
        <stp/>
        <stp>ContractData</stp>
        <stp>IND</stp>
        <stp>Ask</stp>
        <stp/>
        <stp>T</stp>
        <tr r="E27" s="1"/>
        <tr r="E27" s="1"/>
      </tp>
      <tp>
        <v>57610</v>
        <stp/>
        <stp>ContractData</stp>
        <stp>IND</stp>
        <stp>Bid</stp>
        <stp/>
        <stp>T</stp>
        <tr r="D27" s="1"/>
        <tr r="D27" s="1"/>
      </tp>
      <tp>
        <v>1219.3</v>
        <stp/>
        <stp>ContractData</stp>
        <stp>GCE</stp>
        <stp>Low</stp>
        <stp/>
        <stp>T</stp>
        <tr r="AB35" s="1"/>
        <tr r="AB35" s="1"/>
      </tp>
      <tp>
        <v>2.5406</v>
        <stp/>
        <stp>ContractData</stp>
        <stp>HOE</stp>
        <stp>Bid</stp>
        <stp/>
        <stp>T</stp>
        <tr r="D41" s="1"/>
        <tr r="D41" s="1"/>
      </tp>
      <tp>
        <v>17.37</v>
        <stp/>
        <stp>ContractData</stp>
        <stp>SIE</stp>
        <stp>Open</stp>
        <stp/>
        <stp>T</stp>
        <tr r="Z31" s="1"/>
        <tr r="Z31" s="1"/>
      </tp>
      <tp>
        <v>3006</v>
        <stp/>
        <stp>ContractData</stp>
        <stp>DSX</stp>
        <stp>Ask</stp>
        <stp/>
        <stp>T</stp>
        <tr r="E19" s="1"/>
        <tr r="E19" s="1"/>
      </tp>
      <tp>
        <v>57360</v>
        <stp/>
        <stp>ContractData</stp>
        <stp>IND</stp>
        <stp>Low</stp>
        <stp/>
        <stp>T</stp>
        <tr r="AB27" s="1"/>
        <tr r="AB27" s="1"/>
      </tp>
      <tp>
        <v>1224.8</v>
        <stp/>
        <stp>ContractData</stp>
        <stp>GCE</stp>
        <stp>Bid</stp>
        <stp/>
        <stp>T</stp>
        <tr r="D35" s="1"/>
        <tr r="D35" s="1"/>
      </tp>
      <tp>
        <v>0.87390000000000001</v>
        <stp/>
        <stp>ContractData</stp>
        <stp>DA6</stp>
        <stp>Ask</stp>
        <stp/>
        <stp>T</stp>
        <tr r="E53" s="1"/>
        <tr r="E53" s="1"/>
      </tp>
      <tp>
        <v>1.2688000000000001</v>
        <stp/>
        <stp>ContractData</stp>
        <stp>EU6</stp>
        <stp>Ask</stp>
        <stp/>
        <stp>T</stp>
        <tr r="E49" s="1"/>
        <tr r="E49" s="1"/>
      </tp>
      <tp>
        <v>2.5350999999999999</v>
        <stp/>
        <stp>ContractData</stp>
        <stp>HOE</stp>
        <stp>Low</stp>
        <stp/>
        <stp>T</stp>
        <tr r="AB41" s="1"/>
        <tr r="AB41" s="1"/>
      </tp>
      <tp>
        <v>138.70000000000002</v>
        <stp/>
        <stp>ContractData</stp>
        <stp>ESB</stp>
        <stp>Ask</stp>
        <stp/>
        <stp>T</stp>
        <tr r="E29" s="1"/>
        <tr r="E29" s="1"/>
      </tp>
      <tp>
        <v>3985</v>
        <stp/>
        <stp>ContractData</stp>
        <stp>ENQ</stp>
        <stp>Ask</stp>
        <stp/>
        <stp>T</stp>
        <tr r="E7" s="1"/>
        <tr r="E7" s="1"/>
      </tp>
      <tp>
        <v>1327.2</v>
        <stp/>
        <stp>ContractData</stp>
        <stp>EMD</stp>
        <stp>Ask</stp>
        <stp/>
        <stp>T</stp>
        <tr r="E11" s="1"/>
        <tr r="E11" s="1"/>
      </tp>
      <tp>
        <v>1327</v>
        <stp/>
        <stp>ContractData</stp>
        <stp>EMD</stp>
        <stp>Bid</stp>
        <stp/>
        <stp>T</stp>
        <tr r="D11" s="1"/>
        <tr r="D11" s="1"/>
      </tp>
      <tp>
        <v>3984.75</v>
        <stp/>
        <stp>ContractData</stp>
        <stp>ENQ</stp>
        <stp>Bid</stp>
        <stp/>
        <stp>T</stp>
        <tr r="D7" s="1"/>
        <tr r="D7" s="1"/>
      </tp>
      <tp>
        <v>1.2687000000000002</v>
        <stp/>
        <stp>ContractData</stp>
        <stp>EU6</stp>
        <stp>Bid</stp>
        <stp/>
        <stp>T</stp>
        <tr r="D49" s="1"/>
        <tr r="D49" s="1"/>
      </tp>
      <tp>
        <v>138.5</v>
        <stp/>
        <stp>ContractData</stp>
        <stp>ESB</stp>
        <stp>Bid</stp>
        <stp/>
        <stp>T</stp>
        <tr r="D29" s="1"/>
        <tr r="D29" s="1"/>
      </tp>
      <tp>
        <v>0.87380000000000002</v>
        <stp/>
        <stp>ContractData</stp>
        <stp>DA6</stp>
        <stp>Bid</stp>
        <stp/>
        <stp>T</stp>
        <tr r="D53" s="1"/>
        <tr r="D53" s="1"/>
      </tp>
      <tp>
        <v>1225</v>
        <stp/>
        <stp>ContractData</stp>
        <stp>GCE</stp>
        <stp>Ask</stp>
        <stp/>
        <stp>T</stp>
        <tr r="E35" s="1"/>
        <tr r="E35" s="1"/>
      </tp>
      <tp>
        <v>3005</v>
        <stp/>
        <stp>ContractData</stp>
        <stp>DSX</stp>
        <stp>Bid</stp>
        <stp/>
        <stp>T</stp>
        <tr r="D19" s="1"/>
        <tr r="D19" s="1"/>
      </tp>
      <tp>
        <v>85.77</v>
        <stp/>
        <stp>ContractData</stp>
        <stp>CLE</stp>
        <stp>Bid</stp>
        <stp/>
        <stp>T</stp>
        <tr r="D39" s="1"/>
        <tr r="D39" s="1"/>
      </tp>
      <tp>
        <v>0.89430000000000009</v>
        <stp/>
        <stp>ContractData</stp>
        <stp>CA6</stp>
        <stp>Bid</stp>
        <stp/>
        <stp>T</stp>
        <tr r="D55" s="1"/>
        <tr r="D55" s="1"/>
      </tp>
      <tp>
        <v>1.6112000000000002</v>
        <stp/>
        <stp>ContractData</stp>
        <stp>BP6</stp>
        <stp>Bid</stp>
        <stp/>
        <stp>T</stp>
        <tr r="D51" s="1"/>
        <tr r="D51" s="1"/>
      </tp>
      <tp>
        <v>1.6113000000000002</v>
        <stp/>
        <stp>ContractData</stp>
        <stp>BP6</stp>
        <stp>Ask</stp>
        <stp/>
        <stp>T</stp>
        <tr r="E51" s="1"/>
        <tr r="E51" s="1"/>
      </tp>
      <tp>
        <v>3.8149999999999999</v>
        <stp/>
        <stp>ContractData</stp>
        <stp>NGE</stp>
        <stp>Low</stp>
        <stp/>
        <stp>T</stp>
        <tr r="AB37" s="1"/>
        <tr r="AB37" s="1"/>
      </tp>
      <tp>
        <v>0.89440000000000008</v>
        <stp/>
        <stp>ContractData</stp>
        <stp>CA6</stp>
        <stp>Ask</stp>
        <stp/>
        <stp>T</stp>
        <tr r="E55" s="1"/>
        <tr r="E55" s="1"/>
      </tp>
      <tp>
        <v>85.79</v>
        <stp/>
        <stp>ContractData</stp>
        <stp>CLE</stp>
        <stp>Ask</stp>
        <stp/>
        <stp>T</stp>
        <tr r="E39" s="1"/>
        <tr r="E39" s="1"/>
      </tp>
      <tp>
        <v>6361.5</v>
        <stp/>
        <stp>ContractData</stp>
        <stp>QFA</stp>
        <stp>Low</stp>
        <stp/>
        <stp>T</stp>
        <tr r="AB21" s="1"/>
        <tr r="AB21" s="1"/>
      </tp>
      <tp>
        <v>4104</v>
        <stp/>
        <stp>ContractData</stp>
        <stp>PIL</stp>
        <stp>Low</stp>
        <stp/>
        <stp>T</stp>
        <tr r="AB23" s="1"/>
        <tr r="AB23" s="1"/>
      </tp>
      <tp>
        <v>1271.7</v>
        <stp/>
        <stp>ContractData</stp>
        <stp>PLA</stp>
        <stp>Low</stp>
        <stp/>
        <stp>T</stp>
        <tr r="AB33" s="1"/>
        <tr r="AB33" s="1"/>
      </tp>
      <tp>
        <v>17.344999999999999</v>
        <stp/>
        <stp>ContractData</stp>
        <stp>SIE</stp>
        <stp>Low</stp>
        <stp/>
        <stp>T</stp>
        <tr r="AB31" s="1"/>
        <tr r="AB31" s="1"/>
      </tp>
      <tp>
        <v>2.2743000000000002</v>
        <stp/>
        <stp>ContractData</stp>
        <stp>RBE</stp>
        <stp>Low</stp>
        <stp/>
        <stp>T</stp>
        <tr r="AB43" s="1"/>
        <tr r="AB43" s="1"/>
      </tp>
      <tp>
        <v>1066.7</v>
        <stp/>
        <stp>ContractData</stp>
        <stp>TFE</stp>
        <stp>Low</stp>
        <stp/>
        <stp>T</stp>
        <tr r="AB9" s="1"/>
        <tr r="AB9" s="1"/>
      </tp>
      <tp>
        <v>344.75</v>
        <stp/>
        <stp>ContractData</stp>
        <stp>ZCE</stp>
        <stp>Bid</stp>
        <stp/>
        <stp>T</stp>
        <tr r="D59" s="1"/>
        <tr r="D59" s="1"/>
      </tp>
      <tp>
        <v>493.25</v>
        <stp/>
        <stp>ContractData</stp>
        <stp>ZWA</stp>
        <stp>Bid</stp>
        <stp/>
        <stp>T</stp>
        <tr r="D61" s="1"/>
        <tr r="D61" s="1"/>
      </tp>
      <tp>
        <v>940.25</v>
        <stp/>
        <stp>ContractData</stp>
        <stp>ZSE</stp>
        <stp>Bid</stp>
        <stp/>
        <stp>T</stp>
        <tr r="D57" s="1"/>
        <tr r="D57" s="1"/>
      </tp>
      <tp>
        <v>493.5</v>
        <stp/>
        <stp>ContractData</stp>
        <stp>ZWA</stp>
        <stp>Ask</stp>
        <stp/>
        <stp>T</stp>
        <tr r="E61" s="1"/>
        <tr r="E61" s="1"/>
      </tp>
      <tp>
        <v>940.5</v>
        <stp/>
        <stp>ContractData</stp>
        <stp>ZSE</stp>
        <stp>Ask</stp>
        <stp/>
        <stp>T</stp>
        <tr r="E57" s="1"/>
        <tr r="E57" s="1"/>
      </tp>
      <tp>
        <v>345</v>
        <stp/>
        <stp>ContractData</stp>
        <stp>ZCE</stp>
        <stp>Ask</stp>
        <stp/>
        <stp>T</stp>
        <tr r="E59" s="1"/>
        <tr r="E59" s="1"/>
      </tp>
      <tp t="s">
        <v>769: The study is disabled.</v>
        <stp/>
        <stp>StudyData</stp>
        <stp>ZWA</stp>
        <stp>BBVlm^</stp>
        <stp/>
        <stp>c1</stp>
        <stp>15</stp>
        <stp>-1</stp>
        <tr r="U61" s="1"/>
      </tp>
      <tp>
        <v>1068</v>
        <stp/>
        <stp>ContractData</stp>
        <stp>TFE</stp>
        <stp>Ask</stp>
        <stp/>
        <stp>T</stp>
        <tr r="E9" s="1"/>
        <tr r="E9" s="1"/>
      </tp>
      <tp>
        <v>340.75</v>
        <stp/>
        <stp>ContractData</stp>
        <stp>ZCE</stp>
        <stp>Low</stp>
        <stp/>
        <stp>T</stp>
        <tr r="AB59" s="1"/>
        <tr r="AB59" s="1"/>
      </tp>
      <tp>
        <v>1067.9000000000001</v>
        <stp/>
        <stp>ContractData</stp>
        <stp>TFE</stp>
        <stp>Bid</stp>
        <stp/>
        <stp>T</stp>
        <tr r="D9" s="1"/>
        <tr r="D9" s="1"/>
      </tp>
      <tp>
        <v>932.5</v>
        <stp/>
        <stp>ContractData</stp>
        <stp>ZSE</stp>
        <stp>Low</stp>
        <stp/>
        <stp>T</stp>
        <tr r="AB57" s="1"/>
        <tr r="AB57" s="1"/>
      </tp>
      <tp>
        <v>492</v>
        <stp/>
        <stp>ContractData</stp>
        <stp>ZWA</stp>
        <stp>Low</stp>
        <stp/>
        <stp>T</stp>
        <tr r="AB61" s="1"/>
        <tr r="AB61" s="1"/>
      </tp>
      <tp>
        <v>17.400000000000002</v>
        <stp/>
        <stp>ContractData</stp>
        <stp>SIE</stp>
        <stp>Bid</stp>
        <stp/>
        <stp>T</stp>
        <tr r="D31" s="1"/>
        <tr r="D31" s="1"/>
      </tp>
      <tp>
        <v>1276.9000000000001</v>
        <stp/>
        <stp>ContractData</stp>
        <stp>PLA</stp>
        <stp>Ask</stp>
        <stp/>
        <stp>T</stp>
        <tr r="E33" s="1"/>
        <tr r="E33" s="1"/>
      </tp>
      <tp>
        <v>4105</v>
        <stp/>
        <stp>ContractData</stp>
        <stp>PIL</stp>
        <stp>Ask</stp>
        <stp/>
        <stp>T</stp>
        <tr r="E23" s="1"/>
        <tr r="E23" s="1"/>
      </tp>
      <tp>
        <v>2.2805</v>
        <stp/>
        <stp>ContractData</stp>
        <stp>RBE</stp>
        <stp>Bid</stp>
        <stp/>
        <stp>T</stp>
        <tr r="D43" s="1"/>
        <tr r="D43" s="1"/>
      </tp>
      <tp>
        <v>6362.5</v>
        <stp/>
        <stp>ContractData</stp>
        <stp>QFA</stp>
        <stp>Ask</stp>
        <stp/>
        <stp>T</stp>
        <tr r="E21" s="1"/>
        <tr r="E21" s="1"/>
      </tp>
      <tp>
        <v>1101.2</v>
        <stp/>
        <stp>ContractData</stp>
        <stp>TFE</stp>
        <stp>High</stp>
        <stp/>
        <stp>T</stp>
        <tr r="AA9" s="1"/>
        <tr r="AA9" s="1"/>
      </tp>
      <tp>
        <v>6362</v>
        <stp/>
        <stp>ContractData</stp>
        <stp>QFA</stp>
        <stp>Bid</stp>
        <stp/>
        <stp>T</stp>
        <tr r="D21" s="1"/>
        <tr r="D21" s="1"/>
      </tp>
      <tp>
        <v>2.2810000000000001</v>
        <stp/>
        <stp>ContractData</stp>
        <stp>RBE</stp>
        <stp>Ask</stp>
        <stp/>
        <stp>T</stp>
        <tr r="E43" s="1"/>
        <tr r="E43" s="1"/>
      </tp>
      <tp>
        <v>1276.3000000000002</v>
        <stp/>
        <stp>ContractData</stp>
        <stp>PLA</stp>
        <stp>Bid</stp>
        <stp/>
        <stp>T</stp>
        <tr r="D33" s="1"/>
        <tr r="D33" s="1"/>
      </tp>
      <tp>
        <v>4104.5</v>
        <stp/>
        <stp>ContractData</stp>
        <stp>PIL</stp>
        <stp>Bid</stp>
        <stp/>
        <stp>T</stp>
        <tr r="D23" s="1"/>
        <tr r="D23" s="1"/>
      </tp>
      <tp>
        <v>17.41</v>
        <stp/>
        <stp>ContractData</stp>
        <stp>SIE</stp>
        <stp>Ask</stp>
        <stp/>
        <stp>T</stp>
        <tr r="E31" s="1"/>
        <tr r="E31" s="1"/>
      </tp>
      <tp>
        <v>2.3172000000000001</v>
        <stp/>
        <stp>ContractData</stp>
        <stp>RBE</stp>
        <stp>Open</stp>
        <stp/>
        <stp>T</stp>
        <tr r="Z43" s="1"/>
        <tr r="Z43" s="1"/>
      </tp>
      <tp t="s">
        <v>769: The study is disabled.</v>
        <stp/>
        <stp>StudyData</stp>
        <stp>EU6</stp>
        <stp>BBVlm^</stp>
        <stp/>
        <stp>c1</stp>
        <stp>15</stp>
        <stp>-1</stp>
        <tr r="U49" s="1"/>
      </tp>
      <tp>
        <v>6514.5</v>
        <stp/>
        <stp>ContractData</stp>
        <stp>QFA</stp>
        <stp>Open</stp>
        <stp/>
        <stp>T</stp>
        <tr r="Z21" s="1"/>
        <tr r="Z21" s="1"/>
      </tp>
      <tp>
        <v>89201.58</v>
        <stp/>
        <stp>StudyData</stp>
        <stp>DD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17" s="1"/>
      </tp>
      <tp>
        <v>89862.25</v>
        <stp/>
        <stp>StudyData</stp>
        <stp>DD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17" s="1"/>
      </tp>
      <tp>
        <v>90522.92</v>
        <stp/>
        <stp>StudyData</stp>
        <stp>DD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17" s="1"/>
      </tp>
      <tp>
        <v>4216</v>
        <stp/>
        <stp>ContractData</stp>
        <stp>PIL</stp>
        <stp>Open</stp>
        <stp/>
        <stp>T</stp>
        <tr r="Z23" s="1"/>
        <tr r="Z23" s="1"/>
      </tp>
      <tp>
        <v>1280.6000000000001</v>
        <stp/>
        <stp>ContractData</stp>
        <stp>PLA</stp>
        <stp>Open</stp>
        <stp/>
        <stp>T</stp>
        <tr r="Z33" s="1"/>
        <tr r="Z33" s="1"/>
      </tp>
      <tp t="s">
        <v>769: The study is disabled.</v>
        <stp/>
        <stp>StudyData</stp>
        <stp>DSX</stp>
        <stp>BBVlm^</stp>
        <stp/>
        <stp>c1</stp>
        <stp>15</stp>
        <stp>-1</stp>
        <tr r="U19" s="1"/>
      </tp>
      <tp>
        <v>4217.5</v>
        <stp/>
        <stp>ContractData</stp>
        <stp>PIL</stp>
        <stp>High</stp>
        <stp/>
        <stp>T</stp>
        <tr r="AA23" s="1"/>
        <tr r="AA23" s="1"/>
      </tp>
      <tp t="s">
        <v>769: The study is disabled.</v>
        <stp/>
        <stp>StudyData</stp>
        <stp>ZSE</stp>
        <stp>BBVlm^</stp>
        <stp/>
        <stp>c1</stp>
        <stp>15</stp>
        <stp>-1</stp>
        <tr r="U57" s="1"/>
      </tp>
      <tp>
        <v>1294.8000000000002</v>
        <stp/>
        <stp>ContractData</stp>
        <stp>PLA</stp>
        <stp>High</stp>
        <stp/>
        <stp>T</stp>
        <tr r="AA33" s="1"/>
        <tr r="AA33" s="1"/>
      </tp>
      <tp t="s">
        <v>769: The study is disabled.</v>
        <stp/>
        <stp>StudyData</stp>
        <stp>ESB</stp>
        <stp>BBVlm^</stp>
        <stp/>
        <stp>c1</stp>
        <stp>15</stp>
        <stp>-1</stp>
        <tr r="U29" s="1"/>
      </tp>
      <tp>
        <v>6530.5</v>
        <stp/>
        <stp>ContractData</stp>
        <stp>QFA</stp>
        <stp>High</stp>
        <stp/>
        <stp>T</stp>
        <tr r="AA21" s="1"/>
        <tr r="AA21" s="1"/>
      </tp>
      <tp>
        <v>-2.2675478577939834</v>
        <stp/>
        <stp>ContractData</stp>
        <stp>ET</stp>
        <stp>PerCentNetLastQuote</stp>
        <stp/>
        <stp>T</stp>
        <tr r="I47" s="1"/>
        <tr r="I47" s="1"/>
      </tp>
      <tp>
        <v>-1.5292468459283803</v>
        <stp/>
        <stp>ContractData</stp>
        <stp>EP</stp>
        <stp>PerCentNetLastQuote</stp>
        <stp/>
        <stp>T</stp>
        <tr r="I5" s="1"/>
        <tr r="I5" s="1"/>
      </tp>
      <tp>
        <v>-2.0897323387450637</v>
        <stp/>
        <stp>ContractData</stp>
        <stp>DD</stp>
        <stp>PerCentNetLastQuote</stp>
        <stp/>
        <stp>T</stp>
        <tr r="I17" s="1"/>
        <tr r="I17" s="1"/>
      </tp>
      <tp>
        <v>-1.2445181936707361</v>
        <stp/>
        <stp>ContractData</stp>
        <stp>TP</stp>
        <stp>PerCentNetLastQuote</stp>
        <stp/>
        <stp>T</stp>
        <tr r="I15" s="1"/>
        <tr r="I15" s="1"/>
      </tp>
      <tp>
        <v>-1.6693944353518821</v>
        <stp/>
        <stp>ContractData</stp>
        <stp>QO</stp>
        <stp>PerCentNetLastQuote</stp>
        <stp/>
        <stp>T</stp>
        <tr r="I45" s="1"/>
        <tr r="I45" s="1"/>
      </tp>
      <tp>
        <v>-1.5851422487726976</v>
        <stp/>
        <stp>ContractData</stp>
        <stp>YM</stp>
        <stp>PerCentNetLastQuote</stp>
        <stp/>
        <stp>T</stp>
        <tr r="I13" s="1"/>
        <tr r="I13" s="1"/>
      </tp>
      <tp>
        <v>2.3226</v>
        <stp/>
        <stp>ContractData</stp>
        <stp>RBE</stp>
        <stp>High</stp>
        <stp/>
        <stp>T</stp>
        <tr r="AA43" s="1"/>
        <tr r="AA43" s="1"/>
      </tp>
      <tp t="s">
        <v>769: The study is disabled.</v>
        <stp/>
        <stp>StudyData</stp>
        <stp>BP6</stp>
        <stp>BBVlm^</stp>
        <stp/>
        <stp>c1</stp>
        <stp>15</stp>
        <stp>-1</stp>
        <tr r="U51" s="1"/>
      </tp>
      <tp>
        <v>1091</v>
        <stp/>
        <stp>ContractData</stp>
        <stp>TFE</stp>
        <stp>Open</stp>
        <stp/>
        <stp>T</stp>
        <tr r="Z9" s="1"/>
        <tr r="Z9" s="1"/>
      </tp>
      <tp>
        <v>17.72</v>
        <stp/>
        <stp>ContractData</stp>
        <stp>SIE</stp>
        <stp>High</stp>
        <stp/>
        <stp>T</stp>
        <tr r="AA31" s="1"/>
        <tr r="AA31" s="1"/>
      </tp>
      <tp>
        <v>9001.27</v>
        <stp/>
        <stp>StudyData</stp>
        <stp>QO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45" s="1"/>
      </tp>
      <tp>
        <v>9076.25</v>
        <stp/>
        <stp>StudyData</stp>
        <stp>QO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45" s="1"/>
      </tp>
      <tp>
        <v>9151.23</v>
        <stp/>
        <stp>StudyData</stp>
        <stp>QO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45" s="1"/>
      </tp>
      <tp>
        <v>342.5</v>
        <stp/>
        <stp>ContractData</stp>
        <stp>ZCE</stp>
        <stp>Open</stp>
        <stp/>
        <stp>T</stp>
        <tr r="Z59" s="1"/>
        <tr r="Z59" s="1"/>
      </tp>
      <tp>
        <v>-2.1890320373959642</v>
        <stp/>
        <stp>ContractData</stp>
        <stp>CLE</stp>
        <stp>PerCentNetLastQuote</stp>
        <stp/>
        <stp>T</stp>
        <tr r="I39" s="1"/>
        <tr r="I39" s="1"/>
      </tp>
      <tp>
        <v>-0.46739372356999775</v>
        <stp/>
        <stp>ContractData</stp>
        <stp>CA6</stp>
        <stp>PerCentNetLastQuote</stp>
        <stp/>
        <stp>T</stp>
        <tr r="I55" s="1"/>
        <tr r="I55" s="1"/>
      </tp>
      <tp>
        <v>-0.29084158415841582</v>
        <stp/>
        <stp>ContractData</stp>
        <stp>BP6</stp>
        <stp>PerCentNetLastQuote</stp>
        <stp/>
        <stp>T</stp>
        <tr r="I51" s="1"/>
        <tr r="I51" s="1"/>
      </tp>
      <tp>
        <v>-2.1892655367231639</v>
        <stp/>
        <stp>ContractData</stp>
        <stp>ESB</stp>
        <stp>PerCentNetLastQuote</stp>
        <stp/>
        <stp>T</stp>
        <tr r="I29" s="1"/>
        <tr r="I29" s="1"/>
      </tp>
      <tp>
        <v>-0.41601255886970173</v>
        <stp/>
        <stp>ContractData</stp>
        <stp>EU6</stp>
        <stp>PerCentNetLastQuote</stp>
        <stp/>
        <stp>T</stp>
        <tr r="I49" s="1"/>
        <tr r="I49" s="1"/>
      </tp>
      <tp>
        <v>-1.1411560406846937</v>
        <stp/>
        <stp>ContractData</stp>
        <stp>ENQ</stp>
        <stp>PerCentNetLastQuote</stp>
        <stp/>
        <stp>T</stp>
        <tr r="I7" s="1"/>
        <tr r="I7" s="1"/>
      </tp>
      <tp>
        <v>-1.9648397104446742</v>
        <stp/>
        <stp>ContractData</stp>
        <stp>EMD</stp>
        <stp>PerCentNetLastQuote</stp>
        <stp/>
        <stp>T</stp>
        <tr r="I11" s="1"/>
        <tr r="I11" s="1"/>
      </tp>
      <tp>
        <v>-2.4975673045734674</v>
        <stp/>
        <stp>ContractData</stp>
        <stp>DSX</stp>
        <stp>PerCentNetLastQuote</stp>
        <stp/>
        <stp>T</stp>
        <tr r="I19" s="1"/>
        <tr r="I19" s="1"/>
      </tp>
      <tp>
        <v>-0.68197317572175498</v>
        <stp/>
        <stp>ContractData</stp>
        <stp>DA6</stp>
        <stp>PerCentNetLastQuote</stp>
        <stp/>
        <stp>T</stp>
        <tr r="I53" s="1"/>
        <tr r="I53" s="1"/>
      </tp>
      <tp>
        <v>0.25370324903838287</v>
        <stp/>
        <stp>ContractData</stp>
        <stp>GCE</stp>
        <stp>PerCentNetLastQuote</stp>
        <stp/>
        <stp>T</stp>
        <tr r="I35" s="1"/>
        <tr r="I35" s="1"/>
      </tp>
      <tp>
        <v>0.4882727351992327</v>
        <stp/>
        <stp>ContractData</stp>
        <stp>IND</stp>
        <stp>PerCentNetLastQuote</stp>
        <stp/>
        <stp>T</stp>
        <tr r="I27" s="1"/>
        <tr r="I27" s="1"/>
      </tp>
      <tp>
        <v>-1.6030977734753147</v>
        <stp/>
        <stp>ContractData</stp>
        <stp>HOE</stp>
        <stp>PerCentNetLastQuote</stp>
        <stp/>
        <stp>T</stp>
        <tr r="I41" s="1"/>
        <tr r="I41" s="1"/>
      </tp>
      <tp>
        <v>0.59585492227979275</v>
        <stp/>
        <stp>ContractData</stp>
        <stp>NGE</stp>
        <stp>PerCentNetLastQuote</stp>
        <stp/>
        <stp>T</stp>
        <tr r="I37" s="1"/>
        <tr r="I37" s="1"/>
      </tp>
      <tp>
        <v>-2.3931886170131165</v>
        <stp/>
        <stp>ContractData</stp>
        <stp>QFA</stp>
        <stp>PerCentNetLastQuote</stp>
        <stp/>
        <stp>T</stp>
        <tr r="I21" s="1"/>
        <tr r="I21" s="1"/>
      </tp>
      <tp>
        <v>-2.7484895154602533</v>
        <stp/>
        <stp>ContractData</stp>
        <stp>PIL</stp>
        <stp>PerCentNetLastQuote</stp>
        <stp/>
        <stp>T</stp>
        <tr r="I23" s="1"/>
        <tr r="I23" s="1"/>
      </tp>
      <tp>
        <v>0.78932828163233093</v>
        <stp/>
        <stp>ContractData</stp>
        <stp>PLA</stp>
        <stp>PerCentNetLastQuote</stp>
        <stp/>
        <stp>T</stp>
        <tr r="I33" s="1"/>
        <tr r="I33" s="1"/>
      </tp>
      <tp>
        <v>934</v>
        <stp/>
        <stp>ContractData</stp>
        <stp>ZSE</stp>
        <stp>Open</stp>
        <stp/>
        <stp>T</stp>
        <tr r="Z57" s="1"/>
        <tr r="Z57" s="1"/>
      </tp>
      <tp>
        <v>0.17271157167530224</v>
        <stp/>
        <stp>ContractData</stp>
        <stp>SIE</stp>
        <stp>PerCentNetLastQuote</stp>
        <stp/>
        <stp>T</stp>
        <tr r="I31" s="1"/>
        <tr r="I31" s="1"/>
      </tp>
      <tp>
        <v>-1.7322359632869393</v>
        <stp/>
        <stp>ContractData</stp>
        <stp>RBE</stp>
        <stp>PerCentNetLastQuote</stp>
        <stp/>
        <stp>T</stp>
        <tr r="I43" s="1"/>
        <tr r="I43" s="1"/>
      </tp>
      <tp>
        <v>-2.1531977276892067</v>
        <stp/>
        <stp>ContractData</stp>
        <stp>TFE</stp>
        <stp>PerCentNetLastQuote</stp>
        <stp/>
        <stp>T</stp>
        <tr r="I9" s="1"/>
        <tr r="I9" s="1"/>
      </tp>
      <tp>
        <v>508</v>
        <stp/>
        <stp>ContractData</stp>
        <stp>ZWA</stp>
        <stp>Open</stp>
        <stp/>
        <stp>T</stp>
        <tr r="Z61" s="1"/>
        <tr r="Z61" s="1"/>
      </tp>
      <tp>
        <v>0.6420545746388443</v>
        <stp/>
        <stp>ContractData</stp>
        <stp>ZSE</stp>
        <stp>PerCentNetLastQuote</stp>
        <stp/>
        <stp>T</stp>
        <tr r="I57" s="1"/>
        <tr r="I57" s="1"/>
      </tp>
      <tp>
        <v>-2.9035433070866143</v>
        <stp/>
        <stp>ContractData</stp>
        <stp>ZWA</stp>
        <stp>PerCentNetLastQuote</stp>
        <stp/>
        <stp>T</stp>
        <tr r="I61" s="1"/>
        <tr r="I61" s="1"/>
      </tp>
      <tp>
        <v>0.36390101892285298</v>
        <stp/>
        <stp>ContractData</stp>
        <stp>ZCE</stp>
        <stp>PerCentNetLastQuote</stp>
        <stp/>
        <stp>T</stp>
        <tr r="I59" s="1"/>
        <tr r="I59" s="1"/>
      </tp>
      <tp>
        <v>16627.73</v>
        <stp/>
        <stp>StudyData</stp>
        <stp>YM</stp>
        <stp>BBnds</stp>
        <stp>MAType=Sim,InputChoice=Close,Period1=20,Percent=2,Divisor=0</stp>
        <stp>BLO</stp>
        <stp>A5C</stp>
        <stp>0</stp>
        <stp>ALL</stp>
        <stp/>
        <stp/>
        <stp>False</stp>
        <stp>D</stp>
        <tr r="K13" s="1"/>
      </tp>
      <tp>
        <v>16739.5</v>
        <stp/>
        <stp>StudyData</stp>
        <stp>YM</stp>
        <stp>BBnds</stp>
        <stp>MAType=Sim,InputChoice=Close,Period1=20,Percent=2,Divisor=0</stp>
        <stp>BMA</stp>
        <stp>A5C</stp>
        <stp>0</stp>
        <stp>ALL</stp>
        <stp/>
        <stp/>
        <stp>False</stp>
        <stp>D</stp>
        <tr r="K13" s="1"/>
      </tp>
      <tp>
        <v>16851.27</v>
        <stp/>
        <stp>StudyData</stp>
        <stp>YM</stp>
        <stp>BBnds</stp>
        <stp>MAType=Sim,InputChoice=Close,Period1=20,Percent=2,Divisor=0</stp>
        <stp>BHI</stp>
        <stp>A5C</stp>
        <stp>0</stp>
        <stp>ALL</stp>
        <stp/>
        <stp/>
        <stp>False</stp>
        <stp>D</stp>
        <tr r="K13" s="1"/>
      </tp>
      <tp>
        <v>944.75</v>
        <stp/>
        <stp>ContractData</stp>
        <stp>ZSE</stp>
        <stp>High</stp>
        <stp/>
        <stp>T</stp>
        <tr r="AA57" s="1"/>
        <tr r="AA57" s="1"/>
      </tp>
      <tp>
        <v>508.25</v>
        <stp/>
        <stp>ContractData</stp>
        <stp>ZWA</stp>
        <stp>High</stp>
        <stp/>
        <stp>T</stp>
        <tr r="AA61" s="1"/>
        <tr r="AA61" s="1"/>
      </tp>
      <tp>
        <v>348</v>
        <stp/>
        <stp>ContractData</stp>
        <stp>ZCE</stp>
        <stp>High</stp>
        <stp/>
        <stp>T</stp>
        <tr r="AA59" s="1"/>
        <tr r="AA59" s="1"/>
      </tp>
      <tp>
        <v>90.12</v>
        <stp/>
        <stp>ContractData</stp>
        <stp>QO</stp>
        <stp>Bid</stp>
        <stp/>
        <stp>T</stp>
        <tr r="D45" s="1"/>
        <tr r="D45" s="1"/>
      </tp>
      <tp>
        <v>833.2</v>
        <stp/>
        <stp>ContractData</stp>
        <stp>TP</stp>
        <stp>Bid</stp>
        <stp/>
        <stp>T</stp>
        <tr r="D15" s="1"/>
        <tr r="D15" s="1"/>
      </tp>
      <tp>
        <v>16638</v>
        <stp/>
        <stp>ContractData</stp>
        <stp>YM</stp>
        <stp>Bid</stp>
        <stp/>
        <stp>T</stp>
        <tr r="D13" s="1"/>
        <tr r="D13" s="1"/>
      </tp>
      <tp>
        <v>85.77</v>
        <stp/>
        <stp>ContractData</stp>
        <stp>ET</stp>
        <stp>Bid</stp>
        <stp/>
        <stp>T</stp>
        <tr r="D47" s="1"/>
        <tr r="D47" s="1"/>
      </tp>
      <tp>
        <v>1931.5</v>
        <stp/>
        <stp>ContractData</stp>
        <stp>EP</stp>
        <stp>Bid</stp>
        <stp/>
        <stp>T</stp>
        <tr r="D5" s="1"/>
        <tr r="D5" s="1"/>
      </tp>
      <tp>
        <v>8925.5</v>
        <stp/>
        <stp>ContractData</stp>
        <stp>DD</stp>
        <stp>Bid</stp>
        <stp/>
        <stp>T</stp>
        <tr r="D17" s="1"/>
        <tr r="D17" s="1"/>
      </tp>
      <tp>
        <v>1931.75</v>
        <stp/>
        <stp>ContractData</stp>
        <stp>EP</stp>
        <stp>Ask</stp>
        <stp/>
        <stp>T</stp>
        <tr r="E5" s="1"/>
        <tr r="E5" s="1"/>
      </tp>
      <tp>
        <v>85.78</v>
        <stp/>
        <stp>ContractData</stp>
        <stp>ET</stp>
        <stp>Ask</stp>
        <stp/>
        <stp>T</stp>
        <tr r="E47" s="1"/>
        <tr r="E47" s="1"/>
      </tp>
      <tp>
        <v>8926.5</v>
        <stp/>
        <stp>ContractData</stp>
        <stp>DD</stp>
        <stp>Ask</stp>
        <stp/>
        <stp>T</stp>
        <tr r="E17" s="1"/>
        <tr r="E17" s="1"/>
      </tp>
      <tp>
        <v>16639</v>
        <stp/>
        <stp>ContractData</stp>
        <stp>YM</stp>
        <stp>Ask</stp>
        <stp/>
        <stp>T</stp>
        <tr r="E13" s="1"/>
        <tr r="E13" s="1"/>
      </tp>
      <tp>
        <v>90.13</v>
        <stp/>
        <stp>ContractData</stp>
        <stp>QO</stp>
        <stp>Ask</stp>
        <stp/>
        <stp>T</stp>
        <tr r="E45" s="1"/>
        <tr r="E45" s="1"/>
      </tp>
      <tp>
        <v>833.4</v>
        <stp/>
        <stp>ContractData</stp>
        <stp>TP</stp>
        <stp>Ask</stp>
        <stp/>
        <stp>T</stp>
        <tr r="E15" s="1"/>
        <tr r="E15" s="1"/>
      </tp>
      <tp>
        <v>833</v>
        <stp/>
        <stp>ContractData</stp>
        <stp>TP</stp>
        <stp>Low</stp>
        <stp/>
        <stp>T</stp>
        <tr r="AB15" s="1"/>
        <tr r="AB15" s="1"/>
      </tp>
      <tp>
        <v>89.9</v>
        <stp/>
        <stp>ContractData</stp>
        <stp>QO</stp>
        <stp>Low</stp>
        <stp/>
        <stp>T</stp>
        <tr r="AB45" s="1"/>
        <tr r="AB45" s="1"/>
      </tp>
      <tp>
        <v>16630</v>
        <stp/>
        <stp>ContractData</stp>
        <stp>YM</stp>
        <stp>Low</stp>
        <stp/>
        <stp>T</stp>
        <tr r="AB13" s="1"/>
        <tr r="AB13" s="1"/>
      </tp>
      <tp>
        <v>85.61</v>
        <stp/>
        <stp>ContractData</stp>
        <stp>ET</stp>
        <stp>Low</stp>
        <stp/>
        <stp>T</stp>
        <tr r="AB47" s="1"/>
        <tr r="AB47" s="1"/>
      </tp>
      <tp>
        <v>1930.5</v>
        <stp/>
        <stp>ContractData</stp>
        <stp>EP</stp>
        <stp>Low</stp>
        <stp/>
        <stp>T</stp>
        <tr r="AB5" s="1"/>
        <tr r="AB5" s="1"/>
      </tp>
      <tp>
        <v>8921.5</v>
        <stp/>
        <stp>ContractData</stp>
        <stp>DD</stp>
        <stp>Low</stp>
        <stp/>
        <stp>T</stp>
        <tr r="AB17" s="1"/>
        <tr r="AB17" s="1"/>
      </tp>
      <tp t="s">
        <v>769: The study is disabled.</v>
        <stp/>
        <stp>StudyData</stp>
        <stp>YM</stp>
        <stp>BBVlm^</stp>
        <stp/>
        <stp>c1</stp>
        <stp>5</stp>
        <stp>-1</stp>
        <tr r="S13" s="1"/>
      </tp>
      <tp t="s">
        <v>769: The study is disabled.</v>
        <stp/>
        <stp>StudyData</stp>
        <stp>YM</stp>
        <stp>BBVlm^</stp>
        <stp/>
        <stp>c1</stp>
        <stp>1</stp>
        <stp>-1</stp>
        <tr r="Q13" s="1"/>
      </tp>
      <tp t="s">
        <v>769: The study is disabled.</v>
        <stp/>
        <stp>StudyData</stp>
        <stp>TP</stp>
        <stp>BBVlm^</stp>
        <stp/>
        <stp>c1</stp>
        <stp>5</stp>
        <stp>-1</stp>
        <tr r="S15" s="1"/>
      </tp>
      <tp t="s">
        <v>769: The study is disabled.</v>
        <stp/>
        <stp>StudyData</stp>
        <stp>TP</stp>
        <stp>BBVlm^</stp>
        <stp/>
        <stp>c1</stp>
        <stp>1</stp>
        <stp>-1</stp>
        <tr r="Q15" s="1"/>
      </tp>
      <tp t="s">
        <v>769: The study is disabled.</v>
        <stp/>
        <stp>StudyData</stp>
        <stp>QO</stp>
        <stp>BBVlm^</stp>
        <stp/>
        <stp>c1</stp>
        <stp>5</stp>
        <stp>-1</stp>
        <tr r="S45" s="1"/>
      </tp>
      <tp t="s">
        <v>769: The study is disabled.</v>
        <stp/>
        <stp>StudyData</stp>
        <stp>QO</stp>
        <stp>BBVlm^</stp>
        <stp/>
        <stp>c1</stp>
        <stp>1</stp>
        <stp>-1</stp>
        <tr r="Q45" s="1"/>
      </tp>
      <tp t="s">
        <v>769: The study is disabled.</v>
        <stp/>
        <stp>StudyData</stp>
        <stp>ET</stp>
        <stp>BBVlm^</stp>
        <stp/>
        <stp>c1</stp>
        <stp>5</stp>
        <stp>-1</stp>
        <tr r="S47" s="1"/>
      </tp>
      <tp t="s">
        <v>769: The study is disabled.</v>
        <stp/>
        <stp>StudyData</stp>
        <stp>ET</stp>
        <stp>BBVlm^</stp>
        <stp/>
        <stp>c1</stp>
        <stp>1</stp>
        <stp>-1</stp>
        <tr r="Q47" s="1"/>
      </tp>
      <tp t="s">
        <v>769: The study is disabled.</v>
        <stp/>
        <stp>StudyData</stp>
        <stp>EP</stp>
        <stp>BBVlm^</stp>
        <stp/>
        <stp>c1</stp>
        <stp>5</stp>
        <stp>-1</stp>
        <tr r="S5" s="1"/>
      </tp>
      <tp t="s">
        <v>769: The study is disabled.</v>
        <stp/>
        <stp>StudyData</stp>
        <stp>EP</stp>
        <stp>BBVlm^</stp>
        <stp/>
        <stp>c1</stp>
        <stp>1</stp>
        <stp>-1</stp>
        <tr r="Q5" s="1"/>
      </tp>
      <tp t="s">
        <v>769: The study is disabled.</v>
        <stp/>
        <stp>StudyData</stp>
        <stp>DD</stp>
        <stp>BBVlm^</stp>
        <stp/>
        <stp>c1</stp>
        <stp>5</stp>
        <stp>-1</stp>
        <tr r="S17" s="1"/>
      </tp>
      <tp t="s">
        <v>769: The study is disabled.</v>
        <stp/>
        <stp>StudyData</stp>
        <stp>DD</stp>
        <stp>BBVlm^</stp>
        <stp/>
        <stp>c1</stp>
        <stp>1</stp>
        <stp>-1</stp>
        <tr r="Q17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63</xdr:row>
      <xdr:rowOff>60960</xdr:rowOff>
    </xdr:from>
    <xdr:to>
      <xdr:col>3</xdr:col>
      <xdr:colOff>548675</xdr:colOff>
      <xdr:row>63</xdr:row>
      <xdr:rowOff>160029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2540" y="7566660"/>
          <a:ext cx="403895" cy="990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3</xdr:row>
      <xdr:rowOff>152400</xdr:rowOff>
    </xdr:from>
    <xdr:to>
      <xdr:col>14</xdr:col>
      <xdr:colOff>173557</xdr:colOff>
      <xdr:row>45</xdr:row>
      <xdr:rowOff>19064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525780"/>
          <a:ext cx="2192857" cy="3707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I69"/>
  <sheetViews>
    <sheetView showRowColHeaders="0" tabSelected="1" zoomScaleNormal="100" workbookViewId="0">
      <selection activeCell="B5" sqref="B5"/>
    </sheetView>
  </sheetViews>
  <sheetFormatPr defaultRowHeight="14.4" x14ac:dyDescent="0.3"/>
  <cols>
    <col min="1" max="1" width="0.44140625" style="29" customWidth="1"/>
    <col min="2" max="2" width="6.77734375" style="29" customWidth="1"/>
    <col min="3" max="6" width="8.77734375" style="29" customWidth="1"/>
    <col min="7" max="7" width="8.77734375" style="29" hidden="1" customWidth="1"/>
    <col min="8" max="8" width="7.77734375" style="29" customWidth="1"/>
    <col min="9" max="14" width="8.77734375" style="29" customWidth="1"/>
    <col min="15" max="15" width="6.77734375" style="30" customWidth="1"/>
    <col min="16" max="16" width="8.77734375" style="29" customWidth="1"/>
    <col min="17" max="17" width="8.77734375" style="29" hidden="1" customWidth="1"/>
    <col min="18" max="18" width="8.77734375" style="29" customWidth="1"/>
    <col min="19" max="19" width="8.77734375" style="29" hidden="1" customWidth="1"/>
    <col min="20" max="20" width="8.77734375" style="29" customWidth="1"/>
    <col min="21" max="21" width="8.77734375" style="29" hidden="1" customWidth="1"/>
    <col min="22" max="28" width="8.77734375" style="29" customWidth="1"/>
    <col min="29" max="29" width="6.77734375" style="29" customWidth="1"/>
    <col min="30" max="16384" width="8.88671875" style="29"/>
  </cols>
  <sheetData>
    <row r="1" spans="1:35" ht="19.95" customHeight="1" x14ac:dyDescent="0.3">
      <c r="A1" s="135"/>
      <c r="B1" s="14"/>
      <c r="C1" s="128" t="s">
        <v>19</v>
      </c>
      <c r="D1" s="128"/>
      <c r="E1" s="129"/>
      <c r="F1" s="128" t="s">
        <v>16</v>
      </c>
      <c r="G1" s="128"/>
      <c r="H1" s="128"/>
      <c r="I1" s="15"/>
      <c r="J1" s="132" t="s">
        <v>17</v>
      </c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28" t="s">
        <v>20</v>
      </c>
      <c r="X1" s="128"/>
      <c r="Y1" s="129"/>
      <c r="Z1" s="128" t="s">
        <v>21</v>
      </c>
      <c r="AA1" s="128"/>
      <c r="AB1" s="128"/>
      <c r="AC1" s="16"/>
    </row>
    <row r="2" spans="1:35" ht="19.95" customHeight="1" thickBot="1" x14ac:dyDescent="0.35">
      <c r="A2" s="135"/>
      <c r="B2" s="17"/>
      <c r="C2" s="130">
        <f>RTD("cqg.rtd", ,"SystemInfo", "Linetime")</f>
        <v>41921.475312499999</v>
      </c>
      <c r="D2" s="130"/>
      <c r="E2" s="131"/>
      <c r="F2" s="130">
        <f>RTD("cqg.rtd", ,"SystemInfo", "Linetime")+1/24</f>
        <v>41921.516979166663</v>
      </c>
      <c r="G2" s="130"/>
      <c r="H2" s="130"/>
      <c r="I2" s="18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0">
        <f>RTD("cqg.rtd", ,"SystemInfo", "Linetime")+6/24</f>
        <v>41921.725312499999</v>
      </c>
      <c r="X2" s="130"/>
      <c r="Y2" s="131"/>
      <c r="Z2" s="130">
        <f>RTD("cqg.rtd", ,"SystemInfo", "Linetime")+14/24</f>
        <v>41922.058645833335</v>
      </c>
      <c r="AA2" s="130"/>
      <c r="AB2" s="130"/>
      <c r="AC2" s="19"/>
    </row>
    <row r="3" spans="1:35" ht="12" customHeight="1" x14ac:dyDescent="0.3">
      <c r="A3" s="136"/>
      <c r="B3" s="33" t="s">
        <v>0</v>
      </c>
      <c r="C3" s="35" t="s">
        <v>1</v>
      </c>
      <c r="D3" s="35" t="s">
        <v>2</v>
      </c>
      <c r="E3" s="35" t="s">
        <v>3</v>
      </c>
      <c r="F3" s="35" t="s">
        <v>4</v>
      </c>
      <c r="G3" s="35"/>
      <c r="H3" s="35" t="s">
        <v>5</v>
      </c>
      <c r="I3" s="35" t="s">
        <v>6</v>
      </c>
      <c r="J3" s="35" t="s">
        <v>6</v>
      </c>
      <c r="K3" s="35" t="s">
        <v>7</v>
      </c>
      <c r="L3" s="35" t="s">
        <v>8</v>
      </c>
      <c r="M3" s="35" t="s">
        <v>9</v>
      </c>
      <c r="N3" s="35" t="s">
        <v>10</v>
      </c>
      <c r="O3" s="35" t="s">
        <v>0</v>
      </c>
      <c r="P3" s="37" t="s">
        <v>44</v>
      </c>
      <c r="Q3" s="32"/>
      <c r="R3" s="37" t="s">
        <v>45</v>
      </c>
      <c r="S3" s="32"/>
      <c r="T3" s="37" t="s">
        <v>46</v>
      </c>
      <c r="U3" s="32"/>
      <c r="V3" s="37" t="s">
        <v>47</v>
      </c>
      <c r="W3" s="37" t="s">
        <v>48</v>
      </c>
      <c r="X3" s="37" t="s">
        <v>49</v>
      </c>
      <c r="Y3" s="37" t="s">
        <v>49</v>
      </c>
      <c r="Z3" s="35" t="s">
        <v>11</v>
      </c>
      <c r="AA3" s="35" t="s">
        <v>12</v>
      </c>
      <c r="AB3" s="45" t="s">
        <v>13</v>
      </c>
      <c r="AC3" s="33" t="s">
        <v>0</v>
      </c>
      <c r="AD3" s="137" t="s">
        <v>15</v>
      </c>
      <c r="AE3" s="137" t="s">
        <v>12</v>
      </c>
      <c r="AF3" s="137" t="s">
        <v>13</v>
      </c>
      <c r="AG3" s="137"/>
      <c r="AH3" s="137" t="s">
        <v>11</v>
      </c>
      <c r="AI3" s="137"/>
    </row>
    <row r="4" spans="1:35" ht="12" customHeight="1" thickBot="1" x14ac:dyDescent="0.35">
      <c r="A4" s="136"/>
      <c r="B4" s="34"/>
      <c r="C4" s="36"/>
      <c r="D4" s="35"/>
      <c r="E4" s="35"/>
      <c r="F4" s="36"/>
      <c r="G4" s="35"/>
      <c r="H4" s="36"/>
      <c r="I4" s="36"/>
      <c r="J4" s="36"/>
      <c r="K4" s="36"/>
      <c r="L4" s="36"/>
      <c r="M4" s="36"/>
      <c r="N4" s="36"/>
      <c r="O4" s="36"/>
      <c r="P4" s="38"/>
      <c r="Q4" s="32"/>
      <c r="R4" s="38"/>
      <c r="S4" s="32"/>
      <c r="T4" s="38"/>
      <c r="U4" s="32"/>
      <c r="V4" s="38"/>
      <c r="W4" s="38"/>
      <c r="X4" s="38"/>
      <c r="Y4" s="38"/>
      <c r="Z4" s="35"/>
      <c r="AA4" s="35"/>
      <c r="AB4" s="45"/>
      <c r="AC4" s="34"/>
      <c r="AD4" s="137"/>
      <c r="AE4" s="137"/>
      <c r="AF4" s="137"/>
      <c r="AG4" s="137"/>
      <c r="AH4" s="137"/>
      <c r="AI4" s="137"/>
    </row>
    <row r="5" spans="1:35" x14ac:dyDescent="0.3">
      <c r="A5" s="138"/>
      <c r="B5" s="4" t="s">
        <v>22</v>
      </c>
      <c r="C5" s="46">
        <f>IF(ISNA(RTD("cqg.rtd", ,"ContractData",B5, "Y_CLose",,"T")),"",RTD("cqg.rtd", ,"ContractData",B5, "Y_CLose",,"T"))</f>
        <v>1961.75</v>
      </c>
      <c r="D5" s="47">
        <f>IF(ISNA(RTD("cqg.rtd", ,"ContractData",B5, "Bid",,"T")),"",RTD("cqg.rtd", ,"ContractData",B5, "Bid",,"T"))</f>
        <v>1931.5</v>
      </c>
      <c r="E5" s="48">
        <f>IF(ISNA(RTD("cqg.rtd", ,"ContractData",B5, "Ask",,"T")),"",RTD("cqg.rtd", ,"ContractData",B5, "Ask",,"T"))</f>
        <v>1931.75</v>
      </c>
      <c r="F5" s="49">
        <f>IF(ISNA(RTD("cqg.rtd", ,"ContractData",B5, "LastTradeorSettle",,"T")),"",RTD("cqg.rtd", ,"ContractData",B5, "LastTradeorSettle",,"T"))</f>
        <v>1931.75</v>
      </c>
      <c r="G5" s="50"/>
      <c r="H5" s="50">
        <f>IF(ISNA(RTD("cqg.rtd", ,"ContractData",B5, "NetLastQuoteToday",,"T")),"",RTD("cqg.rtd", ,"ContractData",B5, "NetLastQuoteToday",,"T"))</f>
        <v>-30</v>
      </c>
      <c r="I5" s="51">
        <f>IF(ISERROR(RTD("cqg.rtd",,"ContractData",B5,"PerCentNetLastQuote",,"T")/100),"",RTD("cqg.rtd",,"ContractData",B5,"PerCentNetLastQuote",,"T")/100)</f>
        <v>-1.5292468459283804E-2</v>
      </c>
      <c r="J5" s="51">
        <f>I5</f>
        <v>-1.5292468459283804E-2</v>
      </c>
      <c r="K5" s="51">
        <f>(RTD("cqg.rtd",,"StudyData",B5, "BBnds", "MAType=Sim,InputChoice=Close,Period1=20,Percent=2,Divisor=0", "BHI","5","0","ALL",,,"False","D")-RTD("cqg.rtd",,"StudyData",B5, "BBnds", "MAType=Sim,InputChoice=Close,Period1=20,Percent=2,Divisor=0", "BLO","5","0","ALL",,,"False","D"))/RTD("cqg.rtd",,"StudyData",B5, "BBnds", "MAType=Sim,InputChoice=Close,Period1=20,Percent=2,Divisor=0", "BMA","5","0","ALL",,,"False","D")</f>
        <v>1.3436681335083214E-2</v>
      </c>
      <c r="L5" s="51">
        <f>(RTD("cqg.rtd",,"StudyData",B5, "BBnds", "MAType=Sim,InputChoice=Close,Period1=20,Percent=2,Divisor=0", "BHI","A15C","0","ALL",,,"False","D")-RTD("cqg.rtd",,"StudyData",B5, "BBnds", "MAType=Sim,InputChoice=Close,Period1=20,Percent=2,Divisor=0", "BLO","A15C","0","ALL",,,"False","D"))/RTD("cqg.rtd",,"StudyData",B5, "BBnds", "MAType=Sim,InputChoice=Close,Period1=20,Percent=2,Divisor=0", "BMA","A15C","0","ALL",,,"False","D")</f>
        <v>1.7034146466491096E-2</v>
      </c>
      <c r="M5" s="51">
        <f>(RTD("cqg.rtd",,"StudyData",B5, "BBnds", "MAType=Sim,InputChoice=Close,Period1=20,Percent=2,Divisor=0", "BHI","A30C","0","ALL",,,"False","D")-RTD("cqg.rtd",,"StudyData",B5, "BBnds", "MAType=Sim,InputChoice=Close,Period1=20,Percent=2,Divisor=0", "BLO","A30C","0","ALL",,,"False","D"))/RTD("cqg.rtd",,"StudyData",B5, "BBnds", "MAType=Sim,InputChoice=Close,Period1=20,Percent=2,Divisor=0", "BMA","A30C","0","ALL",,,"False","D")</f>
        <v>1.9856967715570144E-2</v>
      </c>
      <c r="N5" s="51">
        <f>(RTD("cqg.rtd",,"StudyData",B5, "BBnds", "MAType=Sim,InputChoice=Close,Period1=20,Percent=2,Divisor=0", "BHI","A60C","0","ALL",,,"False","D")-RTD("cqg.rtd",,"StudyData",B5, "BBnds", "MAType=Sim,InputChoice=Close,Period1=20,Percent=2,Divisor=0", "BLO","A60C","0","ALL",,,"False","D"))/RTD("cqg.rtd",,"StudyData",B5, "BBnds", "MAType=Sim,InputChoice=Close,Period1=20,Percent=2,Divisor=0", "BMA","A60C","0","ALL",,,"False","D")</f>
        <v>1.6143067611436853E-2</v>
      </c>
      <c r="O5" s="20" t="str">
        <f>B5</f>
        <v>EP</v>
      </c>
      <c r="P5" s="68">
        <f>IF(ISNA(RTD("cqg.rtd",,"StudyData",O5, "Vol", "VolType=auto,CoCType=auto", "Vol","1","0","ALL",,,"TRUE","T")),"",RTD("cqg.rtd",,"StudyData",O5, "Vol", "VolType=auto,CoCType=auto", "Vol","1","0","ALL",,,"TRUE","T"))</f>
        <v>1697</v>
      </c>
      <c r="Q5" s="68" t="str">
        <f>RTD("cqg.rtd",,"StudyData",O5,"BBVlm^",,"c1","1","-1")</f>
        <v>769: The study is disabled.</v>
      </c>
      <c r="R5" s="68">
        <f>IF(ISNA(RTD("cqg.rtd",,"StudyData",O5, "Vol", "VolType=auto,CoCType=auto", "Vol","5","0","ALL",,,"TRUE","T")),"",RTD("cqg.rtd",,"StudyData",O5, "Vol", "VolType=auto,CoCType=auto", "Vol","5","0","ALL",,,"TRUE","T"))</f>
        <v>18089</v>
      </c>
      <c r="S5" s="68" t="str">
        <f>RTD("cqg.rtd",,"StudyData",O5,"BBVlm^",,"c1","5","-1")</f>
        <v>769: The study is disabled.</v>
      </c>
      <c r="T5" s="68">
        <f>IF(ISNA(RTD("cqg.rtd",,"StudyData",O5, "Vol", "VolType=auto,CoCType=auto", "Vol","15","0","ALL",,,"TRUE","T")),"",RTD("cqg.rtd",,"StudyData",O5, "Vol", "VolType=auto,CoCType=auto", "Vol","15","0","ALL",,,"TRUE","T"))</f>
        <v>76134</v>
      </c>
      <c r="U5" s="68" t="str">
        <f>RTD("cqg.rtd",,"StudyData",O5,"BBVlm^",,"c1","15","-1")</f>
        <v>769: The study is disabled.</v>
      </c>
      <c r="V5" s="91">
        <f>RTD("cqg.rtd",,"StudyData",O5, "Vol", "VolType=auto,CoCType=auto", "Vol","D","0","ALL",,,"TRUE","T")</f>
        <v>1708505</v>
      </c>
      <c r="W5" s="91">
        <f>RTD("cqg.rtd",,"StudyData",O5, "Vol", "VolType=auto,CoCType=auto", "Vol","D","-1","ALL",,,"TRUE","T")</f>
        <v>2527103</v>
      </c>
      <c r="X5" s="92">
        <f>(V5-W5)/W5</f>
        <v>-0.32392743786066497</v>
      </c>
      <c r="Y5" s="92">
        <f>(V5-W5)/W5</f>
        <v>-0.32392743786066497</v>
      </c>
      <c r="Z5" s="93">
        <f>IF(ISNA(RTD("cqg.rtd", ,"ContractData",B5, "Open",,"T")),"",RTD("cqg.rtd", ,"ContractData",B5, "Open",,"T"))</f>
        <v>1961.5</v>
      </c>
      <c r="AA5" s="94">
        <f>IF(ISNA(RTD("cqg.rtd", ,"ContractData",B5, "High",,"T")),"",RTD("cqg.rtd", ,"ContractData",B5, "High",,"T"))</f>
        <v>1968.5</v>
      </c>
      <c r="AB5" s="95">
        <f>IF(ISNA(RTD("cqg.rtd", ,"ContractData",B5, "Low",,"T")),"",RTD("cqg.rtd", ,"ContractData",B5, "Low",,"T"))</f>
        <v>1930.5</v>
      </c>
      <c r="AC5" s="20" t="str">
        <f>B5</f>
        <v>EP</v>
      </c>
      <c r="AD5" s="137">
        <f>Instructions!B2</f>
        <v>2.5</v>
      </c>
      <c r="AE5" s="137">
        <f>IF((AA5-F5)&lt;AD5,1,0)</f>
        <v>0</v>
      </c>
      <c r="AF5" s="137">
        <f>IF((F5-AB5)&lt;AD5,1,0)</f>
        <v>1</v>
      </c>
      <c r="AG5" s="139"/>
      <c r="AH5" s="137">
        <f>IF(F5="",0,IF(Z5=F5,1,0))</f>
        <v>0</v>
      </c>
      <c r="AI5" s="137"/>
    </row>
    <row r="6" spans="1:35" ht="4.05" customHeight="1" thickBot="1" x14ac:dyDescent="0.35">
      <c r="A6" s="138"/>
      <c r="B6" s="21" t="s">
        <v>18</v>
      </c>
      <c r="C6" s="52"/>
      <c r="D6" s="53"/>
      <c r="E6" s="54"/>
      <c r="F6" s="55"/>
      <c r="G6" s="56"/>
      <c r="H6" s="56"/>
      <c r="I6" s="57"/>
      <c r="J6" s="56"/>
      <c r="K6" s="56"/>
      <c r="L6" s="56"/>
      <c r="M6" s="56"/>
      <c r="N6" s="56"/>
      <c r="O6" s="22"/>
      <c r="P6" s="96"/>
      <c r="Q6" s="96"/>
      <c r="R6" s="97"/>
      <c r="S6" s="97"/>
      <c r="T6" s="97"/>
      <c r="U6" s="97"/>
      <c r="V6" s="97"/>
      <c r="W6" s="97"/>
      <c r="X6" s="97"/>
      <c r="Y6" s="97"/>
      <c r="Z6" s="98"/>
      <c r="AA6" s="99"/>
      <c r="AB6" s="100"/>
      <c r="AC6" s="22"/>
      <c r="AD6" s="137"/>
      <c r="AE6" s="137"/>
      <c r="AF6" s="137"/>
      <c r="AG6" s="137"/>
      <c r="AH6" s="137"/>
      <c r="AI6" s="137"/>
    </row>
    <row r="7" spans="1:35" x14ac:dyDescent="0.3">
      <c r="A7" s="138"/>
      <c r="B7" s="3" t="s">
        <v>23</v>
      </c>
      <c r="C7" s="46">
        <f>IF(ISNA(RTD("cqg.rtd", ,"ContractData",B7, "Y_CLose",,"T")),"",RTD("cqg.rtd", ,"ContractData",B7, "Y_CLose",,"T"))</f>
        <v>4031</v>
      </c>
      <c r="D7" s="47">
        <f>IF(ISNA(RTD("cqg.rtd", ,"ContractData",B7, "Bid",,"T")),"",RTD("cqg.rtd", ,"ContractData",B7, "Bid",,"T"))</f>
        <v>3984.75</v>
      </c>
      <c r="E7" s="48">
        <f>IF(ISNA(RTD("cqg.rtd", ,"ContractData",B7, "Ask",,"T")),"",RTD("cqg.rtd", ,"ContractData",B7, "Ask",,"T"))</f>
        <v>3985</v>
      </c>
      <c r="F7" s="49">
        <f>IF(ISNA(RTD("cqg.rtd", ,"ContractData",B7, "LastTradeorSettle",,"T")),"",RTD("cqg.rtd", ,"ContractData",B7, "LastTradeorSettle",,"T"))</f>
        <v>3984.75</v>
      </c>
      <c r="G7" s="50"/>
      <c r="H7" s="50">
        <f>IF(ISNA(RTD("cqg.rtd", ,"ContractData",B7, "NetLastQuoteToday",,"T")),"",RTD("cqg.rtd", ,"ContractData",B7, "NetLastQuoteToday",,"T"))</f>
        <v>-46</v>
      </c>
      <c r="I7" s="51">
        <f>IF(ISERROR(RTD("cqg.rtd",,"ContractData",B7,"PerCentNetLastQuote",,"T")/100),"",RTD("cqg.rtd",,"ContractData",B7,"PerCentNetLastQuote",,"T")/100)</f>
        <v>-1.1411560406846937E-2</v>
      </c>
      <c r="J7" s="51">
        <f>I7</f>
        <v>-1.1411560406846937E-2</v>
      </c>
      <c r="K7" s="51">
        <f>(RTD("cqg.rtd",,"StudyData",B7, "BBnds", "MAType=Sim,InputChoice=Close,Period1=20,Percent=2,Divisor=0", "BHI","A5C","0","ALL",,,"False","D")-RTD("cqg.rtd",,"StudyData",B7, "BBnds", "MAType=Sim,InputChoice=Close,Period1=20,Percent=2,Divisor=0", "BLO","A5C","0","ALL",,,"False","D"))/RTD("cqg.rtd",,"StudyData",B7, "BBnds", "MAType=Sim,InputChoice=Close,Period1=20,Percent=2,Divisor=0", "BMA","A5C","0","ALL",,,"False","D")</f>
        <v>1.4992630279450872E-2</v>
      </c>
      <c r="L7" s="51">
        <f>(RTD("cqg.rtd",,"StudyData",B7, "BBnds", "MAType=Sim,InputChoice=Close,Period1=20,Percent=2,Divisor=0", "BHI","A15C","0","ALL",,,"False","D")-RTD("cqg.rtd",,"StudyData",B7, "BBnds", "MAType=Sim,InputChoice=Close,Period1=20,Percent=2,Divisor=0", "BLO","A15C","0","ALL",,,"False","D"))/RTD("cqg.rtd",,"StudyData",B7, "BBnds", "MAType=Sim,InputChoice=Close,Period1=20,Percent=2,Divisor=0", "BMA","A15C","0","ALL",,,"False","D")</f>
        <v>1.2877616491637623E-2</v>
      </c>
      <c r="M7" s="51">
        <f>(RTD("cqg.rtd",,"StudyData",B7, "BBnds", "MAType=Sim,InputChoice=Close,Period1=20,Percent=2,Divisor=0", "BHI","A30C","0","ALL",,,"False","D")-RTD("cqg.rtd",,"StudyData",B7, "BBnds", "MAType=Sim,InputChoice=Close,Period1=20,Percent=2,Divisor=0", "BLO","A30C","0","ALL",,,"False","D"))/RTD("cqg.rtd",,"StudyData",B7, "BBnds", "MAType=Sim,InputChoice=Close,Period1=20,Percent=2,Divisor=0", "BMA","A30C","0","ALL",,,"False","D")</f>
        <v>1.5699137067020842E-2</v>
      </c>
      <c r="N7" s="51">
        <f>(RTD("cqg.rtd",,"StudyData",B7, "BBnds", "MAType=Sim,InputChoice=Close,Period1=20,Percent=2,Divisor=0", "BHI","A60C","0","ALL",,,"False","D")-RTD("cqg.rtd",,"StudyData",B7, "BBnds", "MAType=Sim,InputChoice=Close,Period1=20,Percent=2,Divisor=0", "BLO","A60C","0","ALL",,,"False","D"))/RTD("cqg.rtd",,"StudyData",B7, "BBnds", "MAType=Sim,InputChoice=Close,Period1=20,Percent=2,Divisor=0", "BMA","A60C","0","ALL",,,"False","D")</f>
        <v>1.3135513714450384E-2</v>
      </c>
      <c r="O7" s="23" t="str">
        <f>B7</f>
        <v>ENQ</v>
      </c>
      <c r="P7" s="68">
        <f>IF(ISNA(RTD("cqg.rtd",,"StudyData",O7, "Vol", "VolType=auto,CoCType=auto", "Vol","1","0","ALL",,,"TRUE","T")),"",RTD("cqg.rtd",,"StudyData",O7, "Vol", "VolType=auto,CoCType=auto", "Vol","1","0","ALL",,,"TRUE","T"))</f>
        <v>318</v>
      </c>
      <c r="Q7" s="68" t="str">
        <f>RTD("cqg.rtd",,"StudyData",O7,"BBVlm^",,"c1","1","-1")</f>
        <v>769: The study is disabled.</v>
      </c>
      <c r="R7" s="68">
        <f>IF(ISNA(RTD("cqg.rtd",,"StudyData",O7, "Vol", "VolType=auto,CoCType=auto", "Vol","5","0","ALL",,,"TRUE","T")),"",RTD("cqg.rtd",,"StudyData",O7, "Vol", "VolType=auto,CoCType=auto", "Vol","5","0","ALL",,,"TRUE","T"))</f>
        <v>3432</v>
      </c>
      <c r="S7" s="68" t="str">
        <f>RTD("cqg.rtd",,"StudyData",O7,"BBVlm^",,"c1","5","-1")</f>
        <v>769: The study is disabled.</v>
      </c>
      <c r="T7" s="68">
        <f>IF(ISNA(RTD("cqg.rtd",,"StudyData",O7, "Vol", "VolType=auto,CoCType=auto", "Vol","15","0","ALL",,,"TRUE","T")),"",RTD("cqg.rtd",,"StudyData",O7, "Vol", "VolType=auto,CoCType=auto", "Vol","15","0","ALL",,,"TRUE","T"))</f>
        <v>14163</v>
      </c>
      <c r="U7" s="68" t="str">
        <f>RTD("cqg.rtd",,"StudyData",O7,"BBVlm^",,"c1","15","-1")</f>
        <v>769: The study is disabled.</v>
      </c>
      <c r="V7" s="91">
        <f>RTD("cqg.rtd",,"StudyData",O7, "Vol", "VolType=auto,CoCType=auto", "Vol","D","0","ALL",,,"TRUE","T")</f>
        <v>326621</v>
      </c>
      <c r="W7" s="91">
        <f>RTD("cqg.rtd",,"StudyData",O7, "Vol", "VolType=auto,CoCType=auto", "Vol","D","-1","ALL",,,"TRUE","T")</f>
        <v>467092</v>
      </c>
      <c r="X7" s="92">
        <f>(V7-W7)/W7</f>
        <v>-0.30073518707235408</v>
      </c>
      <c r="Y7" s="92">
        <f>(V7-W7)/W7</f>
        <v>-0.30073518707235408</v>
      </c>
      <c r="Z7" s="93">
        <f>IF(ISNA(RTD("cqg.rtd", ,"ContractData",B7, "Open",,"T")),"",RTD("cqg.rtd", ,"ContractData",B7, "Open",,"T"))</f>
        <v>4029</v>
      </c>
      <c r="AA7" s="94">
        <f>IF(ISNA(RTD("cqg.rtd", ,"ContractData",B7, "High",,"T")),"",RTD("cqg.rtd", ,"ContractData",B7, "High",,"T"))</f>
        <v>4047.75</v>
      </c>
      <c r="AB7" s="95">
        <f>IF(ISNA(RTD("cqg.rtd", ,"ContractData",B7, "Low",,"T")),"",RTD("cqg.rtd", ,"ContractData",B7, "Low",,"T"))</f>
        <v>3982.25</v>
      </c>
      <c r="AC7" s="23" t="str">
        <f>B7</f>
        <v>ENQ</v>
      </c>
      <c r="AD7" s="137">
        <f>Instructions!B4</f>
        <v>2</v>
      </c>
      <c r="AE7" s="137">
        <f>IF((AA7-F7)&lt;AD7,1,0)</f>
        <v>0</v>
      </c>
      <c r="AF7" s="137">
        <f>IF((F7-AB7)&lt;AD7,1,0)</f>
        <v>0</v>
      </c>
      <c r="AG7" s="139"/>
      <c r="AH7" s="137">
        <f>IF(F7="",0,IF(Z7=F7,1,0))</f>
        <v>0</v>
      </c>
      <c r="AI7" s="137"/>
    </row>
    <row r="8" spans="1:35" ht="4.05" customHeight="1" thickBot="1" x14ac:dyDescent="0.35">
      <c r="A8" s="138"/>
      <c r="B8" s="21"/>
      <c r="C8" s="58"/>
      <c r="D8" s="59"/>
      <c r="E8" s="60"/>
      <c r="F8" s="61"/>
      <c r="G8" s="62"/>
      <c r="H8" s="62"/>
      <c r="I8" s="63"/>
      <c r="J8" s="62"/>
      <c r="K8" s="62"/>
      <c r="L8" s="62"/>
      <c r="M8" s="62"/>
      <c r="N8" s="62"/>
      <c r="O8" s="22"/>
      <c r="P8" s="101"/>
      <c r="Q8" s="102"/>
      <c r="R8" s="85"/>
      <c r="S8" s="85"/>
      <c r="T8" s="85"/>
      <c r="U8" s="85"/>
      <c r="V8" s="85"/>
      <c r="W8" s="85"/>
      <c r="X8" s="85"/>
      <c r="Y8" s="85"/>
      <c r="Z8" s="103"/>
      <c r="AA8" s="104"/>
      <c r="AB8" s="105"/>
      <c r="AC8" s="22"/>
      <c r="AD8" s="137"/>
      <c r="AE8" s="137"/>
      <c r="AF8" s="137"/>
      <c r="AG8" s="137"/>
      <c r="AH8" s="137"/>
      <c r="AI8" s="137"/>
    </row>
    <row r="9" spans="1:35" x14ac:dyDescent="0.3">
      <c r="A9" s="138"/>
      <c r="B9" s="4" t="s">
        <v>24</v>
      </c>
      <c r="C9" s="46">
        <f>IF(ISNA(RTD("cqg.rtd", ,"ContractData",B9, "Y_CLose",,"T")),"",RTD("cqg.rtd", ,"ContractData",B9, "Y_CLose",,"T"))</f>
        <v>1091.4000000000001</v>
      </c>
      <c r="D9" s="47">
        <f>IF(ISNA(RTD("cqg.rtd", ,"ContractData",B9, "Bid",,"T")),"",RTD("cqg.rtd", ,"ContractData",B9, "Bid",,"T"))</f>
        <v>1067.9000000000001</v>
      </c>
      <c r="E9" s="48">
        <f>IF(ISNA(RTD("cqg.rtd", ,"ContractData",B9, "Ask",,"T")),"",RTD("cqg.rtd", ,"ContractData",B9, "Ask",,"T"))</f>
        <v>1068</v>
      </c>
      <c r="F9" s="49">
        <f>IF(ISNA(RTD("cqg.rtd", ,"ContractData",B9, "LastTradeorSettle",,"T")),"",RTD("cqg.rtd", ,"ContractData",B9, "LastTradeorSettle",,"T"))</f>
        <v>1067.9000000000001</v>
      </c>
      <c r="G9" s="50"/>
      <c r="H9" s="50">
        <f>IF(ISNA(RTD("cqg.rtd", ,"ContractData",B9, "NetLastQuoteToday",,"T")),"",RTD("cqg.rtd", ,"ContractData",B9, "NetLastQuoteToday",,"T"))</f>
        <v>-23.5</v>
      </c>
      <c r="I9" s="51">
        <f>IF(ISERROR(RTD("cqg.rtd",,"ContractData",B9,"PerCentNetLastQuote",,"T")/100),"",RTD("cqg.rtd",,"ContractData",B9,"PerCentNetLastQuote",,"T")/100)</f>
        <v>-2.1531977276892066E-2</v>
      </c>
      <c r="J9" s="51">
        <f>I9</f>
        <v>-2.1531977276892066E-2</v>
      </c>
      <c r="K9" s="51">
        <f>(RTD("cqg.rtd",,"StudyData",B9, "BBnds", "MAType=Sim,InputChoice=Close,Period1=20,Percent=2,Divisor=0", "BHI","A5C","0","ALL",,,"False","D")-RTD("cqg.rtd",,"StudyData",B9, "BBnds", "MAType=Sim,InputChoice=Close,Period1=20,Percent=2,Divisor=0", "BLO","A5C","0","ALL",,,"False","D"))/RTD("cqg.rtd",,"StudyData",B9, "BBnds", "MAType=Sim,InputChoice=Close,Period1=20,Percent=2,Divisor=0", "BMA","A5C","0","ALL",,,"False","D")</f>
        <v>2.2586118037079869E-2</v>
      </c>
      <c r="L9" s="51">
        <f>(RTD("cqg.rtd",,"StudyData",B7, "BBnds", "MAType=Sim,InputChoice=Close,Period1=20,Percent=2,Divisor=0", "BHI","A15C","0","ALL",,,"False","D")-RTD("cqg.rtd",,"StudyData",B7, "BBnds", "MAType=Sim,InputChoice=Close,Period1=20,Percent=2,Divisor=0", "BLO","A15C","0","ALL",,,"False","D"))/RTD("cqg.rtd",,"StudyData",B7, "BBnds", "MAType=Sim,InputChoice=Close,Period1=20,Percent=2,Divisor=0", "BMA","A15C","0","ALL",,,"False","D")</f>
        <v>1.2877616491637623E-2</v>
      </c>
      <c r="M9" s="51">
        <f>(RTD("cqg.rtd",,"StudyData",B7, "BBnds", "MAType=Sim,InputChoice=Close,Period1=20,Percent=2,Divisor=0", "BHI","A30C","0","ALL",,,"False","D")-RTD("cqg.rtd",,"StudyData",B7, "BBnds", "MAType=Sim,InputChoice=Close,Period1=20,Percent=2,Divisor=0", "BLO","A30C","0","ALL",,,"False","D"))/RTD("cqg.rtd",,"StudyData",B7, "BBnds", "MAType=Sim,InputChoice=Close,Period1=20,Percent=2,Divisor=0", "BMA","A30C","0","ALL",,,"False","D")</f>
        <v>1.5699137067020842E-2</v>
      </c>
      <c r="N9" s="51">
        <f>(RTD("cqg.rtd",,"StudyData",B7, "BBnds", "MAType=Sim,InputChoice=Close,Period1=20,Percent=2,Divisor=0", "BHI","A60C","0","ALL",,,"False","D")-RTD("cqg.rtd",,"StudyData",B7, "BBnds", "MAType=Sim,InputChoice=Close,Period1=20,Percent=2,Divisor=0", "BLO","A60C","0","ALL",,,"False","D"))/RTD("cqg.rtd",,"StudyData",B7, "BBnds", "MAType=Sim,InputChoice=Close,Period1=20,Percent=2,Divisor=0", "BMA","A60C","0","ALL",,,"False","D")</f>
        <v>1.3135513714450384E-2</v>
      </c>
      <c r="O9" s="20" t="str">
        <f>B9</f>
        <v>TFE</v>
      </c>
      <c r="P9" s="68">
        <f>IF(ISNA(RTD("cqg.rtd",,"StudyData",O9, "Vol", "VolType=auto,CoCType=auto", "Vol","1","0","ALL",,,"TRUE","T")),"",RTD("cqg.rtd",,"StudyData",O9, "Vol", "VolType=auto,CoCType=auto", "Vol","1","0","ALL",,,"TRUE","T"))</f>
        <v>263</v>
      </c>
      <c r="Q9" s="68" t="str">
        <f>RTD("cqg.rtd",,"StudyData",O9,"BBVlm^",,"c1","1","-1")</f>
        <v>769: The study is disabled.</v>
      </c>
      <c r="R9" s="68">
        <f>IF(ISNA(RTD("cqg.rtd",,"StudyData",O9, "Vol", "VolType=auto,CoCType=auto", "Vol","5","0","ALL",,,"TRUE","T")),"",RTD("cqg.rtd",,"StudyData",O9, "Vol", "VolType=auto,CoCType=auto", "Vol","5","0","ALL",,,"TRUE","T"))</f>
        <v>1187</v>
      </c>
      <c r="S9" s="68" t="str">
        <f>RTD("cqg.rtd",,"StudyData",O9,"BBVlm^",,"c1","5","-1")</f>
        <v>769: The study is disabled.</v>
      </c>
      <c r="T9" s="68">
        <f>IF(ISNA(RTD("cqg.rtd",,"StudyData",O9, "Vol", "VolType=auto,CoCType=auto", "Vol","15","0","ALL",,,"TRUE","T")),"",RTD("cqg.rtd",,"StudyData",O9, "Vol", "VolType=auto,CoCType=auto", "Vol","15","0","ALL",,,"TRUE","T"))</f>
        <v>4223</v>
      </c>
      <c r="U9" s="68" t="str">
        <f>RTD("cqg.rtd",,"StudyData",O9,"BBVlm^",,"c1","15","-1")</f>
        <v>769: The study is disabled.</v>
      </c>
      <c r="V9" s="91">
        <f>RTD("cqg.rtd",,"StudyData",O9, "Vol", "VolType=auto,CoCType=auto", "Vol","D","0","ALL",,,"TRUE","T")</f>
        <v>130120</v>
      </c>
      <c r="W9" s="91">
        <f>RTD("cqg.rtd",,"StudyData",O9, "Vol", "VolType=auto,CoCType=auto", "Vol","D","-1","ALL",,,"TRUE","T")</f>
        <v>209293</v>
      </c>
      <c r="X9" s="92">
        <f>(V9-W9)/W9</f>
        <v>-0.37828785482553168</v>
      </c>
      <c r="Y9" s="92">
        <f>(V9-W9)/W9</f>
        <v>-0.37828785482553168</v>
      </c>
      <c r="Z9" s="93">
        <f>IF(ISNA(RTD("cqg.rtd", ,"ContractData",B9, "Open",,"T")),"",RTD("cqg.rtd", ,"ContractData",B9, "Open",,"T"))</f>
        <v>1091</v>
      </c>
      <c r="AA9" s="94">
        <f>IF(ISNA(RTD("cqg.rtd", ,"ContractData",B9, "High",,"T")),"",RTD("cqg.rtd", ,"ContractData",B9, "High",,"T"))</f>
        <v>1101.2</v>
      </c>
      <c r="AB9" s="95">
        <f>IF(ISNA(RTD("cqg.rtd", ,"ContractData",B9, "Low",,"T")),"",RTD("cqg.rtd", ,"ContractData",B9, "Low",,"T"))</f>
        <v>1066.7</v>
      </c>
      <c r="AC9" s="20" t="str">
        <f>B9</f>
        <v>TFE</v>
      </c>
      <c r="AD9" s="137">
        <f>Instructions!B6</f>
        <v>2</v>
      </c>
      <c r="AE9" s="137">
        <f>IF((AA9-F9)&lt;AD9,1,0)</f>
        <v>0</v>
      </c>
      <c r="AF9" s="137">
        <f>IF((F9-AB9)&lt;AD9,1,0)</f>
        <v>1</v>
      </c>
      <c r="AG9" s="139"/>
      <c r="AH9" s="137">
        <f>IF(F9="",0,IF(Z9=F9,1,0))</f>
        <v>0</v>
      </c>
      <c r="AI9" s="137"/>
    </row>
    <row r="10" spans="1:35" ht="4.05" customHeight="1" thickBot="1" x14ac:dyDescent="0.35">
      <c r="A10" s="138"/>
      <c r="B10" s="21"/>
      <c r="C10" s="58"/>
      <c r="D10" s="59"/>
      <c r="E10" s="60"/>
      <c r="F10" s="61"/>
      <c r="G10" s="62"/>
      <c r="H10" s="62"/>
      <c r="I10" s="63"/>
      <c r="J10" s="62"/>
      <c r="K10" s="62"/>
      <c r="L10" s="62"/>
      <c r="M10" s="62"/>
      <c r="N10" s="62"/>
      <c r="O10" s="22"/>
      <c r="P10" s="101"/>
      <c r="Q10" s="102"/>
      <c r="R10" s="85"/>
      <c r="S10" s="85"/>
      <c r="T10" s="85"/>
      <c r="U10" s="85"/>
      <c r="V10" s="85"/>
      <c r="W10" s="85"/>
      <c r="X10" s="85"/>
      <c r="Y10" s="85"/>
      <c r="Z10" s="98"/>
      <c r="AA10" s="99"/>
      <c r="AB10" s="100"/>
      <c r="AC10" s="22"/>
      <c r="AD10" s="137"/>
      <c r="AE10" s="137"/>
      <c r="AF10" s="137"/>
      <c r="AG10" s="137"/>
      <c r="AH10" s="137"/>
      <c r="AI10" s="137"/>
    </row>
    <row r="11" spans="1:35" x14ac:dyDescent="0.3">
      <c r="A11" s="138"/>
      <c r="B11" s="3" t="s">
        <v>25</v>
      </c>
      <c r="C11" s="46">
        <f>IF(ISNA(RTD("cqg.rtd", ,"ContractData",B11, "Y_CLose",,"T")),"",RTD("cqg.rtd", ,"ContractData",B11, "Y_CLose",,"T"))</f>
        <v>1353.8</v>
      </c>
      <c r="D11" s="47">
        <f>IF(ISNA(RTD("cqg.rtd", ,"ContractData",B11, "Bid",,"T")),"",RTD("cqg.rtd", ,"ContractData",B11, "Bid",,"T"))</f>
        <v>1327</v>
      </c>
      <c r="E11" s="48">
        <f>IF(ISNA(RTD("cqg.rtd", ,"ContractData",B11, "Ask",,"T")),"",RTD("cqg.rtd", ,"ContractData",B11, "Ask",,"T"))</f>
        <v>1327.2</v>
      </c>
      <c r="F11" s="49">
        <f>IF(ISNA(RTD("cqg.rtd", ,"ContractData",B11, "LastTradeorSettle",,"T")),"",RTD("cqg.rtd", ,"ContractData",B11, "LastTradeorSettle",,"T"))</f>
        <v>1327.1000000000001</v>
      </c>
      <c r="G11" s="50"/>
      <c r="H11" s="50">
        <f>IF(ISNA(RTD("cqg.rtd", ,"ContractData",B11, "NetLastQuoteToday",,"T")),"",RTD("cqg.rtd", ,"ContractData",B11, "NetLastQuoteToday",,"T"))</f>
        <v>-26.599999999999909</v>
      </c>
      <c r="I11" s="51">
        <f>IF(ISERROR(RTD("cqg.rtd",,"ContractData",B11,"PerCentNetLastQuote",,"T")/100),"",RTD("cqg.rtd",,"ContractData",B11,"PerCentNetLastQuote",,"T")/100)</f>
        <v>-1.9648397104446741E-2</v>
      </c>
      <c r="J11" s="51">
        <f>I11</f>
        <v>-1.9648397104446741E-2</v>
      </c>
      <c r="K11" s="51">
        <f>(RTD("cqg.rtd",,"StudyData",B11, "BBnds", "MAType=Sim,InputChoice=Close,Period1=20,Percent=2,Divisor=0", "BHI","A5C","0","ALL",,,"False","D")-RTD("cqg.rtd",,"StudyData",B11, "BBnds", "MAType=Sim,InputChoice=Close,Period1=20,Percent=2,Divisor=0", "BLO","A5C","0","ALL",,,"False","D"))/RTD("cqg.rtd",,"StudyData",B11, "BBnds", "MAType=Sim,InputChoice=Close,Period1=20,Percent=2,Divisor=0", "BMA","A5C","0","ALL",,,"False","D")</f>
        <v>1.6527703458675894E-2</v>
      </c>
      <c r="L11" s="51">
        <f>(RTD("cqg.rtd",,"StudyData",B11, "BBnds", "MAType=Sim,InputChoice=Close,Period1=20,Percent=2,Divisor=0", "BHI","A15C","0","ALL",,,"False","D")-RTD("cqg.rtd",,"StudyData",B11, "BBnds", "MAType=Sim,InputChoice=Close,Period1=20,Percent=2,Divisor=0", "BLO","A15C","0","ALL",,,"False","D"))/RTD("cqg.rtd",,"StudyData",B11, "BBnds", "MAType=Sim,InputChoice=Close,Period1=20,Percent=2,Divisor=0", "BMA","A15C","0","ALL",,,"False","D")</f>
        <v>2.2134696354316138E-2</v>
      </c>
      <c r="M11" s="51">
        <f>(RTD("cqg.rtd",,"StudyData",B11, "BBnds", "MAType=Sim,InputChoice=Close,Period1=20,Percent=2,Divisor=0", "BHI","A30C","0","ALL",,,"False","D")-RTD("cqg.rtd",,"StudyData",B11, "BBnds", "MAType=Sim,InputChoice=Close,Period1=20,Percent=2,Divisor=0", "BLO","A30C","0","ALL",,,"False","D"))/RTD("cqg.rtd",,"StudyData",B11, "BBnds", "MAType=Sim,InputChoice=Close,Period1=20,Percent=2,Divisor=0", "BMA","A30C","0","ALL",,,"False","D")</f>
        <v>2.5650266095438697E-2</v>
      </c>
      <c r="N11" s="51">
        <f>(RTD("cqg.rtd",,"StudyData",B11, "BBnds", "MAType=Sim,InputChoice=Close,Period1=20,Percent=2,Divisor=0", "BHI","A60C","0","ALL",,,"False","D")-RTD("cqg.rtd",,"StudyData",B11, "BBnds", "MAType=Sim,InputChoice=Close,Period1=20,Percent=2,Divisor=0", "BLO","A60C","0","ALL",,,"False","D"))/RTD("cqg.rtd",,"StudyData",B11, "BBnds", "MAType=Sim,InputChoice=Close,Period1=20,Percent=2,Divisor=0", "BMA","A60C","0","ALL",,,"False","D")</f>
        <v>2.0752994443910093E-2</v>
      </c>
      <c r="O11" s="23" t="str">
        <f>B11</f>
        <v>EMD</v>
      </c>
      <c r="P11" s="68">
        <f>IF(ISNA(RTD("cqg.rtd",,"StudyData",O11, "Vol", "VolType=auto,CoCType=auto", "Vol","1","0","ALL",,,"TRUE","T")),"",RTD("cqg.rtd",,"StudyData",O11, "Vol", "VolType=auto,CoCType=auto", "Vol","1","0","ALL",,,"TRUE","T"))</f>
        <v>21</v>
      </c>
      <c r="Q11" s="68" t="str">
        <f>RTD("cqg.rtd",,"StudyData",O11,"BBVlm^",,"c1","1","-1")</f>
        <v>769: The study is disabled.</v>
      </c>
      <c r="R11" s="68">
        <f>IF(ISNA(RTD("cqg.rtd",,"StudyData",O11, "Vol", "VolType=auto,CoCType=auto", "Vol","5","0","ALL",,,"TRUE","T")),"",RTD("cqg.rtd",,"StudyData",O11, "Vol", "VolType=auto,CoCType=auto", "Vol","5","0","ALL",,,"TRUE","T"))</f>
        <v>181</v>
      </c>
      <c r="S11" s="68" t="str">
        <f>RTD("cqg.rtd",,"StudyData",O11,"BBVlm^",,"c1","5","-1")</f>
        <v>769: The study is disabled.</v>
      </c>
      <c r="T11" s="68">
        <f>IF(ISNA(RTD("cqg.rtd",,"StudyData",O11, "Vol", "VolType=auto,CoCType=auto", "Vol","15","0","ALL",,,"TRUE","T")),"",RTD("cqg.rtd",,"StudyData",O11, "Vol", "VolType=auto,CoCType=auto", "Vol","15","0","ALL",,,"TRUE","T"))</f>
        <v>619</v>
      </c>
      <c r="U11" s="68" t="str">
        <f>RTD("cqg.rtd",,"StudyData",O11,"BBVlm^",,"c1","15","-1")</f>
        <v>769: The study is disabled.</v>
      </c>
      <c r="V11" s="91">
        <f>RTD("cqg.rtd",,"StudyData",O11, "Vol", "VolType=auto,CoCType=auto", "Vol","D","0","ALL",,,"TRUE","T")</f>
        <v>21435</v>
      </c>
      <c r="W11" s="91">
        <f>RTD("cqg.rtd",,"StudyData",O11, "Vol", "VolType=auto,CoCType=auto", "Vol","D","-1","ALL",,,"TRUE","T")</f>
        <v>28687</v>
      </c>
      <c r="X11" s="92">
        <f>(V11-W11)/W11</f>
        <v>-0.25279743437794122</v>
      </c>
      <c r="Y11" s="92">
        <f>(V11-W11)/W11</f>
        <v>-0.25279743437794122</v>
      </c>
      <c r="Z11" s="93">
        <f>IF(ISNA(RTD("cqg.rtd", ,"ContractData",B11, "Open",,"T")),"",RTD("cqg.rtd", ,"ContractData",B11, "Open",,"T"))</f>
        <v>1354.8</v>
      </c>
      <c r="AA11" s="94">
        <f>IF(ISNA(RTD("cqg.rtd", ,"ContractData",B11, "High",,"T")),"",RTD("cqg.rtd", ,"ContractData",B11, "High",,"T"))</f>
        <v>1358.3</v>
      </c>
      <c r="AB11" s="95">
        <f>IF(ISNA(RTD("cqg.rtd", ,"ContractData",B11, "Low",,"T")),"",RTD("cqg.rtd", ,"ContractData",B11, "Low",,"T"))</f>
        <v>1326.7</v>
      </c>
      <c r="AC11" s="23" t="str">
        <f>B11</f>
        <v>EMD</v>
      </c>
      <c r="AD11" s="137">
        <f>Instructions!B8</f>
        <v>2</v>
      </c>
      <c r="AE11" s="137">
        <f>IF((AA11-F11)&lt;AD11,1,0)</f>
        <v>0</v>
      </c>
      <c r="AF11" s="137">
        <f>IF((F11-AB11)&lt;AD11,1,0)</f>
        <v>1</v>
      </c>
      <c r="AG11" s="139"/>
      <c r="AH11" s="137">
        <f>IF(F11="",0,IF(Z11=F11,1,0))</f>
        <v>0</v>
      </c>
      <c r="AI11" s="137"/>
    </row>
    <row r="12" spans="1:35" ht="4.05" customHeight="1" thickBot="1" x14ac:dyDescent="0.35">
      <c r="A12" s="138"/>
      <c r="B12" s="21"/>
      <c r="C12" s="58"/>
      <c r="D12" s="59"/>
      <c r="E12" s="60"/>
      <c r="F12" s="61"/>
      <c r="G12" s="62"/>
      <c r="H12" s="62"/>
      <c r="I12" s="63"/>
      <c r="J12" s="62"/>
      <c r="K12" s="62"/>
      <c r="L12" s="62"/>
      <c r="M12" s="62"/>
      <c r="N12" s="62"/>
      <c r="O12" s="22"/>
      <c r="P12" s="101"/>
      <c r="Q12" s="102"/>
      <c r="R12" s="85"/>
      <c r="S12" s="85"/>
      <c r="T12" s="85"/>
      <c r="U12" s="85"/>
      <c r="V12" s="85"/>
      <c r="W12" s="85"/>
      <c r="X12" s="85"/>
      <c r="Y12" s="85"/>
      <c r="Z12" s="103"/>
      <c r="AA12" s="104"/>
      <c r="AB12" s="105"/>
      <c r="AC12" s="22"/>
      <c r="AD12" s="137"/>
      <c r="AE12" s="137"/>
      <c r="AF12" s="137"/>
      <c r="AG12" s="137"/>
      <c r="AH12" s="137"/>
      <c r="AI12" s="137"/>
    </row>
    <row r="13" spans="1:35" x14ac:dyDescent="0.3">
      <c r="A13" s="138"/>
      <c r="B13" s="4" t="s">
        <v>26</v>
      </c>
      <c r="C13" s="64">
        <f>IF(ISNA(RTD("cqg.rtd", ,"ContractData",B13, "Y_CLose",,"T")),"",RTD("cqg.rtd", ,"ContractData",B13, "Y_CLose",,"T"))</f>
        <v>16907</v>
      </c>
      <c r="D13" s="65">
        <f>IF(ISNA(RTD("cqg.rtd", ,"ContractData",B13, "Bid",,"T")),"",RTD("cqg.rtd", ,"ContractData",B13, "Bid",,"T"))</f>
        <v>16638</v>
      </c>
      <c r="E13" s="66">
        <f>IF(ISNA(RTD("cqg.rtd", ,"ContractData",B13, "Ask",,"T")),"",RTD("cqg.rtd", ,"ContractData",B13, "Ask",,"T"))</f>
        <v>16639</v>
      </c>
      <c r="F13" s="67">
        <f>IF(ISNA(RTD("cqg.rtd", ,"ContractData",B13, "LastTradeorSettle",,"T")),"",RTD("cqg.rtd", ,"ContractData",B13, "LastTradeorSettle",,"T"))</f>
        <v>16639</v>
      </c>
      <c r="G13" s="68"/>
      <c r="H13" s="68">
        <f>IF(ISNA(RTD("cqg.rtd", ,"ContractData",B13, "NetLastQuoteToday",,"T")),"",RTD("cqg.rtd", ,"ContractData",B13, "NetLastQuoteToday",,"T"))</f>
        <v>-268</v>
      </c>
      <c r="I13" s="51">
        <f>IF(ISERROR(RTD("cqg.rtd",,"ContractData",B13,"PerCentNetLastQuote",,"T")/100),"",RTD("cqg.rtd",,"ContractData",B13,"PerCentNetLastQuote",,"T")/100)</f>
        <v>-1.5851422487726977E-2</v>
      </c>
      <c r="J13" s="51">
        <f>I13</f>
        <v>-1.5851422487726977E-2</v>
      </c>
      <c r="K13" s="51">
        <f>(RTD("cqg.rtd",,"StudyData",B13, "BBnds", "MAType=Sim,InputChoice=Close,Period1=20,Percent=2,Divisor=0", "BHI","A5C","0","ALL",,,"False","D")-RTD("cqg.rtd",,"StudyData",B13, "BBnds", "MAType=Sim,InputChoice=Close,Period1=20,Percent=2,Divisor=0", "BLO","A5C","0","ALL",,,"False","D"))/RTD("cqg.rtd",,"StudyData",B13, "BBnds", "MAType=Sim,InputChoice=Close,Period1=20,Percent=2,Divisor=0", "BMA","A5C","0","ALL",,,"False","D")</f>
        <v>1.3354042832820627E-2</v>
      </c>
      <c r="L13" s="51">
        <f>(RTD("cqg.rtd",,"StudyData",B13, "BBnds", "MAType=Sim,InputChoice=Close,Period1=20,Percent=2,Divisor=0", "BHI","A15C","0","ALL",,,"False","D")-RTD("cqg.rtd",,"StudyData",B13, "BBnds", "MAType=Sim,InputChoice=Close,Period1=20,Percent=2,Divisor=0", "BLO","A15C","0","ALL",,,"False","D"))/RTD("cqg.rtd",,"StudyData",B13, "BBnds", "MAType=Sim,InputChoice=Close,Period1=20,Percent=2,Divisor=0", "BMA","A15C","0","ALL",,,"False","D")</f>
        <v>1.6599026457041449E-2</v>
      </c>
      <c r="M13" s="51">
        <f>(RTD("cqg.rtd",,"StudyData",B13, "BBnds", "MAType=Sim,InputChoice=Close,Period1=20,Percent=2,Divisor=0", "BHI","A30C","0","ALL",,,"False","D")-RTD("cqg.rtd",,"StudyData",B13, "BBnds", "MAType=Sim,InputChoice=Close,Period1=20,Percent=2,Divisor=0", "BLO","A30C","0","ALL",,,"False","D"))/RTD("cqg.rtd",,"StudyData",B13, "BBnds", "MAType=Sim,InputChoice=Close,Period1=20,Percent=2,Divisor=0", "BMA","A30C","0","ALL",,,"False","D")</f>
        <v>1.9077841079282384E-2</v>
      </c>
      <c r="N13" s="51">
        <f>(RTD("cqg.rtd",,"StudyData",B13, "BBnds", "MAType=Sim,InputChoice=Close,Period1=20,Percent=2,Divisor=0", "BHI","A60C","0","ALL",,,"False","D")-RTD("cqg.rtd",,"StudyData",B13, "BBnds", "MAType=Sim,InputChoice=Close,Period1=20,Percent=2,Divisor=0", "BLO","A60C","0","ALL",,,"False","D"))/RTD("cqg.rtd",,"StudyData",B13, "BBnds", "MAType=Sim,InputChoice=Close,Period1=20,Percent=2,Divisor=0", "BMA","A60C","0","ALL",,,"False","D")</f>
        <v>1.6078139854465035E-2</v>
      </c>
      <c r="O13" s="20" t="str">
        <f>B13</f>
        <v>YM</v>
      </c>
      <c r="P13" s="68">
        <f>IF(ISNA(RTD("cqg.rtd",,"StudyData",O13, "Vol", "VolType=auto,CoCType=auto", "Vol","1","0","ALL",,,"TRUE","T")),"",RTD("cqg.rtd",,"StudyData",O13, "Vol", "VolType=auto,CoCType=auto", "Vol","1","0","ALL",,,"TRUE","T"))</f>
        <v>219</v>
      </c>
      <c r="Q13" s="68" t="str">
        <f>RTD("cqg.rtd",,"StudyData",O13,"BBVlm^",,"c1","1","-1")</f>
        <v>769: The study is disabled.</v>
      </c>
      <c r="R13" s="68">
        <f>IF(ISNA(RTD("cqg.rtd",,"StudyData",O13, "Vol", "VolType=auto,CoCType=auto", "Vol","5","0","ALL",,,"TRUE","T")),"",RTD("cqg.rtd",,"StudyData",O13, "Vol", "VolType=auto,CoCType=auto", "Vol","5","0","ALL",,,"TRUE","T"))</f>
        <v>2471</v>
      </c>
      <c r="S13" s="68" t="str">
        <f>RTD("cqg.rtd",,"StudyData",O13,"BBVlm^",,"c1","5","-1")</f>
        <v>769: The study is disabled.</v>
      </c>
      <c r="T13" s="68">
        <f>IF(ISNA(RTD("cqg.rtd",,"StudyData",O13, "Vol", "VolType=auto,CoCType=auto", "Vol","15","0","ALL",,,"TRUE","T")),"",RTD("cqg.rtd",,"StudyData",O13, "Vol", "VolType=auto,CoCType=auto", "Vol","15","0","ALL",,,"TRUE","T"))</f>
        <v>8747</v>
      </c>
      <c r="U13" s="68" t="str">
        <f>RTD("cqg.rtd",,"StudyData",O13,"BBVlm^",,"c1","15","-1")</f>
        <v>769: The study is disabled.</v>
      </c>
      <c r="V13" s="91">
        <f>RTD("cqg.rtd",,"StudyData",O13, "Vol", "VolType=auto,CoCType=auto", "Vol","D","0","ALL",,,"TRUE","T")</f>
        <v>200604</v>
      </c>
      <c r="W13" s="91">
        <f>RTD("cqg.rtd",,"StudyData",O13, "Vol", "VolType=auto,CoCType=auto", "Vol","D","-1","ALL",,,"TRUE","T")</f>
        <v>249786</v>
      </c>
      <c r="X13" s="92">
        <f>(V13-W13)/W13</f>
        <v>-0.19689654344118565</v>
      </c>
      <c r="Y13" s="92">
        <f>(V13-W13)/W13</f>
        <v>-0.19689654344118565</v>
      </c>
      <c r="Z13" s="106">
        <f>IF(ISNA(RTD("cqg.rtd", ,"ContractData",B13, "Open",,"T")),"",RTD("cqg.rtd", ,"ContractData",B13, "Open",,"T"))</f>
        <v>16903</v>
      </c>
      <c r="AA13" s="107">
        <f>IF(ISNA(RTD("cqg.rtd", ,"ContractData",B13, "High",,"T")),"",RTD("cqg.rtd", ,"ContractData",B13, "High",,"T"))</f>
        <v>16949</v>
      </c>
      <c r="AB13" s="108">
        <f>IF(ISNA(RTD("cqg.rtd", ,"ContractData",B13, "Low",,"T")),"",RTD("cqg.rtd", ,"ContractData",B13, "Low",,"T"))</f>
        <v>16630</v>
      </c>
      <c r="AC13" s="24" t="str">
        <f>B13</f>
        <v>YM</v>
      </c>
      <c r="AD13" s="137">
        <f>Instructions!B10</f>
        <v>25</v>
      </c>
      <c r="AE13" s="137">
        <f>IF((AA13-F13)&lt;AD13,1,0)</f>
        <v>0</v>
      </c>
      <c r="AF13" s="137">
        <f>IF((F13-AB13)&lt;AD13,1,0)</f>
        <v>1</v>
      </c>
      <c r="AG13" s="139"/>
      <c r="AH13" s="137">
        <f>IF(F13="",0,IF(Z13=F13,1,0))</f>
        <v>0</v>
      </c>
      <c r="AI13" s="137"/>
    </row>
    <row r="14" spans="1:35" ht="4.05" customHeight="1" thickBot="1" x14ac:dyDescent="0.35">
      <c r="A14" s="138"/>
      <c r="B14" s="21"/>
      <c r="C14" s="58"/>
      <c r="D14" s="59"/>
      <c r="E14" s="60"/>
      <c r="F14" s="61"/>
      <c r="G14" s="62"/>
      <c r="H14" s="62"/>
      <c r="I14" s="63"/>
      <c r="J14" s="62"/>
      <c r="K14" s="62"/>
      <c r="L14" s="62"/>
      <c r="M14" s="62"/>
      <c r="N14" s="62"/>
      <c r="O14" s="22"/>
      <c r="P14" s="101"/>
      <c r="Q14" s="102"/>
      <c r="R14" s="97"/>
      <c r="S14" s="97"/>
      <c r="T14" s="97"/>
      <c r="U14" s="97"/>
      <c r="V14" s="97"/>
      <c r="W14" s="97"/>
      <c r="X14" s="97"/>
      <c r="Y14" s="97"/>
      <c r="Z14" s="98"/>
      <c r="AA14" s="99"/>
      <c r="AB14" s="100"/>
      <c r="AC14" s="22"/>
      <c r="AD14" s="137"/>
      <c r="AE14" s="137"/>
      <c r="AF14" s="137"/>
      <c r="AG14" s="137"/>
      <c r="AH14" s="137"/>
      <c r="AI14" s="137"/>
    </row>
    <row r="15" spans="1:35" x14ac:dyDescent="0.3">
      <c r="A15" s="138"/>
      <c r="B15" s="3" t="s">
        <v>27</v>
      </c>
      <c r="C15" s="46">
        <f>IF(ISNA(RTD("cqg.rtd", ,"ContractData",B15, "Y_CLose",,"T")),"",RTD("cqg.rtd", ,"ContractData",B15, "Y_CLose",,"T"))</f>
        <v>843.7</v>
      </c>
      <c r="D15" s="47">
        <f>IF(ISNA(RTD("cqg.rtd", ,"ContractData",B15, "Bid",,"T")),"",RTD("cqg.rtd", ,"ContractData",B15, "Bid",,"T"))</f>
        <v>833.2</v>
      </c>
      <c r="E15" s="48">
        <f>IF(ISNA(RTD("cqg.rtd", ,"ContractData",B15, "Ask",,"T")),"",RTD("cqg.rtd", ,"ContractData",B15, "Ask",,"T"))</f>
        <v>833.4</v>
      </c>
      <c r="F15" s="49">
        <f>IF(ISNA(RTD("cqg.rtd", ,"ContractData",B15, "LastTradeorSettle",,"T")),"",RTD("cqg.rtd", ,"ContractData",B15, "LastTradeorSettle",,"T"))</f>
        <v>833.2</v>
      </c>
      <c r="G15" s="50"/>
      <c r="H15" s="50">
        <f>IF(ISNA(RTD("cqg.rtd", ,"ContractData",B15, "NetLastQuoteToday",,"T")),"",RTD("cqg.rtd", ,"ContractData",B15, "NetLastQuoteToday",,"T"))</f>
        <v>-10.5</v>
      </c>
      <c r="I15" s="51">
        <f>IF(ISERROR(RTD("cqg.rtd",,"ContractData",B15,"PerCentNetLastQuote",,"T")/100),"",RTD("cqg.rtd",,"ContractData",B15,"PerCentNetLastQuote",,"T")/100)</f>
        <v>-1.2445181936707361E-2</v>
      </c>
      <c r="J15" s="51">
        <f>I15</f>
        <v>-1.2445181936707361E-2</v>
      </c>
      <c r="K15" s="51">
        <f>(RTD("cqg.rtd",,"StudyData",B15, "BBnds", "MAType=Sim,InputChoice=Close,Period1=20,Percent=2,Divisor=0", "BHI","A5C","0","ALL",,,"False","D")-RTD("cqg.rtd",,"StudyData",B15, "BBnds", "MAType=Sim,InputChoice=Close,Period1=20,Percent=2,Divisor=0", "BLO","A5C","0","ALL",,,"False","D"))/RTD("cqg.rtd",,"StudyData",B15, "BBnds", "MAType=Sim,InputChoice=Close,Period1=20,Percent=2,Divisor=0", "BMA","A5C","0","ALL",,,"False","D")</f>
        <v>8.2262038609670282E-3</v>
      </c>
      <c r="L15" s="51">
        <f>(RTD("cqg.rtd",,"StudyData",B15, "BBnds", "MAType=Sim,InputChoice=Close,Period1=20,Percent=2,Divisor=0", "BHI","A15C","0","ALL",,,"False","D")-RTD("cqg.rtd",,"StudyData",B15, "BBnds", "MAType=Sim,InputChoice=Close,Period1=20,Percent=2,Divisor=0", "BLO","A15C","0","ALL",,,"False","D"))/RTD("cqg.rtd",,"StudyData",B15, "BBnds", "MAType=Sim,InputChoice=Close,Period1=20,Percent=2,Divisor=0", "BMA","A15C","0","ALL",,,"False","D")</f>
        <v>1.429194678872849E-2</v>
      </c>
      <c r="M15" s="51">
        <f>(RTD("cqg.rtd",,"StudyData",B15, "BBnds", "MAType=Sim,InputChoice=Close,Period1=20,Percent=2,Divisor=0", "BHI","A30C","0","ALL",,,"False","D")-RTD("cqg.rtd",,"StudyData",B15, "BBnds", "MAType=Sim,InputChoice=Close,Period1=20,Percent=2,Divisor=0", "BLO","A30C","0","ALL",,,"False","D"))/RTD("cqg.rtd",,"StudyData",B15, "BBnds", "MAType=Sim,InputChoice=Close,Period1=20,Percent=2,Divisor=0", "BMA","A30C","0","ALL",,,"False","D")</f>
        <v>1.5997715428000409E-2</v>
      </c>
      <c r="N15" s="51">
        <f>(RTD("cqg.rtd",,"StudyData",B15, "BBnds", "MAType=Sim,InputChoice=Close,Period1=20,Percent=2,Divisor=0", "BHI","A60C","0","ALL",,,"False","D")-RTD("cqg.rtd",,"StudyData",B15, "BBnds", "MAType=Sim,InputChoice=Close,Period1=20,Percent=2,Divisor=0", "BLO","A60C","0","ALL",,,"False","D"))/RTD("cqg.rtd",,"StudyData",B15, "BBnds", "MAType=Sim,InputChoice=Close,Period1=20,Percent=2,Divisor=0", "BMA","A60C","0","ALL",,,"False","D")</f>
        <v>1.5144763493387416E-2</v>
      </c>
      <c r="O15" s="23" t="str">
        <f>B15</f>
        <v>TP</v>
      </c>
      <c r="P15" s="68">
        <f>IF(ISNA(RTD("cqg.rtd",,"StudyData",O15, "Vol", "VolType=auto,CoCType=auto", "Vol","1","0","ALL",,,"TRUE","T")),"",RTD("cqg.rtd",,"StudyData",O15, "Vol", "VolType=auto,CoCType=auto", "Vol","1","0","ALL",,,"TRUE","T"))</f>
        <v>8</v>
      </c>
      <c r="Q15" s="68" t="str">
        <f>RTD("cqg.rtd",,"StudyData",O15,"BBVlm^",,"c1","1","-1")</f>
        <v>769: The study is disabled.</v>
      </c>
      <c r="R15" s="68">
        <f>IF(ISNA(RTD("cqg.rtd",,"StudyData",O15, "Vol", "VolType=auto,CoCType=auto", "Vol","5","0","ALL",,,"TRUE","T")),"",RTD("cqg.rtd",,"StudyData",O15, "Vol", "VolType=auto,CoCType=auto", "Vol","5","0","ALL",,,"TRUE","T"))</f>
        <v>77</v>
      </c>
      <c r="S15" s="68" t="str">
        <f>RTD("cqg.rtd",,"StudyData",O15,"BBVlm^",,"c1","5","-1")</f>
        <v>769: The study is disabled.</v>
      </c>
      <c r="T15" s="68">
        <f>IF(ISNA(RTD("cqg.rtd",,"StudyData",O15, "Vol", "VolType=auto,CoCType=auto", "Vol","15","0","ALL",,,"TRUE","T")),"",RTD("cqg.rtd",,"StudyData",O15, "Vol", "VolType=auto,CoCType=auto", "Vol","15","0","ALL",,,"TRUE","T"))</f>
        <v>228</v>
      </c>
      <c r="U15" s="68" t="str">
        <f>RTD("cqg.rtd",,"StudyData",O15,"BBVlm^",,"c1","15","-1")</f>
        <v>769: The study is disabled.</v>
      </c>
      <c r="V15" s="91">
        <f>RTD("cqg.rtd",,"StudyData",O15, "Vol", "VolType=auto,CoCType=auto", "Vol","D","0","ALL",,,"TRUE","T")</f>
        <v>11628</v>
      </c>
      <c r="W15" s="91">
        <f>RTD("cqg.rtd",,"StudyData",O15, "Vol", "VolType=auto,CoCType=auto", "Vol","D","-1","ALL",,,"TRUE","T")</f>
        <v>17455</v>
      </c>
      <c r="X15" s="92">
        <f>(V15-W15)/W15</f>
        <v>-0.33382984818103695</v>
      </c>
      <c r="Y15" s="92">
        <f>(V15-W15)/W15</f>
        <v>-0.33382984818103695</v>
      </c>
      <c r="Z15" s="93">
        <f>IF(ISNA(RTD("cqg.rtd", ,"ContractData",B15, "Open",,"T")),"",RTD("cqg.rtd", ,"ContractData",B15, "Open",,"T"))</f>
        <v>845.6</v>
      </c>
      <c r="AA15" s="94">
        <f>IF(ISNA(RTD("cqg.rtd", ,"ContractData",B15, "High",,"T")),"",RTD("cqg.rtd", ,"ContractData",B15, "High",,"T"))</f>
        <v>845.7</v>
      </c>
      <c r="AB15" s="95">
        <f>IF(ISNA(RTD("cqg.rtd", ,"ContractData",B15, "Low",,"T")),"",RTD("cqg.rtd", ,"ContractData",B15, "Low",,"T"))</f>
        <v>833</v>
      </c>
      <c r="AC15" s="23" t="str">
        <f>B15</f>
        <v>TP</v>
      </c>
      <c r="AD15" s="137">
        <f>Instructions!B12</f>
        <v>0.5</v>
      </c>
      <c r="AE15" s="137">
        <f>IF((AA15-F15)&lt;AD15,1,0)</f>
        <v>0</v>
      </c>
      <c r="AF15" s="137">
        <f>IF((F15-AB15)&lt;AD15,1,0)</f>
        <v>1</v>
      </c>
      <c r="AG15" s="139"/>
      <c r="AH15" s="137">
        <f>IF(F15="",0,IF(Z15=F15,1,0))</f>
        <v>0</v>
      </c>
      <c r="AI15" s="137"/>
    </row>
    <row r="16" spans="1:35" ht="4.05" customHeight="1" thickBot="1" x14ac:dyDescent="0.35">
      <c r="A16" s="138"/>
      <c r="B16" s="21"/>
      <c r="C16" s="58"/>
      <c r="D16" s="59"/>
      <c r="E16" s="60"/>
      <c r="F16" s="61"/>
      <c r="G16" s="62"/>
      <c r="H16" s="62"/>
      <c r="I16" s="63"/>
      <c r="J16" s="62"/>
      <c r="K16" s="62"/>
      <c r="L16" s="62"/>
      <c r="M16" s="62"/>
      <c r="N16" s="62"/>
      <c r="O16" s="22"/>
      <c r="P16" s="101"/>
      <c r="Q16" s="102"/>
      <c r="R16" s="85"/>
      <c r="S16" s="85"/>
      <c r="T16" s="85"/>
      <c r="U16" s="85"/>
      <c r="V16" s="85"/>
      <c r="W16" s="85"/>
      <c r="X16" s="85"/>
      <c r="Y16" s="85"/>
      <c r="Z16" s="103"/>
      <c r="AA16" s="104"/>
      <c r="AB16" s="105"/>
      <c r="AC16" s="22"/>
      <c r="AD16" s="137"/>
      <c r="AE16" s="137"/>
      <c r="AF16" s="137"/>
      <c r="AG16" s="137"/>
      <c r="AH16" s="137"/>
      <c r="AI16" s="137"/>
    </row>
    <row r="17" spans="1:35" x14ac:dyDescent="0.3">
      <c r="A17" s="138"/>
      <c r="B17" s="4" t="s">
        <v>28</v>
      </c>
      <c r="C17" s="46">
        <f>IF(ISNA(RTD("cqg.rtd", ,"ContractData",B17, "Y_CLose",,"T")),"",RTD("cqg.rtd", ,"ContractData",B17, "Y_CLose",,"T"))</f>
        <v>9116</v>
      </c>
      <c r="D17" s="47">
        <f>IF(ISNA(RTD("cqg.rtd", ,"ContractData",B17, "Bid",,"T")),"",RTD("cqg.rtd", ,"ContractData",B17, "Bid",,"T"))</f>
        <v>8925.5</v>
      </c>
      <c r="E17" s="48">
        <f>IF(ISNA(RTD("cqg.rtd", ,"ContractData",B17, "Ask",,"T")),"",RTD("cqg.rtd", ,"ContractData",B17, "Ask",,"T"))</f>
        <v>8926.5</v>
      </c>
      <c r="F17" s="49">
        <f>IF(ISNA(RTD("cqg.rtd", ,"ContractData",B17, "LastTradeorSettle",,"T")),"",RTD("cqg.rtd", ,"ContractData",B17, "LastTradeorSettle",,"T"))</f>
        <v>8926.5</v>
      </c>
      <c r="G17" s="50"/>
      <c r="H17" s="50">
        <f>IF(ISNA(RTD("cqg.rtd", ,"ContractData",B17, "NetLastQuoteToday",,"T")),"",RTD("cqg.rtd", ,"ContractData",B17, "NetLastQuoteToday",,"T"))</f>
        <v>-190.5</v>
      </c>
      <c r="I17" s="51">
        <f>IF(ISERROR(RTD("cqg.rtd",,"ContractData",B17,"PerCentNetLastQuote",,"T")/100),"",RTD("cqg.rtd",,"ContractData",B17,"PerCentNetLastQuote",,"T")/100)</f>
        <v>-2.0897323387450636E-2</v>
      </c>
      <c r="J17" s="51">
        <f>I17</f>
        <v>-2.0897323387450636E-2</v>
      </c>
      <c r="K17" s="51">
        <f>(RTD("cqg.rtd",,"StudyData",B17, "BBnds", "MAType=Sim,InputChoice=Close,Period1=20,Percent=2,Divisor=0", "BHI","A5C","0","ALL",,,"False","D")-RTD("cqg.rtd",,"StudyData",B17, "BBnds", "MAType=Sim,InputChoice=Close,Period1=20,Percent=2,Divisor=0", "BLO","A5C","0","ALL",,,"False","D"))/RTD("cqg.rtd",,"StudyData",B17, "BBnds", "MAType=Sim,InputChoice=Close,Period1=20,Percent=2,Divisor=0", "BMA","A5C","0","ALL",,,"False","D")</f>
        <v>1.4704060937712961E-2</v>
      </c>
      <c r="L17" s="51">
        <f>(RTD("cqg.rtd",,"StudyData",B17, "BBnds", "MAType=Sim,InputChoice=Close,Period1=20,Percent=2,Divisor=0", "BHI","A15C","0","ALL",,,"False","D")-RTD("cqg.rtd",,"StudyData",B17, "BBnds", "MAType=Sim,InputChoice=Close,Period1=20,Percent=2,Divisor=0", "BLO","A15C","0","ALL",,,"False","D"))/RTD("cqg.rtd",,"StudyData",B17, "BBnds", "MAType=Sim,InputChoice=Close,Period1=20,Percent=2,Divisor=0", "BMA","A15C","0","ALL",,,"False","D")</f>
        <v>1.7076160942622789E-2</v>
      </c>
      <c r="M17" s="51">
        <f>(RTD("cqg.rtd",,"StudyData",B17, "BBnds", "MAType=Sim,InputChoice=Close,Period1=20,Percent=2,Divisor=0", "BHI","A30C","0","ALL",,,"False","D")-RTD("cqg.rtd",,"StudyData",B17, "BBnds", "MAType=Sim,InputChoice=Close,Period1=20,Percent=2,Divisor=0", "BLO","A30C","0","ALL",,,"False","D"))/RTD("cqg.rtd",,"StudyData",B17, "BBnds", "MAType=Sim,InputChoice=Close,Period1=20,Percent=2,Divisor=0", "BMA","A30C","0","ALL",,,"False","D")</f>
        <v>2.3654832145647765E-2</v>
      </c>
      <c r="N17" s="51">
        <f>(RTD("cqg.rtd",,"StudyData",B17, "BBnds", "MAType=Sim,InputChoice=Close,Period1=20,Percent=2,Divisor=0", "BHI","A60C","0","ALL",,,"False","D")-RTD("cqg.rtd",,"StudyData",B17, "BBnds", "MAType=Sim,InputChoice=Close,Period1=20,Percent=2,Divisor=0", "BLO","A60C","0","ALL",,,"False","D"))/RTD("cqg.rtd",,"StudyData",B17, "BBnds", "MAType=Sim,InputChoice=Close,Period1=20,Percent=2,Divisor=0", "BMA","A60C","0","ALL",,,"False","D")</f>
        <v>2.4013387362219567E-2</v>
      </c>
      <c r="O17" s="20" t="str">
        <f>B17</f>
        <v>DD</v>
      </c>
      <c r="P17" s="68">
        <f>IF(ISNA(RTD("cqg.rtd",,"StudyData",O17, "Vol", "VolType=auto,CoCType=auto", "Vol","1","0","ALL",,,"TRUE","T")),"",RTD("cqg.rtd",,"StudyData",O17, "Vol", "VolType=auto,CoCType=auto", "Vol","1","0","ALL",,,"TRUE","T"))</f>
        <v>44</v>
      </c>
      <c r="Q17" s="68" t="str">
        <f>RTD("cqg.rtd",,"StudyData",O17,"BBVlm^",,"c1","1","-1")</f>
        <v>769: The study is disabled.</v>
      </c>
      <c r="R17" s="68">
        <f>IF(ISNA(RTD("cqg.rtd",,"StudyData",O17, "Vol", "VolType=auto,CoCType=auto", "Vol","5","0","ALL",,,"TRUE","T")),"",RTD("cqg.rtd",,"StudyData",O17, "Vol", "VolType=auto,CoCType=auto", "Vol","5","0","ALL",,,"TRUE","T"))</f>
        <v>686</v>
      </c>
      <c r="S17" s="68" t="str">
        <f>RTD("cqg.rtd",,"StudyData",O17,"BBVlm^",,"c1","5","-1")</f>
        <v>769: The study is disabled.</v>
      </c>
      <c r="T17" s="68">
        <f>IF(ISNA(RTD("cqg.rtd",,"StudyData",O17, "Vol", "VolType=auto,CoCType=auto", "Vol","15","0","ALL",,,"TRUE","T")),"",RTD("cqg.rtd",,"StudyData",O17, "Vol", "VolType=auto,CoCType=auto", "Vol","15","0","ALL",,,"TRUE","T"))</f>
        <v>2518</v>
      </c>
      <c r="U17" s="68" t="str">
        <f>RTD("cqg.rtd",,"StudyData",O17,"BBVlm^",,"c1","15","-1")</f>
        <v>769: The study is disabled.</v>
      </c>
      <c r="V17" s="91">
        <f>RTD("cqg.rtd",,"StudyData",O17, "Vol", "VolType=auto,CoCType=auto", "Vol","D","0","ALL",,,"TRUE","T")</f>
        <v>177497</v>
      </c>
      <c r="W17" s="91">
        <f>RTD("cqg.rtd",,"StudyData",O17, "Vol", "VolType=auto,CoCType=auto", "Vol","D","-1","ALL",,,"TRUE","T")</f>
        <v>165139</v>
      </c>
      <c r="X17" s="92">
        <f>(V17-W17)/W17</f>
        <v>7.4833927782050266E-2</v>
      </c>
      <c r="Y17" s="92">
        <f>(V17-W17)/W17</f>
        <v>7.4833927782050266E-2</v>
      </c>
      <c r="Z17" s="93">
        <f>IF(ISNA(RTD("cqg.rtd", ,"ContractData",B17, "Open",,"T")),"",RTD("cqg.rtd", ,"ContractData",B17, "Open",,"T"))</f>
        <v>9105</v>
      </c>
      <c r="AA17" s="94">
        <f>IF(ISNA(RTD("cqg.rtd", ,"ContractData",B17, "High",,"T")),"",RTD("cqg.rtd", ,"ContractData",B17, "High",,"T"))</f>
        <v>9143.5</v>
      </c>
      <c r="AB17" s="95">
        <f>IF(ISNA(RTD("cqg.rtd", ,"ContractData",B17, "Low",,"T")),"",RTD("cqg.rtd", ,"ContractData",B17, "Low",,"T"))</f>
        <v>8921.5</v>
      </c>
      <c r="AC17" s="20" t="str">
        <f>B17</f>
        <v>DD</v>
      </c>
      <c r="AD17" s="137">
        <f>Instructions!B14</f>
        <v>5</v>
      </c>
      <c r="AE17" s="137">
        <f>IF((AA17-F17)&lt;AD17,1,0)</f>
        <v>0</v>
      </c>
      <c r="AF17" s="137">
        <f>IF((F17-AB17)&lt;AD17,1,0)</f>
        <v>0</v>
      </c>
      <c r="AG17" s="139"/>
      <c r="AH17" s="137">
        <f>IF(F17="",0,IF(Z17=F17,1,0))</f>
        <v>0</v>
      </c>
      <c r="AI17" s="137"/>
    </row>
    <row r="18" spans="1:35" ht="4.05" customHeight="1" thickBot="1" x14ac:dyDescent="0.35">
      <c r="A18" s="138"/>
      <c r="B18" s="21"/>
      <c r="C18" s="58"/>
      <c r="D18" s="59"/>
      <c r="E18" s="60"/>
      <c r="F18" s="61"/>
      <c r="G18" s="62"/>
      <c r="H18" s="62"/>
      <c r="I18" s="63"/>
      <c r="J18" s="62"/>
      <c r="K18" s="62"/>
      <c r="L18" s="62"/>
      <c r="M18" s="62"/>
      <c r="N18" s="62"/>
      <c r="O18" s="22"/>
      <c r="P18" s="101"/>
      <c r="Q18" s="102"/>
      <c r="R18" s="85"/>
      <c r="S18" s="85"/>
      <c r="T18" s="85"/>
      <c r="U18" s="85"/>
      <c r="V18" s="85"/>
      <c r="W18" s="85"/>
      <c r="X18" s="85"/>
      <c r="Y18" s="85"/>
      <c r="Z18" s="98"/>
      <c r="AA18" s="99"/>
      <c r="AB18" s="100"/>
      <c r="AC18" s="22"/>
      <c r="AD18" s="137"/>
      <c r="AE18" s="137"/>
      <c r="AF18" s="137"/>
      <c r="AG18" s="137"/>
      <c r="AH18" s="137"/>
      <c r="AI18" s="137"/>
    </row>
    <row r="19" spans="1:35" x14ac:dyDescent="0.3">
      <c r="A19" s="138"/>
      <c r="B19" s="3" t="s">
        <v>29</v>
      </c>
      <c r="C19" s="46">
        <f>IF(ISNA(RTD("cqg.rtd", ,"ContractData",B19, "Y_CLose",,"T")),"",RTD("cqg.rtd", ,"ContractData",B19, "Y_CLose",,"T"))</f>
        <v>3083</v>
      </c>
      <c r="D19" s="47">
        <f>IF(ISNA(RTD("cqg.rtd", ,"ContractData",B19, "Bid",,"T")),"",RTD("cqg.rtd", ,"ContractData",B19, "Bid",,"T"))</f>
        <v>3005</v>
      </c>
      <c r="E19" s="48">
        <f>IF(ISNA(RTD("cqg.rtd", ,"ContractData",B19, "Ask",,"T")),"",RTD("cqg.rtd", ,"ContractData",B19, "Ask",,"T"))</f>
        <v>3006</v>
      </c>
      <c r="F19" s="49">
        <f>IF(ISNA(RTD("cqg.rtd", ,"ContractData",B19, "LastTradeorSettle",,"T")),"",RTD("cqg.rtd", ,"ContractData",B19, "LastTradeorSettle",,"T"))</f>
        <v>3006</v>
      </c>
      <c r="G19" s="50"/>
      <c r="H19" s="50">
        <f>IF(ISNA(RTD("cqg.rtd", ,"ContractData",B19, "NetLastQuoteToday",,"T")),"",RTD("cqg.rtd", ,"ContractData",B19, "NetLastQuoteToday",,"T"))</f>
        <v>-77</v>
      </c>
      <c r="I19" s="51">
        <f>IF(ISERROR(RTD("cqg.rtd",,"ContractData",B19,"PerCentNetLastQuote",,"T")/100),"",RTD("cqg.rtd",,"ContractData",B19,"PerCentNetLastQuote",,"T")/100)</f>
        <v>-2.4975673045734673E-2</v>
      </c>
      <c r="J19" s="51">
        <f>I19</f>
        <v>-2.4975673045734673E-2</v>
      </c>
      <c r="K19" s="51">
        <f>(RTD("cqg.rtd",,"StudyData",B19, "BBnds", "MAType=Sim,InputChoice=Close,Period1=20,Percent=2,Divisor=0", "BHI","A5C","0","ALL",,,"False","D")-RTD("cqg.rtd",,"StudyData",B19, "BBnds", "MAType=Sim,InputChoice=Close,Period1=20,Percent=2,Divisor=0", "BLO","A5C","0","ALL",,,"False","D"))/RTD("cqg.rtd",,"StudyData",B19, "BBnds", "MAType=Sim,InputChoice=Close,Period1=20,Percent=2,Divisor=0", "BMA","A5C","0","ALL",,,"False","D")</f>
        <v>1.3296939619520312E-2</v>
      </c>
      <c r="L19" s="51">
        <f>(RTD("cqg.rtd",,"StudyData",B19, "BBnds", "MAType=Sim,InputChoice=Close,Period1=20,Percent=2,Divisor=0", "BHI","A15C","0","ALL",,,"False","D")-RTD("cqg.rtd",,"StudyData",B19, "BBnds", "MAType=Sim,InputChoice=Close,Period1=20,Percent=2,Divisor=0", "BLO","A15C","0","ALL",,,"False","D"))/RTD("cqg.rtd",,"StudyData",B19, "BBnds", "MAType=Sim,InputChoice=Close,Period1=20,Percent=2,Divisor=0", "BMA","A15C","0","ALL",,,"False","D")</f>
        <v>1.6498647489608744E-2</v>
      </c>
      <c r="M19" s="51">
        <f>(RTD("cqg.rtd",,"StudyData",B19, "BBnds", "MAType=Sim,InputChoice=Close,Period1=20,Percent=2,Divisor=0", "BHI","A30C","0","ALL",,,"False","D")-RTD("cqg.rtd",,"StudyData",B19, "BBnds", "MAType=Sim,InputChoice=Close,Period1=20,Percent=2,Divisor=0", "BLO","A30C","0","ALL",,,"False","D"))/RTD("cqg.rtd",,"StudyData",B19, "BBnds", "MAType=Sim,InputChoice=Close,Period1=20,Percent=2,Divisor=0", "BMA","A30C","0","ALL",,,"False","D")</f>
        <v>2.63417995668438E-2</v>
      </c>
      <c r="N19" s="51">
        <f>(RTD("cqg.rtd",,"StudyData",B19, "BBnds", "MAType=Sim,InputChoice=Close,Period1=20,Percent=2,Divisor=0", "BHI","A60C","0","ALL",,,"False","D")-RTD("cqg.rtd",,"StudyData",B19, "BBnds", "MAType=Sim,InputChoice=Close,Period1=20,Percent=2,Divisor=0", "BLO","A60C","0","ALL",,,"False","D"))/RTD("cqg.rtd",,"StudyData",B19, "BBnds", "MAType=Sim,InputChoice=Close,Period1=20,Percent=2,Divisor=0", "BMA","A60C","0","ALL",,,"False","D")</f>
        <v>2.7283013298788236E-2</v>
      </c>
      <c r="O19" s="23" t="str">
        <f>B19</f>
        <v>DSX</v>
      </c>
      <c r="P19" s="68">
        <f>IF(ISNA(RTD("cqg.rtd",,"StudyData",O19, "Vol", "VolType=auto,CoCType=auto", "Vol","1","0","ALL",,,"TRUE","T")),"",RTD("cqg.rtd",,"StudyData",O19, "Vol", "VolType=auto,CoCType=auto", "Vol","1","0","ALL",,,"TRUE","T"))</f>
        <v>1370</v>
      </c>
      <c r="Q19" s="68" t="str">
        <f>RTD("cqg.rtd",,"StudyData",O19,"BBVlm^",,"c1","1","-1")</f>
        <v>769: The study is disabled.</v>
      </c>
      <c r="R19" s="68">
        <f>IF(ISNA(RTD("cqg.rtd",,"StudyData",O19, "Vol", "VolType=auto,CoCType=auto", "Vol","5","0","ALL",,,"TRUE","T")),"",RTD("cqg.rtd",,"StudyData",O19, "Vol", "VolType=auto,CoCType=auto", "Vol","5","0","ALL",,,"TRUE","T"))</f>
        <v>10607</v>
      </c>
      <c r="S19" s="68" t="str">
        <f>RTD("cqg.rtd",,"StudyData",O19,"BBVlm^",,"c1","5","-1")</f>
        <v>769: The study is disabled.</v>
      </c>
      <c r="T19" s="68">
        <f>IF(ISNA(RTD("cqg.rtd",,"StudyData",O19, "Vol", "VolType=auto,CoCType=auto", "Vol","15","0","ALL",,,"TRUE","T")),"",RTD("cqg.rtd",,"StudyData",O19, "Vol", "VolType=auto,CoCType=auto", "Vol","15","0","ALL",,,"TRUE","T"))</f>
        <v>35041</v>
      </c>
      <c r="U19" s="68" t="str">
        <f>RTD("cqg.rtd",,"StudyData",O19,"BBVlm^",,"c1","15","-1")</f>
        <v>769: The study is disabled.</v>
      </c>
      <c r="V19" s="91">
        <f>RTD("cqg.rtd",,"StudyData",O19, "Vol", "VolType=auto,CoCType=auto", "Vol","D","0","ALL",,,"TRUE","T")</f>
        <v>1781632</v>
      </c>
      <c r="W19" s="91">
        <f>RTD("cqg.rtd",,"StudyData",O19, "Vol", "VolType=auto,CoCType=auto", "Vol","D","-1","ALL",,,"TRUE","T")</f>
        <v>1594028</v>
      </c>
      <c r="X19" s="92">
        <f>(V19-W19)/W19</f>
        <v>0.11769178458596712</v>
      </c>
      <c r="Y19" s="92">
        <f>(V19-W19)/W19</f>
        <v>0.11769178458596712</v>
      </c>
      <c r="Z19" s="93">
        <f>IF(ISNA(RTD("cqg.rtd", ,"ContractData",B19, "Open",,"T")),"",RTD("cqg.rtd", ,"ContractData",B19, "Open",,"T"))</f>
        <v>3083</v>
      </c>
      <c r="AA19" s="94">
        <f>IF(ISNA(RTD("cqg.rtd", ,"ContractData",B19, "High",,"T")),"",RTD("cqg.rtd", ,"ContractData",B19, "High",,"T"))</f>
        <v>3085</v>
      </c>
      <c r="AB19" s="95">
        <f>IF(ISNA(RTD("cqg.rtd", ,"ContractData",B19, "Low",,"T")),"",RTD("cqg.rtd", ,"ContractData",B19, "Low",,"T"))</f>
        <v>3005</v>
      </c>
      <c r="AC19" s="23" t="str">
        <f>B19</f>
        <v>DSX</v>
      </c>
      <c r="AD19" s="137">
        <f>Instructions!B16</f>
        <v>5</v>
      </c>
      <c r="AE19" s="137">
        <f>IF((AA19-F19)&lt;AD19,1,0)</f>
        <v>0</v>
      </c>
      <c r="AF19" s="137">
        <f>IF((F19-AB19)&lt;AD19,1,0)</f>
        <v>1</v>
      </c>
      <c r="AG19" s="139"/>
      <c r="AH19" s="137">
        <f>IF(F19="",0,IF(Z19=F19,1,0))</f>
        <v>0</v>
      </c>
      <c r="AI19" s="137"/>
    </row>
    <row r="20" spans="1:35" ht="4.05" customHeight="1" thickBot="1" x14ac:dyDescent="0.35">
      <c r="A20" s="138"/>
      <c r="B20" s="21"/>
      <c r="C20" s="58"/>
      <c r="D20" s="59"/>
      <c r="E20" s="60"/>
      <c r="F20" s="61"/>
      <c r="G20" s="62"/>
      <c r="H20" s="62"/>
      <c r="I20" s="63"/>
      <c r="J20" s="62"/>
      <c r="K20" s="62"/>
      <c r="L20" s="62"/>
      <c r="M20" s="62"/>
      <c r="N20" s="62"/>
      <c r="O20" s="22"/>
      <c r="P20" s="101"/>
      <c r="Q20" s="102"/>
      <c r="R20" s="85"/>
      <c r="S20" s="85"/>
      <c r="T20" s="85"/>
      <c r="U20" s="85"/>
      <c r="V20" s="85"/>
      <c r="W20" s="85"/>
      <c r="X20" s="85"/>
      <c r="Y20" s="85"/>
      <c r="Z20" s="103"/>
      <c r="AA20" s="104"/>
      <c r="AB20" s="105"/>
      <c r="AC20" s="22"/>
      <c r="AD20" s="137"/>
      <c r="AE20" s="137"/>
      <c r="AF20" s="137"/>
      <c r="AG20" s="137"/>
      <c r="AH20" s="137"/>
      <c r="AI20" s="137"/>
    </row>
    <row r="21" spans="1:35" x14ac:dyDescent="0.3">
      <c r="A21" s="138"/>
      <c r="B21" s="4" t="s">
        <v>30</v>
      </c>
      <c r="C21" s="46">
        <f>IF(ISNA(RTD("cqg.rtd", ,"ContractData",B21, "Y_CLose",,"T")),"",RTD("cqg.rtd", ,"ContractData",B21, "Y_CLose",,"T"))</f>
        <v>6518.5</v>
      </c>
      <c r="D21" s="47">
        <f>IF(ISNA(RTD("cqg.rtd", ,"ContractData",B21, "Bid",,"T")),"",RTD("cqg.rtd", ,"ContractData",B21, "Bid",,"T"))</f>
        <v>6362</v>
      </c>
      <c r="E21" s="48">
        <f>IF(ISNA(RTD("cqg.rtd", ,"ContractData",B21, "Ask",,"T")),"",RTD("cqg.rtd", ,"ContractData",B21, "Ask",,"T"))</f>
        <v>6362.5</v>
      </c>
      <c r="F21" s="49">
        <f>IF(ISNA(RTD("cqg.rtd", ,"ContractData",B21, "LastTradeorSettle",,"T")),"",RTD("cqg.rtd", ,"ContractData",B21, "LastTradeorSettle",,"T"))</f>
        <v>6362.5</v>
      </c>
      <c r="G21" s="50"/>
      <c r="H21" s="50">
        <f>IF(ISNA(RTD("cqg.rtd", ,"ContractData",B21, "NetLastQuoteToday",,"T")),"",RTD("cqg.rtd", ,"ContractData",B21, "NetLastQuoteToday",,"T"))</f>
        <v>-156</v>
      </c>
      <c r="I21" s="51">
        <f>IF(ISERROR(RTD("cqg.rtd",,"ContractData",B21,"PerCentNetLastQuote",,"T")/100),"",RTD("cqg.rtd",,"ContractData",B21,"PerCentNetLastQuote",,"T")/100)</f>
        <v>-2.3931886170131166E-2</v>
      </c>
      <c r="J21" s="51">
        <f>I21</f>
        <v>-2.3931886170131166E-2</v>
      </c>
      <c r="K21" s="51">
        <f>(RTD("cqg.rtd",,"StudyData",B21, "BBnds", "MAType=Sim,InputChoice=Close,Period1=20,Percent=2,Divisor=0", "BHI","A5C","0","ALL",,,"False","D")-RTD("cqg.rtd",,"StudyData",B21, "BBnds", "MAType=Sim,InputChoice=Close,Period1=20,Percent=2,Divisor=0", "BLO","A5C","0","ALL",,,"False","D"))/RTD("cqg.rtd",,"StudyData",B21, "BBnds", "MAType=Sim,InputChoice=Close,Period1=20,Percent=2,Divisor=0", "BMA","A5C","0","ALL",,,"False","D")</f>
        <v>1.0313042662035969E-2</v>
      </c>
      <c r="L21" s="51">
        <f>(RTD("cqg.rtd",,"StudyData",B21, "BBnds", "MAType=Sim,InputChoice=Close,Period1=20,Percent=2,Divisor=0", "BHI","A15C","0","ALL",,,"False","D")-RTD("cqg.rtd",,"StudyData",B21, "BBnds", "MAType=Sim,InputChoice=Close,Period1=20,Percent=2,Divisor=0", "BLO","A15C","0","ALL",,,"False","D"))/RTD("cqg.rtd",,"StudyData",B21, "BBnds", "MAType=Sim,InputChoice=Close,Period1=20,Percent=2,Divisor=0", "BMA","A15C","0","ALL",,,"False","D")</f>
        <v>1.5885824241314732E-2</v>
      </c>
      <c r="M21" s="51">
        <f>(RTD("cqg.rtd",,"StudyData",B21, "BBnds", "MAType=Sim,InputChoice=Close,Period1=20,Percent=2,Divisor=0", "BHI","A30C","0","ALL",,,"False","D")-RTD("cqg.rtd",,"StudyData",B21, "BBnds", "MAType=Sim,InputChoice=Close,Period1=20,Percent=2,Divisor=0", "BLO","A30C","0","ALL",,,"False","D"))/RTD("cqg.rtd",,"StudyData",B21, "BBnds", "MAType=Sim,InputChoice=Close,Period1=20,Percent=2,Divisor=0", "BMA","A30C","0","ALL",,,"False","D")</f>
        <v>2.6546401339036709E-2</v>
      </c>
      <c r="N21" s="51">
        <f>(RTD("cqg.rtd",,"StudyData",B21, "BBnds", "MAType=Sim,InputChoice=Close,Period1=20,Percent=2,Divisor=0", "BHI","A60C","0","ALL",,,"False","D")-RTD("cqg.rtd",,"StudyData",B21, "BBnds", "MAType=Sim,InputChoice=Close,Period1=20,Percent=2,Divisor=0", "BLO","A60C","0","ALL",,,"False","D"))/RTD("cqg.rtd",,"StudyData",B21, "BBnds", "MAType=Sim,InputChoice=Close,Period1=20,Percent=2,Divisor=0", "BMA","A60C","0","ALL",,,"False","D")</f>
        <v>3.1700059052610793E-2</v>
      </c>
      <c r="O21" s="20" t="str">
        <f>B21</f>
        <v>QFA</v>
      </c>
      <c r="P21" s="68">
        <f>IF(ISNA(RTD("cqg.rtd",,"StudyData",O21, "Vol", "VolType=auto,CoCType=auto", "Vol","1","0","ALL",,,"TRUE","T")),"",RTD("cqg.rtd",,"StudyData",O21, "Vol", "VolType=auto,CoCType=auto", "Vol","1","0","ALL",,,"TRUE","T"))</f>
        <v>16</v>
      </c>
      <c r="Q21" s="68" t="str">
        <f>RTD("cqg.rtd",,"StudyData",O21,"BBVlm^",,"c1","1","-1")</f>
        <v>769: The study is disabled.</v>
      </c>
      <c r="R21" s="68">
        <f>IF(ISNA(RTD("cqg.rtd",,"StudyData",O21, "Vol", "VolType=auto,CoCType=auto", "Vol","5","0","ALL",,,"TRUE","T")),"",RTD("cqg.rtd",,"StudyData",O21, "Vol", "VolType=auto,CoCType=auto", "Vol","5","0","ALL",,,"TRUE","T"))</f>
        <v>413</v>
      </c>
      <c r="S21" s="68" t="str">
        <f>RTD("cqg.rtd",,"StudyData",O21,"BBVlm^",,"c1","5","-1")</f>
        <v>769: The study is disabled.</v>
      </c>
      <c r="T21" s="68">
        <f>IF(ISNA(RTD("cqg.rtd",,"StudyData",O21, "Vol", "VolType=auto,CoCType=auto", "Vol","15","0","ALL",,,"TRUE","T")),"",RTD("cqg.rtd",,"StudyData",O21, "Vol", "VolType=auto,CoCType=auto", "Vol","15","0","ALL",,,"TRUE","T"))</f>
        <v>1200</v>
      </c>
      <c r="U21" s="68" t="str">
        <f>RTD("cqg.rtd",,"StudyData",O21,"BBVlm^",,"c1","15","-1")</f>
        <v>769: The study is disabled.</v>
      </c>
      <c r="V21" s="91">
        <f>RTD("cqg.rtd",,"StudyData",O21, "Vol", "VolType=auto,CoCType=auto", "Vol","D","0","ALL",,,"TRUE","T")</f>
        <v>140506</v>
      </c>
      <c r="W21" s="91">
        <f>RTD("cqg.rtd",,"StudyData",O21, "Vol", "VolType=auto,CoCType=auto", "Vol","D","-1","ALL",,,"TRUE","T")</f>
        <v>131977</v>
      </c>
      <c r="X21" s="92">
        <f>(V21-W21)/W21</f>
        <v>6.4624896762314643E-2</v>
      </c>
      <c r="Y21" s="92">
        <f>(V21-W21)/W21</f>
        <v>6.4624896762314643E-2</v>
      </c>
      <c r="Z21" s="93">
        <f>IF(ISNA(RTD("cqg.rtd", ,"ContractData",B21, "Open",,"T")),"",RTD("cqg.rtd", ,"ContractData",B21, "Open",,"T"))</f>
        <v>6514.5</v>
      </c>
      <c r="AA21" s="94">
        <f>IF(ISNA(RTD("cqg.rtd", ,"ContractData",B21, "High",,"T")),"",RTD("cqg.rtd", ,"ContractData",B21, "High",,"T"))</f>
        <v>6530.5</v>
      </c>
      <c r="AB21" s="95">
        <f>IF(ISNA(RTD("cqg.rtd", ,"ContractData",B21, "Low",,"T")),"",RTD("cqg.rtd", ,"ContractData",B21, "Low",,"T"))</f>
        <v>6361.5</v>
      </c>
      <c r="AC21" s="20" t="str">
        <f>B21</f>
        <v>QFA</v>
      </c>
      <c r="AD21" s="137">
        <f>Instructions!B18</f>
        <v>2</v>
      </c>
      <c r="AE21" s="137">
        <f>IF((AA21-F21)&lt;AD21,1,0)</f>
        <v>0</v>
      </c>
      <c r="AF21" s="137">
        <f>IF((F21-AB21)&lt;AD21,1,0)</f>
        <v>1</v>
      </c>
      <c r="AG21" s="139"/>
      <c r="AH21" s="137">
        <f>IF(F21="",0,IF(Z21=F21,1,0))</f>
        <v>0</v>
      </c>
      <c r="AI21" s="137"/>
    </row>
    <row r="22" spans="1:35" ht="4.05" customHeight="1" thickBot="1" x14ac:dyDescent="0.35">
      <c r="A22" s="138"/>
      <c r="B22" s="21"/>
      <c r="C22" s="58"/>
      <c r="D22" s="59"/>
      <c r="E22" s="60"/>
      <c r="F22" s="61"/>
      <c r="G22" s="62"/>
      <c r="H22" s="62"/>
      <c r="I22" s="63"/>
      <c r="J22" s="62"/>
      <c r="K22" s="62"/>
      <c r="L22" s="62"/>
      <c r="M22" s="62"/>
      <c r="N22" s="62"/>
      <c r="O22" s="22"/>
      <c r="P22" s="101"/>
      <c r="Q22" s="102"/>
      <c r="R22" s="97"/>
      <c r="S22" s="97"/>
      <c r="T22" s="97"/>
      <c r="U22" s="97"/>
      <c r="V22" s="97"/>
      <c r="W22" s="97"/>
      <c r="X22" s="97"/>
      <c r="Y22" s="97"/>
      <c r="Z22" s="98"/>
      <c r="AA22" s="99"/>
      <c r="AB22" s="100"/>
      <c r="AC22" s="22"/>
      <c r="AD22" s="137"/>
      <c r="AE22" s="137"/>
      <c r="AF22" s="137"/>
      <c r="AG22" s="137"/>
      <c r="AH22" s="137"/>
      <c r="AI22" s="137"/>
    </row>
    <row r="23" spans="1:35" x14ac:dyDescent="0.3">
      <c r="A23" s="138"/>
      <c r="B23" s="3" t="s">
        <v>31</v>
      </c>
      <c r="C23" s="46">
        <f>IF(ISNA(RTD("cqg.rtd", ,"ContractData",B23, "Y_CLose",,"T")),"",RTD("cqg.rtd", ,"ContractData",B23, "Y_CLose",,"T"))</f>
        <v>4220.5</v>
      </c>
      <c r="D23" s="47">
        <f>IF(ISNA(RTD("cqg.rtd", ,"ContractData",B23, "Bid",,"T")),"",RTD("cqg.rtd", ,"ContractData",B23, "Bid",,"T"))</f>
        <v>4104.5</v>
      </c>
      <c r="E23" s="48">
        <f>IF(ISNA(RTD("cqg.rtd", ,"ContractData",B23, "Ask",,"T")),"",RTD("cqg.rtd", ,"ContractData",B23, "Ask",,"T"))</f>
        <v>4105</v>
      </c>
      <c r="F23" s="49">
        <f>IF(ISNA(RTD("cqg.rtd", ,"ContractData",B23, "LastTradeorSettle",,"T")),"",RTD("cqg.rtd", ,"ContractData",B23, "LastTradeorSettle",,"T"))</f>
        <v>4104.5</v>
      </c>
      <c r="G23" s="50"/>
      <c r="H23" s="50">
        <f>IF(ISNA(RTD("cqg.rtd", ,"ContractData",B23, "NetLastQuoteToday",,"T")),"",RTD("cqg.rtd", ,"ContractData",B23, "NetLastQuoteToday",,"T"))</f>
        <v>-116</v>
      </c>
      <c r="I23" s="51">
        <f>IF(ISERROR(RTD("cqg.rtd",,"ContractData",B23,"PerCentNetLastQuote",,"T")/100),"",RTD("cqg.rtd",,"ContractData",B23,"PerCentNetLastQuote",,"T")/100)</f>
        <v>-2.7484895154602534E-2</v>
      </c>
      <c r="J23" s="51">
        <f>I23</f>
        <v>-2.7484895154602534E-2</v>
      </c>
      <c r="K23" s="51">
        <f>(RTD("cqg.rtd",,"StudyData",B23, "BBnds", "MAType=Sim,InputChoice=Close,Period1=20,Percent=2,Divisor=0", "BHI","A5C","0","ALL",,,"False","D")-RTD("cqg.rtd",,"StudyData",B23, "BBnds", "MAType=Sim,InputChoice=Close,Period1=20,Percent=2,Divisor=0", "BLO","A5C","0","ALL",,,"False","D"))/RTD("cqg.rtd",,"StudyData",B23, "BBnds", "MAType=Sim,InputChoice=Close,Period1=20,Percent=2,Divisor=0", "BMA","A5C","0","ALL",,,"False","D")</f>
        <v>1.2943998836843083E-2</v>
      </c>
      <c r="L23" s="51">
        <f>(RTD("cqg.rtd",,"StudyData",B23, "BBnds", "MAType=Sim,InputChoice=Close,Period1=20,Percent=2,Divisor=0", "BHI","A15C","0","ALL",,,"False","D")-RTD("cqg.rtd",,"StudyData",B23, "BBnds", "MAType=Sim,InputChoice=Close,Period1=20,Percent=2,Divisor=0", "BLO","A15C","0","ALL",,,"False","D"))/RTD("cqg.rtd",,"StudyData",B23, "BBnds", "MAType=Sim,InputChoice=Close,Period1=20,Percent=2,Divisor=0", "BMA","A15C","0","ALL",,,"False","D")</f>
        <v>1.7398421090751154E-2</v>
      </c>
      <c r="M23" s="51">
        <f>(RTD("cqg.rtd",,"StudyData",B23, "BBnds", "MAType=Sim,InputChoice=Close,Period1=20,Percent=2,Divisor=0", "BHI","A30C","0","ALL",,,"False","D")-RTD("cqg.rtd",,"StudyData",B23, "BBnds", "MAType=Sim,InputChoice=Close,Period1=20,Percent=2,Divisor=0", "BLO","A30C","0","ALL",,,"False","D"))/RTD("cqg.rtd",,"StudyData",B23, "BBnds", "MAType=Sim,InputChoice=Close,Period1=20,Percent=2,Divisor=0", "BMA","A30C","0","ALL",,,"False","D")</f>
        <v>2.8459553218817202E-2</v>
      </c>
      <c r="N23" s="51">
        <f>(RTD("cqg.rtd",,"StudyData",B23, "BBnds", "MAType=Sim,InputChoice=Close,Period1=20,Percent=2,Divisor=0", "BHI","A60C","0","ALL",,,"False","D")-RTD("cqg.rtd",,"StudyData",B23, "BBnds", "MAType=Sim,InputChoice=Close,Period1=20,Percent=2,Divisor=0", "BLO","A60C","0","ALL",,,"False","D"))/RTD("cqg.rtd",,"StudyData",B23, "BBnds", "MAType=Sim,InputChoice=Close,Period1=20,Percent=2,Divisor=0", "BMA","A60C","0","ALL",,,"False","D")</f>
        <v>2.9542253310077309E-2</v>
      </c>
      <c r="O23" s="23" t="str">
        <f>B23</f>
        <v>PIL</v>
      </c>
      <c r="P23" s="68">
        <f>IF(ISNA(RTD("cqg.rtd",,"StudyData",O23, "Vol", "VolType=auto,CoCType=auto", "Vol","1","0","ALL",,,"TRUE","T")),"",RTD("cqg.rtd",,"StudyData",O23, "Vol", "VolType=auto,CoCType=auto", "Vol","1","0","ALL",,,"TRUE","T"))</f>
        <v>46</v>
      </c>
      <c r="Q23" s="68" t="str">
        <f>RTD("cqg.rtd",,"StudyData",O23,"BBVlm^",,"c1","1","-1")</f>
        <v>769: The study is disabled.</v>
      </c>
      <c r="R23" s="68">
        <f>IF(ISNA(RTD("cqg.rtd",,"StudyData",O23, "Vol", "VolType=auto,CoCType=auto", "Vol","5","0","ALL",,,"TRUE","T")),"",RTD("cqg.rtd",,"StudyData",O23, "Vol", "VolType=auto,CoCType=auto", "Vol","5","0","ALL",,,"TRUE","T"))</f>
        <v>458</v>
      </c>
      <c r="S23" s="68" t="str">
        <f>RTD("cqg.rtd",,"StudyData",O23,"BBVlm^",,"c1","5","-1")</f>
        <v>769: The study is disabled.</v>
      </c>
      <c r="T23" s="68">
        <f>IF(ISNA(RTD("cqg.rtd",,"StudyData",O23, "Vol", "VolType=auto,CoCType=auto", "Vol","15","0","ALL",,,"TRUE","T")),"",RTD("cqg.rtd",,"StudyData",O23, "Vol", "VolType=auto,CoCType=auto", "Vol","15","0","ALL",,,"TRUE","T"))</f>
        <v>1584</v>
      </c>
      <c r="U23" s="68" t="str">
        <f>RTD("cqg.rtd",,"StudyData",O23,"BBVlm^",,"c1","15","-1")</f>
        <v>769: The study is disabled.</v>
      </c>
      <c r="V23" s="91">
        <f>RTD("cqg.rtd",,"StudyData",O23, "Vol", "VolType=auto,CoCType=auto", "Vol","D","0","ALL",,,"TRUE","T")</f>
        <v>159604</v>
      </c>
      <c r="W23" s="91">
        <f>RTD("cqg.rtd",,"StudyData",O23, "Vol", "VolType=auto,CoCType=auto", "Vol","D","-1","ALL",,,"TRUE","T")</f>
        <v>143098</v>
      </c>
      <c r="X23" s="92">
        <f>(V23-W23)/W23</f>
        <v>0.11534752407441054</v>
      </c>
      <c r="Y23" s="92">
        <f>(V23-W23)/W23</f>
        <v>0.11534752407441054</v>
      </c>
      <c r="Z23" s="93">
        <f>IF(ISNA(RTD("cqg.rtd", ,"ContractData",B23, "Open",,"T")),"",RTD("cqg.rtd", ,"ContractData",B23, "Open",,"T"))</f>
        <v>4216</v>
      </c>
      <c r="AA23" s="94">
        <f>IF(ISNA(RTD("cqg.rtd", ,"ContractData",B23, "High",,"T")),"",RTD("cqg.rtd", ,"ContractData",B23, "High",,"T"))</f>
        <v>4217.5</v>
      </c>
      <c r="AB23" s="95">
        <f>IF(ISNA(RTD("cqg.rtd", ,"ContractData",B23, "Low",,"T")),"",RTD("cqg.rtd", ,"ContractData",B23, "Low",,"T"))</f>
        <v>4104</v>
      </c>
      <c r="AC23" s="23" t="str">
        <f>B23</f>
        <v>PIL</v>
      </c>
      <c r="AD23" s="137">
        <f>Instructions!B20</f>
        <v>10</v>
      </c>
      <c r="AE23" s="137">
        <f>IF((AA23-F23)&lt;AD23,1,0)</f>
        <v>0</v>
      </c>
      <c r="AF23" s="137">
        <f>IF((F23-AB23)&lt;AD23,1,0)</f>
        <v>1</v>
      </c>
      <c r="AG23" s="139"/>
      <c r="AH23" s="137">
        <f>IF(F23="",0,IF(Z23=F23,1,0))</f>
        <v>0</v>
      </c>
      <c r="AI23" s="137"/>
    </row>
    <row r="24" spans="1:35" ht="4.05" customHeight="1" thickBot="1" x14ac:dyDescent="0.35">
      <c r="A24" s="138"/>
      <c r="B24" s="21"/>
      <c r="C24" s="58"/>
      <c r="D24" s="59"/>
      <c r="E24" s="60"/>
      <c r="F24" s="61"/>
      <c r="G24" s="62"/>
      <c r="H24" s="62"/>
      <c r="I24" s="63"/>
      <c r="J24" s="62"/>
      <c r="K24" s="62"/>
      <c r="L24" s="62"/>
      <c r="M24" s="62"/>
      <c r="N24" s="62"/>
      <c r="O24" s="22"/>
      <c r="P24" s="101"/>
      <c r="Q24" s="102"/>
      <c r="R24" s="85"/>
      <c r="S24" s="85"/>
      <c r="T24" s="85"/>
      <c r="U24" s="85"/>
      <c r="V24" s="85"/>
      <c r="W24" s="85"/>
      <c r="X24" s="85"/>
      <c r="Y24" s="85"/>
      <c r="Z24" s="103"/>
      <c r="AA24" s="104"/>
      <c r="AB24" s="105"/>
      <c r="AC24" s="22"/>
      <c r="AD24" s="137"/>
      <c r="AE24" s="137"/>
      <c r="AF24" s="137"/>
      <c r="AG24" s="137"/>
      <c r="AH24" s="137"/>
      <c r="AI24" s="137"/>
    </row>
    <row r="25" spans="1:35" x14ac:dyDescent="0.3">
      <c r="A25" s="138"/>
      <c r="B25" s="4" t="s">
        <v>50</v>
      </c>
      <c r="C25" s="64">
        <f>IF(ISNA(RTD("cqg.rtd", ,"ContractData",B25, "Y_CLose",,"T")),"",RTD("cqg.rtd", ,"ContractData",B25, "Y_CLose",,"T"))</f>
        <v>15500</v>
      </c>
      <c r="D25" s="65">
        <f>IF(ISNA(RTD("cqg.rtd", ,"ContractData",B25, "Bid",,"T")),"",RTD("cqg.rtd", ,"ContractData",B25, "Bid",,"T"))</f>
        <v>15365</v>
      </c>
      <c r="E25" s="66">
        <f>IF(ISNA(RTD("cqg.rtd", ,"ContractData",B25, "Ask",,"T")),"",RTD("cqg.rtd", ,"ContractData",B25, "Ask",,"T"))</f>
        <v>15370</v>
      </c>
      <c r="F25" s="67">
        <f>IF(ISNA(RTD("cqg.rtd", ,"ContractData",B25, "LastTradeorSettle",,"T")),"",RTD("cqg.rtd", ,"ContractData",B25, "LastTradeorSettle",,"T"))</f>
        <v>15365</v>
      </c>
      <c r="G25" s="68"/>
      <c r="H25" s="68">
        <f>IF(ISNA(RTD("cqg.rtd", ,"ContractData",B25, "NetLastQuoteToday",,"T")),"",RTD("cqg.rtd", ,"ContractData",B25, "NetLastQuoteToday",,"T"))</f>
        <v>-135</v>
      </c>
      <c r="I25" s="51">
        <f>IF(ISERROR(RTD("cqg.rtd",,"ContractData",B25,"PerCentNetLastQuote",,"T")/100),"",RTD("cqg.rtd",,"ContractData",B25,"PerCentNetLastQuote",,"T")/100)</f>
        <v>-8.7096774193548381E-3</v>
      </c>
      <c r="J25" s="51">
        <f>I25</f>
        <v>-8.7096774193548381E-3</v>
      </c>
      <c r="K25" s="51">
        <f>(RTD("cqg.rtd",,"StudyData",B25, "BBnds", "MAType=Sim,InputChoice=Close,Period1=20,Percent=2,Divisor=0", "BHI","A5C","0","ALL",,,"False","D")-RTD("cqg.rtd",,"StudyData",B25, "BBnds", "MAType=Sim,InputChoice=Close,Period1=20,Percent=2,Divisor=0", "BLO","A5C","0","ALL",,,"False","D"))/RTD("cqg.rtd",,"StudyData",B25, "BBnds", "MAType=Sim,InputChoice=Close,Period1=20,Percent=2,Divisor=0", "BMA","A5C","0","ALL",,,"False","D")</f>
        <v>8.2987659526163882E-3</v>
      </c>
      <c r="L25" s="51">
        <f>(RTD("cqg.rtd",,"StudyData",B25, "BBnds", "MAType=Sim,InputChoice=Close,Period1=20,Percent=2,Divisor=0", "BHI","A15C","0","ALL",,,"False","D")-RTD("cqg.rtd",,"StudyData",B25, "BBnds", "MAType=Sim,InputChoice=Close,Period1=20,Percent=2,Divisor=0", "BLO","A15C","0","ALL",,,"False","D"))/RTD("cqg.rtd",,"StudyData",B25, "BBnds", "MAType=Sim,InputChoice=Close,Period1=20,Percent=2,Divisor=0", "BMA","A15C","0","ALL",,,"False","D")</f>
        <v>9.2950357825200246E-3</v>
      </c>
      <c r="M25" s="51">
        <f>(RTD("cqg.rtd",,"StudyData",B25, "BBnds", "MAType=Sim,InputChoice=Close,Period1=20,Percent=2,Divisor=0", "BHI","A30C","0","ALL",,,"False","D")-RTD("cqg.rtd",,"StudyData",B25, "BBnds", "MAType=Sim,InputChoice=Close,Period1=20,Percent=2,Divisor=0", "BLO","A30C","0","ALL",,,"False","D"))/RTD("cqg.rtd",,"StudyData",B25, "BBnds", "MAType=Sim,InputChoice=Close,Period1=20,Percent=2,Divisor=0", "BMA","A30C","0","ALL",,,"False","D")</f>
        <v>1.3510117730656766E-2</v>
      </c>
      <c r="N25" s="51">
        <f>(RTD("cqg.rtd",,"StudyData",B25, "BBnds", "MAType=Sim,InputChoice=Close,Period1=20,Percent=2,Divisor=0", "BHI","A60C","0","ALL",,,"False","D")-RTD("cqg.rtd",,"StudyData",B25, "BBnds", "MAType=Sim,InputChoice=Close,Period1=20,Percent=2,Divisor=0", "BLO","A60C","0","ALL",,,"False","D"))/RTD("cqg.rtd",,"StudyData",B25, "BBnds", "MAType=Sim,InputChoice=Close,Period1=20,Percent=2,Divisor=0", "BMA","A60C","0","ALL",,,"False","D")</f>
        <v>2.0226259635345498E-2</v>
      </c>
      <c r="O25" s="25" t="str">
        <f>B25</f>
        <v>MJNK</v>
      </c>
      <c r="P25" s="68">
        <f>IF(ISNA(RTD("cqg.rtd",,"StudyData",O25, "Vol", "VolType=auto,CoCType=auto", "Vol","1","0","ALL",,,"TRUE","T")),"",RTD("cqg.rtd",,"StudyData",O25, "Vol", "VolType=auto,CoCType=auto", "Vol","1","0","ALL",,,"TRUE","T"))</f>
        <v>305</v>
      </c>
      <c r="Q25" s="68" t="str">
        <f>RTD("cqg.rtd",,"StudyData",O25,"BBVlm^",,"c1","1","-1")</f>
        <v>769: The study is disabled.</v>
      </c>
      <c r="R25" s="68">
        <f>IF(ISNA(RTD("cqg.rtd",,"StudyData",O25, "Vol", "VolType=auto,CoCType=auto", "Vol","5","0","ALL",,,"TRUE","T")),"",RTD("cqg.rtd",,"StudyData",O25, "Vol", "VolType=auto,CoCType=auto", "Vol","5","0","ALL",,,"TRUE","T"))</f>
        <v>2658</v>
      </c>
      <c r="S25" s="68" t="str">
        <f>RTD("cqg.rtd",,"StudyData",O25,"BBVlm^",,"c1","5","-1")</f>
        <v>769: The study is disabled.</v>
      </c>
      <c r="T25" s="68">
        <f>IF(ISNA(RTD("cqg.rtd",,"StudyData",O25, "Vol", "VolType=auto,CoCType=auto", "Vol","15","0","ALL",,,"TRUE","T")),"",RTD("cqg.rtd",,"StudyData",O25, "Vol", "VolType=auto,CoCType=auto", "Vol","15","0","ALL",,,"TRUE","T"))</f>
        <v>8194</v>
      </c>
      <c r="U25" s="68" t="str">
        <f>RTD("cqg.rtd",,"StudyData",O25,"BBVlm^",,"c1","15","-1")</f>
        <v>769: The study is disabled.</v>
      </c>
      <c r="V25" s="91">
        <f>RTD("cqg.rtd",,"StudyData",O25, "Vol", "VolType=auto,CoCType=auto", "Vol","D","0","ALL",,,"TRUE","T")</f>
        <v>601537</v>
      </c>
      <c r="W25" s="91">
        <f>RTD("cqg.rtd",,"StudyData",O25, "Vol", "VolType=auto,CoCType=auto", "Vol","D","-1","ALL",,,"TRUE","T")</f>
        <v>1258458</v>
      </c>
      <c r="X25" s="92">
        <f>(V25-W25)/W25</f>
        <v>-0.52200470734819915</v>
      </c>
      <c r="Y25" s="92">
        <f>(V25-W25)/W25</f>
        <v>-0.52200470734819915</v>
      </c>
      <c r="Z25" s="106">
        <f>IF(ISNA(RTD("cqg.rtd", ,"ContractData",B25, "Open",,"T")),"",RTD("cqg.rtd", ,"ContractData",B25, "Open",,"T"))</f>
        <v>15495</v>
      </c>
      <c r="AA25" s="107">
        <f>IF(ISNA(RTD("cqg.rtd", ,"ContractData",B25, "High",,"T")),"",RTD("cqg.rtd", ,"ContractData",B25, "High",,"T"))</f>
        <v>15590</v>
      </c>
      <c r="AB25" s="108">
        <f>IF(ISNA(RTD("cqg.rtd", ,"ContractData",B25, "Low",,"T")),"",RTD("cqg.rtd", ,"ContractData",B25, "Low",,"T"))</f>
        <v>15360</v>
      </c>
      <c r="AC25" s="25" t="str">
        <f>B25</f>
        <v>MJNK</v>
      </c>
      <c r="AD25" s="137">
        <f>Instructions!B22</f>
        <v>10</v>
      </c>
      <c r="AE25" s="137">
        <f>IF((AA25-F25)&lt;AD25,1,0)</f>
        <v>0</v>
      </c>
      <c r="AF25" s="137">
        <f>IF((F25-AB25)&lt;AD25,1,0)</f>
        <v>1</v>
      </c>
      <c r="AG25" s="139"/>
      <c r="AH25" s="137">
        <f>IF(F25="",0,IF(Z25=F25,1,0))</f>
        <v>0</v>
      </c>
      <c r="AI25" s="137"/>
    </row>
    <row r="26" spans="1:35" ht="4.05" customHeight="1" thickBot="1" x14ac:dyDescent="0.35">
      <c r="A26" s="138"/>
      <c r="B26" s="21" t="s">
        <v>32</v>
      </c>
      <c r="C26" s="58"/>
      <c r="D26" s="59"/>
      <c r="E26" s="60"/>
      <c r="F26" s="61"/>
      <c r="G26" s="62"/>
      <c r="H26" s="62"/>
      <c r="I26" s="63"/>
      <c r="J26" s="62"/>
      <c r="K26" s="62"/>
      <c r="L26" s="62"/>
      <c r="M26" s="62"/>
      <c r="N26" s="62"/>
      <c r="O26" s="22"/>
      <c r="P26" s="101"/>
      <c r="Q26" s="102"/>
      <c r="R26" s="85"/>
      <c r="S26" s="85"/>
      <c r="T26" s="85"/>
      <c r="U26" s="85"/>
      <c r="V26" s="85"/>
      <c r="W26" s="85"/>
      <c r="X26" s="85"/>
      <c r="Y26" s="85"/>
      <c r="Z26" s="98"/>
      <c r="AA26" s="99"/>
      <c r="AB26" s="100"/>
      <c r="AC26" s="22"/>
      <c r="AD26" s="137"/>
      <c r="AE26" s="137"/>
      <c r="AF26" s="137"/>
      <c r="AG26" s="137"/>
      <c r="AH26" s="137"/>
      <c r="AI26" s="137"/>
    </row>
    <row r="27" spans="1:35" x14ac:dyDescent="0.3">
      <c r="A27" s="138"/>
      <c r="B27" s="3" t="s">
        <v>33</v>
      </c>
      <c r="C27" s="64">
        <f>IF(ISNA(RTD("cqg.rtd", ,"ContractData",B27, "Y_CLose",,"T")),"",RTD("cqg.rtd", ,"ContractData",B27, "Y_CLose",,"T"))</f>
        <v>57345</v>
      </c>
      <c r="D27" s="65">
        <f>IF(ISNA(RTD("cqg.rtd", ,"ContractData",B27, "Bid",,"T")),"",RTD("cqg.rtd", ,"ContractData",B27, "Bid",,"T"))</f>
        <v>57610</v>
      </c>
      <c r="E27" s="66">
        <f>IF(ISNA(RTD("cqg.rtd", ,"ContractData",B27, "Ask",,"T")),"",RTD("cqg.rtd", ,"ContractData",B27, "Ask",,"T"))</f>
        <v>57625</v>
      </c>
      <c r="F27" s="67">
        <f>IF(ISNA(RTD("cqg.rtd", ,"ContractData",B27, "LastTradeorSettle",,"T")),"",RTD("cqg.rtd", ,"ContractData",B27, "LastTradeorSettle",,"T"))</f>
        <v>57630</v>
      </c>
      <c r="G27" s="68"/>
      <c r="H27" s="68">
        <f>IF(ISNA(RTD("cqg.rtd", ,"ContractData",B27, "NetLastQuoteToday",,"T")),"",RTD("cqg.rtd", ,"ContractData",B27, "NetLastQuoteToday",,"T"))</f>
        <v>280</v>
      </c>
      <c r="I27" s="51">
        <f>IF(ISERROR(RTD("cqg.rtd",,"ContractData",B27,"PerCentNetLastQuote",,"T")/100),"",RTD("cqg.rtd",,"ContractData",B27,"PerCentNetLastQuote",,"T")/100)</f>
        <v>4.8827273519923267E-3</v>
      </c>
      <c r="J27" s="51">
        <f>I27</f>
        <v>4.8827273519923267E-3</v>
      </c>
      <c r="K27" s="51">
        <f>(RTD("cqg.rtd",,"StudyData",B27, "BBnds", "MAType=Sim,InputChoice=Close,Period1=20,Percent=2,Divisor=0", "BHI","A5C","0","ALL",,,"False","D")-RTD("cqg.rtd",,"StudyData",B27, "BBnds", "MAType=Sim,InputChoice=Close,Period1=20,Percent=2,Divisor=0", "BLO","A5C","0","ALL",,,"False","D"))/RTD("cqg.rtd",,"StudyData",B27, "BBnds", "MAType=Sim,InputChoice=Close,Period1=20,Percent=2,Divisor=0", "BMA","A5C","0","ALL",,,"False","D")</f>
        <v>6.224198487810877E-3</v>
      </c>
      <c r="L27" s="51">
        <f>(RTD("cqg.rtd",,"StudyData",B27, "BBnds", "MAType=Sim,InputChoice=Close,Period1=20,Percent=2,Divisor=0", "BHI","A15C","0","ALL",,,"False","D")-RTD("cqg.rtd",,"StudyData",B27, "BBnds", "MAType=Sim,InputChoice=Close,Period1=20,Percent=2,Divisor=0", "BLO","A15C","0","ALL",,,"False","D"))/RTD("cqg.rtd",,"StudyData",B27, "BBnds", "MAType=Sim,InputChoice=Close,Period1=20,Percent=2,Divisor=0", "BMA","A15C","0","ALL",,,"False","D")</f>
        <v>1.6441071598159385E-2</v>
      </c>
      <c r="M27" s="51">
        <f>(RTD("cqg.rtd",,"StudyData",B27, "BBnds", "MAType=Sim,InputChoice=Close,Period1=20,Percent=2,Divisor=0", "BHI","A30C","0","ALL",,,"False","D")-RTD("cqg.rtd",,"StudyData",B27, "BBnds", "MAType=Sim,InputChoice=Close,Period1=20,Percent=2,Divisor=0", "BLO","A30C","0","ALL",,,"False","D"))/RTD("cqg.rtd",,"StudyData",B27, "BBnds", "MAType=Sim,InputChoice=Close,Period1=20,Percent=2,Divisor=0", "BMA","A30C","0","ALL",,,"False","D")</f>
        <v>4.1069943437387062E-2</v>
      </c>
      <c r="N27" s="51">
        <f>(RTD("cqg.rtd",,"StudyData",B27, "BBnds", "MAType=Sim,InputChoice=Close,Period1=20,Percent=2,Divisor=0", "BHI","A60C","0","ALL",,,"False","D")-RTD("cqg.rtd",,"StudyData",B27, "BBnds", "MAType=Sim,InputChoice=Close,Period1=20,Percent=2,Divisor=0", "BLO","A60C","0","ALL",,,"False","D"))/RTD("cqg.rtd",,"StudyData",B27, "BBnds", "MAType=Sim,InputChoice=Close,Period1=20,Percent=2,Divisor=0", "BMA","A60C","0","ALL",,,"False","D")</f>
        <v>3.6170817948149088E-2</v>
      </c>
      <c r="O27" s="23" t="str">
        <f>B27</f>
        <v>IND</v>
      </c>
      <c r="P27" s="68">
        <f>IF(ISNA(RTD("cqg.rtd",,"StudyData",O27, "Vol", "VolType=auto,CoCType=auto", "Vol","1","0","ALL",,,"TRUE","T")),"",RTD("cqg.rtd",,"StudyData",O27, "Vol", "VolType=auto,CoCType=auto", "Vol","1","0","ALL",,,"TRUE","T"))</f>
        <v>50</v>
      </c>
      <c r="Q27" s="68" t="str">
        <f>RTD("cqg.rtd",,"StudyData",O27,"BBVlm^",,"c1","1","-1")</f>
        <v>769: The study is disabled.</v>
      </c>
      <c r="R27" s="68">
        <f>IF(ISNA(RTD("cqg.rtd",,"StudyData",O27, "Vol", "VolType=auto,CoCType=auto", "Vol","5","0","ALL",,,"TRUE","T")),"",RTD("cqg.rtd",,"StudyData",O27, "Vol", "VolType=auto,CoCType=auto", "Vol","5","0","ALL",,,"TRUE","T"))</f>
        <v>530</v>
      </c>
      <c r="S27" s="68" t="str">
        <f>RTD("cqg.rtd",,"StudyData",O27,"BBVlm^",,"c1","5","-1")</f>
        <v>769: The study is disabled.</v>
      </c>
      <c r="T27" s="68">
        <f>IF(ISNA(RTD("cqg.rtd",,"StudyData",O27, "Vol", "VolType=auto,CoCType=auto", "Vol","15","0","ALL",,,"TRUE","T")),"",RTD("cqg.rtd",,"StudyData",O27, "Vol", "VolType=auto,CoCType=auto", "Vol","15","0","ALL",,,"TRUE","T"))</f>
        <v>1690</v>
      </c>
      <c r="U27" s="68" t="str">
        <f>RTD("cqg.rtd",,"StudyData",O27,"BBVlm^",,"c1","15","-1")</f>
        <v>769: The study is disabled.</v>
      </c>
      <c r="V27" s="91">
        <f>RTD("cqg.rtd",,"StudyData",O27, "Vol", "VolType=auto,CoCType=auto", "Vol","D","0","ALL",,,"TRUE","T")</f>
        <v>68930</v>
      </c>
      <c r="W27" s="91">
        <f>RTD("cqg.rtd",,"StudyData",O27, "Vol", "VolType=auto,CoCType=auto", "Vol","D","-1","ALL",,,"TRUE","T")</f>
        <v>154865</v>
      </c>
      <c r="X27" s="92">
        <f>(V27-W27)/W27</f>
        <v>-0.55490265715300424</v>
      </c>
      <c r="Y27" s="92">
        <f>(V27-W27)/W27</f>
        <v>-0.55490265715300424</v>
      </c>
      <c r="Z27" s="93">
        <f>IF(ISNA(RTD("cqg.rtd", ,"ContractData",B27, "Open",,"T")),"",RTD("cqg.rtd", ,"ContractData",B27, "Open",,"T"))</f>
        <v>58500</v>
      </c>
      <c r="AA27" s="107">
        <f>IF(ISNA(RTD("cqg.rtd", ,"ContractData",B27, "High",,"T")),"",RTD("cqg.rtd", ,"ContractData",B27, "High",,"T"))</f>
        <v>58620</v>
      </c>
      <c r="AB27" s="108">
        <f>IF(ISNA(RTD("cqg.rtd", ,"ContractData",B27, "Low",,"T")),"",RTD("cqg.rtd", ,"ContractData",B27, "Low",,"T"))</f>
        <v>57360</v>
      </c>
      <c r="AC27" s="23" t="str">
        <f>B27</f>
        <v>IND</v>
      </c>
      <c r="AD27" s="137">
        <f>Instructions!B24</f>
        <v>5</v>
      </c>
      <c r="AE27" s="137">
        <f>IF((AA27-F27)&lt;AD27,1,0)</f>
        <v>0</v>
      </c>
      <c r="AF27" s="137">
        <f>IF((F27-AB27)&lt;AD27,1,0)</f>
        <v>0</v>
      </c>
      <c r="AG27" s="139"/>
      <c r="AH27" s="137">
        <f>IF(F27="",0,IF(Z27=F27,1,0))</f>
        <v>0</v>
      </c>
      <c r="AI27" s="137"/>
    </row>
    <row r="28" spans="1:35" ht="4.05" customHeight="1" thickBot="1" x14ac:dyDescent="0.35">
      <c r="A28" s="138"/>
      <c r="B28" s="21" t="s">
        <v>33</v>
      </c>
      <c r="C28" s="58"/>
      <c r="D28" s="59"/>
      <c r="E28" s="60"/>
      <c r="F28" s="61"/>
      <c r="G28" s="62"/>
      <c r="H28" s="62"/>
      <c r="I28" s="63"/>
      <c r="J28" s="62"/>
      <c r="K28" s="62"/>
      <c r="L28" s="62"/>
      <c r="M28" s="62"/>
      <c r="N28" s="62"/>
      <c r="O28" s="22"/>
      <c r="P28" s="101"/>
      <c r="Q28" s="102"/>
      <c r="R28" s="85"/>
      <c r="S28" s="85"/>
      <c r="T28" s="85"/>
      <c r="U28" s="85"/>
      <c r="V28" s="85"/>
      <c r="W28" s="85"/>
      <c r="X28" s="85"/>
      <c r="Y28" s="85"/>
      <c r="Z28" s="103"/>
      <c r="AA28" s="104"/>
      <c r="AB28" s="105"/>
      <c r="AC28" s="22"/>
      <c r="AD28" s="137"/>
      <c r="AE28" s="137"/>
      <c r="AF28" s="137"/>
      <c r="AG28" s="137"/>
      <c r="AH28" s="137"/>
      <c r="AI28" s="137"/>
    </row>
    <row r="29" spans="1:35" x14ac:dyDescent="0.3">
      <c r="A29" s="138"/>
      <c r="B29" s="4" t="s">
        <v>52</v>
      </c>
      <c r="C29" s="46">
        <f>IF(ISNA(RTD("cqg.rtd", ,"ContractData",B29, "Y_CLose",,"T")),"",RTD("cqg.rtd", ,"ContractData",B29, "Y_CLose",,"T"))</f>
        <v>141.6</v>
      </c>
      <c r="D29" s="47">
        <f>IF(ISNA(RTD("cqg.rtd", ,"ContractData",B29, "Bid",,"T")),"",RTD("cqg.rtd", ,"ContractData",B29, "Bid",,"T"))</f>
        <v>138.5</v>
      </c>
      <c r="E29" s="48">
        <f>IF(ISNA(RTD("cqg.rtd", ,"ContractData",B29, "Ask",,"T")),"",RTD("cqg.rtd", ,"ContractData",B29, "Ask",,"T"))</f>
        <v>138.70000000000002</v>
      </c>
      <c r="F29" s="49">
        <f>IF(ISNA(RTD("cqg.rtd", ,"ContractData",B29, "LastTradeorSettle",,"T")),"",RTD("cqg.rtd", ,"ContractData",B29, "LastTradeorSettle",,"T"))</f>
        <v>138.80000000000001</v>
      </c>
      <c r="G29" s="50"/>
      <c r="H29" s="50">
        <f>IF(ISNA(RTD("cqg.rtd", ,"ContractData",B29, "NetLastQuoteToday",,"T")),"",RTD("cqg.rtd", ,"ContractData",B29, "NetLastQuoteToday",,"T"))</f>
        <v>-3.0999999999999943</v>
      </c>
      <c r="I29" s="51">
        <f>IF(ISERROR(RTD("cqg.rtd",,"ContractData",B29,"PerCentNetLastQuote",,"T")/100),"",RTD("cqg.rtd",,"ContractData",B29,"PerCentNetLastQuote",,"T")/100)</f>
        <v>-2.1892655367231638E-2</v>
      </c>
      <c r="J29" s="51">
        <f>I29</f>
        <v>-2.1892655367231638E-2</v>
      </c>
      <c r="K29" s="51">
        <f>(RTD("cqg.rtd",,"StudyData",B29, "BBnds", "MAType=Sim,InputChoice=Close,Period1=20,Percent=2,Divisor=0", "BHI","A5C","0","ALL",,,"False","D")-RTD("cqg.rtd",,"StudyData",B29, "BBnds", "MAType=Sim,InputChoice=Close,Period1=20,Percent=2,Divisor=0", "BLO","A5C","0","ALL",,,"False","D"))/RTD("cqg.rtd",,"StudyData",B29, "BBnds", "MAType=Sim,InputChoice=Close,Period1=20,Percent=2,Divisor=0", "BMA","A5C","0","ALL",,,"False","D")</f>
        <v>1.3819302583951526E-2</v>
      </c>
      <c r="L29" s="51">
        <f>(RTD("cqg.rtd",,"StudyData",B29, "BBnds", "MAType=Sim,InputChoice=Close,Period1=20,Percent=2,Divisor=0", "BHI","A15C","0","ALL",,,"False","D")-RTD("cqg.rtd",,"StudyData",B29, "BBnds", "MAType=Sim,InputChoice=Close,Period1=20,Percent=2,Divisor=0", "BLO","A15C","0","ALL",,,"False","D"))/RTD("cqg.rtd",,"StudyData",B29, "BBnds", "MAType=Sim,InputChoice=Close,Period1=20,Percent=2,Divisor=0", "BMA","A15C","0","ALL",,,"False","D")</f>
        <v>1.9568016020598003E-2</v>
      </c>
      <c r="M29" s="51">
        <f>(RTD("cqg.rtd",,"StudyData",B29, "BBnds", "MAType=Sim,InputChoice=Close,Period1=20,Percent=2,Divisor=0", "BHI","A30C","0","ALL",,,"False","D")-RTD("cqg.rtd",,"StudyData",B29, "BBnds", "MAType=Sim,InputChoice=Close,Period1=20,Percent=2,Divisor=0", "BLO","A30C","0","ALL",,,"False","D"))/RTD("cqg.rtd",,"StudyData",B29, "BBnds", "MAType=Sim,InputChoice=Close,Period1=20,Percent=2,Divisor=0", "BMA","A30C","0","ALL",,,"False","D")</f>
        <v>3.7729145942873479E-2</v>
      </c>
      <c r="N29" s="51">
        <f>(RTD("cqg.rtd",,"StudyData",B29, "BBnds", "MAType=Sim,InputChoice=Close,Period1=20,Percent=2,Divisor=0", "BHI","A60C","0","ALL",,,"False","D")-RTD("cqg.rtd",,"StudyData",B29, "BBnds", "MAType=Sim,InputChoice=Close,Period1=20,Percent=2,Divisor=0", "BLO","A60C","0","ALL",,,"False","D"))/RTD("cqg.rtd",,"StudyData",B29, "BBnds", "MAType=Sim,InputChoice=Close,Period1=20,Percent=2,Divisor=0", "BMA","A60C","0","ALL",,,"False","D")</f>
        <v>4.3896929050476409E-2</v>
      </c>
      <c r="O29" s="20" t="str">
        <f>B29</f>
        <v>ESB</v>
      </c>
      <c r="P29" s="68" t="str">
        <f>IF(ISNA(RTD("cqg.rtd",,"StudyData",O29, "Vol", "VolType=auto,CoCType=auto", "Vol","1","0","ALL",,,"TRUE","T")),"",RTD("cqg.rtd",,"StudyData",O29, "Vol", "VolType=auto,CoCType=auto", "Vol","1","0","ALL",,,"TRUE","T"))</f>
        <v/>
      </c>
      <c r="Q29" s="68" t="str">
        <f>RTD("cqg.rtd",,"StudyData",O29,"BBVlm^",,"c1","1","-1")</f>
        <v>769: The study is disabled.</v>
      </c>
      <c r="R29" s="68">
        <f>IF(ISNA(RTD("cqg.rtd",,"StudyData",O29, "Vol", "VolType=auto,CoCType=auto", "Vol","5","0","ALL",,,"TRUE","T")),"",RTD("cqg.rtd",,"StudyData",O29, "Vol", "VolType=auto,CoCType=auto", "Vol","5","0","ALL",,,"TRUE","T"))</f>
        <v>33</v>
      </c>
      <c r="S29" s="68" t="str">
        <f>RTD("cqg.rtd",,"StudyData",O29,"BBVlm^",,"c1","5","-1")</f>
        <v>769: The study is disabled.</v>
      </c>
      <c r="T29" s="68">
        <f>IF(ISNA(RTD("cqg.rtd",,"StudyData",O29, "Vol", "VolType=auto,CoCType=auto", "Vol","15","0","ALL",,,"TRUE","T")),"",RTD("cqg.rtd",,"StudyData",O29, "Vol", "VolType=auto,CoCType=auto", "Vol","15","0","ALL",,,"TRUE","T"))</f>
        <v>33</v>
      </c>
      <c r="U29" s="68" t="str">
        <f>RTD("cqg.rtd",,"StudyData",O29,"BBVlm^",,"c1","15","-1")</f>
        <v>769: The study is disabled.</v>
      </c>
      <c r="V29" s="91">
        <f>RTD("cqg.rtd",,"StudyData",O29, "Vol", "VolType=auto,CoCType=auto", "Vol","D","0","ALL",,,"TRUE","T")</f>
        <v>131884</v>
      </c>
      <c r="W29" s="91">
        <f>RTD("cqg.rtd",,"StudyData",O29, "Vol", "VolType=auto,CoCType=auto", "Vol","D","-1","ALL",,,"TRUE","T")</f>
        <v>90592</v>
      </c>
      <c r="X29" s="92">
        <f>(V29-W29)/W29</f>
        <v>0.45580183680678205</v>
      </c>
      <c r="Y29" s="92">
        <f>(V29-W29)/W29</f>
        <v>0.45580183680678205</v>
      </c>
      <c r="Z29" s="93">
        <f>IF(ISNA(RTD("cqg.rtd", ,"ContractData",B29, "Open",,"T")),"",RTD("cqg.rtd", ,"ContractData",B29, "Open",,"T"))</f>
        <v>143.80000000000001</v>
      </c>
      <c r="AA29" s="94">
        <f>IF(ISNA(RTD("cqg.rtd", ,"ContractData",B29, "High",,"T")),"",RTD("cqg.rtd", ,"ContractData",B29, "High",,"T"))</f>
        <v>143.80000000000001</v>
      </c>
      <c r="AB29" s="95">
        <f>IF(ISNA(RTD("cqg.rtd", ,"ContractData",B29, "Low",,"T")),"",RTD("cqg.rtd", ,"ContractData",B29, "Low",,"T"))</f>
        <v>138.6</v>
      </c>
      <c r="AC29" s="20" t="str">
        <f>B29</f>
        <v>ESB</v>
      </c>
      <c r="AD29" s="137">
        <f>Instructions!B26</f>
        <v>0.05</v>
      </c>
      <c r="AE29" s="137">
        <f>IF((AA29-F29)&lt;AD29,1,0)</f>
        <v>0</v>
      </c>
      <c r="AF29" s="137">
        <f>IF((F29-AB29)&lt;AD29,1,0)</f>
        <v>0</v>
      </c>
      <c r="AG29" s="139"/>
      <c r="AH29" s="137">
        <f>IF(F29="",0,IF(Z29=F29,1,0))</f>
        <v>0</v>
      </c>
      <c r="AI29" s="137"/>
    </row>
    <row r="30" spans="1:35" ht="4.05" customHeight="1" thickBot="1" x14ac:dyDescent="0.35">
      <c r="A30" s="138"/>
      <c r="B30" s="21"/>
      <c r="C30" s="58"/>
      <c r="D30" s="59"/>
      <c r="E30" s="60"/>
      <c r="F30" s="61"/>
      <c r="G30" s="62"/>
      <c r="H30" s="62"/>
      <c r="I30" s="63"/>
      <c r="J30" s="62"/>
      <c r="K30" s="62"/>
      <c r="L30" s="62"/>
      <c r="M30" s="62"/>
      <c r="N30" s="62"/>
      <c r="O30" s="22"/>
      <c r="P30" s="101"/>
      <c r="Q30" s="102"/>
      <c r="R30" s="97"/>
      <c r="S30" s="97"/>
      <c r="T30" s="97"/>
      <c r="U30" s="97"/>
      <c r="V30" s="97"/>
      <c r="W30" s="97"/>
      <c r="X30" s="97"/>
      <c r="Y30" s="97"/>
      <c r="Z30" s="98"/>
      <c r="AA30" s="99"/>
      <c r="AB30" s="100"/>
      <c r="AC30" s="22"/>
      <c r="AD30" s="137"/>
      <c r="AE30" s="137"/>
      <c r="AF30" s="137"/>
      <c r="AG30" s="137"/>
      <c r="AH30" s="137"/>
      <c r="AI30" s="137"/>
    </row>
    <row r="31" spans="1:35" x14ac:dyDescent="0.3">
      <c r="A31" s="138"/>
      <c r="B31" s="3" t="s">
        <v>57</v>
      </c>
      <c r="C31" s="69">
        <f>IF(ISNA(RTD("cqg.rtd", ,"ContractData",B31, "Y_CLose",,"T")),"",RTD("cqg.rtd", ,"ContractData",B31, "Y_CLose",,"T"))</f>
        <v>17.37</v>
      </c>
      <c r="D31" s="70">
        <f>IF(ISNA(RTD("cqg.rtd", ,"ContractData",B31, "Bid",,"T")),"",RTD("cqg.rtd", ,"ContractData",B31, "Bid",,"T"))</f>
        <v>17.400000000000002</v>
      </c>
      <c r="E31" s="71">
        <f>IF(ISNA(RTD("cqg.rtd", ,"ContractData",B31, "Ask",,"T")),"",RTD("cqg.rtd", ,"ContractData",B31, "Ask",,"T"))</f>
        <v>17.41</v>
      </c>
      <c r="F31" s="72">
        <f>IF(ISNA(RTD("cqg.rtd", ,"ContractData",B31, "LastTradeorSettle",,"T")),"",RTD("cqg.rtd", ,"ContractData",B31, "LastTradeorSettle",,"T"))</f>
        <v>17.41</v>
      </c>
      <c r="G31" s="73"/>
      <c r="H31" s="73">
        <f>IF(ISNA(RTD("cqg.rtd", ,"ContractData",B31, "NetLastQuoteToday",,"T")),"",RTD("cqg.rtd", ,"ContractData",B31, "NetLastQuoteToday",,"T"))</f>
        <v>3.0000000000001137E-2</v>
      </c>
      <c r="I31" s="51">
        <f>IF(ISERROR(RTD("cqg.rtd",,"ContractData",B31,"PerCentNetLastQuote",,"T")/100),"",RTD("cqg.rtd",,"ContractData",B31,"PerCentNetLastQuote",,"T")/100)</f>
        <v>1.7271157167530224E-3</v>
      </c>
      <c r="J31" s="51">
        <f>I31</f>
        <v>1.7271157167530224E-3</v>
      </c>
      <c r="K31" s="51">
        <f>(RTD("cqg.rtd",,"StudyData",B31, "BBnds", "MAType=Sim,InputChoice=Close,Period1=20,Percent=2,Divisor=0", "BHI","A5C","0","ALL",,,"False","D")-RTD("cqg.rtd",,"StudyData",B31, "BBnds", "MAType=Sim,InputChoice=Close,Period1=20,Percent=2,Divisor=0", "BLO","A5C","0","ALL",,,"False","D"))/RTD("cqg.rtd",,"StudyData",B31, "BBnds", "MAType=Sim,InputChoice=Close,Period1=20,Percent=2,Divisor=0", "BMA","A5C","0","ALL",,,"False","D")</f>
        <v>1.7682162780718116E-2</v>
      </c>
      <c r="L31" s="51">
        <f>(RTD("cqg.rtd",,"StudyData",B31, "BBnds", "MAType=Sim,InputChoice=Close,Period1=20,Percent=2,Divisor=0", "BHI","A15C","0","ALL",,,"False","D")-RTD("cqg.rtd",,"StudyData",B31, "BBnds", "MAType=Sim,InputChoice=Close,Period1=20,Percent=2,Divisor=0", "BLO","A15C","0","ALL",,,"False","D"))/RTD("cqg.rtd",,"StudyData",B31, "BBnds", "MAType=Sim,InputChoice=Close,Period1=20,Percent=2,Divisor=0", "BMA","A15C","0","ALL",,,"False","D")</f>
        <v>2.1069254999215956E-2</v>
      </c>
      <c r="M31" s="51">
        <f>(RTD("cqg.rtd",,"StudyData",B31, "BBnds", "MAType=Sim,InputChoice=Close,Period1=20,Percent=2,Divisor=0", "BHI","A30C","0","ALL",,,"False","D")-RTD("cqg.rtd",,"StudyData",B31, "BBnds", "MAType=Sim,InputChoice=Close,Period1=20,Percent=2,Divisor=0", "BLO","A30C","0","ALL",,,"False","D"))/RTD("cqg.rtd",,"StudyData",B31, "BBnds", "MAType=Sim,InputChoice=Close,Period1=20,Percent=2,Divisor=0", "BMA","A30C","0","ALL",,,"False","D")</f>
        <v>1.7966598801201827E-2</v>
      </c>
      <c r="N31" s="51">
        <f>(RTD("cqg.rtd",,"StudyData",B31, "BBnds", "MAType=Sim,InputChoice=Close,Period1=20,Percent=2,Divisor=0", "BHI","A60C","0","ALL",,,"False","D")-RTD("cqg.rtd",,"StudyData",B31, "BBnds", "MAType=Sim,InputChoice=Close,Period1=20,Percent=2,Divisor=0", "BLO","A60C","0","ALL",,,"False","D"))/RTD("cqg.rtd",,"StudyData",B31, "BBnds", "MAType=Sim,InputChoice=Close,Period1=20,Percent=2,Divisor=0", "BMA","A60C","0","ALL",,,"False","D")</f>
        <v>2.2026882257995217E-2</v>
      </c>
      <c r="O31" s="23" t="str">
        <f>B31</f>
        <v>SIE</v>
      </c>
      <c r="P31" s="68">
        <f>IF(ISNA(RTD("cqg.rtd",,"StudyData",O31, "Vol", "VolType=auto,CoCType=auto", "Vol","1","0","ALL",,,"TRUE","T")),"",RTD("cqg.rtd",,"StudyData",O31, "Vol", "VolType=auto,CoCType=auto", "Vol","1","0","ALL",,,"TRUE","T"))</f>
        <v>5</v>
      </c>
      <c r="Q31" s="68" t="str">
        <f>RTD("cqg.rtd",,"StudyData",O31,"BBVlm^",,"c1","1","-1")</f>
        <v>769: The study is disabled.</v>
      </c>
      <c r="R31" s="68">
        <f>IF(ISNA(RTD("cqg.rtd",,"StudyData",O31, "Vol", "VolType=auto,CoCType=auto", "Vol","5","0","ALL",,,"TRUE","T")),"",RTD("cqg.rtd",,"StudyData",O31, "Vol", "VolType=auto,CoCType=auto", "Vol","5","0","ALL",,,"TRUE","T"))</f>
        <v>288</v>
      </c>
      <c r="S31" s="68" t="str">
        <f>RTD("cqg.rtd",,"StudyData",O31,"BBVlm^",,"c1","5","-1")</f>
        <v>769: The study is disabled.</v>
      </c>
      <c r="T31" s="68">
        <f>IF(ISNA(RTD("cqg.rtd",,"StudyData",O31, "Vol", "VolType=auto,CoCType=auto", "Vol","15","0","ALL",,,"TRUE","T")),"",RTD("cqg.rtd",,"StudyData",O31, "Vol", "VolType=auto,CoCType=auto", "Vol","15","0","ALL",,,"TRUE","T"))</f>
        <v>958</v>
      </c>
      <c r="U31" s="68" t="str">
        <f>RTD("cqg.rtd",,"StudyData",O31,"BBVlm^",,"c1","15","-1")</f>
        <v>769: The study is disabled.</v>
      </c>
      <c r="V31" s="91">
        <f>RTD("cqg.rtd",,"StudyData",O31, "Vol", "VolType=auto,CoCType=auto", "Vol","D","0","ALL",,,"TRUE","T")</f>
        <v>44389</v>
      </c>
      <c r="W31" s="91">
        <f>RTD("cqg.rtd",,"StudyData",O31, "Vol", "VolType=auto,CoCType=auto", "Vol","D","-1","ALL",,,"TRUE","T")</f>
        <v>49876</v>
      </c>
      <c r="X31" s="92">
        <f>(V31-W31)/W31</f>
        <v>-0.11001283182292085</v>
      </c>
      <c r="Y31" s="92">
        <f>(V31-W31)/W31</f>
        <v>-0.11001283182292085</v>
      </c>
      <c r="Z31" s="109">
        <f>IF(ISNA(RTD("cqg.rtd", ,"ContractData",B31, "Open",,"T")),"",RTD("cqg.rtd", ,"ContractData",B31, "Open",,"T"))</f>
        <v>17.37</v>
      </c>
      <c r="AA31" s="110">
        <f>IF(ISNA(RTD("cqg.rtd", ,"ContractData",B31, "High",,"T")),"",RTD("cqg.rtd", ,"ContractData",B31, "High",,"T"))</f>
        <v>17.72</v>
      </c>
      <c r="AB31" s="111">
        <f>IF(ISNA(RTD("cqg.rtd", ,"ContractData",B31, "Low",,"T")),"",RTD("cqg.rtd", ,"ContractData",B31, "Low",,"T"))</f>
        <v>17.344999999999999</v>
      </c>
      <c r="AC31" s="23" t="str">
        <f>B31</f>
        <v>SIE</v>
      </c>
      <c r="AD31" s="137">
        <f>Instructions!B28</f>
        <v>5.0000000000000001E-3</v>
      </c>
      <c r="AE31" s="137">
        <f>IF((AA31-F31)&lt;AD31,1,0)</f>
        <v>0</v>
      </c>
      <c r="AF31" s="137">
        <f>IF((F31-AB31)&lt;AD31,1,0)</f>
        <v>0</v>
      </c>
      <c r="AG31" s="139"/>
      <c r="AH31" s="137">
        <f>IF(F31="",0,IF(Z31=F31,1,0))</f>
        <v>0</v>
      </c>
      <c r="AI31" s="137"/>
    </row>
    <row r="32" spans="1:35" ht="4.05" customHeight="1" thickBot="1" x14ac:dyDescent="0.35">
      <c r="A32" s="138"/>
      <c r="B32" s="21"/>
      <c r="C32" s="58"/>
      <c r="D32" s="59"/>
      <c r="E32" s="60"/>
      <c r="F32" s="61"/>
      <c r="G32" s="62"/>
      <c r="H32" s="62"/>
      <c r="I32" s="63"/>
      <c r="J32" s="62"/>
      <c r="K32" s="62"/>
      <c r="L32" s="62"/>
      <c r="M32" s="62"/>
      <c r="N32" s="62"/>
      <c r="O32" s="22"/>
      <c r="P32" s="101"/>
      <c r="Q32" s="102"/>
      <c r="R32" s="85"/>
      <c r="S32" s="85"/>
      <c r="T32" s="85"/>
      <c r="U32" s="85"/>
      <c r="V32" s="85"/>
      <c r="W32" s="85"/>
      <c r="X32" s="85"/>
      <c r="Y32" s="85"/>
      <c r="Z32" s="103"/>
      <c r="AA32" s="104"/>
      <c r="AB32" s="105"/>
      <c r="AC32" s="22"/>
      <c r="AD32" s="137"/>
      <c r="AE32" s="137"/>
      <c r="AF32" s="137"/>
      <c r="AG32" s="137"/>
      <c r="AH32" s="137"/>
      <c r="AI32" s="137"/>
    </row>
    <row r="33" spans="1:35" x14ac:dyDescent="0.3">
      <c r="A33" s="138"/>
      <c r="B33" s="4" t="s">
        <v>43</v>
      </c>
      <c r="C33" s="46">
        <f>IF(ISNA(RTD("cqg.rtd", ,"ContractData",B33, "Y_CLose",,"T")),"",RTD("cqg.rtd", ,"ContractData",B33, "Y_CLose",,"T"))</f>
        <v>1266.9000000000001</v>
      </c>
      <c r="D33" s="47">
        <f>IF(ISNA(RTD("cqg.rtd", ,"ContractData",B33, "Bid",,"T")),"",RTD("cqg.rtd", ,"ContractData",B33, "Bid",,"T"))</f>
        <v>1276.3000000000002</v>
      </c>
      <c r="E33" s="48">
        <f>IF(ISNA(RTD("cqg.rtd", ,"ContractData",B33, "Ask",,"T")),"",RTD("cqg.rtd", ,"ContractData",B33, "Ask",,"T"))</f>
        <v>1276.9000000000001</v>
      </c>
      <c r="F33" s="49">
        <f>IF(ISNA(RTD("cqg.rtd", ,"ContractData",B33, "LastTradeorSettle",,"T")),"",RTD("cqg.rtd", ,"ContractData",B33, "LastTradeorSettle",,"T"))</f>
        <v>1276.4000000000001</v>
      </c>
      <c r="G33" s="50"/>
      <c r="H33" s="50">
        <f>IF(ISNA(RTD("cqg.rtd", ,"ContractData",B33, "NetLastQuoteToday",,"T")),"",RTD("cqg.rtd", ,"ContractData",B33, "NetLastQuoteToday",,"T"))</f>
        <v>10</v>
      </c>
      <c r="I33" s="51">
        <f>IF(ISERROR(RTD("cqg.rtd",,"ContractData",B33,"PerCentNetLastQuote",,"T")/100),"",RTD("cqg.rtd",,"ContractData",B33,"PerCentNetLastQuote",,"T")/100)</f>
        <v>7.893282816323309E-3</v>
      </c>
      <c r="J33" s="51">
        <f>I33</f>
        <v>7.893282816323309E-3</v>
      </c>
      <c r="K33" s="51">
        <f>(RTD("cqg.rtd",,"StudyData",B33, "BBnds", "MAType=Sim,InputChoice=Close,Period1=20,Percent=2,Divisor=0", "BHI","A5C","0","ALL",,,"False","D")-RTD("cqg.rtd",,"StudyData",B33, "BBnds", "MAType=Sim,InputChoice=Close,Period1=20,Percent=2,Divisor=0", "BLO","A5C","0","ALL",,,"False","D"))/RTD("cqg.rtd",,"StudyData",B33, "BBnds", "MAType=Sim,InputChoice=Close,Period1=20,Percent=2,Divisor=0", "BMA","A5C","0","ALL",,,"False","D")</f>
        <v>1.0684904738641973E-2</v>
      </c>
      <c r="L33" s="51">
        <f>(RTD("cqg.rtd",,"StudyData",B33, "BBnds", "MAType=Sim,InputChoice=Close,Period1=20,Percent=2,Divisor=0", "BHI","A15C","0","ALL",,,"False","D")-RTD("cqg.rtd",,"StudyData",B33, "BBnds", "MAType=Sim,InputChoice=Close,Period1=20,Percent=2,Divisor=0", "BLO","A15C","0","ALL",,,"False","D"))/RTD("cqg.rtd",,"StudyData",B33, "BBnds", "MAType=Sim,InputChoice=Close,Period1=20,Percent=2,Divisor=0", "BMA","A15C","0","ALL",,,"False","D")</f>
        <v>1.5638437091045072E-2</v>
      </c>
      <c r="M33" s="51">
        <f>(RTD("cqg.rtd",,"StudyData",B33, "BBnds", "MAType=Sim,InputChoice=Close,Period1=20,Percent=2,Divisor=0", "BHI","A30C","0","ALL",,,"False","D")-RTD("cqg.rtd",,"StudyData",B33, "BBnds", "MAType=Sim,InputChoice=Close,Period1=20,Percent=2,Divisor=0", "BLO","A30C","0","ALL",,,"False","D"))/RTD("cqg.rtd",,"StudyData",B33, "BBnds", "MAType=Sim,InputChoice=Close,Period1=20,Percent=2,Divisor=0", "BMA","A30C","0","ALL",,,"False","D")</f>
        <v>1.4566201337998392E-2</v>
      </c>
      <c r="N33" s="51">
        <f>(RTD("cqg.rtd",,"StudyData",B33, "BBnds", "MAType=Sim,InputChoice=Close,Period1=20,Percent=2,Divisor=0", "BHI","A60C","0","ALL",,,"False","D")-RTD("cqg.rtd",,"StudyData",B33, "BBnds", "MAType=Sim,InputChoice=Close,Period1=20,Percent=2,Divisor=0", "BLO","A60C","0","ALL",,,"False","D"))/RTD("cqg.rtd",,"StudyData",B33, "BBnds", "MAType=Sim,InputChoice=Close,Period1=20,Percent=2,Divisor=0", "BMA","A60C","0","ALL",,,"False","D")</f>
        <v>1.6089901309760991E-2</v>
      </c>
      <c r="O33" s="20" t="str">
        <f>B33</f>
        <v>PLA</v>
      </c>
      <c r="P33" s="68">
        <f>IF(ISNA(RTD("cqg.rtd",,"StudyData",O33, "Vol", "VolType=auto,CoCType=auto", "Vol","1","0","ALL",,,"TRUE","T")),"",RTD("cqg.rtd",,"StudyData",O33, "Vol", "VolType=auto,CoCType=auto", "Vol","1","0","ALL",,,"TRUE","T"))</f>
        <v>7</v>
      </c>
      <c r="Q33" s="68" t="str">
        <f>RTD("cqg.rtd",,"StudyData",O33,"BBVlm^",,"c1","1","-1")</f>
        <v>769: The study is disabled.</v>
      </c>
      <c r="R33" s="68">
        <f>IF(ISNA(RTD("cqg.rtd",,"StudyData",O33, "Vol", "VolType=auto,CoCType=auto", "Vol","5","0","ALL",,,"TRUE","T")),"",RTD("cqg.rtd",,"StudyData",O33, "Vol", "VolType=auto,CoCType=auto", "Vol","5","0","ALL",,,"TRUE","T"))</f>
        <v>53</v>
      </c>
      <c r="S33" s="68" t="str">
        <f>RTD("cqg.rtd",,"StudyData",O33,"BBVlm^",,"c1","5","-1")</f>
        <v>769: The study is disabled.</v>
      </c>
      <c r="T33" s="68">
        <f>IF(ISNA(RTD("cqg.rtd",,"StudyData",O33, "Vol", "VolType=auto,CoCType=auto", "Vol","15","0","ALL",,,"TRUE","T")),"",RTD("cqg.rtd",,"StudyData",O33, "Vol", "VolType=auto,CoCType=auto", "Vol","15","0","ALL",,,"TRUE","T"))</f>
        <v>53</v>
      </c>
      <c r="U33" s="68" t="str">
        <f>RTD("cqg.rtd",,"StudyData",O33,"BBVlm^",,"c1","15","-1")</f>
        <v>769: The study is disabled.</v>
      </c>
      <c r="V33" s="91">
        <f>RTD("cqg.rtd",,"StudyData",O33, "Vol", "VolType=auto,CoCType=auto", "Vol","D","0","ALL",,,"TRUE","T")</f>
        <v>9244</v>
      </c>
      <c r="W33" s="91">
        <f>RTD("cqg.rtd",,"StudyData",O33, "Vol", "VolType=auto,CoCType=auto", "Vol","D","-1","ALL",,,"TRUE","T")</f>
        <v>12952</v>
      </c>
      <c r="X33" s="92">
        <f>(V33-W33)/W33</f>
        <v>-0.28628783199505869</v>
      </c>
      <c r="Y33" s="92">
        <f>(V33-W33)/W33</f>
        <v>-0.28628783199505869</v>
      </c>
      <c r="Z33" s="93">
        <f>IF(ISNA(RTD("cqg.rtd", ,"ContractData",B33, "Open",,"T")),"",RTD("cqg.rtd", ,"ContractData",B33, "Open",,"T"))</f>
        <v>1280.6000000000001</v>
      </c>
      <c r="AA33" s="94">
        <f>IF(ISNA(RTD("cqg.rtd", ,"ContractData",B33, "High",,"T")),"",RTD("cqg.rtd", ,"ContractData",B33, "High",,"T"))</f>
        <v>1294.8000000000002</v>
      </c>
      <c r="AB33" s="95">
        <f>IF(ISNA(RTD("cqg.rtd", ,"ContractData",B33, "Low",,"T")),"",RTD("cqg.rtd", ,"ContractData",B33, "Low",,"T"))</f>
        <v>1271.7</v>
      </c>
      <c r="AC33" s="20" t="str">
        <f>B33</f>
        <v>PLA</v>
      </c>
      <c r="AD33" s="137">
        <f>Instructions!B30</f>
        <v>2</v>
      </c>
      <c r="AE33" s="137">
        <f>IF((AA33-F33)&lt;AD33,1,0)</f>
        <v>0</v>
      </c>
      <c r="AF33" s="137">
        <f>IF((F33-AB33)&lt;AD33,1,0)</f>
        <v>0</v>
      </c>
      <c r="AG33" s="139"/>
      <c r="AH33" s="137">
        <f>IF(F33="",0,IF(Z33=F33,1,0))</f>
        <v>0</v>
      </c>
      <c r="AI33" s="137"/>
    </row>
    <row r="34" spans="1:35" ht="4.05" customHeight="1" thickBot="1" x14ac:dyDescent="0.35">
      <c r="A34" s="138"/>
      <c r="B34" s="21"/>
      <c r="C34" s="58"/>
      <c r="D34" s="59"/>
      <c r="E34" s="60"/>
      <c r="F34" s="61"/>
      <c r="G34" s="62"/>
      <c r="H34" s="62"/>
      <c r="I34" s="63"/>
      <c r="J34" s="62"/>
      <c r="K34" s="62"/>
      <c r="L34" s="62"/>
      <c r="M34" s="62"/>
      <c r="N34" s="62"/>
      <c r="O34" s="22"/>
      <c r="P34" s="101"/>
      <c r="Q34" s="102"/>
      <c r="R34" s="97"/>
      <c r="S34" s="97"/>
      <c r="T34" s="97"/>
      <c r="U34" s="97"/>
      <c r="V34" s="97"/>
      <c r="W34" s="97"/>
      <c r="X34" s="97"/>
      <c r="Y34" s="97"/>
      <c r="Z34" s="98"/>
      <c r="AA34" s="99"/>
      <c r="AB34" s="100"/>
      <c r="AC34" s="22"/>
      <c r="AD34" s="137"/>
      <c r="AE34" s="137"/>
      <c r="AF34" s="137"/>
      <c r="AG34" s="137"/>
      <c r="AH34" s="137"/>
      <c r="AI34" s="137"/>
    </row>
    <row r="35" spans="1:35" x14ac:dyDescent="0.3">
      <c r="A35" s="138"/>
      <c r="B35" s="3" t="s">
        <v>34</v>
      </c>
      <c r="C35" s="46">
        <f>IF(ISNA(RTD("cqg.rtd", ,"ContractData",B35, "Y_CLose",,"T")),"",RTD("cqg.rtd", ,"ContractData",B35, "Y_CLose",,"T"))</f>
        <v>1221.9000000000001</v>
      </c>
      <c r="D35" s="47">
        <f>IF(ISNA(RTD("cqg.rtd", ,"ContractData",B35, "Bid",,"T")),"",RTD("cqg.rtd", ,"ContractData",B35, "Bid",,"T"))</f>
        <v>1224.8</v>
      </c>
      <c r="E35" s="48">
        <f>IF(ISNA(RTD("cqg.rtd", ,"ContractData",B35, "Ask",,"T")),"",RTD("cqg.rtd", ,"ContractData",B35, "Ask",,"T"))</f>
        <v>1225</v>
      </c>
      <c r="F35" s="49">
        <f>IF(ISNA(RTD("cqg.rtd", ,"ContractData",B35, "LastTradeorSettle",,"T")),"",RTD("cqg.rtd", ,"ContractData",B35, "LastTradeorSettle",,"T"))</f>
        <v>1224.9000000000001</v>
      </c>
      <c r="G35" s="50"/>
      <c r="H35" s="50">
        <f>IF(ISNA(RTD("cqg.rtd", ,"ContractData",B35, "NetLastQuoteToday",,"T")),"",RTD("cqg.rtd", ,"ContractData",B35, "NetLastQuoteToday",,"T"))</f>
        <v>3.0999999999999091</v>
      </c>
      <c r="I35" s="51">
        <f>IF(ISERROR(RTD("cqg.rtd",,"ContractData",B35,"PerCentNetLastQuote",,"T")/100),"",RTD("cqg.rtd",,"ContractData",B35,"PerCentNetLastQuote",,"T")/100)</f>
        <v>2.5370324903838289E-3</v>
      </c>
      <c r="J35" s="50">
        <f>I35</f>
        <v>2.5370324903838289E-3</v>
      </c>
      <c r="K35" s="51">
        <f>(RTD("cqg.rtd",,"StudyData",B35, "BBnds", "MAType=Sim,InputChoice=Close,Period1=20,Percent=2,Divisor=0", "BHI","A5C","0","ALL",,,"False","D")-RTD("cqg.rtd",,"StudyData",B35, "BBnds", "MAType=Sim,InputChoice=Close,Period1=20,Percent=2,Divisor=0", "BLO","A5C","0","ALL",,,"False","D"))/RTD("cqg.rtd",,"StudyData",B35, "BBnds", "MAType=Sim,InputChoice=Close,Period1=20,Percent=2,Divisor=0", "BMA","A5C","0","ALL",,,"False","D")</f>
        <v>4.2087645173801234E-3</v>
      </c>
      <c r="L35" s="51">
        <f>(RTD("cqg.rtd",,"StudyData",B35, "BBnds", "MAType=Sim,InputChoice=Close,Period1=20,Percent=2,Divisor=0", "BHI","A15C","0","ALL",,,"False","D")-RTD("cqg.rtd",,"StudyData",B35, "BBnds", "MAType=Sim,InputChoice=Close,Period1=20,Percent=2,Divisor=0", "BLO","A15C","0","ALL",,,"False","D"))/RTD("cqg.rtd",,"StudyData",B35, "BBnds", "MAType=Sim,InputChoice=Close,Period1=20,Percent=2,Divisor=0", "BMA","A15C","0","ALL",,,"False","D")</f>
        <v>7.5207766958634275E-3</v>
      </c>
      <c r="M35" s="51">
        <f>(RTD("cqg.rtd",,"StudyData",B35, "BBnds", "MAType=Sim,InputChoice=Close,Period1=20,Percent=2,Divisor=0", "BHI","A30C","0","ALL",,,"False","D")-RTD("cqg.rtd",,"StudyData",B35, "BBnds", "MAType=Sim,InputChoice=Close,Period1=20,Percent=2,Divisor=0", "BLO","A30C","0","ALL",,,"False","D"))/RTD("cqg.rtd",,"StudyData",B35, "BBnds", "MAType=Sim,InputChoice=Close,Period1=20,Percent=2,Divisor=0", "BMA","A30C","0","ALL",,,"False","D")</f>
        <v>6.8766320798145288E-3</v>
      </c>
      <c r="N35" s="51">
        <f>(RTD("cqg.rtd",,"StudyData",B35, "BBnds", "MAType=Sim,InputChoice=Close,Period1=20,Percent=2,Divisor=0", "BHI","A60C","0","ALL",,,"False","D")-RTD("cqg.rtd",,"StudyData",B35, "BBnds", "MAType=Sim,InputChoice=Close,Period1=20,Percent=2,Divisor=0", "BLO","A60C","0","ALL",,,"False","D"))/RTD("cqg.rtd",,"StudyData",B35, "BBnds", "MAType=Sim,InputChoice=Close,Period1=20,Percent=2,Divisor=0", "BMA","A60C","0","ALL",,,"False","D")</f>
        <v>9.8602291312346099E-3</v>
      </c>
      <c r="O35" s="23" t="str">
        <f>B35</f>
        <v>GCE</v>
      </c>
      <c r="P35" s="68">
        <f>IF(ISNA(RTD("cqg.rtd",,"StudyData",O35, "Vol", "VolType=auto,CoCType=auto", "Vol","1","0","ALL",,,"TRUE","T")),"",RTD("cqg.rtd",,"StudyData",O35, "Vol", "VolType=auto,CoCType=auto", "Vol","1","0","ALL",,,"TRUE","T"))</f>
        <v>81</v>
      </c>
      <c r="Q35" s="68" t="str">
        <f>RTD("cqg.rtd",,"StudyData",O35,"BBVlm^",,"c1","1","-1")</f>
        <v>769: The study is disabled.</v>
      </c>
      <c r="R35" s="68">
        <f>IF(ISNA(RTD("cqg.rtd",,"StudyData",O35, "Vol", "VolType=auto,CoCType=auto", "Vol","5","0","ALL",,,"TRUE","T")),"",RTD("cqg.rtd",,"StudyData",O35, "Vol", "VolType=auto,CoCType=auto", "Vol","5","0","ALL",,,"TRUE","T"))</f>
        <v>1288</v>
      </c>
      <c r="S35" s="68" t="str">
        <f>RTD("cqg.rtd",,"StudyData",O35,"BBVlm^",,"c1","5","-1")</f>
        <v>769: The study is disabled.</v>
      </c>
      <c r="T35" s="68">
        <f>IF(ISNA(RTD("cqg.rtd",,"StudyData",O35, "Vol", "VolType=auto,CoCType=auto", "Vol","15","0","ALL",,,"TRUE","T")),"",RTD("cqg.rtd",,"StudyData",O35, "Vol", "VolType=auto,CoCType=auto", "Vol","15","0","ALL",,,"TRUE","T"))</f>
        <v>1288</v>
      </c>
      <c r="U35" s="68" t="str">
        <f>RTD("cqg.rtd",,"StudyData",O35,"BBVlm^",,"c1","15","-1")</f>
        <v>769: The study is disabled.</v>
      </c>
      <c r="V35" s="91">
        <f>RTD("cqg.rtd",,"StudyData",O35, "Vol", "VolType=auto,CoCType=auto", "Vol","D","0","ALL",,,"TRUE","T")</f>
        <v>138135</v>
      </c>
      <c r="W35" s="91">
        <f>RTD("cqg.rtd",,"StudyData",O35, "Vol", "VolType=auto,CoCType=auto", "Vol","D","-1","ALL",,,"TRUE","T")</f>
        <v>203784</v>
      </c>
      <c r="X35" s="92">
        <f>(V35-W35)/W35</f>
        <v>-0.32214992344835708</v>
      </c>
      <c r="Y35" s="92">
        <f>(V35-W35)/W35</f>
        <v>-0.32214992344835708</v>
      </c>
      <c r="Z35" s="93">
        <f>IF(ISNA(RTD("cqg.rtd", ,"ContractData",B35, "Open",,"T")),"",RTD("cqg.rtd", ,"ContractData",B35, "Open",,"T"))</f>
        <v>1221.1000000000001</v>
      </c>
      <c r="AA35" s="94">
        <f>IF(ISNA(RTD("cqg.rtd", ,"ContractData",B35, "High",,"T")),"",RTD("cqg.rtd", ,"ContractData",B35, "High",,"T"))</f>
        <v>1234</v>
      </c>
      <c r="AB35" s="95">
        <f>IF(ISNA(RTD("cqg.rtd", ,"ContractData",B35, "Low",,"T")),"",RTD("cqg.rtd", ,"ContractData",B35, "Low",,"T"))</f>
        <v>1219.3</v>
      </c>
      <c r="AC35" s="23" t="str">
        <f>B35</f>
        <v>GCE</v>
      </c>
      <c r="AD35" s="137">
        <f>Instructions!B32</f>
        <v>2</v>
      </c>
      <c r="AE35" s="137">
        <f>IF((AA35-F35)&lt;AD35,1,0)</f>
        <v>0</v>
      </c>
      <c r="AF35" s="137">
        <f>IF((F35-AB35)&lt;AD35,1,0)</f>
        <v>0</v>
      </c>
      <c r="AG35" s="139"/>
      <c r="AH35" s="137">
        <f>IF(F35="",0,IF(Z35=F35,1,0))</f>
        <v>0</v>
      </c>
      <c r="AI35" s="137"/>
    </row>
    <row r="36" spans="1:35" ht="4.05" customHeight="1" thickBot="1" x14ac:dyDescent="0.35">
      <c r="A36" s="138"/>
      <c r="B36" s="21"/>
      <c r="C36" s="58"/>
      <c r="D36" s="59"/>
      <c r="E36" s="60"/>
      <c r="F36" s="61"/>
      <c r="G36" s="62"/>
      <c r="H36" s="62"/>
      <c r="I36" s="63"/>
      <c r="J36" s="62"/>
      <c r="K36" s="62"/>
      <c r="L36" s="62"/>
      <c r="M36" s="62"/>
      <c r="N36" s="62"/>
      <c r="O36" s="1"/>
      <c r="P36" s="101"/>
      <c r="Q36" s="102"/>
      <c r="R36" s="85"/>
      <c r="S36" s="85"/>
      <c r="T36" s="85"/>
      <c r="U36" s="85"/>
      <c r="V36" s="85"/>
      <c r="W36" s="85"/>
      <c r="X36" s="85"/>
      <c r="Y36" s="85"/>
      <c r="Z36" s="103"/>
      <c r="AA36" s="104"/>
      <c r="AB36" s="105"/>
      <c r="AC36" s="1"/>
      <c r="AD36" s="137"/>
      <c r="AE36" s="137"/>
      <c r="AF36" s="137"/>
      <c r="AG36" s="137"/>
      <c r="AH36" s="137"/>
      <c r="AI36" s="137"/>
    </row>
    <row r="37" spans="1:35" x14ac:dyDescent="0.3">
      <c r="A37" s="138"/>
      <c r="B37" s="4" t="s">
        <v>56</v>
      </c>
      <c r="C37" s="69">
        <f>IF(ISNA(RTD("cqg.rtd", ,"ContractData",B37, "Y_CLose",,"T")),"",RTD("cqg.rtd", ,"ContractData",B37, "Y_CLose",,"T"))</f>
        <v>3.86</v>
      </c>
      <c r="D37" s="70">
        <f>IF(ISNA(RTD("cqg.rtd", ,"ContractData",B37, "Bid",,"T")),"",RTD("cqg.rtd", ,"ContractData",B37, "Bid",,"T"))</f>
        <v>3.883</v>
      </c>
      <c r="E37" s="71">
        <f>IF(ISNA(RTD("cqg.rtd", ,"ContractData",B37, "Ask",,"T")),"",RTD("cqg.rtd", ,"ContractData",B37, "Ask",,"T"))</f>
        <v>3.8850000000000002</v>
      </c>
      <c r="F37" s="72">
        <f>IF(ISNA(RTD("cqg.rtd", ,"ContractData",B37, "LastTradeorSettle",,"T")),"",RTD("cqg.rtd", ,"ContractData",B37, "LastTradeorSettle",,"T"))</f>
        <v>3.8839999999999999</v>
      </c>
      <c r="G37" s="73"/>
      <c r="H37" s="73">
        <f>IF(ISNA(RTD("cqg.rtd", ,"ContractData",B37, "NetLastQuoteToday",,"T")),"",RTD("cqg.rtd", ,"ContractData",B37, "NetLastQuoteToday",,"T"))</f>
        <v>2.3000000000000131E-2</v>
      </c>
      <c r="I37" s="51">
        <f>IF(ISERROR(RTD("cqg.rtd",,"ContractData",B37,"PerCentNetLastQuote",,"T")/100),"",RTD("cqg.rtd",,"ContractData",B37,"PerCentNetLastQuote",,"T")/100)</f>
        <v>5.9585492227979273E-3</v>
      </c>
      <c r="J37" s="51">
        <f>I37</f>
        <v>5.9585492227979273E-3</v>
      </c>
      <c r="K37" s="51">
        <f>(RTD("cqg.rtd",,"StudyData",B37, "BBnds", "MAType=Sim,InputChoice=Close,Period1=20,Percent=2,Divisor=0", "BHI","A5C","0","ALL",,,"False","D")-RTD("cqg.rtd",,"StudyData",B37, "BBnds", "MAType=Sim,InputChoice=Close,Period1=20,Percent=2,Divisor=0", "BLO","A5C","0","ALL",,,"False","D"))/RTD("cqg.rtd",,"StudyData",B37, "BBnds", "MAType=Sim,InputChoice=Close,Period1=20,Percent=2,Divisor=0", "BMA","A5C","0","ALL",,,"False","D")</f>
        <v>1.6714874446463697E-2</v>
      </c>
      <c r="L37" s="51">
        <f>(RTD("cqg.rtd",,"StudyData",B37, "BBnds", "MAType=Sim,InputChoice=Close,Period1=20,Percent=2,Divisor=0", "BHI","A15C","0","ALL",,,"False","D")-RTD("cqg.rtd",,"StudyData",B37, "BBnds", "MAType=Sim,InputChoice=Close,Period1=20,Percent=2,Divisor=0", "BLO","A15C","0","ALL",,,"False","D"))/RTD("cqg.rtd",,"StudyData",B37, "BBnds", "MAType=Sim,InputChoice=Close,Period1=20,Percent=2,Divisor=0", "BMA","A15C","0","ALL",,,"False","D")</f>
        <v>3.5459543367182045E-2</v>
      </c>
      <c r="M37" s="51">
        <f>(RTD("cqg.rtd",,"StudyData",B37, "BBnds", "MAType=Sim,InputChoice=Close,Period1=20,Percent=2,Divisor=0", "BHI","A30C","0","ALL",,,"False","D")-RTD("cqg.rtd",,"StudyData",B37, "BBnds", "MAType=Sim,InputChoice=Close,Period1=20,Percent=2,Divisor=0", "BLO","A30C","0","ALL",,,"False","D"))/RTD("cqg.rtd",,"StudyData",B37, "BBnds", "MAType=Sim,InputChoice=Close,Period1=20,Percent=2,Divisor=0", "BMA","A30C","0","ALL",,,"False","D")</f>
        <v>2.3929454724383983E-2</v>
      </c>
      <c r="N37" s="51">
        <f>(RTD("cqg.rtd",,"StudyData",B37, "BBnds", "MAType=Sim,InputChoice=Close,Period1=20,Percent=2,Divisor=0", "BHI","A60C","0","ALL",,,"False","D")-RTD("cqg.rtd",,"StudyData",B37, "BBnds", "MAType=Sim,InputChoice=Close,Period1=20,Percent=2,Divisor=0", "BLO","A60C","0","ALL",,,"False","D"))/RTD("cqg.rtd",,"StudyData",B37, "BBnds", "MAType=Sim,InputChoice=Close,Period1=20,Percent=2,Divisor=0", "BMA","A60C","0","ALL",,,"False","D")</f>
        <v>1.6921622216753276E-2</v>
      </c>
      <c r="O37" s="20" t="str">
        <f>B37</f>
        <v>NGE</v>
      </c>
      <c r="P37" s="68">
        <f>IF(ISNA(RTD("cqg.rtd",,"StudyData",O37, "Vol", "VolType=auto,CoCType=auto", "Vol","1","0","ALL",,,"TRUE","T")),"",RTD("cqg.rtd",,"StudyData",O37, "Vol", "VolType=auto,CoCType=auto", "Vol","1","0","ALL",,,"TRUE","T"))</f>
        <v>53</v>
      </c>
      <c r="Q37" s="68" t="str">
        <f>RTD("cqg.rtd",,"StudyData",O37,"BBVlm^",,"c1","1","-1")</f>
        <v>769: The study is disabled.</v>
      </c>
      <c r="R37" s="68">
        <f>IF(ISNA(RTD("cqg.rtd",,"StudyData",O37, "Vol", "VolType=auto,CoCType=auto", "Vol","5","0","ALL",,,"TRUE","T")),"",RTD("cqg.rtd",,"StudyData",O37, "Vol", "VolType=auto,CoCType=auto", "Vol","5","0","ALL",,,"TRUE","T"))</f>
        <v>404</v>
      </c>
      <c r="S37" s="68" t="str">
        <f>RTD("cqg.rtd",,"StudyData",O37,"BBVlm^",,"c1","5","-1")</f>
        <v>769: The study is disabled.</v>
      </c>
      <c r="T37" s="68">
        <f>IF(ISNA(RTD("cqg.rtd",,"StudyData",O37, "Vol", "VolType=auto,CoCType=auto", "Vol","15","0","ALL",,,"TRUE","T")),"",RTD("cqg.rtd",,"StudyData",O37, "Vol", "VolType=auto,CoCType=auto", "Vol","15","0","ALL",,,"TRUE","T"))</f>
        <v>996</v>
      </c>
      <c r="U37" s="68" t="str">
        <f>RTD("cqg.rtd",,"StudyData",O37,"BBVlm^",,"c1","15","-1")</f>
        <v>769: The study is disabled.</v>
      </c>
      <c r="V37" s="91">
        <f>RTD("cqg.rtd",,"StudyData",O37, "Vol", "VolType=auto,CoCType=auto", "Vol","D","0","ALL",,,"TRUE","T")</f>
        <v>187289</v>
      </c>
      <c r="W37" s="91">
        <f>RTD("cqg.rtd",,"StudyData",O37, "Vol", "VolType=auto,CoCType=auto", "Vol","D","-1","ALL",,,"TRUE","T")</f>
        <v>312263</v>
      </c>
      <c r="X37" s="92">
        <f>(V37-W37)/W37</f>
        <v>-0.40022032709606964</v>
      </c>
      <c r="Y37" s="92">
        <f>(V37-W37)/W37</f>
        <v>-0.40022032709606964</v>
      </c>
      <c r="Z37" s="109">
        <f>IF(ISNA(RTD("cqg.rtd", ,"ContractData",B37, "Open",,"T")),"",RTD("cqg.rtd", ,"ContractData",B37, "Open",,"T"))</f>
        <v>3.8610000000000002</v>
      </c>
      <c r="AA37" s="110">
        <f>IF(ISNA(RTD("cqg.rtd", ,"ContractData",B37, "High",,"T")),"",RTD("cqg.rtd", ,"ContractData",B37, "High",,"T"))</f>
        <v>3.9410000000000003</v>
      </c>
      <c r="AB37" s="111">
        <f>IF(ISNA(RTD("cqg.rtd", ,"ContractData",B37, "Low",,"T")),"",RTD("cqg.rtd", ,"ContractData",B37, "Low",,"T"))</f>
        <v>3.8149999999999999</v>
      </c>
      <c r="AC37" s="20" t="str">
        <f>B37</f>
        <v>NGE</v>
      </c>
      <c r="AD37" s="137">
        <f>Instructions!B34</f>
        <v>2.5000000000000001E-2</v>
      </c>
      <c r="AE37" s="137">
        <f>IF((AA37-F37)&lt;AD37,1,0)</f>
        <v>0</v>
      </c>
      <c r="AF37" s="137">
        <f>IF((F37-AB37)&lt;AD37,1,0)</f>
        <v>0</v>
      </c>
      <c r="AG37" s="139"/>
      <c r="AH37" s="137">
        <f>IF(F37="",0,IF(Z37=F37,1,0))</f>
        <v>0</v>
      </c>
      <c r="AI37" s="137"/>
    </row>
    <row r="38" spans="1:35" ht="4.05" customHeight="1" thickBot="1" x14ac:dyDescent="0.35">
      <c r="A38" s="138"/>
      <c r="B38" s="21"/>
      <c r="C38" s="58"/>
      <c r="D38" s="59"/>
      <c r="E38" s="60"/>
      <c r="F38" s="61"/>
      <c r="G38" s="62"/>
      <c r="H38" s="62"/>
      <c r="I38" s="63"/>
      <c r="J38" s="62"/>
      <c r="K38" s="62"/>
      <c r="L38" s="62"/>
      <c r="M38" s="62"/>
      <c r="N38" s="62"/>
      <c r="O38" s="22"/>
      <c r="P38" s="101"/>
      <c r="Q38" s="102"/>
      <c r="R38" s="85"/>
      <c r="S38" s="85"/>
      <c r="T38" s="85"/>
      <c r="U38" s="85"/>
      <c r="V38" s="85"/>
      <c r="W38" s="85"/>
      <c r="X38" s="85"/>
      <c r="Y38" s="85"/>
      <c r="Z38" s="98"/>
      <c r="AA38" s="99"/>
      <c r="AB38" s="100"/>
      <c r="AC38" s="22"/>
      <c r="AD38" s="137"/>
      <c r="AE38" s="137"/>
      <c r="AF38" s="137"/>
      <c r="AG38" s="137"/>
      <c r="AH38" s="137"/>
      <c r="AI38" s="137"/>
    </row>
    <row r="39" spans="1:35" x14ac:dyDescent="0.3">
      <c r="A39" s="138"/>
      <c r="B39" s="3" t="s">
        <v>35</v>
      </c>
      <c r="C39" s="46">
        <f>IF(ISNA(RTD("cqg.rtd", ,"ContractData",B39, "Y_CLose",,"T")),"",RTD("cqg.rtd", ,"ContractData",B39, "Y_CLose",,"T"))</f>
        <v>87.710000000000008</v>
      </c>
      <c r="D39" s="47">
        <f>IF(ISNA(RTD("cqg.rtd", ,"ContractData",B39, "Bid",,"T")),"",RTD("cqg.rtd", ,"ContractData",B39, "Bid",,"T"))</f>
        <v>85.77</v>
      </c>
      <c r="E39" s="48">
        <f>IF(ISNA(RTD("cqg.rtd", ,"ContractData",B39, "Ask",,"T")),"",RTD("cqg.rtd", ,"ContractData",B39, "Ask",,"T"))</f>
        <v>85.79</v>
      </c>
      <c r="F39" s="49">
        <f>IF(ISNA(RTD("cqg.rtd", ,"ContractData",B39, "LastTradeorSettle",,"T")),"",RTD("cqg.rtd", ,"ContractData",B39, "LastTradeorSettle",,"T"))</f>
        <v>85.78</v>
      </c>
      <c r="G39" s="50"/>
      <c r="H39" s="50">
        <f>IF(ISNA(RTD("cqg.rtd", ,"ContractData",B39, "NetLastQuoteToday",,"T")),"",RTD("cqg.rtd", ,"ContractData",B39, "NetLastQuoteToday",,"T"))</f>
        <v>-1.9200000000000017</v>
      </c>
      <c r="I39" s="51">
        <f>IF(ISERROR(RTD("cqg.rtd",,"ContractData",B39,"PerCentNetLastQuote",,"T")/100),"",RTD("cqg.rtd",,"ContractData",B39,"PerCentNetLastQuote",,"T")/100)</f>
        <v>-2.1890320373959642E-2</v>
      </c>
      <c r="J39" s="51">
        <f>I39</f>
        <v>-2.1890320373959642E-2</v>
      </c>
      <c r="K39" s="51">
        <f>(RTD("cqg.rtd",,"StudyData",B39, "BBnds", "MAType=Sim,InputChoice=Close,Period1=20,Percent=2,Divisor=0", "BHI","A5C","0","ALL",,,"False","D")-RTD("cqg.rtd",,"StudyData",B39, "BBnds", "MAType=Sim,InputChoice=Close,Period1=20,Percent=2,Divisor=0", "BLO","A5C","0","ALL",,,"False","D"))/RTD("cqg.rtd",,"StudyData",B39, "BBnds", "MAType=Sim,InputChoice=Close,Period1=20,Percent=2,Divisor=0", "BMA","A5C","0","ALL",,,"False","D")</f>
        <v>1.2648038222093613E-2</v>
      </c>
      <c r="L39" s="51">
        <f>(RTD("cqg.rtd",,"StudyData",B39, "BBnds", "MAType=Sim,InputChoice=Close,Period1=20,Percent=2,Divisor=0", "BHI","A15C","0","ALL",,,"False","D")-RTD("cqg.rtd",,"StudyData",B39, "BBnds", "MAType=Sim,InputChoice=Close,Period1=20,Percent=2,Divisor=0", "BLO","A15C","0","ALL",,,"False","D"))/RTD("cqg.rtd",,"StudyData",B39, "BBnds", "MAType=Sim,InputChoice=Close,Period1=20,Percent=2,Divisor=0", "BMA","A15C","0","ALL",,,"False","D")</f>
        <v>1.6620965553868522E-2</v>
      </c>
      <c r="M39" s="51">
        <f>(RTD("cqg.rtd",,"StudyData",B39, "BBnds", "MAType=Sim,InputChoice=Close,Period1=20,Percent=2,Divisor=0", "BHI","A30C","0","ALL",,,"False","D")-RTD("cqg.rtd",,"StudyData",B39, "BBnds", "MAType=Sim,InputChoice=Close,Period1=20,Percent=2,Divisor=0", "BLO","A30C","0","ALL",,,"False","D"))/RTD("cqg.rtd",,"StudyData",B39, "BBnds", "MAType=Sim,InputChoice=Close,Period1=20,Percent=2,Divisor=0", "BMA","A30C","0","ALL",,,"False","D")</f>
        <v>2.5574583921987512E-2</v>
      </c>
      <c r="N39" s="51">
        <f>(RTD("cqg.rtd",,"StudyData",B39, "BBnds", "MAType=Sim,InputChoice=Close,Period1=20,Percent=2,Divisor=0", "BHI","A60C","0","ALL",,,"False","D")-RTD("cqg.rtd",,"StudyData",B39, "BBnds", "MAType=Sim,InputChoice=Close,Period1=20,Percent=2,Divisor=0", "BLO","A60C","0","ALL",,,"False","D"))/RTD("cqg.rtd",,"StudyData",B39, "BBnds", "MAType=Sim,InputChoice=Close,Period1=20,Percent=2,Divisor=0", "BMA","A60C","0","ALL",,,"False","D")</f>
        <v>2.6767902337352958E-2</v>
      </c>
      <c r="O39" s="23" t="str">
        <f>B39</f>
        <v>CLE</v>
      </c>
      <c r="P39" s="68">
        <f>IF(ISNA(RTD("cqg.rtd",,"StudyData",O39, "Vol", "VolType=auto,CoCType=auto", "Vol","1","0","ALL",,,"TRUE","T")),"",RTD("cqg.rtd",,"StudyData",O39, "Vol", "VolType=auto,CoCType=auto", "Vol","1","0","ALL",,,"TRUE","T"))</f>
        <v>402</v>
      </c>
      <c r="Q39" s="68" t="str">
        <f>RTD("cqg.rtd",,"StudyData",O39,"BBVlm^",,"c1","1","-1")</f>
        <v>769: The study is disabled.</v>
      </c>
      <c r="R39" s="68">
        <f>IF(ISNA(RTD("cqg.rtd",,"StudyData",O39, "Vol", "VolType=auto,CoCType=auto", "Vol","5","0","ALL",,,"TRUE","T")),"",RTD("cqg.rtd",,"StudyData",O39, "Vol", "VolType=auto,CoCType=auto", "Vol","5","0","ALL",,,"TRUE","T"))</f>
        <v>2720</v>
      </c>
      <c r="S39" s="68" t="str">
        <f>RTD("cqg.rtd",,"StudyData",O39,"BBVlm^",,"c1","5","-1")</f>
        <v>769: The study is disabled.</v>
      </c>
      <c r="T39" s="68">
        <f>IF(ISNA(RTD("cqg.rtd",,"StudyData",O39, "Vol", "VolType=auto,CoCType=auto", "Vol","15","0","ALL",,,"TRUE","T")),"",RTD("cqg.rtd",,"StudyData",O39, "Vol", "VolType=auto,CoCType=auto", "Vol","15","0","ALL",,,"TRUE","T"))</f>
        <v>11082</v>
      </c>
      <c r="U39" s="68" t="str">
        <f>RTD("cqg.rtd",,"StudyData",O39,"BBVlm^",,"c1","15","-1")</f>
        <v>769: The study is disabled.</v>
      </c>
      <c r="V39" s="91">
        <f>RTD("cqg.rtd",,"StudyData",O39, "Vol", "VolType=auto,CoCType=auto", "Vol","D","0","ALL",,,"TRUE","T")</f>
        <v>421117</v>
      </c>
      <c r="W39" s="91">
        <f>RTD("cqg.rtd",,"StudyData",O39, "Vol", "VolType=auto,CoCType=auto", "Vol","D","-1","ALL",,,"TRUE","T")</f>
        <v>841744</v>
      </c>
      <c r="X39" s="92">
        <f>(V39-W39)/W39</f>
        <v>-0.49970893763424507</v>
      </c>
      <c r="Y39" s="92">
        <f>(V39-W39)/W39</f>
        <v>-0.49970893763424507</v>
      </c>
      <c r="Z39" s="93">
        <f>IF(ISNA(RTD("cqg.rtd", ,"ContractData",B39, "Open",,"T")),"",RTD("cqg.rtd", ,"ContractData",B39, "Open",,"T"))</f>
        <v>87.73</v>
      </c>
      <c r="AA39" s="94">
        <f>IF(ISNA(RTD("cqg.rtd", ,"ContractData",B39, "High",,"T")),"",RTD("cqg.rtd", ,"ContractData",B39, "High",,"T"))</f>
        <v>87.95</v>
      </c>
      <c r="AB39" s="95">
        <f>IF(ISNA(RTD("cqg.rtd", ,"ContractData",B39, "Low",,"T")),"",RTD("cqg.rtd", ,"ContractData",B39, "Low",,"T"))</f>
        <v>85.600000000000009</v>
      </c>
      <c r="AC39" s="23" t="str">
        <f>B39</f>
        <v>CLE</v>
      </c>
      <c r="AD39" s="137">
        <f>Instructions!B36</f>
        <v>0.5</v>
      </c>
      <c r="AE39" s="137">
        <f>IF((AA39-F39)&lt;AD39,1,0)</f>
        <v>0</v>
      </c>
      <c r="AF39" s="137">
        <f>IF((F39-AB39)&lt;AD39,1,0)</f>
        <v>1</v>
      </c>
      <c r="AG39" s="139"/>
      <c r="AH39" s="137">
        <f>IF(F39="",0,IF(Z39=F39,1,0))</f>
        <v>0</v>
      </c>
      <c r="AI39" s="137"/>
    </row>
    <row r="40" spans="1:35" ht="4.05" customHeight="1" thickBot="1" x14ac:dyDescent="0.35">
      <c r="A40" s="138"/>
      <c r="B40" s="21"/>
      <c r="C40" s="74"/>
      <c r="D40" s="75"/>
      <c r="E40" s="76"/>
      <c r="F40" s="77"/>
      <c r="G40" s="78"/>
      <c r="H40" s="78"/>
      <c r="I40" s="63"/>
      <c r="J40" s="62"/>
      <c r="K40" s="78"/>
      <c r="L40" s="78"/>
      <c r="M40" s="78"/>
      <c r="N40" s="78"/>
      <c r="O40" s="22"/>
      <c r="P40" s="101"/>
      <c r="Q40" s="102"/>
      <c r="R40" s="85"/>
      <c r="S40" s="85"/>
      <c r="T40" s="85"/>
      <c r="U40" s="85"/>
      <c r="V40" s="85"/>
      <c r="W40" s="85"/>
      <c r="X40" s="85"/>
      <c r="Y40" s="85"/>
      <c r="Z40" s="103"/>
      <c r="AA40" s="104"/>
      <c r="AB40" s="105"/>
      <c r="AC40" s="22"/>
      <c r="AD40" s="137"/>
      <c r="AE40" s="137"/>
      <c r="AF40" s="137"/>
      <c r="AG40" s="137"/>
      <c r="AH40" s="137"/>
      <c r="AI40" s="137"/>
    </row>
    <row r="41" spans="1:35" x14ac:dyDescent="0.3">
      <c r="A41" s="138"/>
      <c r="B41" s="4" t="s">
        <v>36</v>
      </c>
      <c r="C41" s="79">
        <f>IF(ISNA(RTD("cqg.rtd", ,"ContractData",B41, "Y_CLose",,"T")),"",RTD("cqg.rtd", ,"ContractData",B41, "Y_CLose",,"T"))</f>
        <v>2.5825</v>
      </c>
      <c r="D41" s="80">
        <f>IF(ISNA(RTD("cqg.rtd", ,"ContractData",B41, "Bid",,"T")),"",RTD("cqg.rtd", ,"ContractData",B41, "Bid",,"T"))</f>
        <v>2.5406</v>
      </c>
      <c r="E41" s="81">
        <f>IF(ISNA(RTD("cqg.rtd", ,"ContractData",B41, "Ask",,"T")),"",RTD("cqg.rtd", ,"ContractData",B41, "Ask",,"T"))</f>
        <v>2.5411000000000001</v>
      </c>
      <c r="F41" s="82">
        <f>IF(ISNA(RTD("cqg.rtd", ,"ContractData",B41, "LastTradeorSettle",,"T")),"",RTD("cqg.rtd", ,"ContractData",B41, "LastTradeorSettle",,"T"))</f>
        <v>2.5407000000000002</v>
      </c>
      <c r="G41" s="83"/>
      <c r="H41" s="83">
        <f>IF(ISNA(RTD("cqg.rtd", ,"ContractData",B41, "NetLastQuoteToday",,"T")),"",RTD("cqg.rtd", ,"ContractData",B41, "NetLastQuoteToday",,"T"))</f>
        <v>-4.1399999999999881E-2</v>
      </c>
      <c r="I41" s="51">
        <f>IF(ISERROR(RTD("cqg.rtd",,"ContractData",B41,"PerCentNetLastQuote",,"T")/100),"",RTD("cqg.rtd",,"ContractData",B41,"PerCentNetLastQuote",,"T")/100)</f>
        <v>-1.6030977734753146E-2</v>
      </c>
      <c r="J41" s="51">
        <f>I41</f>
        <v>-1.6030977734753146E-2</v>
      </c>
      <c r="K41" s="51">
        <f>(RTD("cqg.rtd",,"StudyData",B41, "BBnds", "MAType=Sim,InputChoice=Close,Period1=20,Percent=2,Divisor=0", "BHI","A5C","0","ALL",,,"False","D")-RTD("cqg.rtd",,"StudyData",B41, "BBnds", "MAType=Sim,InputChoice=Close,Period1=20,Percent=2,Divisor=0", "BLO","A5C","0","ALL",,,"False","D"))/RTD("cqg.rtd",,"StudyData",B41, "BBnds", "MAType=Sim,InputChoice=Close,Period1=20,Percent=2,Divisor=0", "BMA","A5C","0","ALL",,,"False","D")</f>
        <v>1.0169657646355504E-2</v>
      </c>
      <c r="L41" s="51">
        <f>(RTD("cqg.rtd",,"StudyData",B41, "BBnds", "MAType=Sim,InputChoice=Close,Period1=20,Percent=2,Divisor=0", "BHI","A15C","0","ALL",,,"False","D")-RTD("cqg.rtd",,"StudyData",B41, "BBnds", "MAType=Sim,InputChoice=Close,Period1=20,Percent=2,Divisor=0", "BLO","A15C","0","ALL",,,"False","D"))/RTD("cqg.rtd",,"StudyData",B41, "BBnds", "MAType=Sim,InputChoice=Close,Period1=20,Percent=2,Divisor=0", "BMA","A15C","0","ALL",,,"False","D")</f>
        <v>1.0781036361253592E-2</v>
      </c>
      <c r="M41" s="51">
        <f>(RTD("cqg.rtd",,"StudyData",B41, "BBnds", "MAType=Sim,InputChoice=Close,Period1=20,Percent=2,Divisor=0", "BHI","A30C","0","ALL",,,"False","D")-RTD("cqg.rtd",,"StudyData",B41, "BBnds", "MAType=Sim,InputChoice=Close,Period1=20,Percent=2,Divisor=0", "BLO","A30C","0","ALL",,,"False","D"))/RTD("cqg.rtd",,"StudyData",B41, "BBnds", "MAType=Sim,InputChoice=Close,Period1=20,Percent=2,Divisor=0", "BMA","A30C","0","ALL",,,"False","D")</f>
        <v>1.714139761779878E-2</v>
      </c>
      <c r="N41" s="51">
        <f>(RTD("cqg.rtd",,"StudyData",B41, "BBnds", "MAType=Sim,InputChoice=Close,Period1=20,Percent=2,Divisor=0", "BHI","A60C","0","ALL",,,"False","D")-RTD("cqg.rtd",,"StudyData",B41, "BBnds", "MAType=Sim,InputChoice=Close,Period1=20,Percent=2,Divisor=0", "BLO","A60C","0","ALL",,,"False","D"))/RTD("cqg.rtd",,"StudyData",B41, "BBnds", "MAType=Sim,InputChoice=Close,Period1=20,Percent=2,Divisor=0", "BMA","A60C","0","ALL",,,"False","D")</f>
        <v>2.075053900154946E-2</v>
      </c>
      <c r="O41" s="20" t="str">
        <f>B41</f>
        <v>HOE</v>
      </c>
      <c r="P41" s="68">
        <f>IF(ISNA(RTD("cqg.rtd",,"StudyData",O41, "Vol", "VolType=auto,CoCType=auto", "Vol","1","0","ALL",,,"TRUE","T")),"",RTD("cqg.rtd",,"StudyData",O41, "Vol", "VolType=auto,CoCType=auto", "Vol","1","0","ALL",,,"TRUE","T"))</f>
        <v>47</v>
      </c>
      <c r="Q41" s="68" t="str">
        <f>RTD("cqg.rtd",,"StudyData",O41,"BBVlm^",,"c1","1","-1")</f>
        <v>769: The study is disabled.</v>
      </c>
      <c r="R41" s="68">
        <f>IF(ISNA(RTD("cqg.rtd",,"StudyData",O41, "Vol", "VolType=auto,CoCType=auto", "Vol","5","0","ALL",,,"TRUE","T")),"",RTD("cqg.rtd",,"StudyData",O41, "Vol", "VolType=auto,CoCType=auto", "Vol","5","0","ALL",,,"TRUE","T"))</f>
        <v>535</v>
      </c>
      <c r="S41" s="68" t="str">
        <f>RTD("cqg.rtd",,"StudyData",O41,"BBVlm^",,"c1","5","-1")</f>
        <v>769: The study is disabled.</v>
      </c>
      <c r="T41" s="68">
        <f>IF(ISNA(RTD("cqg.rtd",,"StudyData",O41, "Vol", "VolType=auto,CoCType=auto", "Vol","15","0","ALL",,,"TRUE","T")),"",RTD("cqg.rtd",,"StudyData",O41, "Vol", "VolType=auto,CoCType=auto", "Vol","15","0","ALL",,,"TRUE","T"))</f>
        <v>1263</v>
      </c>
      <c r="U41" s="68" t="str">
        <f>RTD("cqg.rtd",,"StudyData",O41,"BBVlm^",,"c1","15","-1")</f>
        <v>769: The study is disabled.</v>
      </c>
      <c r="V41" s="91">
        <f>RTD("cqg.rtd",,"StudyData",O41, "Vol", "VolType=auto,CoCType=auto", "Vol","D","0","ALL",,,"TRUE","T")</f>
        <v>42933</v>
      </c>
      <c r="W41" s="91">
        <f>RTD("cqg.rtd",,"StudyData",O41, "Vol", "VolType=auto,CoCType=auto", "Vol","D","-1","ALL",,,"TRUE","T")</f>
        <v>135088</v>
      </c>
      <c r="X41" s="92">
        <f>(V41-W41)/W41</f>
        <v>-0.68218494610920288</v>
      </c>
      <c r="Y41" s="92">
        <f>(V41-W41)/W41</f>
        <v>-0.68218494610920288</v>
      </c>
      <c r="Z41" s="112">
        <f>IF(ISNA(RTD("cqg.rtd", ,"ContractData",B41, "Open",,"T")),"",RTD("cqg.rtd", ,"ContractData",B41, "Open",,"T"))</f>
        <v>2.5818000000000003</v>
      </c>
      <c r="AA41" s="113">
        <f>IF(ISNA(RTD("cqg.rtd", ,"ContractData",B41, "High",,"T")),"",RTD("cqg.rtd", ,"ContractData",B41, "High",,"T"))</f>
        <v>2.5853000000000002</v>
      </c>
      <c r="AB41" s="114">
        <f>IF(ISNA(RTD("cqg.rtd", ,"ContractData",B41, "Low",,"T")),"",RTD("cqg.rtd", ,"ContractData",B41, "Low",,"T"))</f>
        <v>2.5350999999999999</v>
      </c>
      <c r="AC41" s="20" t="str">
        <f>B41</f>
        <v>HOE</v>
      </c>
      <c r="AD41" s="137">
        <f>Instructions!B38</f>
        <v>2.5000000000000001E-3</v>
      </c>
      <c r="AE41" s="137">
        <f>IF((AA41-F41)&lt;AD41,1,0)</f>
        <v>0</v>
      </c>
      <c r="AF41" s="137">
        <f>IF((F41-AB41)&lt;AD41,1,0)</f>
        <v>0</v>
      </c>
      <c r="AG41" s="139"/>
      <c r="AH41" s="137">
        <f>IF(F41="",0,IF(Z41=F41,1,0))</f>
        <v>0</v>
      </c>
      <c r="AI41" s="137"/>
    </row>
    <row r="42" spans="1:35" ht="4.05" customHeight="1" thickBot="1" x14ac:dyDescent="0.35">
      <c r="A42" s="138"/>
      <c r="B42" s="21"/>
      <c r="C42" s="58"/>
      <c r="D42" s="75"/>
      <c r="E42" s="76"/>
      <c r="F42" s="77"/>
      <c r="G42" s="78"/>
      <c r="H42" s="62"/>
      <c r="I42" s="63"/>
      <c r="J42" s="62"/>
      <c r="K42" s="62"/>
      <c r="L42" s="62"/>
      <c r="M42" s="62"/>
      <c r="N42" s="62"/>
      <c r="O42" s="22"/>
      <c r="P42" s="101"/>
      <c r="Q42" s="102"/>
      <c r="R42" s="97"/>
      <c r="S42" s="97"/>
      <c r="T42" s="97"/>
      <c r="U42" s="97"/>
      <c r="V42" s="97"/>
      <c r="W42" s="97"/>
      <c r="X42" s="97"/>
      <c r="Y42" s="97"/>
      <c r="Z42" s="115"/>
      <c r="AA42" s="116"/>
      <c r="AB42" s="117"/>
      <c r="AC42" s="22"/>
      <c r="AD42" s="137"/>
      <c r="AE42" s="137"/>
      <c r="AF42" s="137"/>
      <c r="AG42" s="137"/>
      <c r="AH42" s="137"/>
      <c r="AI42" s="137"/>
    </row>
    <row r="43" spans="1:35" x14ac:dyDescent="0.3">
      <c r="A43" s="138"/>
      <c r="B43" s="3" t="s">
        <v>37</v>
      </c>
      <c r="C43" s="79">
        <f>IF(ISNA(RTD("cqg.rtd", ,"ContractData",B43, "Y_CLose",,"T")),"",RTD("cqg.rtd", ,"ContractData",B43, "Y_CLose",,"T"))</f>
        <v>2.3207</v>
      </c>
      <c r="D43" s="80">
        <f>IF(ISNA(RTD("cqg.rtd", ,"ContractData",B43, "Bid",,"T")),"",RTD("cqg.rtd", ,"ContractData",B43, "Bid",,"T"))</f>
        <v>2.2805</v>
      </c>
      <c r="E43" s="81">
        <f>IF(ISNA(RTD("cqg.rtd", ,"ContractData",B43, "Ask",,"T")),"",RTD("cqg.rtd", ,"ContractData",B43, "Ask",,"T"))</f>
        <v>2.2810000000000001</v>
      </c>
      <c r="F43" s="82">
        <f>IF(ISNA(RTD("cqg.rtd", ,"ContractData",B43, "LastTradeorSettle",,"T")),"",RTD("cqg.rtd", ,"ContractData",B43, "LastTradeorSettle",,"T"))</f>
        <v>2.2810999999999999</v>
      </c>
      <c r="G43" s="83"/>
      <c r="H43" s="50">
        <f>IF(ISNA(RTD("cqg.rtd", ,"ContractData",B43, "NetLastQuoteToday",,"T")),"",RTD("cqg.rtd", ,"ContractData",B43, "NetLastQuoteToday",,"T"))</f>
        <v>-4.0200000000000014E-2</v>
      </c>
      <c r="I43" s="51">
        <f>IF(ISERROR(RTD("cqg.rtd",,"ContractData",B43,"PerCentNetLastQuote",,"T")/100),"",RTD("cqg.rtd",,"ContractData",B43,"PerCentNetLastQuote",,"T")/100)</f>
        <v>-1.7322359632869391E-2</v>
      </c>
      <c r="J43" s="51">
        <f>I43</f>
        <v>-1.7322359632869391E-2</v>
      </c>
      <c r="K43" s="51">
        <f>(RTD("cqg.rtd",,"StudyData",B43, "BBnds", "MAType=Sim,InputChoice=Close,Period1=20,Percent=2,Divisor=0", "BHI","A5C","0","ALL",,,"False","D")-RTD("cqg.rtd",,"StudyData",B43, "BBnds", "MAType=Sim,InputChoice=Close,Period1=20,Percent=2,Divisor=0", "BLO","A5C","0","ALL",,,"False","D"))/RTD("cqg.rtd",,"StudyData",B43, "BBnds", "MAType=Sim,InputChoice=Close,Period1=20,Percent=2,Divisor=0", "BMA","A5C","0","ALL",,,"False","D")</f>
        <v>1.5379357038204457E-2</v>
      </c>
      <c r="L43" s="51">
        <f>(RTD("cqg.rtd",,"StudyData",B43, "BBnds", "MAType=Sim,InputChoice=Close,Period1=20,Percent=2,Divisor=0", "BHI","A15C","0","ALL",,,"False","D")-RTD("cqg.rtd",,"StudyData",B43, "BBnds", "MAType=Sim,InputChoice=Close,Period1=20,Percent=2,Divisor=0", "BLO","A15C","0","ALL",,,"False","D"))/RTD("cqg.rtd",,"StudyData",B43, "BBnds", "MAType=Sim,InputChoice=Close,Period1=20,Percent=2,Divisor=0", "BMA","A15C","0","ALL",,,"False","D")</f>
        <v>1.2898763197849191E-2</v>
      </c>
      <c r="M43" s="51">
        <f>(RTD("cqg.rtd",,"StudyData",B43, "BBnds", "MAType=Sim,InputChoice=Close,Period1=20,Percent=2,Divisor=0", "BHI","A30C","0","ALL",,,"False","D")-RTD("cqg.rtd",,"StudyData",B43, "BBnds", "MAType=Sim,InputChoice=Close,Period1=20,Percent=2,Divisor=0", "BLO","A30C","0","ALL",,,"False","D"))/RTD("cqg.rtd",,"StudyData",B43, "BBnds", "MAType=Sim,InputChoice=Close,Period1=20,Percent=2,Divisor=0", "BMA","A30C","0","ALL",,,"False","D")</f>
        <v>1.6770322421097654E-2</v>
      </c>
      <c r="N43" s="51">
        <f>(RTD("cqg.rtd",,"StudyData",B43, "BBnds", "MAType=Sim,InputChoice=Close,Period1=20,Percent=2,Divisor=0", "BHI","A60C","0","ALL",,,"False","D")-RTD("cqg.rtd",,"StudyData",B43, "BBnds", "MAType=Sim,InputChoice=Close,Period1=20,Percent=2,Divisor=0", "BLO","A60C","0","ALL",,,"False","D"))/RTD("cqg.rtd",,"StudyData",B43, "BBnds", "MAType=Sim,InputChoice=Close,Period1=20,Percent=2,Divisor=0", "BMA","A60C","0","ALL",,,"False","D")</f>
        <v>1.9250813768266567E-2</v>
      </c>
      <c r="O43" s="23" t="str">
        <f>B43</f>
        <v>RBE</v>
      </c>
      <c r="P43" s="68">
        <f>IF(ISNA(RTD("cqg.rtd",,"StudyData",O43, "Vol", "VolType=auto,CoCType=auto", "Vol","1","0","ALL",,,"TRUE","T")),"",RTD("cqg.rtd",,"StudyData",O43, "Vol", "VolType=auto,CoCType=auto", "Vol","1","0","ALL",,,"TRUE","T"))</f>
        <v>11</v>
      </c>
      <c r="Q43" s="68" t="str">
        <f>RTD("cqg.rtd",,"StudyData",O43,"BBVlm^",,"c1","1","-1")</f>
        <v>769: The study is disabled.</v>
      </c>
      <c r="R43" s="68">
        <f>IF(ISNA(RTD("cqg.rtd",,"StudyData",O43, "Vol", "VolType=auto,CoCType=auto", "Vol","5","0","ALL",,,"TRUE","T")),"",RTD("cqg.rtd",,"StudyData",O43, "Vol", "VolType=auto,CoCType=auto", "Vol","5","0","ALL",,,"TRUE","T"))</f>
        <v>135</v>
      </c>
      <c r="S43" s="68" t="str">
        <f>RTD("cqg.rtd",,"StudyData",O43,"BBVlm^",,"c1","5","-1")</f>
        <v>769: The study is disabled.</v>
      </c>
      <c r="T43" s="68">
        <f>IF(ISNA(RTD("cqg.rtd",,"StudyData",O43, "Vol", "VolType=auto,CoCType=auto", "Vol","15","0","ALL",,,"TRUE","T")),"",RTD("cqg.rtd",,"StudyData",O43, "Vol", "VolType=auto,CoCType=auto", "Vol","15","0","ALL",,,"TRUE","T"))</f>
        <v>653</v>
      </c>
      <c r="U43" s="68" t="str">
        <f>RTD("cqg.rtd",,"StudyData",O43,"BBVlm^",,"c1","15","-1")</f>
        <v>769: The study is disabled.</v>
      </c>
      <c r="V43" s="91">
        <f>RTD("cqg.rtd",,"StudyData",O43, "Vol", "VolType=auto,CoCType=auto", "Vol","D","0","ALL",,,"TRUE","T")</f>
        <v>72598</v>
      </c>
      <c r="W43" s="91">
        <f>RTD("cqg.rtd",,"StudyData",O43, "Vol", "VolType=auto,CoCType=auto", "Vol","D","-1","ALL",,,"TRUE","T")</f>
        <v>186316</v>
      </c>
      <c r="X43" s="92">
        <f>(V43-W43)/W43</f>
        <v>-0.61035015779643187</v>
      </c>
      <c r="Y43" s="92">
        <f>(V43-W43)/W43</f>
        <v>-0.61035015779643187</v>
      </c>
      <c r="Z43" s="112">
        <f>IF(ISNA(RTD("cqg.rtd", ,"ContractData",B43, "Open",,"T")),"",RTD("cqg.rtd", ,"ContractData",B43, "Open",,"T"))</f>
        <v>2.3172000000000001</v>
      </c>
      <c r="AA43" s="113">
        <f>IF(ISNA(RTD("cqg.rtd", ,"ContractData",B43, "High",,"T")),"",RTD("cqg.rtd", ,"ContractData",B43, "High",,"T"))</f>
        <v>2.3226</v>
      </c>
      <c r="AB43" s="114">
        <f>IF(ISNA(RTD("cqg.rtd", ,"ContractData",B43, "Low",,"T")),"",RTD("cqg.rtd", ,"ContractData",B43, "Low",,"T"))</f>
        <v>2.2743000000000002</v>
      </c>
      <c r="AC43" s="23" t="str">
        <f>B43</f>
        <v>RBE</v>
      </c>
      <c r="AD43" s="137">
        <f>Instructions!B40</f>
        <v>2.5000000000000001E-3</v>
      </c>
      <c r="AE43" s="137">
        <f>IF((AA43-F43)&lt;AD43,1,0)</f>
        <v>0</v>
      </c>
      <c r="AF43" s="137">
        <f>IF((F43-AB43)&lt;AD43,1,0)</f>
        <v>0</v>
      </c>
      <c r="AG43" s="139"/>
      <c r="AH43" s="137">
        <f>IF(F43="",0,IF(Z43=F43,1,0))</f>
        <v>0</v>
      </c>
      <c r="AI43" s="137"/>
    </row>
    <row r="44" spans="1:35" ht="4.05" customHeight="1" thickBot="1" x14ac:dyDescent="0.35">
      <c r="A44" s="138"/>
      <c r="B44" s="21"/>
      <c r="C44" s="74"/>
      <c r="D44" s="75"/>
      <c r="E44" s="76"/>
      <c r="F44" s="77"/>
      <c r="G44" s="78"/>
      <c r="H44" s="62"/>
      <c r="I44" s="63"/>
      <c r="J44" s="62"/>
      <c r="K44" s="62"/>
      <c r="L44" s="62"/>
      <c r="M44" s="62"/>
      <c r="N44" s="62"/>
      <c r="O44" s="22"/>
      <c r="P44" s="101"/>
      <c r="Q44" s="102"/>
      <c r="R44" s="85"/>
      <c r="S44" s="85"/>
      <c r="T44" s="85"/>
      <c r="U44" s="85"/>
      <c r="V44" s="85"/>
      <c r="W44" s="85"/>
      <c r="X44" s="85"/>
      <c r="Y44" s="85"/>
      <c r="Z44" s="103"/>
      <c r="AA44" s="104"/>
      <c r="AB44" s="105"/>
      <c r="AC44" s="22"/>
      <c r="AD44" s="137"/>
      <c r="AE44" s="137"/>
      <c r="AF44" s="137"/>
      <c r="AG44" s="137"/>
      <c r="AH44" s="137"/>
      <c r="AI44" s="137"/>
    </row>
    <row r="45" spans="1:35" x14ac:dyDescent="0.3">
      <c r="A45" s="138"/>
      <c r="B45" s="4" t="s">
        <v>38</v>
      </c>
      <c r="C45" s="46">
        <f>IF(ISNA(RTD("cqg.rtd", ,"ContractData",B45, "Y_CLose",,"T")),"",RTD("cqg.rtd", ,"ContractData",B45, "Y_CLose",,"T"))</f>
        <v>91.65</v>
      </c>
      <c r="D45" s="47">
        <f>IF(ISNA(RTD("cqg.rtd", ,"ContractData",B45, "Bid",,"T")),"",RTD("cqg.rtd", ,"ContractData",B45, "Bid",,"T"))</f>
        <v>90.12</v>
      </c>
      <c r="E45" s="48">
        <f>IF(ISNA(RTD("cqg.rtd", ,"ContractData",B45, "Ask",,"T")),"",RTD("cqg.rtd", ,"ContractData",B45, "Ask",,"T"))</f>
        <v>90.13</v>
      </c>
      <c r="F45" s="49">
        <f>IF(ISNA(RTD("cqg.rtd", ,"ContractData",B45, "LastTradeorSettle",,"T")),"",RTD("cqg.rtd", ,"ContractData",B45, "LastTradeorSettle",,"T"))</f>
        <v>90.13</v>
      </c>
      <c r="G45" s="50"/>
      <c r="H45" s="50">
        <f>IF(ISNA(RTD("cqg.rtd", ,"ContractData",B45, "NetLastQuoteToday",,"T")),"",RTD("cqg.rtd", ,"ContractData",B45, "NetLastQuoteToday",,"T"))</f>
        <v>-1.5300000000000011</v>
      </c>
      <c r="I45" s="51">
        <f>IF(ISERROR(RTD("cqg.rtd",,"ContractData",B45,"PerCentNetLastQuote",,"T")/100),"",RTD("cqg.rtd",,"ContractData",B45,"PerCentNetLastQuote",,"T")/100)</f>
        <v>-1.6693944353518821E-2</v>
      </c>
      <c r="J45" s="51">
        <f>I45</f>
        <v>-1.6693944353518821E-2</v>
      </c>
      <c r="K45" s="84">
        <f>(RTD("cqg.rtd",,"StudyData",B45, "BBnds", "MAType=Sim,InputChoice=Close,Period1=20,Percent=2,Divisor=0", "BHI","A5C","0","ALL",,,"False","D")-RTD("cqg.rtd",,"StudyData",B45, "BBnds", "MAType=Sim,InputChoice=Close,Period1=20,Percent=2,Divisor=0", "BLO","A5C","0","ALL",,,"False","D"))/RTD("cqg.rtd",,"StudyData",B45, "BBnds", "MAType=Sim,InputChoice=Close,Period1=20,Percent=2,Divisor=0", "BMA","A5C","0","ALL",,,"False","D")</f>
        <v>1.6522242115411003E-2</v>
      </c>
      <c r="L45" s="51">
        <f>(RTD("cqg.rtd",,"StudyData",B45, "BBnds", "MAType=Sim,InputChoice=Close,Period1=20,Percent=2,Divisor=0", "BHI","A15C","0","ALL",,,"False","D")-RTD("cqg.rtd",,"StudyData",B45, "BBnds", "MAType=Sim,InputChoice=Close,Period1=20,Percent=2,Divisor=0", "BLO","A15C","0","ALL",,,"False","D"))/RTD("cqg.rtd",,"StudyData",B45, "BBnds", "MAType=Sim,InputChoice=Close,Period1=20,Percent=2,Divisor=0", "BMA","A15C","0","ALL",,,"False","D")</f>
        <v>1.277242108043841E-2</v>
      </c>
      <c r="M45" s="51">
        <f>(RTD("cqg.rtd",,"StudyData",B45, "BBnds", "MAType=Sim,InputChoice=Close,Period1=20,Percent=2,Divisor=0", "BHI","A30C","0","ALL",,,"False","D")-RTD("cqg.rtd",,"StudyData",B45, "BBnds", "MAType=Sim,InputChoice=Close,Period1=20,Percent=2,Divisor=0", "BLO","A30C","0","ALL",,,"False","D"))/RTD("cqg.rtd",,"StudyData",B45, "BBnds", "MAType=Sim,InputChoice=Close,Period1=20,Percent=2,Divisor=0", "BMA","A30C","0","ALL",,,"False","D")</f>
        <v>1.8229298105092159E-2</v>
      </c>
      <c r="N45" s="51">
        <f>(RTD("cqg.rtd",,"StudyData",B45, "BBnds", "MAType=Sim,InputChoice=Close,Period1=20,Percent=2,Divisor=0", "BHI","A60C","0","ALL",,,"False","D")-RTD("cqg.rtd",,"StudyData",B45, "BBnds", "MAType=Sim,InputChoice=Close,Period1=20,Percent=2,Divisor=0", "BLO","A60C","0","ALL",,,"False","D"))/RTD("cqg.rtd",,"StudyData",B45, "BBnds", "MAType=Sim,InputChoice=Close,Period1=20,Percent=2,Divisor=0", "BMA","A60C","0","ALL",,,"False","D")</f>
        <v>1.9490778503429514E-2</v>
      </c>
      <c r="O45" s="20" t="str">
        <f>B45</f>
        <v>QO</v>
      </c>
      <c r="P45" s="68">
        <f>IF(ISNA(RTD("cqg.rtd",,"StudyData",O45, "Vol", "VolType=auto,CoCType=auto", "Vol","1","0","ALL",,,"TRUE","T")),"",RTD("cqg.rtd",,"StudyData",O45, "Vol", "VolType=auto,CoCType=auto", "Vol","1","0","ALL",,,"TRUE","T"))</f>
        <v>59</v>
      </c>
      <c r="Q45" s="68" t="str">
        <f>RTD("cqg.rtd",,"StudyData",O45,"BBVlm^",,"c1","1","-1")</f>
        <v>769: The study is disabled.</v>
      </c>
      <c r="R45" s="68">
        <f>IF(ISNA(RTD("cqg.rtd",,"StudyData",O45, "Vol", "VolType=auto,CoCType=auto", "Vol","5","0","ALL",,,"TRUE","T")),"",RTD("cqg.rtd",,"StudyData",O45, "Vol", "VolType=auto,CoCType=auto", "Vol","5","0","ALL",,,"TRUE","T"))</f>
        <v>1103</v>
      </c>
      <c r="S45" s="68" t="str">
        <f>RTD("cqg.rtd",,"StudyData",O45,"BBVlm^",,"c1","5","-1")</f>
        <v>769: The study is disabled.</v>
      </c>
      <c r="T45" s="68">
        <f>IF(ISNA(RTD("cqg.rtd",,"StudyData",O45, "Vol", "VolType=auto,CoCType=auto", "Vol","15","0","ALL",,,"TRUE","T")),"",RTD("cqg.rtd",,"StudyData",O45, "Vol", "VolType=auto,CoCType=auto", "Vol","15","0","ALL",,,"TRUE","T"))</f>
        <v>4728</v>
      </c>
      <c r="U45" s="68" t="str">
        <f>RTD("cqg.rtd",,"StudyData",O45,"BBVlm^",,"c1","15","-1")</f>
        <v>769: The study is disabled.</v>
      </c>
      <c r="V45" s="91">
        <f>RTD("cqg.rtd",,"StudyData",O45, "Vol", "VolType=auto,CoCType=auto", "Vol","D","0","ALL",,,"TRUE","T")</f>
        <v>725768</v>
      </c>
      <c r="W45" s="91">
        <f>RTD("cqg.rtd",,"StudyData",O45, "Vol", "VolType=auto,CoCType=auto", "Vol","D","-1","ALL",,,"TRUE","T")</f>
        <v>867664</v>
      </c>
      <c r="X45" s="92">
        <f>(V45-W45)/W45</f>
        <v>-0.16353795939441995</v>
      </c>
      <c r="Y45" s="92">
        <f>(V45-W45)/W45</f>
        <v>-0.16353795939441995</v>
      </c>
      <c r="Z45" s="93">
        <f>IF(ISNA(RTD("cqg.rtd", ,"ContractData",B45, "Open",,"T")),"",RTD("cqg.rtd", ,"ContractData",B45, "Open",,"T"))</f>
        <v>91.62</v>
      </c>
      <c r="AA45" s="94">
        <f>IF(ISNA(RTD("cqg.rtd", ,"ContractData",B45, "High",,"T")),"",RTD("cqg.rtd", ,"ContractData",B45, "High",,"T"))</f>
        <v>91.850000000000009</v>
      </c>
      <c r="AB45" s="95">
        <f>IF(ISNA(RTD("cqg.rtd", ,"ContractData",B45, "Low",,"T")),"",RTD("cqg.rtd", ,"ContractData",B45, "Low",,"T"))</f>
        <v>89.9</v>
      </c>
      <c r="AC45" s="20" t="str">
        <f>B45</f>
        <v>QO</v>
      </c>
      <c r="AD45" s="137">
        <f>Instructions!B42</f>
        <v>0.5</v>
      </c>
      <c r="AE45" s="137">
        <f>IF((AA45-F45)&lt;AD45,1,0)</f>
        <v>0</v>
      </c>
      <c r="AF45" s="137">
        <f>IF((F45-AB45)&lt;AD45,1,0)</f>
        <v>1</v>
      </c>
      <c r="AG45" s="139"/>
      <c r="AH45" s="137">
        <f>IF(F45="",0,IF(Z45=F45,1,0))</f>
        <v>0</v>
      </c>
      <c r="AI45" s="137"/>
    </row>
    <row r="46" spans="1:35" ht="4.05" customHeight="1" thickBot="1" x14ac:dyDescent="0.35">
      <c r="A46" s="138"/>
      <c r="B46" s="21"/>
      <c r="C46" s="58"/>
      <c r="D46" s="59"/>
      <c r="E46" s="60"/>
      <c r="F46" s="61"/>
      <c r="G46" s="62"/>
      <c r="H46" s="62"/>
      <c r="I46" s="63"/>
      <c r="J46" s="62"/>
      <c r="K46" s="62"/>
      <c r="L46" s="62"/>
      <c r="M46" s="62"/>
      <c r="N46" s="62"/>
      <c r="O46" s="22"/>
      <c r="P46" s="101"/>
      <c r="Q46" s="102"/>
      <c r="R46" s="85"/>
      <c r="S46" s="85"/>
      <c r="T46" s="85"/>
      <c r="U46" s="85"/>
      <c r="V46" s="85"/>
      <c r="W46" s="85"/>
      <c r="X46" s="85"/>
      <c r="Y46" s="85"/>
      <c r="Z46" s="98"/>
      <c r="AA46" s="99"/>
      <c r="AB46" s="100"/>
      <c r="AC46" s="22"/>
      <c r="AD46" s="137"/>
      <c r="AE46" s="137"/>
      <c r="AF46" s="137"/>
      <c r="AG46" s="137"/>
      <c r="AH46" s="137"/>
      <c r="AI46" s="137"/>
    </row>
    <row r="47" spans="1:35" x14ac:dyDescent="0.3">
      <c r="A47" s="138"/>
      <c r="B47" s="3" t="s">
        <v>51</v>
      </c>
      <c r="C47" s="79">
        <f>IF(ISNA(RTD("cqg.rtd", ,"ContractData",B47, "Y_CLose",,"T")),"",RTD("cqg.rtd", ,"ContractData",B47, "Y_CLose",,"T"))</f>
        <v>87.76</v>
      </c>
      <c r="D47" s="80">
        <f>IF(ISNA(RTD("cqg.rtd", ,"ContractData",B47, "Bid",,"T")),"",RTD("cqg.rtd", ,"ContractData",B47, "Bid",,"T"))</f>
        <v>85.77</v>
      </c>
      <c r="E47" s="81">
        <f>IF(ISNA(RTD("cqg.rtd", ,"ContractData",B47, "Ask",,"T")),"",RTD("cqg.rtd", ,"ContractData",B47, "Ask",,"T"))</f>
        <v>85.78</v>
      </c>
      <c r="F47" s="82">
        <f>IF(ISNA(RTD("cqg.rtd", ,"ContractData",B47, "LastTradeorSettle",,"T")),"",RTD("cqg.rtd", ,"ContractData",B47, "LastTradeorSettle",,"T"))</f>
        <v>85.79</v>
      </c>
      <c r="G47" s="83"/>
      <c r="H47" s="83">
        <f>IF(ISNA(RTD("cqg.rtd", ,"ContractData",B47, "NetLastQuoteToday",,"T")),"",RTD("cqg.rtd", ,"ContractData",B47, "NetLastQuoteToday",,"T"))</f>
        <v>-1.9900000000000091</v>
      </c>
      <c r="I47" s="51">
        <f>IF(ISERROR(RTD("cqg.rtd",,"ContractData",B47,"PerCentNetLastQuote",,"T")/100),"",RTD("cqg.rtd",,"ContractData",B47,"PerCentNetLastQuote",,"T")/100)</f>
        <v>-2.2675478577939834E-2</v>
      </c>
      <c r="J47" s="83">
        <f>I47</f>
        <v>-2.2675478577939834E-2</v>
      </c>
      <c r="K47" s="51">
        <f>(RTD("cqg.rtd",,"StudyData",B47, "BBnds", "MAType=Sim,InputChoice=Close,Period1=20,Percent=2,Divisor=0", "BHI","A5C","0","ALL",,,"False","D")-RTD("cqg.rtd",,"StudyData",B47, "BBnds", "MAType=Sim,InputChoice=Close,Period1=20,Percent=2,Divisor=0", "BLO","A5C","0","ALL",,,"False","D"))/RTD("cqg.rtd",,"StudyData",B47, "BBnds", "MAType=Sim,InputChoice=Close,Period1=20,Percent=2,Divisor=0", "BMA","A5C","0","ALL",,,"False","D")</f>
        <v>1.2615388179154273E-2</v>
      </c>
      <c r="L47" s="51">
        <f>(RTD("cqg.rtd",,"StudyData",B47, "BBnds", "MAType=Sim,InputChoice=Close,Period1=20,Percent=2,Divisor=0", "BHI","A15C","0","ALL",,,"False","D")-RTD("cqg.rtd",,"StudyData",B47, "BBnds", "MAType=Sim,InputChoice=Close,Period1=20,Percent=2,Divisor=0", "BLO","A15C","0","ALL",,,"False","D"))/RTD("cqg.rtd",,"StudyData",B47, "BBnds", "MAType=Sim,InputChoice=Close,Period1=20,Percent=2,Divisor=0", "BMA","A15C","0","ALL",,,"False","D")</f>
        <v>1.6779519150287199E-2</v>
      </c>
      <c r="M47" s="51">
        <f>(RTD("cqg.rtd",,"StudyData",B47, "BBnds", "MAType=Sim,InputChoice=Close,Period1=20,Percent=2,Divisor=0", "BHI","A30C","0","ALL",,,"False","D")-RTD("cqg.rtd",,"StudyData",B47, "BBnds", "MAType=Sim,InputChoice=Close,Period1=20,Percent=2,Divisor=0", "BLO","A30C","0","ALL",,,"False","D"))/RTD("cqg.rtd",,"StudyData",B47, "BBnds", "MAType=Sim,InputChoice=Close,Period1=20,Percent=2,Divisor=0", "BMA","A30C","0","ALL",,,"False","D")</f>
        <v>2.5027858513216854E-2</v>
      </c>
      <c r="N47" s="51">
        <f>(RTD("cqg.rtd",,"StudyData",B47, "BBnds", "MAType=Sim,InputChoice=Close,Period1=20,Percent=2,Divisor=0", "BHI","A60C","0","ALL",,,"False","D")-RTD("cqg.rtd",,"StudyData",B47, "BBnds", "MAType=Sim,InputChoice=Close,Period1=20,Percent=2,Divisor=0", "BLO","A60C","0","ALL",,,"False","D"))/RTD("cqg.rtd",,"StudyData",B47, "BBnds", "MAType=Sim,InputChoice=Close,Period1=20,Percent=2,Divisor=0", "BMA","A60C","0","ALL",,,"False","D")</f>
        <v>2.628697106462936E-2</v>
      </c>
      <c r="O47" s="23" t="str">
        <f>B47</f>
        <v>ET</v>
      </c>
      <c r="P47" s="68">
        <f>IF(ISNA(RTD("cqg.rtd",,"StudyData",O47, "Vol", "VolType=auto,CoCType=auto", "Vol","1","0","ALL",,,"TRUE","T")),"",RTD("cqg.rtd",,"StudyData",O47, "Vol", "VolType=auto,CoCType=auto", "Vol","1","0","ALL",,,"TRUE","T"))</f>
        <v>11</v>
      </c>
      <c r="Q47" s="68" t="str">
        <f>RTD("cqg.rtd",,"StudyData",O47,"BBVlm^",,"c1","1","-1")</f>
        <v>769: The study is disabled.</v>
      </c>
      <c r="R47" s="68">
        <f>IF(ISNA(RTD("cqg.rtd",,"StudyData",O47, "Vol", "VolType=auto,CoCType=auto", "Vol","5","0","ALL",,,"TRUE","T")),"",RTD("cqg.rtd",,"StudyData",O47, "Vol", "VolType=auto,CoCType=auto", "Vol","5","0","ALL",,,"TRUE","T"))</f>
        <v>173</v>
      </c>
      <c r="S47" s="68" t="str">
        <f>RTD("cqg.rtd",,"StudyData",O47,"BBVlm^",,"c1","5","-1")</f>
        <v>769: The study is disabled.</v>
      </c>
      <c r="T47" s="68">
        <f>IF(ISNA(RTD("cqg.rtd",,"StudyData",O47, "Vol", "VolType=auto,CoCType=auto", "Vol","15","0","ALL",,,"TRUE","T")),"",RTD("cqg.rtd",,"StudyData",O47, "Vol", "VolType=auto,CoCType=auto", "Vol","15","0","ALL",,,"TRUE","T"))</f>
        <v>1222</v>
      </c>
      <c r="U47" s="68" t="str">
        <f>RTD("cqg.rtd",,"StudyData",O47,"BBVlm^",,"c1","15","-1")</f>
        <v>769: The study is disabled.</v>
      </c>
      <c r="V47" s="91">
        <f>RTD("cqg.rtd",,"StudyData",O47, "Vol", "VolType=auto,CoCType=auto", "Vol","D","0","ALL",,,"TRUE","T")</f>
        <v>102017</v>
      </c>
      <c r="W47" s="91">
        <f>RTD("cqg.rtd",,"StudyData",O47, "Vol", "VolType=auto,CoCType=auto", "Vol","D","-1","ALL",,,"TRUE","T")</f>
        <v>181729</v>
      </c>
      <c r="X47" s="92">
        <f>(V47-W47)/W47</f>
        <v>-0.43863114857837771</v>
      </c>
      <c r="Y47" s="92">
        <f>(V47-W47)/W47</f>
        <v>-0.43863114857837771</v>
      </c>
      <c r="Z47" s="112">
        <f>IF(ISNA(RTD("cqg.rtd", ,"ContractData",B47, "Open",,"T")),"",RTD("cqg.rtd", ,"ContractData",B47, "Open",,"T"))</f>
        <v>87.75</v>
      </c>
      <c r="AA47" s="113">
        <f>IF(ISNA(RTD("cqg.rtd", ,"ContractData",B47, "High",,"T")),"",RTD("cqg.rtd", ,"ContractData",B47, "High",,"T"))</f>
        <v>87.93</v>
      </c>
      <c r="AB47" s="114">
        <f>IF(ISNA(RTD("cqg.rtd", ,"ContractData",B47, "Low",,"T")),"",RTD("cqg.rtd", ,"ContractData",B47, "Low",,"T"))</f>
        <v>85.61</v>
      </c>
      <c r="AC47" s="23" t="str">
        <f>B47</f>
        <v>ET</v>
      </c>
      <c r="AD47" s="137">
        <f>Instructions!B44</f>
        <v>1.5E-3</v>
      </c>
      <c r="AE47" s="137">
        <f>IF((AA47-F47)&lt;AD47,1,0)</f>
        <v>0</v>
      </c>
      <c r="AF47" s="137">
        <f>IF((F47-AB47)&lt;AD47,1,0)</f>
        <v>0</v>
      </c>
      <c r="AG47" s="139"/>
      <c r="AH47" s="137">
        <f>IF(F47="",0,IF(Z47=F47,1,0))</f>
        <v>0</v>
      </c>
      <c r="AI47" s="137"/>
    </row>
    <row r="48" spans="1:35" ht="4.05" customHeight="1" thickBot="1" x14ac:dyDescent="0.35">
      <c r="A48" s="138"/>
      <c r="B48" s="21"/>
      <c r="C48" s="74"/>
      <c r="D48" s="75"/>
      <c r="E48" s="76"/>
      <c r="F48" s="77"/>
      <c r="G48" s="78"/>
      <c r="H48" s="78"/>
      <c r="I48" s="63"/>
      <c r="J48" s="78"/>
      <c r="K48" s="78"/>
      <c r="L48" s="78"/>
      <c r="M48" s="78"/>
      <c r="N48" s="78"/>
      <c r="O48" s="22"/>
      <c r="P48" s="68"/>
      <c r="Q48" s="118"/>
      <c r="R48" s="85"/>
      <c r="S48" s="85"/>
      <c r="T48" s="85"/>
      <c r="U48" s="85"/>
      <c r="V48" s="85"/>
      <c r="W48" s="85"/>
      <c r="X48" s="85"/>
      <c r="Y48" s="85"/>
      <c r="Z48" s="119"/>
      <c r="AA48" s="120"/>
      <c r="AB48" s="121"/>
      <c r="AC48" s="22"/>
      <c r="AD48" s="137"/>
      <c r="AE48" s="137"/>
      <c r="AF48" s="137"/>
      <c r="AG48" s="137"/>
      <c r="AH48" s="137"/>
      <c r="AI48" s="137"/>
    </row>
    <row r="49" spans="1:35" x14ac:dyDescent="0.3">
      <c r="A49" s="138"/>
      <c r="B49" s="4" t="s">
        <v>39</v>
      </c>
      <c r="C49" s="79">
        <f>IF(ISNA(RTD("cqg.rtd", ,"ContractData",B49, "Y_CLose",,"T")),"",RTD("cqg.rtd", ,"ContractData",B49, "Y_CLose",,"T"))</f>
        <v>1.274</v>
      </c>
      <c r="D49" s="80">
        <f>IF(ISNA(RTD("cqg.rtd", ,"ContractData",B49, "Bid",,"T")),"",RTD("cqg.rtd", ,"ContractData",B49, "Bid",,"T"))</f>
        <v>1.2687000000000002</v>
      </c>
      <c r="E49" s="81">
        <f>IF(ISNA(RTD("cqg.rtd", ,"ContractData",B49, "Ask",,"T")),"",RTD("cqg.rtd", ,"ContractData",B49, "Ask",,"T"))</f>
        <v>1.2688000000000001</v>
      </c>
      <c r="F49" s="82">
        <f>IF(ISNA(RTD("cqg.rtd", ,"ContractData",B49, "LastTradeorSettle",,"T")),"",RTD("cqg.rtd", ,"ContractData",B49, "LastTradeorSettle",,"T"))</f>
        <v>1.2687000000000002</v>
      </c>
      <c r="G49" s="83"/>
      <c r="H49" s="83">
        <f>IF(ISNA(RTD("cqg.rtd", ,"ContractData",B49, "NetLastQuoteToday",,"T")),"",RTD("cqg.rtd", ,"ContractData",B49, "NetLastQuoteToday",,"T"))</f>
        <v>-5.2999999999998604E-3</v>
      </c>
      <c r="I49" s="51">
        <f>IF(ISERROR(RTD("cqg.rtd",,"ContractData",B49,"PerCentNetLastQuote",,"T")/100),"",RTD("cqg.rtd",,"ContractData",B49,"PerCentNetLastQuote",,"T")/100)</f>
        <v>-4.1601255886970171E-3</v>
      </c>
      <c r="J49" s="83">
        <f>I49</f>
        <v>-4.1601255886970171E-3</v>
      </c>
      <c r="K49" s="51">
        <f>(RTD("cqg.rtd",,"StudyData",B49, "BBnds", "MAType=Sim,InputChoice=Close,Period1=20,Percent=2,Divisor=0", "BHI","A5C","0","ALL",,,"False","D")-RTD("cqg.rtd",,"StudyData",B49, "BBnds", "MAType=Sim,InputChoice=Close,Period1=20,Percent=2,Divisor=0", "BLO","A5C","0","ALL",,,"False","D"))/RTD("cqg.rtd",,"StudyData",B49, "BBnds", "MAType=Sim,InputChoice=Close,Period1=20,Percent=2,Divisor=0", "BMA","A5C","0","ALL",,,"False","D")</f>
        <v>4.40725353915211E-3</v>
      </c>
      <c r="L49" s="51">
        <f>(RTD("cqg.rtd",,"StudyData",B49, "BBnds", "MAType=Sim,InputChoice=Close,Period1=20,Percent=2,Divisor=0", "BHI","A15C","0","ALL",,,"False","D")-RTD("cqg.rtd",,"StudyData",B49, "BBnds", "MAType=Sim,InputChoice=Close,Period1=20,Percent=2,Divisor=0", "BLO","A15C","0","ALL",,,"False","D"))/RTD("cqg.rtd",,"StudyData",B49, "BBnds", "MAType=Sim,InputChoice=Close,Period1=20,Percent=2,Divisor=0", "BMA","A15C","0","ALL",,,"False","D")</f>
        <v>8.7974096603323192E-3</v>
      </c>
      <c r="M49" s="51">
        <f>(RTD("cqg.rtd",,"StudyData",B49, "BBnds", "MAType=Sim,InputChoice=Close,Period1=20,Percent=2,Divisor=0", "BHI","A30C","0","ALL",,,"False","D")-RTD("cqg.rtd",,"StudyData",B49, "BBnds", "MAType=Sim,InputChoice=Close,Period1=20,Percent=2,Divisor=0", "BLO","A30C","0","ALL",,,"False","D"))/RTD("cqg.rtd",,"StudyData",B49, "BBnds", "MAType=Sim,InputChoice=Close,Period1=20,Percent=2,Divisor=0", "BMA","A30C","0","ALL",,,"False","D")</f>
        <v>9.6624118371605762E-3</v>
      </c>
      <c r="N49" s="51">
        <f>(RTD("cqg.rtd",,"StudyData",B49, "BBnds", "MAType=Sim,InputChoice=Close,Period1=20,Percent=2,Divisor=0", "BHI","A60C","0","ALL",,,"False","D")-RTD("cqg.rtd",,"StudyData",B49, "BBnds", "MAType=Sim,InputChoice=Close,Period1=20,Percent=2,Divisor=0", "BLO","A60C","0","ALL",,,"False","D"))/RTD("cqg.rtd",,"StudyData",B49, "BBnds", "MAType=Sim,InputChoice=Close,Period1=20,Percent=2,Divisor=0", "BMA","A60C","0","ALL",,,"False","D")</f>
        <v>7.9364705697718262E-3</v>
      </c>
      <c r="O49" s="20" t="str">
        <f>B49</f>
        <v>EU6</v>
      </c>
      <c r="P49" s="68">
        <f>IF(ISNA(RTD("cqg.rtd",,"StudyData",O49, "Vol", "VolType=auto,CoCType=auto", "Vol","1","0","ALL",,,"TRUE","T")),"",RTD("cqg.rtd",,"StudyData",O49, "Vol", "VolType=auto,CoCType=auto", "Vol","1","0","ALL",,,"TRUE","T"))</f>
        <v>397</v>
      </c>
      <c r="Q49" s="68" t="str">
        <f>RTD("cqg.rtd",,"StudyData",O49,"BBVlm^",,"c1","1","-1")</f>
        <v>769: The study is disabled.</v>
      </c>
      <c r="R49" s="68">
        <f>IF(ISNA(RTD("cqg.rtd",,"StudyData",O49, "Vol", "VolType=auto,CoCType=auto", "Vol","5","0","ALL",,,"TRUE","T")),"",RTD("cqg.rtd",,"StudyData",O49, "Vol", "VolType=auto,CoCType=auto", "Vol","5","0","ALL",,,"TRUE","T"))</f>
        <v>1827</v>
      </c>
      <c r="S49" s="68" t="str">
        <f>RTD("cqg.rtd",,"StudyData",O49,"BBVlm^",,"c1","5","-1")</f>
        <v>769: The study is disabled.</v>
      </c>
      <c r="T49" s="68">
        <f>IF(ISNA(RTD("cqg.rtd",,"StudyData",O49, "Vol", "VolType=auto,CoCType=auto", "Vol","15","0","ALL",,,"TRUE","T")),"",RTD("cqg.rtd",,"StudyData",O49, "Vol", "VolType=auto,CoCType=auto", "Vol","15","0","ALL",,,"TRUE","T"))</f>
        <v>4308</v>
      </c>
      <c r="U49" s="68" t="str">
        <f>RTD("cqg.rtd",,"StudyData",O49,"BBVlm^",,"c1","15","-1")</f>
        <v>769: The study is disabled.</v>
      </c>
      <c r="V49" s="91">
        <f>RTD("cqg.rtd",,"StudyData",O49, "Vol", "VolType=auto,CoCType=auto", "Vol","D","0","ALL",,,"TRUE","T")</f>
        <v>296678</v>
      </c>
      <c r="W49" s="91">
        <f>RTD("cqg.rtd",,"StudyData",O49, "Vol", "VolType=auto,CoCType=auto", "Vol","D","-1","ALL",,,"TRUE","T")</f>
        <v>332391</v>
      </c>
      <c r="X49" s="92">
        <f>(V49-W49)/W49</f>
        <v>-0.10744274062775466</v>
      </c>
      <c r="Y49" s="92">
        <f>(V49-W49)/W49</f>
        <v>-0.10744274062775466</v>
      </c>
      <c r="Z49" s="112">
        <f>IF(ISNA(RTD("cqg.rtd", ,"ContractData",B49, "Open",,"T")),"",RTD("cqg.rtd", ,"ContractData",B49, "Open",,"T"))</f>
        <v>1.2736000000000001</v>
      </c>
      <c r="AA49" s="113">
        <f>IF(ISNA(RTD("cqg.rtd", ,"ContractData",B49, "High",,"T")),"",RTD("cqg.rtd", ,"ContractData",B49, "High",,"T"))</f>
        <v>1.2797000000000001</v>
      </c>
      <c r="AB49" s="114">
        <f>IF(ISNA(RTD("cqg.rtd", ,"ContractData",B49, "Low",,"T")),"",RTD("cqg.rtd", ,"ContractData",B49, "Low",,"T"))</f>
        <v>1.2668000000000001</v>
      </c>
      <c r="AC49" s="20" t="str">
        <f>B49</f>
        <v>EU6</v>
      </c>
      <c r="AD49" s="137">
        <f>Instructions!B46</f>
        <v>1.5E-3</v>
      </c>
      <c r="AE49" s="137">
        <f>IF((AA49-F49)&lt;AD49,1,0)</f>
        <v>0</v>
      </c>
      <c r="AF49" s="137">
        <f>IF((F49-AB49)&lt;AD49,1,0)</f>
        <v>0</v>
      </c>
      <c r="AG49" s="139"/>
      <c r="AH49" s="137">
        <f>IF(F49="",0,IF(Z49=F49,1,0))</f>
        <v>0</v>
      </c>
      <c r="AI49" s="137"/>
    </row>
    <row r="50" spans="1:35" ht="4.05" customHeight="1" thickBot="1" x14ac:dyDescent="0.35">
      <c r="A50" s="138"/>
      <c r="B50" s="21"/>
      <c r="C50" s="74"/>
      <c r="D50" s="75"/>
      <c r="E50" s="76"/>
      <c r="F50" s="77"/>
      <c r="G50" s="78"/>
      <c r="H50" s="78"/>
      <c r="I50" s="63"/>
      <c r="J50" s="78"/>
      <c r="K50" s="78"/>
      <c r="L50" s="78"/>
      <c r="M50" s="78"/>
      <c r="N50" s="78"/>
      <c r="O50" s="22"/>
      <c r="P50" s="68"/>
      <c r="Q50" s="118"/>
      <c r="R50" s="97"/>
      <c r="S50" s="97"/>
      <c r="T50" s="97"/>
      <c r="U50" s="97"/>
      <c r="V50" s="97"/>
      <c r="W50" s="97"/>
      <c r="X50" s="97"/>
      <c r="Y50" s="97"/>
      <c r="Z50" s="115"/>
      <c r="AA50" s="116"/>
      <c r="AB50" s="117"/>
      <c r="AC50" s="22"/>
      <c r="AD50" s="137"/>
      <c r="AE50" s="137"/>
      <c r="AF50" s="137"/>
      <c r="AG50" s="137"/>
      <c r="AH50" s="137"/>
      <c r="AI50" s="137"/>
    </row>
    <row r="51" spans="1:35" x14ac:dyDescent="0.3">
      <c r="A51" s="138"/>
      <c r="B51" s="3" t="s">
        <v>40</v>
      </c>
      <c r="C51" s="79">
        <f>IF(ISNA(RTD("cqg.rtd", ,"ContractData",B51, "Y_CLose",,"T")),"",RTD("cqg.rtd", ,"ContractData",B51, "Y_CLose",,"T"))</f>
        <v>1.6160000000000001</v>
      </c>
      <c r="D51" s="80">
        <f>IF(ISNA(RTD("cqg.rtd", ,"ContractData",B51, "Bid",,"T")),"",RTD("cqg.rtd", ,"ContractData",B51, "Bid",,"T"))</f>
        <v>1.6112000000000002</v>
      </c>
      <c r="E51" s="81">
        <f>IF(ISNA(RTD("cqg.rtd", ,"ContractData",B51, "Ask",,"T")),"",RTD("cqg.rtd", ,"ContractData",B51, "Ask",,"T"))</f>
        <v>1.6113000000000002</v>
      </c>
      <c r="F51" s="82">
        <f>IF(ISNA(RTD("cqg.rtd", ,"ContractData",B51, "LastTradeorSettle",,"T")),"",RTD("cqg.rtd", ,"ContractData",B51, "LastTradeorSettle",,"T"))</f>
        <v>1.6113000000000002</v>
      </c>
      <c r="G51" s="83"/>
      <c r="H51" s="83">
        <f>IF(ISNA(RTD("cqg.rtd", ,"ContractData",B51, "NetLastQuoteToday",,"T")),"",RTD("cqg.rtd", ,"ContractData",B51, "NetLastQuoteToday",,"T"))</f>
        <v>-4.6999999999999265E-3</v>
      </c>
      <c r="I51" s="51">
        <f>IF(ISERROR(RTD("cqg.rtd",,"ContractData",B51,"PerCentNetLastQuote",,"T")/100),"",RTD("cqg.rtd",,"ContractData",B51,"PerCentNetLastQuote",,"T")/100)</f>
        <v>-2.9084158415841584E-3</v>
      </c>
      <c r="J51" s="83">
        <f>I51</f>
        <v>-2.9084158415841584E-3</v>
      </c>
      <c r="K51" s="51">
        <f>(RTD("cqg.rtd",,"StudyData",B51, "BBnds", "MAType=Sim,InputChoice=Close,Period1=20,Percent=2,Divisor=0", "BHI","A5C","0","ALL",,,"False","D")-RTD("cqg.rtd",,"StudyData",B51, "BBnds", "MAType=Sim,InputChoice=Close,Period1=20,Percent=2,Divisor=0", "BLO","A5C","0","ALL",,,"False","D"))/RTD("cqg.rtd",,"StudyData",B51, "BBnds", "MAType=Sim,InputChoice=Close,Period1=20,Percent=2,Divisor=0", "BMA","A5C","0","ALL",,,"False","D")</f>
        <v>4.6846131908192179E-3</v>
      </c>
      <c r="L51" s="51">
        <f>(RTD("cqg.rtd",,"StudyData",B51, "BBnds", "MAType=Sim,InputChoice=Close,Period1=20,Percent=2,Divisor=0", "BHI","A15C","0","ALL",,,"False","D")-RTD("cqg.rtd",,"StudyData",B51, "BBnds", "MAType=Sim,InputChoice=Close,Period1=20,Percent=2,Divisor=0", "BLO","A15C","0","ALL",,,"False","D"))/RTD("cqg.rtd",,"StudyData",B51, "BBnds", "MAType=Sim,InputChoice=Close,Period1=20,Percent=2,Divisor=0", "BMA","A15C","0","ALL",,,"False","D")</f>
        <v>7.6661067129479019E-3</v>
      </c>
      <c r="M51" s="51">
        <f>(RTD("cqg.rtd",,"StudyData",B51, "BBnds", "MAType=Sim,InputChoice=Close,Period1=20,Percent=2,Divisor=0", "BHI","A30C","0","ALL",,,"False","D")-RTD("cqg.rtd",,"StudyData",B51, "BBnds", "MAType=Sim,InputChoice=Close,Period1=20,Percent=2,Divisor=0", "BLO","A30C","0","ALL",,,"False","D"))/RTD("cqg.rtd",,"StudyData",B51, "BBnds", "MAType=Sim,InputChoice=Close,Period1=20,Percent=2,Divisor=0", "BMA","A30C","0","ALL",,,"False","D")</f>
        <v>6.9886058028180006E-3</v>
      </c>
      <c r="N51" s="51">
        <f>(RTD("cqg.rtd",,"StudyData",B51, "BBnds", "MAType=Sim,InputChoice=Close,Period1=20,Percent=2,Divisor=0", "BHI","A60C","0","ALL",,,"False","D")-RTD("cqg.rtd",,"StudyData",B51, "BBnds", "MAType=Sim,InputChoice=Close,Period1=20,Percent=2,Divisor=0", "BLO","A60C","0","ALL",,,"False","D"))/RTD("cqg.rtd",,"StudyData",B51, "BBnds", "MAType=Sim,InputChoice=Close,Period1=20,Percent=2,Divisor=0", "BMA","A60C","0","ALL",,,"False","D")</f>
        <v>6.0748877426058156E-3</v>
      </c>
      <c r="O51" s="26" t="str">
        <f>B51</f>
        <v>BP6</v>
      </c>
      <c r="P51" s="68">
        <f>IF(ISNA(RTD("cqg.rtd",,"StudyData",O51, "Vol", "VolType=auto,CoCType=auto", "Vol","1","0","ALL",,,"TRUE","T")),"",RTD("cqg.rtd",,"StudyData",O51, "Vol", "VolType=auto,CoCType=auto", "Vol","1","0","ALL",,,"TRUE","T"))</f>
        <v>53</v>
      </c>
      <c r="Q51" s="68" t="str">
        <f>RTD("cqg.rtd",,"StudyData",O51,"BBVlm^",,"c1","1","-1")</f>
        <v>769: The study is disabled.</v>
      </c>
      <c r="R51" s="68">
        <f>IF(ISNA(RTD("cqg.rtd",,"StudyData",O51, "Vol", "VolType=auto,CoCType=auto", "Vol","5","0","ALL",,,"TRUE","T")),"",RTD("cqg.rtd",,"StudyData",O51, "Vol", "VolType=auto,CoCType=auto", "Vol","5","0","ALL",,,"TRUE","T"))</f>
        <v>713</v>
      </c>
      <c r="S51" s="68" t="str">
        <f>RTD("cqg.rtd",,"StudyData",O51,"BBVlm^",,"c1","5","-1")</f>
        <v>769: The study is disabled.</v>
      </c>
      <c r="T51" s="68">
        <f>IF(ISNA(RTD("cqg.rtd",,"StudyData",O51, "Vol", "VolType=auto,CoCType=auto", "Vol","15","0","ALL",,,"TRUE","T")),"",RTD("cqg.rtd",,"StudyData",O51, "Vol", "VolType=auto,CoCType=auto", "Vol","15","0","ALL",,,"TRUE","T"))</f>
        <v>1778</v>
      </c>
      <c r="U51" s="68" t="str">
        <f>RTD("cqg.rtd",,"StudyData",O51,"BBVlm^",,"c1","15","-1")</f>
        <v>769: The study is disabled.</v>
      </c>
      <c r="V51" s="91">
        <f>RTD("cqg.rtd",,"StudyData",O51, "Vol", "VolType=auto,CoCType=auto", "Vol","D","0","ALL",,,"TRUE","T")</f>
        <v>97809</v>
      </c>
      <c r="W51" s="91">
        <f>RTD("cqg.rtd",,"StudyData",O51, "Vol", "VolType=auto,CoCType=auto", "Vol","D","-1","ALL",,,"TRUE","T")</f>
        <v>120686</v>
      </c>
      <c r="X51" s="92">
        <f>(V51-W51)/W51</f>
        <v>-0.18955802661452031</v>
      </c>
      <c r="Y51" s="92">
        <f>(V51-W51)/W51</f>
        <v>-0.18955802661452031</v>
      </c>
      <c r="Z51" s="112">
        <f>IF(ISNA(RTD("cqg.rtd", ,"ContractData",B51, "Open",,"T")),"",RTD("cqg.rtd", ,"ContractData",B51, "Open",,"T"))</f>
        <v>1.6151</v>
      </c>
      <c r="AA51" s="113">
        <f>IF(ISNA(RTD("cqg.rtd", ,"ContractData",B51, "High",,"T")),"",RTD("cqg.rtd", ,"ContractData",B51, "High",,"T"))</f>
        <v>1.6218000000000001</v>
      </c>
      <c r="AB51" s="114">
        <f>IF(ISNA(RTD("cqg.rtd", ,"ContractData",B51, "Low",,"T")),"",RTD("cqg.rtd", ,"ContractData",B51, "Low",,"T"))</f>
        <v>1.6099000000000001</v>
      </c>
      <c r="AC51" s="26" t="str">
        <f>B51</f>
        <v>BP6</v>
      </c>
      <c r="AD51" s="137">
        <f>Instructions!B48</f>
        <v>2.5000000000000001E-5</v>
      </c>
      <c r="AE51" s="137">
        <f>IF((AA51-F51)&lt;AD51,1,0)</f>
        <v>0</v>
      </c>
      <c r="AF51" s="137">
        <f>IF((F51-AB51)&lt;AD51,1,0)</f>
        <v>0</v>
      </c>
      <c r="AG51" s="139"/>
      <c r="AH51" s="137">
        <f>IF(F51="",0,IF(Z51=F51,1,0))</f>
        <v>0</v>
      </c>
      <c r="AI51" s="137"/>
    </row>
    <row r="52" spans="1:35" ht="4.05" customHeight="1" thickBot="1" x14ac:dyDescent="0.35">
      <c r="A52" s="138"/>
      <c r="B52" s="21"/>
      <c r="C52" s="74"/>
      <c r="D52" s="75"/>
      <c r="E52" s="76"/>
      <c r="F52" s="77"/>
      <c r="G52" s="78"/>
      <c r="H52" s="78"/>
      <c r="I52" s="63"/>
      <c r="J52" s="78"/>
      <c r="K52" s="85"/>
      <c r="L52" s="85"/>
      <c r="M52" s="85"/>
      <c r="N52" s="85"/>
      <c r="O52" s="27"/>
      <c r="P52" s="68"/>
      <c r="Q52" s="118"/>
      <c r="R52" s="85"/>
      <c r="S52" s="85"/>
      <c r="T52" s="85"/>
      <c r="U52" s="85"/>
      <c r="V52" s="85"/>
      <c r="W52" s="85"/>
      <c r="X52" s="85"/>
      <c r="Y52" s="85"/>
      <c r="Z52" s="119"/>
      <c r="AA52" s="120"/>
      <c r="AB52" s="121"/>
      <c r="AC52" s="27"/>
      <c r="AD52" s="137"/>
      <c r="AE52" s="137"/>
      <c r="AF52" s="137"/>
      <c r="AG52" s="137"/>
      <c r="AH52" s="137"/>
      <c r="AI52" s="137"/>
    </row>
    <row r="53" spans="1:35" x14ac:dyDescent="0.3">
      <c r="A53" s="138"/>
      <c r="B53" s="4" t="s">
        <v>41</v>
      </c>
      <c r="C53" s="79">
        <f>IF(ISNA(RTD("cqg.rtd", ,"ContractData",B53, "Y_CLose",,"T")),"",RTD("cqg.rtd", ,"ContractData",B53, "Y_CLose",,"T"))</f>
        <v>0.87980000000000003</v>
      </c>
      <c r="D53" s="80">
        <f>IF(ISNA(RTD("cqg.rtd", ,"ContractData",B53, "Bid",,"T")),"",RTD("cqg.rtd", ,"ContractData",B53, "Bid",,"T"))</f>
        <v>0.87380000000000002</v>
      </c>
      <c r="E53" s="81">
        <f>IF(ISNA(RTD("cqg.rtd", ,"ContractData",B53, "Ask",,"T")),"",RTD("cqg.rtd", ,"ContractData",B53, "Ask",,"T"))</f>
        <v>0.87390000000000001</v>
      </c>
      <c r="F53" s="82">
        <f>IF(ISNA(RTD("cqg.rtd", ,"ContractData",B53, "LastTradeorSettle",,"T")),"",RTD("cqg.rtd", ,"ContractData",B53, "LastTradeorSettle",,"T"))</f>
        <v>0.87380000000000002</v>
      </c>
      <c r="G53" s="83"/>
      <c r="H53" s="83">
        <f>IF(ISNA(RTD("cqg.rtd", ,"ContractData",B53, "NetLastQuoteToday",,"T")),"",RTD("cqg.rtd", ,"ContractData",B53, "NetLastQuoteToday",,"T"))</f>
        <v>-6.0000000000000053E-3</v>
      </c>
      <c r="I53" s="51">
        <f>IF(ISERROR(RTD("cqg.rtd",,"ContractData",B53,"PerCentNetLastQuote",,"T")/100),"",RTD("cqg.rtd",,"ContractData",B53,"PerCentNetLastQuote",,"T")/100)</f>
        <v>-6.8197317572175498E-3</v>
      </c>
      <c r="J53" s="83">
        <f>I53</f>
        <v>-6.8197317572175498E-3</v>
      </c>
      <c r="K53" s="51">
        <f>(RTD("cqg.rtd",,"StudyData",B53, "BBnds", "MAType=Sim,InputChoice=Close,Period1=20,Percent=2,Divisor=0", "BHI","A5C","0","ALL",,,"False","D")-RTD("cqg.rtd",,"StudyData",B53, "BBnds", "MAType=Sim,InputChoice=Close,Period1=20,Percent=2,Divisor=0", "BLO","A5C","0","ALL",,,"False","D"))/RTD("cqg.rtd",,"StudyData",B53, "BBnds", "MAType=Sim,InputChoice=Close,Period1=20,Percent=2,Divisor=0", "BMA","A5C","0","ALL",,,"False","D")</f>
        <v>7.8905736885692621E-3</v>
      </c>
      <c r="L53" s="51">
        <f>(RTD("cqg.rtd",,"StudyData",B53, "BBnds", "MAType=Sim,InputChoice=Close,Period1=20,Percent=2,Divisor=0", "BHI","A15C","0","ALL",,,"False","D")-RTD("cqg.rtd",,"StudyData",B53, "BBnds", "MAType=Sim,InputChoice=Close,Period1=20,Percent=2,Divisor=0", "BLO","A15C","0","ALL",,,"False","D"))/RTD("cqg.rtd",,"StudyData",B53, "BBnds", "MAType=Sim,InputChoice=Close,Period1=20,Percent=2,Divisor=0", "BMA","A15C","0","ALL",,,"False","D")</f>
        <v>1.3385159091038473E-2</v>
      </c>
      <c r="M53" s="51">
        <f>(RTD("cqg.rtd",,"StudyData",B53, "BBnds", "MAType=Sim,InputChoice=Close,Period1=20,Percent=2,Divisor=0", "BHI","A30C","0","ALL",,,"False","D")-RTD("cqg.rtd",,"StudyData",B53, "BBnds", "MAType=Sim,InputChoice=Close,Period1=20,Percent=2,Divisor=0", "BLO","A30C","0","ALL",,,"False","D"))/RTD("cqg.rtd",,"StudyData",B53, "BBnds", "MAType=Sim,InputChoice=Close,Period1=20,Percent=2,Divisor=0", "BMA","A30C","0","ALL",,,"False","D")</f>
        <v>1.517671163680312E-2</v>
      </c>
      <c r="N53" s="51">
        <f>(RTD("cqg.rtd",,"StudyData",B53, "BBnds", "MAType=Sim,InputChoice=Close,Period1=20,Percent=2,Divisor=0", "BHI","A60C","0","ALL",,,"False","D")-RTD("cqg.rtd",,"StudyData",B53, "BBnds", "MAType=Sim,InputChoice=Close,Period1=20,Percent=2,Divisor=0", "BLO","A60C","0","ALL",,,"False","D"))/RTD("cqg.rtd",,"StudyData",B53, "BBnds", "MAType=Sim,InputChoice=Close,Period1=20,Percent=2,Divisor=0", "BMA","A60C","0","ALL",,,"False","D")</f>
        <v>1.3558552422467477E-2</v>
      </c>
      <c r="O53" s="20" t="str">
        <f>B53</f>
        <v>DA6</v>
      </c>
      <c r="P53" s="68">
        <f>IF(ISNA(RTD("cqg.rtd",,"StudyData",O53, "Vol", "VolType=auto,CoCType=auto", "Vol","1","0","ALL",,,"TRUE","T")),"",RTD("cqg.rtd",,"StudyData",O53, "Vol", "VolType=auto,CoCType=auto", "Vol","1","0","ALL",,,"TRUE","T"))</f>
        <v>35</v>
      </c>
      <c r="Q53" s="68" t="str">
        <f>RTD("cqg.rtd",,"StudyData",O53,"BBVlm^",,"c1","1","-1")</f>
        <v>769: The study is disabled.</v>
      </c>
      <c r="R53" s="68">
        <f>IF(ISNA(RTD("cqg.rtd",,"StudyData",O53, "Vol", "VolType=auto,CoCType=auto", "Vol","5","0","ALL",,,"TRUE","T")),"",RTD("cqg.rtd",,"StudyData",O53, "Vol", "VolType=auto,CoCType=auto", "Vol","5","0","ALL",,,"TRUE","T"))</f>
        <v>439</v>
      </c>
      <c r="S53" s="68" t="str">
        <f>RTD("cqg.rtd",,"StudyData",O53,"BBVlm^",,"c1","5","-1")</f>
        <v>769: The study is disabled.</v>
      </c>
      <c r="T53" s="68">
        <f>IF(ISNA(RTD("cqg.rtd",,"StudyData",O53, "Vol", "VolType=auto,CoCType=auto", "Vol","15","0","ALL",,,"TRUE","T")),"",RTD("cqg.rtd",,"StudyData",O53, "Vol", "VolType=auto,CoCType=auto", "Vol","15","0","ALL",,,"TRUE","T"))</f>
        <v>1253</v>
      </c>
      <c r="U53" s="68" t="str">
        <f>RTD("cqg.rtd",,"StudyData",O53,"BBVlm^",,"c1","15","-1")</f>
        <v>769: The study is disabled.</v>
      </c>
      <c r="V53" s="91">
        <f>RTD("cqg.rtd",,"StudyData",O53, "Vol", "VolType=auto,CoCType=auto", "Vol","D","0","ALL",,,"TRUE","T")</f>
        <v>131187</v>
      </c>
      <c r="W53" s="91">
        <f>RTD("cqg.rtd",,"StudyData",O53, "Vol", "VolType=auto,CoCType=auto", "Vol","D","-1","ALL",,,"TRUE","T")</f>
        <v>161410</v>
      </c>
      <c r="X53" s="92">
        <f>(V53-W53)/W53</f>
        <v>-0.18724366520042129</v>
      </c>
      <c r="Y53" s="92">
        <f>(V53-W53)/W53</f>
        <v>-0.18724366520042129</v>
      </c>
      <c r="Z53" s="112">
        <f>IF(ISNA(RTD("cqg.rtd", ,"ContractData",B53, "Open",,"T")),"",RTD("cqg.rtd", ,"ContractData",B53, "Open",,"T"))</f>
        <v>0.879</v>
      </c>
      <c r="AA53" s="113">
        <f>IF(ISNA(RTD("cqg.rtd", ,"ContractData",B53, "High",,"T")),"",RTD("cqg.rtd", ,"ContractData",B53, "High",,"T"))</f>
        <v>0.88580000000000003</v>
      </c>
      <c r="AB53" s="114">
        <f>IF(ISNA(RTD("cqg.rtd", ,"ContractData",B53, "Low",,"T")),"",RTD("cqg.rtd", ,"ContractData",B53, "Low",,"T"))</f>
        <v>0.87280000000000002</v>
      </c>
      <c r="AC53" s="20" t="str">
        <f>B53</f>
        <v>DA6</v>
      </c>
      <c r="AD53" s="137">
        <f>Instructions!B50</f>
        <v>1.5E-3</v>
      </c>
      <c r="AE53" s="137">
        <f>IF((AA53-F53)&lt;AD53,1,0)</f>
        <v>0</v>
      </c>
      <c r="AF53" s="137">
        <f>IF((F53-AB53)&lt;AD53,1,0)</f>
        <v>1</v>
      </c>
      <c r="AG53" s="139"/>
      <c r="AH53" s="137">
        <f>IF(F53="",0,IF(Z53=F53,1,0))</f>
        <v>0</v>
      </c>
      <c r="AI53" s="137"/>
    </row>
    <row r="54" spans="1:35" ht="4.05" customHeight="1" thickBot="1" x14ac:dyDescent="0.35">
      <c r="A54" s="138"/>
      <c r="B54" s="21"/>
      <c r="C54" s="74"/>
      <c r="D54" s="75"/>
      <c r="E54" s="76"/>
      <c r="F54" s="77"/>
      <c r="G54" s="78"/>
      <c r="H54" s="78"/>
      <c r="I54" s="63"/>
      <c r="J54" s="78"/>
      <c r="K54" s="78"/>
      <c r="L54" s="78"/>
      <c r="M54" s="78"/>
      <c r="N54" s="78"/>
      <c r="O54" s="22"/>
      <c r="P54" s="68"/>
      <c r="Q54" s="118"/>
      <c r="R54" s="85"/>
      <c r="S54" s="85"/>
      <c r="T54" s="85"/>
      <c r="U54" s="85"/>
      <c r="V54" s="85"/>
      <c r="W54" s="85"/>
      <c r="X54" s="85"/>
      <c r="Y54" s="85"/>
      <c r="Z54" s="115"/>
      <c r="AA54" s="116"/>
      <c r="AB54" s="117"/>
      <c r="AC54" s="22"/>
      <c r="AD54" s="137"/>
      <c r="AE54" s="137"/>
      <c r="AF54" s="137"/>
      <c r="AG54" s="137"/>
      <c r="AH54" s="137"/>
      <c r="AI54" s="137"/>
    </row>
    <row r="55" spans="1:35" x14ac:dyDescent="0.3">
      <c r="A55" s="138"/>
      <c r="B55" s="3" t="s">
        <v>42</v>
      </c>
      <c r="C55" s="79">
        <f>IF(ISNA(RTD("cqg.rtd", ,"ContractData",B55, "Y_CLose",,"T")),"",RTD("cqg.rtd", ,"ContractData",B55, "Y_CLose",,"T"))</f>
        <v>0.89860000000000007</v>
      </c>
      <c r="D55" s="80">
        <f>IF(ISNA(RTD("cqg.rtd", ,"ContractData",B55, "Bid",,"T")),"",RTD("cqg.rtd", ,"ContractData",B55, "Bid",,"T"))</f>
        <v>0.89430000000000009</v>
      </c>
      <c r="E55" s="81">
        <f>IF(ISNA(RTD("cqg.rtd", ,"ContractData",B55, "Ask",,"T")),"",RTD("cqg.rtd", ,"ContractData",B55, "Ask",,"T"))</f>
        <v>0.89440000000000008</v>
      </c>
      <c r="F55" s="82">
        <f>IF(ISNA(RTD("cqg.rtd", ,"ContractData",B55, "LastTradeorSettle",,"T")),"",RTD("cqg.rtd", ,"ContractData",B55, "LastTradeorSettle",,"T"))</f>
        <v>0.89440000000000008</v>
      </c>
      <c r="G55" s="83"/>
      <c r="H55" s="83">
        <f>IF(ISNA(RTD("cqg.rtd", ,"ContractData",B55, "NetLastQuoteToday",,"T")),"",RTD("cqg.rtd", ,"ContractData",B55, "NetLastQuoteToday",,"T"))</f>
        <v>-4.1999999999999815E-3</v>
      </c>
      <c r="I55" s="51">
        <f>IF(ISERROR(RTD("cqg.rtd",,"ContractData",B55,"PerCentNetLastQuote",,"T")/100),"",RTD("cqg.rtd",,"ContractData",B55,"PerCentNetLastQuote",,"T")/100)</f>
        <v>-4.6739372356999773E-3</v>
      </c>
      <c r="J55" s="83">
        <f>I55</f>
        <v>-4.6739372356999773E-3</v>
      </c>
      <c r="K55" s="51">
        <f>(RTD("cqg.rtd",,"StudyData",B55, "BBnds", "MAType=Sim,InputChoice=Close,Period1=20,Percent=2,Divisor=0", "BHI","A5C","0","ALL",,,"False","D")-RTD("cqg.rtd",,"StudyData",B55, "BBnds", "MAType=Sim,InputChoice=Close,Period1=20,Percent=2,Divisor=0", "BLO","A5C","0","ALL",,,"False","D"))/RTD("cqg.rtd",,"StudyData",B55, "BBnds", "MAType=Sim,InputChoice=Close,Period1=20,Percent=2,Divisor=0", "BMA","A5C","0","ALL",,,"False","D")</f>
        <v>5.2472700692457117E-3</v>
      </c>
      <c r="L55" s="51">
        <f>(RTD("cqg.rtd",,"StudyData",B55, "BBnds", "MAType=Sim,InputChoice=Close,Period1=20,Percent=2,Divisor=0", "BHI","A15C","0","ALL",,,"False","D")-RTD("cqg.rtd",,"StudyData",B55, "BBnds", "MAType=Sim,InputChoice=Close,Period1=20,Percent=2,Divisor=0", "BLO","A15C","0","ALL",,,"False","D"))/RTD("cqg.rtd",,"StudyData",B55, "BBnds", "MAType=Sim,InputChoice=Close,Period1=20,Percent=2,Divisor=0", "BMA","A15C","0","ALL",,,"False","D")</f>
        <v>7.3362406500805449E-3</v>
      </c>
      <c r="M55" s="51">
        <f>(RTD("cqg.rtd",,"StudyData",B55, "BBnds", "MAType=Sim,InputChoice=Close,Period1=20,Percent=2,Divisor=0", "BHI","A30C","0","ALL",,,"False","D")-RTD("cqg.rtd",,"StudyData",B55, "BBnds", "MAType=Sim,InputChoice=Close,Period1=20,Percent=2,Divisor=0", "BLO","A30C","0","ALL",,,"False","D"))/RTD("cqg.rtd",,"StudyData",B55, "BBnds", "MAType=Sim,InputChoice=Close,Period1=20,Percent=2,Divisor=0", "BMA","A30C","0","ALL",,,"False","D")</f>
        <v>7.0622930751466631E-3</v>
      </c>
      <c r="N55" s="51">
        <f>(RTD("cqg.rtd",,"StudyData",B55, "BBnds", "MAType=Sim,InputChoice=Close,Period1=20,Percent=2,Divisor=0", "BHI","A60C","0","ALL",,,"False","D")-RTD("cqg.rtd",,"StudyData",B55, "BBnds", "MAType=Sim,InputChoice=Close,Period1=20,Percent=2,Divisor=0", "BLO","A60C","0","ALL",,,"False","D"))/RTD("cqg.rtd",,"StudyData",B55, "BBnds", "MAType=Sim,InputChoice=Close,Period1=20,Percent=2,Divisor=0", "BMA","A60C","0","ALL",,,"False","D")</f>
        <v>6.4557046531811694E-3</v>
      </c>
      <c r="O55" s="23" t="str">
        <f>B55</f>
        <v>CA6</v>
      </c>
      <c r="P55" s="68">
        <f>IF(ISNA(RTD("cqg.rtd",,"StudyData",O55, "Vol", "VolType=auto,CoCType=auto", "Vol","1","0","ALL",,,"TRUE","T")),"",RTD("cqg.rtd",,"StudyData",O55, "Vol", "VolType=auto,CoCType=auto", "Vol","1","0","ALL",,,"TRUE","T"))</f>
        <v>44</v>
      </c>
      <c r="Q55" s="68" t="str">
        <f>RTD("cqg.rtd",,"StudyData",O55,"BBVlm^",,"c1","1","-1")</f>
        <v>769: The study is disabled.</v>
      </c>
      <c r="R55" s="68">
        <f>IF(ISNA(RTD("cqg.rtd",,"StudyData",O55, "Vol", "VolType=auto,CoCType=auto", "Vol","5","0","ALL",,,"TRUE","T")),"",RTD("cqg.rtd",,"StudyData",O55, "Vol", "VolType=auto,CoCType=auto", "Vol","5","0","ALL",,,"TRUE","T"))</f>
        <v>610</v>
      </c>
      <c r="S55" s="68" t="str">
        <f>RTD("cqg.rtd",,"StudyData",O55,"BBVlm^",,"c1","5","-1")</f>
        <v>769: The study is disabled.</v>
      </c>
      <c r="T55" s="68">
        <f>IF(ISNA(RTD("cqg.rtd",,"StudyData",O55, "Vol", "VolType=auto,CoCType=auto", "Vol","15","0","ALL",,,"TRUE","T")),"",RTD("cqg.rtd",,"StudyData",O55, "Vol", "VolType=auto,CoCType=auto", "Vol","15","0","ALL",,,"TRUE","T"))</f>
        <v>1447</v>
      </c>
      <c r="U55" s="68" t="str">
        <f>RTD("cqg.rtd",,"StudyData",O55,"BBVlm^",,"c1","15","-1")</f>
        <v>769: The study is disabled.</v>
      </c>
      <c r="V55" s="91">
        <f>RTD("cqg.rtd",,"StudyData",O55, "Vol", "VolType=auto,CoCType=auto", "Vol","D","0","ALL",,,"TRUE","T")</f>
        <v>62837</v>
      </c>
      <c r="W55" s="91">
        <f>RTD("cqg.rtd",,"StudyData",O55, "Vol", "VolType=auto,CoCType=auto", "Vol","D","-1","ALL",,,"TRUE","T")</f>
        <v>80237</v>
      </c>
      <c r="X55" s="92">
        <f>(V55-W55)/W55</f>
        <v>-0.21685755948004037</v>
      </c>
      <c r="Y55" s="92">
        <f>(V55-W55)/W55</f>
        <v>-0.21685755948004037</v>
      </c>
      <c r="Z55" s="112">
        <f>IF(ISNA(RTD("cqg.rtd", ,"ContractData",B55, "Open",,"T")),"",RTD("cqg.rtd", ,"ContractData",B55, "Open",,"T"))</f>
        <v>0.89850000000000008</v>
      </c>
      <c r="AA55" s="113">
        <f>IF(ISNA(RTD("cqg.rtd", ,"ContractData",B55, "High",,"T")),"",RTD("cqg.rtd", ,"ContractData",B55, "High",,"T"))</f>
        <v>0.90090000000000003</v>
      </c>
      <c r="AB55" s="114">
        <f>IF(ISNA(RTD("cqg.rtd", ,"ContractData",B55, "Low",,"T")),"",RTD("cqg.rtd", ,"ContractData",B55, "Low",,"T"))</f>
        <v>0.89390000000000003</v>
      </c>
      <c r="AC55" s="23" t="str">
        <f>B55</f>
        <v>CA6</v>
      </c>
      <c r="AD55" s="137">
        <f>Instructions!B52</f>
        <v>1.5E-3</v>
      </c>
      <c r="AE55" s="137">
        <f>IF((AA55-F55)&lt;AD55,1,0)</f>
        <v>0</v>
      </c>
      <c r="AF55" s="137">
        <f>IF((F55-AB55)&lt;AD55,1,0)</f>
        <v>1</v>
      </c>
      <c r="AG55" s="139"/>
      <c r="AH55" s="137">
        <f>IF(F55="",0,IF(Z55=F55,1,0))</f>
        <v>0</v>
      </c>
      <c r="AI55" s="137"/>
    </row>
    <row r="56" spans="1:35" ht="4.05" customHeight="1" thickBot="1" x14ac:dyDescent="0.35">
      <c r="A56" s="138"/>
      <c r="B56" s="21"/>
      <c r="C56" s="74"/>
      <c r="D56" s="75"/>
      <c r="E56" s="76"/>
      <c r="F56" s="77"/>
      <c r="G56" s="78"/>
      <c r="H56" s="78"/>
      <c r="I56" s="63"/>
      <c r="J56" s="78"/>
      <c r="K56" s="78"/>
      <c r="L56" s="78"/>
      <c r="M56" s="78"/>
      <c r="N56" s="78"/>
      <c r="O56" s="22"/>
      <c r="P56" s="68"/>
      <c r="Q56" s="118"/>
      <c r="R56" s="85"/>
      <c r="S56" s="85"/>
      <c r="T56" s="85"/>
      <c r="U56" s="85"/>
      <c r="V56" s="85"/>
      <c r="W56" s="85"/>
      <c r="X56" s="85"/>
      <c r="Y56" s="85"/>
      <c r="Z56" s="119"/>
      <c r="AA56" s="120"/>
      <c r="AB56" s="121"/>
      <c r="AC56" s="22"/>
      <c r="AD56" s="137"/>
      <c r="AE56" s="137"/>
      <c r="AF56" s="137"/>
      <c r="AG56" s="137"/>
      <c r="AH56" s="137"/>
      <c r="AI56" s="137"/>
    </row>
    <row r="57" spans="1:35" x14ac:dyDescent="0.3">
      <c r="A57" s="138"/>
      <c r="B57" s="4" t="s">
        <v>55</v>
      </c>
      <c r="C57" s="46">
        <f>IF(ISNA(RTD("cqg.rtd", ,"ContractData",B57, "Y_CLose",,"T")),"",RTD("cqg.rtd", ,"ContractData",B57, "Y_CLose",,"T"))</f>
        <v>934.5</v>
      </c>
      <c r="D57" s="47">
        <f>IF(ISNA(RTD("cqg.rtd", ,"ContractData",B57, "Bid",,"T")),"",RTD("cqg.rtd", ,"ContractData",B57, "Bid",,"T"))</f>
        <v>940.25</v>
      </c>
      <c r="E57" s="48">
        <f>IF(ISNA(RTD("cqg.rtd", ,"ContractData",B57, "Ask",,"T")),"",RTD("cqg.rtd", ,"ContractData",B57, "Ask",,"T"))</f>
        <v>940.5</v>
      </c>
      <c r="F57" s="49">
        <f>IF(ISNA(RTD("cqg.rtd", ,"ContractData",B57, "LastTradeorSettle",,"T")),"",RTD("cqg.rtd", ,"ContractData",B57, "LastTradeorSettle",,"T"))</f>
        <v>940.25</v>
      </c>
      <c r="G57" s="50"/>
      <c r="H57" s="50">
        <f>IF(ISNA(RTD("cqg.rtd", ,"ContractData",B57, "NetLastQuoteToday",,"T")),"",RTD("cqg.rtd", ,"ContractData",B57, "NetLastQuoteToday",,"T"))</f>
        <v>6</v>
      </c>
      <c r="I57" s="51">
        <f>IF(ISERROR(RTD("cqg.rtd",,"ContractData",B57,"PerCentNetLastQuote",,"T")/100),"",RTD("cqg.rtd",,"ContractData",B57,"PerCentNetLastQuote",,"T")/100)</f>
        <v>6.420545746388443E-3</v>
      </c>
      <c r="J57" s="83">
        <f>I57</f>
        <v>6.420545746388443E-3</v>
      </c>
      <c r="K57" s="51">
        <f>(RTD("cqg.rtd",,"StudyData",B57, "BBnds", "MAType=Sim,InputChoice=Close,Period1=20,Percent=2,Divisor=0", "BHI","A5C","0","ALL",,,"False","D")-RTD("cqg.rtd",,"StudyData",B57, "BBnds", "MAType=Sim,InputChoice=Close,Period1=20,Percent=2,Divisor=0", "BLO","A5C","0","ALL",,,"False","D"))/RTD("cqg.rtd",,"StudyData",B57, "BBnds", "MAType=Sim,InputChoice=Close,Period1=20,Percent=2,Divisor=0", "BMA","A5C","0","ALL",,,"False","D")</f>
        <v>7.3197970622958883E-3</v>
      </c>
      <c r="L57" s="51">
        <f>(RTD("cqg.rtd",,"StudyData",B57, "BBnds", "MAType=Sim,InputChoice=Close,Period1=20,Percent=2,Divisor=0", "BHI","A15C","0","ALL",,,"False","D")-RTD("cqg.rtd",,"StudyData",B57, "BBnds", "MAType=Sim,InputChoice=Close,Period1=20,Percent=2,Divisor=0", "BLO","A15C","0","ALL",,,"False","D"))/RTD("cqg.rtd",,"StudyData",B57, "BBnds", "MAType=Sim,InputChoice=Close,Period1=20,Percent=2,Divisor=0", "BMA","A15C","0","ALL",,,"False","D")</f>
        <v>5.3753376869242362E-3</v>
      </c>
      <c r="M57" s="51">
        <f>(RTD("cqg.rtd",,"StudyData",B57, "BBnds", "MAType=Sim,InputChoice=Close,Period1=20,Percent=2,Divisor=0", "BHI","A30C","0","ALL",,,"False","D")-RTD("cqg.rtd",,"StudyData",B57, "BBnds", "MAType=Sim,InputChoice=Close,Period1=20,Percent=2,Divisor=0", "BLO","A30C","0","ALL",,,"False","D"))/RTD("cqg.rtd",,"StudyData",B57, "BBnds", "MAType=Sim,InputChoice=Close,Period1=20,Percent=2,Divisor=0", "BMA","A30C","0","ALL",,,"False","D")</f>
        <v>5.360675615307669E-3</v>
      </c>
      <c r="N57" s="51">
        <f>(RTD("cqg.rtd",,"StudyData",B57, "BBnds", "MAType=Sim,InputChoice=Close,Period1=20,Percent=2,Divisor=0", "BHI","A60C","0","ALL",,,"False","D")-RTD("cqg.rtd",,"StudyData",B57, "BBnds", "MAType=Sim,InputChoice=Close,Period1=20,Percent=2,Divisor=0", "BLO","A60C","0","ALL",,,"False","D"))/RTD("cqg.rtd",,"StudyData",B57, "BBnds", "MAType=Sim,InputChoice=Close,Period1=20,Percent=2,Divisor=0", "BMA","A60C","0","ALL",,,"False","D")</f>
        <v>1.5082959474003992E-2</v>
      </c>
      <c r="O57" s="20" t="str">
        <f>B57</f>
        <v>ZSE</v>
      </c>
      <c r="P57" s="68">
        <f>IF(ISNA(RTD("cqg.rtd",,"StudyData",O57, "Vol", "VolType=auto,CoCType=auto", "Vol","1","0","ALL",,,"TRUE","T")),"",RTD("cqg.rtd",,"StudyData",O57, "Vol", "VolType=auto,CoCType=auto", "Vol","1","0","ALL",,,"TRUE","T"))</f>
        <v>10</v>
      </c>
      <c r="Q57" s="68" t="str">
        <f>RTD("cqg.rtd",,"StudyData",O57,"BBVlm^",,"c1","1","-1")</f>
        <v>769: The study is disabled.</v>
      </c>
      <c r="R57" s="68">
        <f>IF(ISNA(RTD("cqg.rtd",,"StudyData",O57, "Vol", "VolType=auto,CoCType=auto", "Vol","5","0","ALL",,,"TRUE","T")),"",RTD("cqg.rtd",,"StudyData",O57, "Vol", "VolType=auto,CoCType=auto", "Vol","5","0","ALL",,,"TRUE","T"))</f>
        <v>887</v>
      </c>
      <c r="S57" s="68" t="str">
        <f>RTD("cqg.rtd",,"StudyData",O57,"BBVlm^",,"c1","5","-1")</f>
        <v>769: The study is disabled.</v>
      </c>
      <c r="T57" s="68">
        <f>IF(ISNA(RTD("cqg.rtd",,"StudyData",O57, "Vol", "VolType=auto,CoCType=auto", "Vol","15","0","ALL",,,"TRUE","T")),"",RTD("cqg.rtd",,"StudyData",O57, "Vol", "VolType=auto,CoCType=auto", "Vol","15","0","ALL",,,"TRUE","T"))</f>
        <v>1521</v>
      </c>
      <c r="U57" s="68" t="str">
        <f>RTD("cqg.rtd",,"StudyData",O57,"BBVlm^",,"c1","15","-1")</f>
        <v>769: The study is disabled.</v>
      </c>
      <c r="V57" s="91">
        <f>RTD("cqg.rtd",,"StudyData",O57, "Vol", "VolType=auto,CoCType=auto", "Vol","D","0","ALL",,,"TRUE","T")</f>
        <v>106381</v>
      </c>
      <c r="W57" s="91">
        <f>RTD("cqg.rtd",,"StudyData",O57, "Vol", "VolType=auto,CoCType=auto", "Vol","D","-1","ALL",,,"TRUE","T")</f>
        <v>252771</v>
      </c>
      <c r="X57" s="92">
        <f>IF(ISERROR((V57-W57)/W57),"",(V57-W57)/W57)</f>
        <v>-0.57914080333582574</v>
      </c>
      <c r="Y57" s="92">
        <f>IF(ISERROR((V57-W57)/W57),"",(V57-W57)/W57)</f>
        <v>-0.57914080333582574</v>
      </c>
      <c r="Z57" s="93">
        <f>IF(ISNA(RTD("cqg.rtd", ,"ContractData",B57, "Open",,"T")),"",RTD("cqg.rtd", ,"ContractData",B57, "Open",,"T"))</f>
        <v>934</v>
      </c>
      <c r="AA57" s="94">
        <f>IF(ISNA(RTD("cqg.rtd", ,"ContractData",B57, "High",,"T")),"",RTD("cqg.rtd", ,"ContractData",B57, "High",,"T"))</f>
        <v>944.75</v>
      </c>
      <c r="AB57" s="95">
        <f>IF(ISNA(RTD("cqg.rtd", ,"ContractData",B57, "Low",,"T")),"",RTD("cqg.rtd", ,"ContractData",B57, "Low",,"T"))</f>
        <v>932.5</v>
      </c>
      <c r="AC57" s="20" t="str">
        <f>B57</f>
        <v>ZSE</v>
      </c>
      <c r="AD57" s="137">
        <f>Instructions!B54</f>
        <v>5.0000000000000001E-4</v>
      </c>
      <c r="AE57" s="137">
        <f>IF((AA57-F57)&lt;AD57,1,0)</f>
        <v>0</v>
      </c>
      <c r="AF57" s="137">
        <f>IF((F57-AB57)&lt;AD57,1,0)</f>
        <v>0</v>
      </c>
      <c r="AG57" s="139"/>
      <c r="AH57" s="137">
        <f>IF(F57="",0,IF(Z57=F57,1,0))</f>
        <v>0</v>
      </c>
      <c r="AI57" s="137"/>
    </row>
    <row r="58" spans="1:35" ht="4.05" customHeight="1" thickBot="1" x14ac:dyDescent="0.35">
      <c r="A58" s="138"/>
      <c r="B58" s="21"/>
      <c r="C58" s="86"/>
      <c r="D58" s="87"/>
      <c r="E58" s="88"/>
      <c r="F58" s="89"/>
      <c r="G58" s="90"/>
      <c r="H58" s="90"/>
      <c r="I58" s="63"/>
      <c r="J58" s="78"/>
      <c r="K58" s="78"/>
      <c r="L58" s="78"/>
      <c r="M58" s="78"/>
      <c r="N58" s="78"/>
      <c r="O58" s="22"/>
      <c r="P58" s="68" t="str">
        <f>RTD("cqg.rtd",,"StudyData",O58, "Vol", "VolType=auto,CoCType=auto", "Vol","1","0","ALL",,,"TRUE","T")</f>
        <v>Obligatory parameter &lt;contract&gt;(position - 1) is not specified</v>
      </c>
      <c r="Q58" s="118"/>
      <c r="R58" s="97"/>
      <c r="S58" s="97"/>
      <c r="T58" s="97"/>
      <c r="U58" s="97"/>
      <c r="V58" s="97"/>
      <c r="W58" s="97"/>
      <c r="X58" s="97"/>
      <c r="Y58" s="97"/>
      <c r="Z58" s="122"/>
      <c r="AA58" s="123"/>
      <c r="AB58" s="124"/>
      <c r="AC58" s="22"/>
      <c r="AD58" s="137"/>
      <c r="AE58" s="137"/>
      <c r="AF58" s="137"/>
      <c r="AG58" s="137"/>
      <c r="AH58" s="137"/>
      <c r="AI58" s="137"/>
    </row>
    <row r="59" spans="1:35" ht="13.8" customHeight="1" x14ac:dyDescent="0.3">
      <c r="A59" s="138"/>
      <c r="B59" s="3" t="s">
        <v>54</v>
      </c>
      <c r="C59" s="46">
        <f>IF(ISNA(RTD("cqg.rtd", ,"ContractData",B59, "Y_CLose",,"T")),"",RTD("cqg.rtd", ,"ContractData",B59, "Y_CLose",,"T"))</f>
        <v>343.5</v>
      </c>
      <c r="D59" s="47">
        <f>IF(ISNA(RTD("cqg.rtd", ,"ContractData",B59, "Bid",,"T")),"",RTD("cqg.rtd", ,"ContractData",B59, "Bid",,"T"))</f>
        <v>344.75</v>
      </c>
      <c r="E59" s="48">
        <f>IF(ISNA(RTD("cqg.rtd", ,"ContractData",B59, "Ask",,"T")),"",RTD("cqg.rtd", ,"ContractData",B59, "Ask",,"T"))</f>
        <v>345</v>
      </c>
      <c r="F59" s="49">
        <f>IF(ISNA(RTD("cqg.rtd", ,"ContractData",B59, "LastTradeorSettle",,"T")),"",RTD("cqg.rtd", ,"ContractData",B59, "LastTradeorSettle",,"T"))</f>
        <v>344.75</v>
      </c>
      <c r="G59" s="50"/>
      <c r="H59" s="50">
        <f>IF(ISNA(RTD("cqg.rtd", ,"ContractData",B59, "NetLastQuoteToday",,"T")),"",RTD("cqg.rtd", ,"ContractData",B59, "NetLastQuoteToday",,"T"))</f>
        <v>1.25</v>
      </c>
      <c r="I59" s="51">
        <f>IF(ISERROR(RTD("cqg.rtd",,"ContractData",B59,"PerCentNetLastQuote",,"T")/100),"",RTD("cqg.rtd",,"ContractData",B59,"PerCentNetLastQuote",,"T")/100)</f>
        <v>3.6390101892285298E-3</v>
      </c>
      <c r="J59" s="83">
        <f>I59</f>
        <v>3.6390101892285298E-3</v>
      </c>
      <c r="K59" s="51">
        <f>(RTD("cqg.rtd",,"StudyData",B59, "BBnds", "MAType=Sim,InputChoice=Close,Period1=20,Percent=2,Divisor=0", "BHI","A5C","0","ALL",,,"False","D")-RTD("cqg.rtd",,"StudyData",B59, "BBnds", "MAType=Sim,InputChoice=Close,Period1=20,Percent=2,Divisor=0", "BLO","A5C","0","ALL",,,"False","D"))/RTD("cqg.rtd",,"StudyData",B59, "BBnds", "MAType=Sim,InputChoice=Close,Period1=20,Percent=2,Divisor=0", "BMA","A5C","0","ALL",,,"False","D")</f>
        <v>7.9965232507606451E-3</v>
      </c>
      <c r="L59" s="51">
        <f>(RTD("cqg.rtd",,"StudyData",B59, "BBnds", "MAType=Sim,InputChoice=Close,Period1=20,Percent=2,Divisor=0", "BHI","A15C","0","ALL",,,"False","D")-RTD("cqg.rtd",,"StudyData",B59, "BBnds", "MAType=Sim,InputChoice=Close,Period1=20,Percent=2,Divisor=0", "BLO","A15C","0","ALL",,,"False","D"))/RTD("cqg.rtd",,"StudyData",B59, "BBnds", "MAType=Sim,InputChoice=Close,Period1=20,Percent=2,Divisor=0", "BMA","A15C","0","ALL",,,"False","D")</f>
        <v>2.27272727272727E-2</v>
      </c>
      <c r="M59" s="51">
        <f>(RTD("cqg.rtd",,"StudyData",B59, "BBnds", "MAType=Sim,InputChoice=Close,Period1=20,Percent=2,Divisor=0", "BHI","A30C","0","ALL",,,"False","D")-RTD("cqg.rtd",,"StudyData",B59, "BBnds", "MAType=Sim,InputChoice=Close,Period1=20,Percent=2,Divisor=0", "BLO","A30C","0","ALL",,,"False","D"))/RTD("cqg.rtd",,"StudyData",B59, "BBnds", "MAType=Sim,InputChoice=Close,Period1=20,Percent=2,Divisor=0", "BMA","A30C","0","ALL",,,"False","D")</f>
        <v>1.8633830352192855E-2</v>
      </c>
      <c r="N59" s="51">
        <f>(RTD("cqg.rtd",,"StudyData",B59, "BBnds", "MAType=Sim,InputChoice=Close,Period1=20,Percent=2,Divisor=0", "BHI","A60C","0","ALL",,,"False","D")-RTD("cqg.rtd",,"StudyData",B59, "BBnds", "MAType=Sim,InputChoice=Close,Period1=20,Percent=2,Divisor=0", "BLO","A60C","0","ALL",,,"False","D"))/RTD("cqg.rtd",,"StudyData",B59, "BBnds", "MAType=Sim,InputChoice=Close,Period1=20,Percent=2,Divisor=0", "BMA","A60C","0","ALL",,,"False","D")</f>
        <v>1.8325203726962128E-2</v>
      </c>
      <c r="O59" s="23" t="str">
        <f>B59</f>
        <v>ZCE</v>
      </c>
      <c r="P59" s="68">
        <f>IF(ISNA(RTD("cqg.rtd",,"StudyData",O59, "Vol", "VolType=auto,CoCType=auto", "Vol","1","0","ALL",,,"TRUE","T")),"",RTD("cqg.rtd",,"StudyData",O59, "Vol", "VolType=auto,CoCType=auto", "Vol","1","0","ALL",,,"TRUE","T"))</f>
        <v>28</v>
      </c>
      <c r="Q59" s="68" t="str">
        <f>RTD("cqg.rtd",,"StudyData",O59,"BBVlm^",,"c1","1","-1")</f>
        <v>769: The study is disabled.</v>
      </c>
      <c r="R59" s="68">
        <f>IF(ISNA(RTD("cqg.rtd",,"StudyData",O59, "Vol", "VolType=auto,CoCType=auto", "Vol","5","0","ALL",,,"TRUE","T")),"",RTD("cqg.rtd",,"StudyData",O59, "Vol", "VolType=auto,CoCType=auto", "Vol","5","0","ALL",,,"TRUE","T"))</f>
        <v>1031</v>
      </c>
      <c r="S59" s="68" t="str">
        <f>RTD("cqg.rtd",,"StudyData",O59,"BBVlm^",,"c1","5","-1")</f>
        <v>769: The study is disabled.</v>
      </c>
      <c r="T59" s="68">
        <f>IF(ISNA(RTD("cqg.rtd",,"StudyData",O59, "Vol", "VolType=auto,CoCType=auto", "Vol","15","0","ALL",,,"TRUE","T")),"",RTD("cqg.rtd",,"StudyData",O59, "Vol", "VolType=auto,CoCType=auto", "Vol","15","0","ALL",,,"TRUE","T"))</f>
        <v>1970</v>
      </c>
      <c r="U59" s="68" t="str">
        <f>RTD("cqg.rtd",,"StudyData",O59,"BBVlm^",,"c1","15","-1")</f>
        <v>769: The study is disabled.</v>
      </c>
      <c r="V59" s="91">
        <f>RTD("cqg.rtd",,"StudyData",O59, "Vol", "VolType=auto,CoCType=auto", "Vol","D","0","ALL",,,"TRUE","T")</f>
        <v>157517</v>
      </c>
      <c r="W59" s="91">
        <f>RTD("cqg.rtd",,"StudyData",O59, "Vol", "VolType=auto,CoCType=auto", "Vol","D","-1","ALL",,,"TRUE","T")</f>
        <v>201721</v>
      </c>
      <c r="X59" s="92">
        <f>IF(ISERROR((V59-W59)/W59),"",(V59-W59)/W59)</f>
        <v>-0.21913434892747904</v>
      </c>
      <c r="Y59" s="92">
        <f>IF(ISERROR((V59-W59)/W59),"",(V59-W59)/W59)</f>
        <v>-0.21913434892747904</v>
      </c>
      <c r="Z59" s="93">
        <f>IF(ISNA(RTD("cqg.rtd", ,"ContractData",B59, "Open",,"T")),"",RTD("cqg.rtd", ,"ContractData",B59, "Open",,"T"))</f>
        <v>342.5</v>
      </c>
      <c r="AA59" s="94">
        <f>IF(ISNA(RTD("cqg.rtd", ,"ContractData",B59, "High",,"T")),"",RTD("cqg.rtd", ,"ContractData",B59, "High",,"T"))</f>
        <v>348</v>
      </c>
      <c r="AB59" s="95">
        <f>IF(ISNA(RTD("cqg.rtd", ,"ContractData",B59, "Low",,"T")),"",RTD("cqg.rtd", ,"ContractData",B59, "Low",,"T"))</f>
        <v>340.75</v>
      </c>
      <c r="AC59" s="23" t="str">
        <f>B59</f>
        <v>ZCE</v>
      </c>
      <c r="AD59" s="137">
        <f>Instructions!B56</f>
        <v>5.0000000000000002E-5</v>
      </c>
      <c r="AE59" s="137">
        <f>IF((AA59-F59)&lt;AD59,1,0)</f>
        <v>0</v>
      </c>
      <c r="AF59" s="137">
        <f>IF((F59-AB59)&lt;AD59,1,0)</f>
        <v>0</v>
      </c>
      <c r="AG59" s="139"/>
      <c r="AH59" s="137">
        <f>IF(F59="",0,IF(Z59=F59,1,0))</f>
        <v>0</v>
      </c>
      <c r="AI59" s="137"/>
    </row>
    <row r="60" spans="1:35" ht="4.05" customHeight="1" thickBot="1" x14ac:dyDescent="0.35">
      <c r="A60" s="138"/>
      <c r="B60" s="140"/>
      <c r="C60" s="86"/>
      <c r="D60" s="87"/>
      <c r="E60" s="88"/>
      <c r="F60" s="89"/>
      <c r="G60" s="90"/>
      <c r="H60" s="90"/>
      <c r="I60" s="63"/>
      <c r="J60" s="78"/>
      <c r="K60" s="78"/>
      <c r="L60" s="78"/>
      <c r="M60" s="78"/>
      <c r="N60" s="78"/>
      <c r="O60" s="2"/>
      <c r="P60" s="68"/>
      <c r="Q60" s="118"/>
      <c r="R60" s="85"/>
      <c r="S60" s="85"/>
      <c r="T60" s="85"/>
      <c r="U60" s="85"/>
      <c r="V60" s="85"/>
      <c r="W60" s="85"/>
      <c r="X60" s="85"/>
      <c r="Y60" s="85"/>
      <c r="Z60" s="125"/>
      <c r="AA60" s="126"/>
      <c r="AB60" s="127"/>
      <c r="AC60" s="2"/>
      <c r="AD60" s="137"/>
      <c r="AE60" s="137"/>
      <c r="AF60" s="137"/>
      <c r="AG60" s="137"/>
      <c r="AH60" s="137"/>
      <c r="AI60" s="137"/>
    </row>
    <row r="61" spans="1:35" ht="15" thickBot="1" x14ac:dyDescent="0.35">
      <c r="A61" s="141"/>
      <c r="B61" s="4" t="s">
        <v>53</v>
      </c>
      <c r="C61" s="46">
        <f>IF(ISNA(RTD("cqg.rtd", ,"ContractData",B61, "Y_CLose",,"T")),"",RTD("cqg.rtd", ,"ContractData",B61, "Y_CLose",,"T"))</f>
        <v>508</v>
      </c>
      <c r="D61" s="47">
        <f>IF(ISNA(RTD("cqg.rtd", ,"ContractData",B61, "Bid",,"T")),"",RTD("cqg.rtd", ,"ContractData",B61, "Bid",,"T"))</f>
        <v>493.25</v>
      </c>
      <c r="E61" s="48">
        <f>IF(ISNA(RTD("cqg.rtd", ,"ContractData",B61, "Ask",,"T")),"",RTD("cqg.rtd", ,"ContractData",B61, "Ask",,"T"))</f>
        <v>493.5</v>
      </c>
      <c r="F61" s="49">
        <f>IF(ISNA(RTD("cqg.rtd", ,"ContractData",B61, "LastTradeorSettle",,"T")),"",RTD("cqg.rtd", ,"ContractData",B61, "LastTradeorSettle",,"T"))</f>
        <v>493.25</v>
      </c>
      <c r="G61" s="50"/>
      <c r="H61" s="50">
        <f>IF(ISNA(RTD("cqg.rtd", ,"ContractData",B61, "NetLastQuoteToday",,"T")),"",RTD("cqg.rtd", ,"ContractData",B61, "NetLastQuoteToday",,"T"))</f>
        <v>-14.75</v>
      </c>
      <c r="I61" s="51">
        <f>IF(ISERROR(RTD("cqg.rtd",,"ContractData",B61,"PerCentNetLastQuote",,"T")/100),"",RTD("cqg.rtd",,"ContractData",B61,"PerCentNetLastQuote",,"T")/100)</f>
        <v>-2.9035433070866142E-2</v>
      </c>
      <c r="J61" s="83">
        <f>I61</f>
        <v>-2.9035433070866142E-2</v>
      </c>
      <c r="K61" s="51">
        <f>(RTD("cqg.rtd",,"StudyData",B61, "BBnds", "MAType=Sim,InputChoice=Close,Period1=20,Percent=2,Divisor=0", "BHI","A5C","0","ALL",,,"False","D")-RTD("cqg.rtd",,"StudyData",B61, "BBnds", "MAType=Sim,InputChoice=Close,Period1=20,Percent=2,Divisor=0", "BLO","A5C","0","ALL",,,"False","D"))/RTD("cqg.rtd",,"StudyData",B61, "BBnds", "MAType=Sim,InputChoice=Close,Period1=20,Percent=2,Divisor=0", "BMA","A5C","0","ALL",,,"False","D")</f>
        <v>1.367293309076196E-2</v>
      </c>
      <c r="L61" s="51">
        <f>(RTD("cqg.rtd",,"StudyData",B61, "BBnds", "MAType=Sim,InputChoice=Close,Period1=20,Percent=2,Divisor=0", "BHI","A15C","0","ALL",,,"False","D")-RTD("cqg.rtd",,"StudyData",B61, "BBnds", "MAType=Sim,InputChoice=Close,Period1=20,Percent=2,Divisor=0", "BLO","A15C","0","ALL",,,"False","D"))/RTD("cqg.rtd",,"StudyData",B61, "BBnds", "MAType=Sim,InputChoice=Close,Period1=20,Percent=2,Divisor=0", "BMA","A15C","0","ALL",,,"False","D")</f>
        <v>2.8482040791769535E-2</v>
      </c>
      <c r="M61" s="51">
        <f>(RTD("cqg.rtd",,"StudyData",B61, "BBnds", "MAType=Sim,InputChoice=Close,Period1=20,Percent=2,Divisor=0", "BHI","A30C","0","ALL",,,"False","D")-RTD("cqg.rtd",,"StudyData",B61, "BBnds", "MAType=Sim,InputChoice=Close,Period1=20,Percent=2,Divisor=0", "BLO","A30C","0","ALL",,,"False","D"))/RTD("cqg.rtd",,"StudyData",B61, "BBnds", "MAType=Sim,InputChoice=Close,Period1=20,Percent=2,Divisor=0", "BMA","A30C","0","ALL",,,"False","D")</f>
        <v>2.8280850383631706E-2</v>
      </c>
      <c r="N61" s="51">
        <f>(RTD("cqg.rtd",,"StudyData",B61, "BBnds", "MAType=Sim,InputChoice=Close,Period1=20,Percent=2,Divisor=0", "BHI","A60C","0","ALL",,,"False","D")-RTD("cqg.rtd",,"StudyData",B61, "BBnds", "MAType=Sim,InputChoice=Close,Period1=20,Percent=2,Divisor=0", "BLO","A60C","0","ALL",,,"False","D"))/RTD("cqg.rtd",,"StudyData",B61, "BBnds", "MAType=Sim,InputChoice=Close,Period1=20,Percent=2,Divisor=0", "BMA","A60C","0","ALL",,,"False","D")</f>
        <v>3.232764613581747E-2</v>
      </c>
      <c r="O61" s="20" t="str">
        <f>B61</f>
        <v>ZWA</v>
      </c>
      <c r="P61" s="68">
        <f>IF(ISNA(RTD("cqg.rtd",,"StudyData",O61, "Vol", "VolType=auto,CoCType=auto", "Vol","1","0","ALL",,,"TRUE","T")),"",RTD("cqg.rtd",,"StudyData",O61, "Vol", "VolType=auto,CoCType=auto", "Vol","1","0","ALL",,,"TRUE","T"))</f>
        <v>14</v>
      </c>
      <c r="Q61" s="68" t="str">
        <f>RTD("cqg.rtd",,"StudyData",O61,"BBVlm^",,"c1","1","-1")</f>
        <v>769: The study is disabled.</v>
      </c>
      <c r="R61" s="68">
        <f>IF(ISNA(RTD("cqg.rtd",,"StudyData",O61, "Vol", "VolType=auto,CoCType=auto", "Vol","5","0","ALL",,,"TRUE","T")),"",RTD("cqg.rtd",,"StudyData",O61, "Vol", "VolType=auto,CoCType=auto", "Vol","5","0","ALL",,,"TRUE","T"))</f>
        <v>363</v>
      </c>
      <c r="S61" s="68" t="str">
        <f>RTD("cqg.rtd",,"StudyData",O61,"BBVlm^",,"c1","5","-1")</f>
        <v>769: The study is disabled.</v>
      </c>
      <c r="T61" s="68">
        <f>IF(ISNA(RTD("cqg.rtd",,"StudyData",O61, "Vol", "VolType=auto,CoCType=auto", "Vol","15","0","ALL",,,"TRUE","T")),"",RTD("cqg.rtd",,"StudyData",O61, "Vol", "VolType=auto,CoCType=auto", "Vol","15","0","ALL",,,"TRUE","T"))</f>
        <v>946</v>
      </c>
      <c r="U61" s="68" t="str">
        <f>RTD("cqg.rtd",,"StudyData",O61,"BBVlm^",,"c1","15","-1")</f>
        <v>769: The study is disabled.</v>
      </c>
      <c r="V61" s="91">
        <f>RTD("cqg.rtd",,"StudyData",O61, "Vol", "VolType=auto,CoCType=auto", "Vol","D","0","ALL",,,"TRUE","T")</f>
        <v>59995</v>
      </c>
      <c r="W61" s="91">
        <f>RTD("cqg.rtd",,"StudyData",O61, "Vol", "VolType=auto,CoCType=auto", "Vol","D","-1","ALL",,,"TRUE","T")</f>
        <v>71482</v>
      </c>
      <c r="X61" s="92">
        <f>IF(ISERROR((V61-W61)/W61),"",(V61-W61)/W61)</f>
        <v>-0.1606977980470608</v>
      </c>
      <c r="Y61" s="92">
        <f>IF(ISERROR((V61-W61)/W61),"",(V61-W61)/W61)</f>
        <v>-0.1606977980470608</v>
      </c>
      <c r="Z61" s="93">
        <f>IF(ISNA(RTD("cqg.rtd", ,"ContractData",B61, "Open",,"T")),"",RTD("cqg.rtd", ,"ContractData",B61, "Open",,"T"))</f>
        <v>508</v>
      </c>
      <c r="AA61" s="94">
        <f>IF(ISNA(RTD("cqg.rtd", ,"ContractData",B61, "High",,"T")),"",RTD("cqg.rtd", ,"ContractData",B61, "High",,"T"))</f>
        <v>508.25</v>
      </c>
      <c r="AB61" s="95">
        <f>IF(ISNA(RTD("cqg.rtd", ,"ContractData",B61, "Low",,"T")),"",RTD("cqg.rtd", ,"ContractData",B61, "Low",,"T"))</f>
        <v>492</v>
      </c>
      <c r="AC61" s="20" t="str">
        <f>B61</f>
        <v>ZWA</v>
      </c>
      <c r="AD61" s="137">
        <f>Instructions!B58</f>
        <v>1.5E-3</v>
      </c>
      <c r="AE61" s="137">
        <f>IF((AA61-F61)&lt;AD61,1,0)</f>
        <v>0</v>
      </c>
      <c r="AF61" s="137">
        <f>IF((F61-AB61)&lt;AD61,1,0)</f>
        <v>0</v>
      </c>
      <c r="AG61" s="139"/>
      <c r="AH61" s="137">
        <f>IF(F61="",0,IF(Z61=F61,1,0))</f>
        <v>0</v>
      </c>
      <c r="AI61" s="137"/>
    </row>
    <row r="62" spans="1:35" ht="12" customHeight="1" x14ac:dyDescent="0.3">
      <c r="A62" s="135"/>
      <c r="B62" s="41" t="s">
        <v>0</v>
      </c>
      <c r="C62" s="42" t="s">
        <v>1</v>
      </c>
      <c r="D62" s="35" t="s">
        <v>2</v>
      </c>
      <c r="E62" s="35" t="s">
        <v>3</v>
      </c>
      <c r="F62" s="42" t="s">
        <v>4</v>
      </c>
      <c r="G62" s="42"/>
      <c r="H62" s="42" t="s">
        <v>5</v>
      </c>
      <c r="I62" s="42" t="s">
        <v>6</v>
      </c>
      <c r="J62" s="42" t="s">
        <v>6</v>
      </c>
      <c r="K62" s="42" t="s">
        <v>7</v>
      </c>
      <c r="L62" s="42" t="s">
        <v>8</v>
      </c>
      <c r="M62" s="42" t="s">
        <v>9</v>
      </c>
      <c r="N62" s="42" t="s">
        <v>10</v>
      </c>
      <c r="O62" s="42" t="s">
        <v>0</v>
      </c>
      <c r="P62" s="37" t="s">
        <v>44</v>
      </c>
      <c r="Q62" s="32"/>
      <c r="R62" s="37" t="s">
        <v>45</v>
      </c>
      <c r="S62" s="32"/>
      <c r="T62" s="37" t="s">
        <v>46</v>
      </c>
      <c r="U62" s="32"/>
      <c r="V62" s="37" t="s">
        <v>47</v>
      </c>
      <c r="W62" s="37" t="s">
        <v>48</v>
      </c>
      <c r="X62" s="37" t="s">
        <v>49</v>
      </c>
      <c r="Y62" s="37" t="s">
        <v>49</v>
      </c>
      <c r="Z62" s="42" t="s">
        <v>11</v>
      </c>
      <c r="AA62" s="42" t="s">
        <v>12</v>
      </c>
      <c r="AB62" s="44" t="s">
        <v>13</v>
      </c>
      <c r="AC62" s="33" t="s">
        <v>0</v>
      </c>
    </row>
    <row r="63" spans="1:35" ht="12" customHeight="1" thickBot="1" x14ac:dyDescent="0.35">
      <c r="A63" s="135"/>
      <c r="B63" s="34"/>
      <c r="C63" s="36"/>
      <c r="D63" s="36"/>
      <c r="E63" s="36"/>
      <c r="F63" s="36"/>
      <c r="G63" s="35"/>
      <c r="H63" s="36"/>
      <c r="I63" s="36"/>
      <c r="J63" s="36"/>
      <c r="K63" s="36"/>
      <c r="L63" s="36"/>
      <c r="M63" s="36"/>
      <c r="N63" s="36"/>
      <c r="O63" s="36"/>
      <c r="P63" s="38"/>
      <c r="Q63" s="32"/>
      <c r="R63" s="38"/>
      <c r="S63" s="32"/>
      <c r="T63" s="38"/>
      <c r="U63" s="32"/>
      <c r="V63" s="38"/>
      <c r="W63" s="38"/>
      <c r="X63" s="38"/>
      <c r="Y63" s="38"/>
      <c r="Z63" s="35"/>
      <c r="AA63" s="35"/>
      <c r="AB63" s="45"/>
      <c r="AC63" s="34"/>
    </row>
    <row r="64" spans="1:35" ht="15" thickBot="1" x14ac:dyDescent="0.35">
      <c r="B64" s="39">
        <f ca="1">NOW()</f>
        <v>41921.433654282409</v>
      </c>
      <c r="C64" s="40"/>
      <c r="D64" s="28"/>
      <c r="E64" s="40" t="s">
        <v>59</v>
      </c>
      <c r="F64" s="40"/>
      <c r="G64" s="40"/>
      <c r="H64" s="40"/>
      <c r="I64" s="40"/>
      <c r="J64" s="40"/>
      <c r="K64" s="40"/>
      <c r="L64" s="43"/>
    </row>
    <row r="69" spans="11:11" x14ac:dyDescent="0.3">
      <c r="K69" s="31">
        <f>MEDIAN($K$5:$K$61)</f>
        <v>1.2648038222093613E-2</v>
      </c>
    </row>
  </sheetData>
  <sheetProtection algorithmName="SHA-512" hashValue="x8Fc9v0h+8LMD0Ztmos/OcVph/nNzUTX2ktTHSU5Jo/ZNzHppkzkmag9MwwcsJBkvxaFJlhIfTj9AMtxblhlPA==" saltValue="HVYJy0XKiZsE6F3QQ6ex9A==" spinCount="100000" sheet="1" objects="1" scenarios="1" selectLockedCells="1"/>
  <mergeCells count="62">
    <mergeCell ref="N62:N63"/>
    <mergeCell ref="X3:X4"/>
    <mergeCell ref="V62:V63"/>
    <mergeCell ref="W62:W63"/>
    <mergeCell ref="X62:X63"/>
    <mergeCell ref="V3:V4"/>
    <mergeCell ref="W3:W4"/>
    <mergeCell ref="O3:O4"/>
    <mergeCell ref="P62:P63"/>
    <mergeCell ref="R62:R63"/>
    <mergeCell ref="T62:T63"/>
    <mergeCell ref="M62:M63"/>
    <mergeCell ref="AC3:AC4"/>
    <mergeCell ref="Z62:Z63"/>
    <mergeCell ref="AA62:AA63"/>
    <mergeCell ref="AB62:AB63"/>
    <mergeCell ref="AC62:AC63"/>
    <mergeCell ref="Z3:Z4"/>
    <mergeCell ref="AA3:AA4"/>
    <mergeCell ref="AB3:AB4"/>
    <mergeCell ref="O62:O63"/>
    <mergeCell ref="M3:M4"/>
    <mergeCell ref="P3:P4"/>
    <mergeCell ref="R3:R4"/>
    <mergeCell ref="T3:T4"/>
    <mergeCell ref="N3:N4"/>
    <mergeCell ref="Y62:Y63"/>
    <mergeCell ref="B64:C64"/>
    <mergeCell ref="B62:B63"/>
    <mergeCell ref="C62:C63"/>
    <mergeCell ref="D62:D63"/>
    <mergeCell ref="E62:E63"/>
    <mergeCell ref="E64:L64"/>
    <mergeCell ref="L62:L63"/>
    <mergeCell ref="F62:F63"/>
    <mergeCell ref="H62:H63"/>
    <mergeCell ref="I62:I63"/>
    <mergeCell ref="J62:J63"/>
    <mergeCell ref="K62:K63"/>
    <mergeCell ref="G62:G63"/>
    <mergeCell ref="Z1:AB1"/>
    <mergeCell ref="Y3:Y4"/>
    <mergeCell ref="Z2:AB2"/>
    <mergeCell ref="J1:V2"/>
    <mergeCell ref="F1:H1"/>
    <mergeCell ref="F2:H2"/>
    <mergeCell ref="A5:A61"/>
    <mergeCell ref="W1:X1"/>
    <mergeCell ref="W2:X2"/>
    <mergeCell ref="B3:B4"/>
    <mergeCell ref="C3:C4"/>
    <mergeCell ref="D3:D4"/>
    <mergeCell ref="E3:E4"/>
    <mergeCell ref="F3:F4"/>
    <mergeCell ref="C1:D1"/>
    <mergeCell ref="C2:D2"/>
    <mergeCell ref="J3:J4"/>
    <mergeCell ref="H3:H4"/>
    <mergeCell ref="I3:I4"/>
    <mergeCell ref="K3:K4"/>
    <mergeCell ref="L3:L4"/>
    <mergeCell ref="G3:G4"/>
  </mergeCells>
  <conditionalFormatting sqref="J10">
    <cfRule type="dataBar" priority="10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{175A3B55-1DD0-4FEB-BC68-ACEF02F94703}</x14:id>
        </ext>
      </extLst>
    </cfRule>
  </conditionalFormatting>
  <conditionalFormatting sqref="J12">
    <cfRule type="dataBar" priority="10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{E8F430C0-5D7E-46BF-8B2C-9ED7E2562F0F}</x14:id>
        </ext>
      </extLst>
    </cfRule>
  </conditionalFormatting>
  <conditionalFormatting sqref="J14">
    <cfRule type="dataBar" priority="102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{7F0DE6CA-7AE6-4DA8-AFE9-EB9186DC9BDD}</x14:id>
        </ext>
      </extLst>
    </cfRule>
  </conditionalFormatting>
  <conditionalFormatting sqref="J16">
    <cfRule type="dataBar" priority="102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{BFF08E5D-E4B2-4E52-90F5-15164C57E1CD}</x14:id>
        </ext>
      </extLst>
    </cfRule>
  </conditionalFormatting>
  <conditionalFormatting sqref="J18">
    <cfRule type="dataBar" priority="102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{35DE3B9C-A355-439F-B11E-0ED733D1670C}</x14:id>
        </ext>
      </extLst>
    </cfRule>
  </conditionalFormatting>
  <conditionalFormatting sqref="J20">
    <cfRule type="dataBar" priority="101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{F18A06C8-41C1-44C3-8E6A-315CE5D0E242}</x14:id>
        </ext>
      </extLst>
    </cfRule>
  </conditionalFormatting>
  <conditionalFormatting sqref="J22">
    <cfRule type="dataBar" priority="101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{311E7D9D-6CD0-4A72-A76F-626541951AE7}</x14:id>
        </ext>
      </extLst>
    </cfRule>
  </conditionalFormatting>
  <conditionalFormatting sqref="J24">
    <cfRule type="dataBar" priority="10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{E9C2D1B5-AC23-440F-AF3A-7080DB5B8F8D}</x14:id>
        </ext>
      </extLst>
    </cfRule>
  </conditionalFormatting>
  <conditionalFormatting sqref="J26">
    <cfRule type="dataBar" priority="100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{62D0E3F6-6989-49D5-BCA7-13C5D02C1CC7}</x14:id>
        </ext>
      </extLst>
    </cfRule>
  </conditionalFormatting>
  <conditionalFormatting sqref="J28">
    <cfRule type="dataBar" priority="10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{59C0E892-946D-4E7B-889E-4920785AD304}</x14:id>
        </ext>
      </extLst>
    </cfRule>
  </conditionalFormatting>
  <conditionalFormatting sqref="J30">
    <cfRule type="dataBar" priority="100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{532D1487-5D5C-4A0F-8560-7227E5CF494D}</x14:id>
        </ext>
      </extLst>
    </cfRule>
  </conditionalFormatting>
  <conditionalFormatting sqref="J32">
    <cfRule type="dataBar" priority="100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{EA5B3CDA-DC57-4A10-A2DB-3B5337C5CCCE}</x14:id>
        </ext>
      </extLst>
    </cfRule>
  </conditionalFormatting>
  <conditionalFormatting sqref="J34">
    <cfRule type="dataBar" priority="99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{8A7B0F4B-E23B-4BAA-BAC9-EA4B4B04A7AD}</x14:id>
        </ext>
      </extLst>
    </cfRule>
  </conditionalFormatting>
  <conditionalFormatting sqref="J36">
    <cfRule type="dataBar" priority="99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{6626A39D-1CA6-4BD3-8405-361004E9E54E}</x14:id>
        </ext>
      </extLst>
    </cfRule>
  </conditionalFormatting>
  <conditionalFormatting sqref="J38">
    <cfRule type="dataBar" priority="9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{E595FC3C-C4D0-442B-B1DA-9AA773E1EF7E}</x14:id>
        </ext>
      </extLst>
    </cfRule>
  </conditionalFormatting>
  <conditionalFormatting sqref="J40">
    <cfRule type="dataBar" priority="99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{F69518C3-12A9-4D22-9D8C-12B4B14C080D}</x14:id>
        </ext>
      </extLst>
    </cfRule>
  </conditionalFormatting>
  <conditionalFormatting sqref="J42">
    <cfRule type="dataBar" priority="99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{B69C1635-84F3-446B-9D54-704202B74CF7}</x14:id>
        </ext>
      </extLst>
    </cfRule>
  </conditionalFormatting>
  <conditionalFormatting sqref="J44">
    <cfRule type="dataBar" priority="9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{822031FA-53F4-4A86-B8E9-F5DEE3382276}</x14:id>
        </ext>
      </extLst>
    </cfRule>
  </conditionalFormatting>
  <conditionalFormatting sqref="J46">
    <cfRule type="dataBar" priority="99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{FF1C83DC-DA10-4E87-AE22-2EC1DCCFCB3E}</x14:id>
        </ext>
      </extLst>
    </cfRule>
  </conditionalFormatting>
  <conditionalFormatting sqref="J48">
    <cfRule type="dataBar" priority="99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{9F10BA4F-B64D-46C7-95D2-10A3F6B8C931}</x14:id>
        </ext>
      </extLst>
    </cfRule>
  </conditionalFormatting>
  <conditionalFormatting sqref="J50">
    <cfRule type="dataBar" priority="97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{F28B8FE7-8535-4560-BFF7-3C51B81410FB}</x14:id>
        </ext>
      </extLst>
    </cfRule>
  </conditionalFormatting>
  <conditionalFormatting sqref="J52">
    <cfRule type="dataBar" priority="9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{FB9A5ED7-2841-4627-AA04-61A3C65CE526}</x14:id>
        </ext>
      </extLst>
    </cfRule>
  </conditionalFormatting>
  <conditionalFormatting sqref="J54">
    <cfRule type="dataBar" priority="97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{43031157-6F2E-479A-B02F-4EC675CE4DDE}</x14:id>
        </ext>
      </extLst>
    </cfRule>
  </conditionalFormatting>
  <conditionalFormatting sqref="J56">
    <cfRule type="dataBar" priority="97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{44F34A06-7CB7-4B6E-8D11-9643EB1080A5}</x14:id>
        </ext>
      </extLst>
    </cfRule>
  </conditionalFormatting>
  <conditionalFormatting sqref="J58">
    <cfRule type="dataBar" priority="9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{578466F3-0E75-4273-8854-B0811212CE55}</x14:id>
        </ext>
      </extLst>
    </cfRule>
  </conditionalFormatting>
  <conditionalFormatting sqref="J60">
    <cfRule type="dataBar" priority="96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{6870E071-3014-4A1A-A3AD-A9515F64DED3}</x14:id>
        </ext>
      </extLst>
    </cfRule>
  </conditionalFormatting>
  <conditionalFormatting sqref="J5 J11 J13 J15 J17 J19 J21 J23 J25 J27 J29 J31 J33 J35 J37 J39 J41 J43 J45 J47 J49 J51 J53 J55 J57 J59 J61 J7:J9">
    <cfRule type="dataBar" priority="10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{0C33EBE5-08F6-4262-B2EA-FB041A8DB8AC}</x14:id>
        </ext>
      </extLst>
    </cfRule>
  </conditionalFormatting>
  <conditionalFormatting sqref="AA5">
    <cfRule type="expression" dxfId="493" priority="902">
      <formula>$AA$5-$F$5&lt;$AD$5</formula>
    </cfRule>
  </conditionalFormatting>
  <conditionalFormatting sqref="B5">
    <cfRule type="expression" dxfId="492" priority="639">
      <formula>$AH5=1</formula>
    </cfRule>
    <cfRule type="expression" dxfId="491" priority="827">
      <formula>$AE$5=1</formula>
    </cfRule>
    <cfRule type="expression" dxfId="490" priority="900">
      <formula>$AF$5=1</formula>
    </cfRule>
  </conditionalFormatting>
  <conditionalFormatting sqref="B7">
    <cfRule type="expression" dxfId="489" priority="637">
      <formula>$AH7=1</formula>
    </cfRule>
    <cfRule type="expression" dxfId="488" priority="826">
      <formula>$AE$7=1</formula>
    </cfRule>
    <cfRule type="expression" dxfId="487" priority="898">
      <formula>$AF$7=1</formula>
    </cfRule>
  </conditionalFormatting>
  <conditionalFormatting sqref="B9">
    <cfRule type="expression" dxfId="486" priority="606">
      <formula>$AH9=1</formula>
    </cfRule>
    <cfRule type="expression" dxfId="485" priority="825">
      <formula>$AE$9=1</formula>
    </cfRule>
    <cfRule type="expression" dxfId="484" priority="896">
      <formula>$AF$9=1</formula>
    </cfRule>
  </conditionalFormatting>
  <conditionalFormatting sqref="B11">
    <cfRule type="expression" dxfId="483" priority="605">
      <formula>$AH11=1</formula>
    </cfRule>
    <cfRule type="expression" dxfId="482" priority="824">
      <formula>$AE$11=1</formula>
    </cfRule>
    <cfRule type="expression" dxfId="481" priority="892">
      <formula>$AF$11=1</formula>
    </cfRule>
  </conditionalFormatting>
  <conditionalFormatting sqref="I5:I61">
    <cfRule type="colorScale" priority="887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B13">
    <cfRule type="expression" dxfId="480" priority="604">
      <formula>$AH13=1</formula>
    </cfRule>
    <cfRule type="expression" dxfId="479" priority="823">
      <formula>$AE$13=1</formula>
    </cfRule>
    <cfRule type="expression" dxfId="478" priority="854">
      <formula>$AF$13=1</formula>
    </cfRule>
  </conditionalFormatting>
  <conditionalFormatting sqref="B15">
    <cfRule type="expression" dxfId="477" priority="603">
      <formula>$AH15=1</formula>
    </cfRule>
    <cfRule type="expression" dxfId="476" priority="822">
      <formula>$AE$15=1</formula>
    </cfRule>
    <cfRule type="expression" dxfId="475" priority="853">
      <formula>$AF$15=1</formula>
    </cfRule>
  </conditionalFormatting>
  <conditionalFormatting sqref="B17">
    <cfRule type="expression" dxfId="474" priority="602">
      <formula>$AH17=1</formula>
    </cfRule>
    <cfRule type="expression" dxfId="473" priority="821">
      <formula>$AE$17=1</formula>
    </cfRule>
    <cfRule type="expression" dxfId="472" priority="852">
      <formula>$AF$17=1</formula>
    </cfRule>
  </conditionalFormatting>
  <conditionalFormatting sqref="B19">
    <cfRule type="expression" dxfId="471" priority="601">
      <formula>$AH19=1</formula>
    </cfRule>
    <cfRule type="expression" dxfId="470" priority="820">
      <formula>$AE$19=1</formula>
    </cfRule>
    <cfRule type="expression" dxfId="469" priority="851">
      <formula>$AF$19=1</formula>
    </cfRule>
  </conditionalFormatting>
  <conditionalFormatting sqref="B21">
    <cfRule type="expression" dxfId="468" priority="600">
      <formula>$AH21=1</formula>
    </cfRule>
    <cfRule type="expression" dxfId="467" priority="819">
      <formula>$AE$21=1</formula>
    </cfRule>
    <cfRule type="expression" dxfId="466" priority="850">
      <formula>$AF$21=1</formula>
    </cfRule>
  </conditionalFormatting>
  <conditionalFormatting sqref="B23">
    <cfRule type="expression" dxfId="465" priority="599">
      <formula>$AH23=1</formula>
    </cfRule>
    <cfRule type="expression" dxfId="464" priority="846">
      <formula>$AE$23=1</formula>
    </cfRule>
    <cfRule type="expression" dxfId="463" priority="849">
      <formula>$AF$23=1</formula>
    </cfRule>
  </conditionalFormatting>
  <conditionalFormatting sqref="B25">
    <cfRule type="expression" dxfId="462" priority="598">
      <formula>$AH25=1</formula>
    </cfRule>
    <cfRule type="expression" dxfId="461" priority="818">
      <formula>$AE$25=1</formula>
    </cfRule>
    <cfRule type="expression" dxfId="460" priority="848">
      <formula>$AF$25=1</formula>
    </cfRule>
  </conditionalFormatting>
  <conditionalFormatting sqref="B27">
    <cfRule type="expression" dxfId="459" priority="597">
      <formula>$AH27=1</formula>
    </cfRule>
    <cfRule type="expression" dxfId="458" priority="817">
      <formula>$AE$27=1</formula>
    </cfRule>
    <cfRule type="expression" dxfId="457" priority="847">
      <formula>$AF$27=1</formula>
    </cfRule>
  </conditionalFormatting>
  <conditionalFormatting sqref="B29">
    <cfRule type="expression" dxfId="456" priority="596">
      <formula>$AH29=1</formula>
    </cfRule>
    <cfRule type="expression" dxfId="455" priority="816">
      <formula>$AE$29=1</formula>
    </cfRule>
    <cfRule type="expression" dxfId="454" priority="844">
      <formula>$AF$29=1</formula>
    </cfRule>
  </conditionalFormatting>
  <conditionalFormatting sqref="B31">
    <cfRule type="expression" dxfId="453" priority="595">
      <formula>$AH15=1</formula>
    </cfRule>
    <cfRule type="expression" dxfId="452" priority="799">
      <formula>$AE$31=1</formula>
    </cfRule>
    <cfRule type="expression" dxfId="451" priority="843">
      <formula>$AF$31=1</formula>
    </cfRule>
  </conditionalFormatting>
  <conditionalFormatting sqref="B33">
    <cfRule type="expression" dxfId="450" priority="594">
      <formula>$AH33=1</formula>
    </cfRule>
    <cfRule type="expression" dxfId="449" priority="800">
      <formula>$AE$33=1</formula>
    </cfRule>
    <cfRule type="expression" dxfId="448" priority="842">
      <formula>$AF$33=1</formula>
    </cfRule>
  </conditionalFormatting>
  <conditionalFormatting sqref="B35">
    <cfRule type="expression" dxfId="447" priority="593">
      <formula>$AH35=1</formula>
    </cfRule>
    <cfRule type="expression" dxfId="446" priority="801">
      <formula>$AE$35=1</formula>
    </cfRule>
    <cfRule type="expression" dxfId="445" priority="841">
      <formula>$AF$35=1</formula>
    </cfRule>
  </conditionalFormatting>
  <conditionalFormatting sqref="B37">
    <cfRule type="expression" dxfId="444" priority="592">
      <formula>$AH37=1</formula>
    </cfRule>
    <cfRule type="expression" dxfId="443" priority="802">
      <formula>$AE$37=1</formula>
    </cfRule>
    <cfRule type="expression" dxfId="442" priority="840">
      <formula>$AF$37=1</formula>
    </cfRule>
  </conditionalFormatting>
  <conditionalFormatting sqref="B39">
    <cfRule type="expression" dxfId="441" priority="591">
      <formula>$AH39=1</formula>
    </cfRule>
    <cfRule type="expression" dxfId="440" priority="803">
      <formula>$AE$39=1</formula>
    </cfRule>
    <cfRule type="expression" dxfId="439" priority="839">
      <formula>$AF$39=1</formula>
    </cfRule>
  </conditionalFormatting>
  <conditionalFormatting sqref="B41">
    <cfRule type="expression" dxfId="438" priority="590">
      <formula>$AH41=1</formula>
    </cfRule>
    <cfRule type="expression" dxfId="437" priority="804">
      <formula>$AE$41=1</formula>
    </cfRule>
    <cfRule type="expression" dxfId="436" priority="838">
      <formula>$AF$41=1</formula>
    </cfRule>
  </conditionalFormatting>
  <conditionalFormatting sqref="B43">
    <cfRule type="expression" dxfId="435" priority="589">
      <formula>$AH43=1</formula>
    </cfRule>
    <cfRule type="expression" dxfId="434" priority="805">
      <formula>$AE$43=1</formula>
    </cfRule>
    <cfRule type="expression" dxfId="433" priority="837">
      <formula>$AF$43=1</formula>
    </cfRule>
  </conditionalFormatting>
  <conditionalFormatting sqref="B45">
    <cfRule type="expression" dxfId="432" priority="588">
      <formula>$AH45=1</formula>
    </cfRule>
    <cfRule type="expression" dxfId="431" priority="806">
      <formula>$AE$45=1</formula>
    </cfRule>
    <cfRule type="expression" dxfId="430" priority="836">
      <formula>$AF$45=1</formula>
    </cfRule>
  </conditionalFormatting>
  <conditionalFormatting sqref="B47">
    <cfRule type="expression" dxfId="429" priority="587">
      <formula>$AH47=1</formula>
    </cfRule>
    <cfRule type="expression" dxfId="428" priority="807">
      <formula>$AE$47=1</formula>
    </cfRule>
    <cfRule type="expression" dxfId="427" priority="835">
      <formula>$AF$47=1</formula>
    </cfRule>
  </conditionalFormatting>
  <conditionalFormatting sqref="B49">
    <cfRule type="expression" dxfId="426" priority="586">
      <formula>$AH49=1</formula>
    </cfRule>
    <cfRule type="expression" dxfId="425" priority="808">
      <formula>$AE$49=1</formula>
    </cfRule>
    <cfRule type="expression" dxfId="424" priority="834">
      <formula>$AF$49=1</formula>
    </cfRule>
  </conditionalFormatting>
  <conditionalFormatting sqref="B51">
    <cfRule type="expression" dxfId="423" priority="585">
      <formula>$AH51=1</formula>
    </cfRule>
    <cfRule type="expression" dxfId="422" priority="809">
      <formula>$AE$51=1</formula>
    </cfRule>
    <cfRule type="expression" dxfId="421" priority="833">
      <formula>$AF$51=1</formula>
    </cfRule>
  </conditionalFormatting>
  <conditionalFormatting sqref="B53">
    <cfRule type="expression" dxfId="420" priority="584">
      <formula>$AH53=1</formula>
    </cfRule>
    <cfRule type="expression" dxfId="419" priority="810">
      <formula>$AE$53=1</formula>
    </cfRule>
    <cfRule type="expression" dxfId="418" priority="832">
      <formula>$AF$53=1</formula>
    </cfRule>
  </conditionalFormatting>
  <conditionalFormatting sqref="B55">
    <cfRule type="expression" dxfId="417" priority="583">
      <formula>$AH55=1</formula>
    </cfRule>
    <cfRule type="expression" dxfId="416" priority="811">
      <formula>$AE$55=1</formula>
    </cfRule>
    <cfRule type="expression" dxfId="415" priority="831">
      <formula>$AF$55=1</formula>
    </cfRule>
  </conditionalFormatting>
  <conditionalFormatting sqref="B57">
    <cfRule type="expression" dxfId="414" priority="582">
      <formula>$AH57=1</formula>
    </cfRule>
    <cfRule type="expression" dxfId="413" priority="813">
      <formula>$AE$57=1</formula>
    </cfRule>
    <cfRule type="expression" dxfId="412" priority="830">
      <formula>$AF$57=1</formula>
    </cfRule>
  </conditionalFormatting>
  <conditionalFormatting sqref="B59">
    <cfRule type="expression" dxfId="411" priority="581">
      <formula>$AH59=1</formula>
    </cfRule>
    <cfRule type="expression" dxfId="410" priority="814">
      <formula>$AE$59=1</formula>
    </cfRule>
    <cfRule type="expression" dxfId="409" priority="829">
      <formula>$AF$59=1</formula>
    </cfRule>
  </conditionalFormatting>
  <conditionalFormatting sqref="B61">
    <cfRule type="expression" dxfId="408" priority="580">
      <formula>$AH61=1</formula>
    </cfRule>
    <cfRule type="expression" dxfId="407" priority="815">
      <formula>$AE$61=1</formula>
    </cfRule>
    <cfRule type="expression" dxfId="406" priority="828">
      <formula>$AF$61=1</formula>
    </cfRule>
  </conditionalFormatting>
  <conditionalFormatting sqref="O5">
    <cfRule type="expression" dxfId="405" priority="638">
      <formula>$AH5=1</formula>
    </cfRule>
    <cfRule type="expression" dxfId="404" priority="797">
      <formula>$AE$5=1</formula>
    </cfRule>
    <cfRule type="expression" dxfId="403" priority="798">
      <formula>$AF$5=1</formula>
    </cfRule>
  </conditionalFormatting>
  <conditionalFormatting sqref="O7">
    <cfRule type="expression" dxfId="402" priority="636">
      <formula>$AH7=1</formula>
    </cfRule>
    <cfRule type="expression" dxfId="401" priority="795">
      <formula>$AE$7=1</formula>
    </cfRule>
    <cfRule type="expression" dxfId="400" priority="796">
      <formula>$AF$7=1</formula>
    </cfRule>
  </conditionalFormatting>
  <conditionalFormatting sqref="O9">
    <cfRule type="expression" dxfId="399" priority="579">
      <formula>$AH9=1</formula>
    </cfRule>
    <cfRule type="expression" dxfId="398" priority="793">
      <formula>$AE$9=1</formula>
    </cfRule>
    <cfRule type="expression" dxfId="397" priority="794">
      <formula>$AF$9=1</formula>
    </cfRule>
  </conditionalFormatting>
  <conditionalFormatting sqref="AA51">
    <cfRule type="expression" dxfId="396" priority="740">
      <formula>$AA$51-$F$51&lt;$AD$51</formula>
    </cfRule>
  </conditionalFormatting>
  <conditionalFormatting sqref="Z5">
    <cfRule type="expression" dxfId="395" priority="739">
      <formula>$AH5=1</formula>
    </cfRule>
  </conditionalFormatting>
  <conditionalFormatting sqref="AA7">
    <cfRule type="expression" dxfId="394" priority="738">
      <formula>$AA$7-$F$7&lt;$AD$7</formula>
    </cfRule>
  </conditionalFormatting>
  <conditionalFormatting sqref="AA9">
    <cfRule type="expression" dxfId="393" priority="737">
      <formula>$AA$9-$F$9&lt;$AD$9</formula>
    </cfRule>
  </conditionalFormatting>
  <conditionalFormatting sqref="AA11">
    <cfRule type="expression" dxfId="392" priority="736">
      <formula>$AA$11-$F$11&lt;$AD$11</formula>
    </cfRule>
  </conditionalFormatting>
  <conditionalFormatting sqref="AA13">
    <cfRule type="expression" dxfId="391" priority="735">
      <formula>$AA$13-$F$13&lt;$AD$13</formula>
    </cfRule>
  </conditionalFormatting>
  <conditionalFormatting sqref="AA15">
    <cfRule type="expression" dxfId="390" priority="734">
      <formula>$AA$15-$F$15&lt;$AD$15</formula>
    </cfRule>
  </conditionalFormatting>
  <conditionalFormatting sqref="AA17">
    <cfRule type="expression" dxfId="389" priority="733">
      <formula>$AA$17-$F$17&lt;$AD$17</formula>
    </cfRule>
  </conditionalFormatting>
  <conditionalFormatting sqref="AA19">
    <cfRule type="expression" dxfId="388" priority="732">
      <formula>$AA$19-$F$19&lt;$AD$19</formula>
    </cfRule>
  </conditionalFormatting>
  <conditionalFormatting sqref="AA21">
    <cfRule type="expression" dxfId="387" priority="731">
      <formula>$AA$21-$F$21&lt;$AD$21</formula>
    </cfRule>
  </conditionalFormatting>
  <conditionalFormatting sqref="AA23">
    <cfRule type="expression" dxfId="386" priority="730">
      <formula>$AA$23-$F$23&lt;$AD$23</formula>
    </cfRule>
  </conditionalFormatting>
  <conditionalFormatting sqref="AA25">
    <cfRule type="expression" dxfId="385" priority="729">
      <formula>$AA$25-$F$25&lt;$AD$25</formula>
    </cfRule>
  </conditionalFormatting>
  <conditionalFormatting sqref="AA27">
    <cfRule type="expression" dxfId="384" priority="728">
      <formula>$AA$27-$F$27&lt;$AD$27</formula>
    </cfRule>
  </conditionalFormatting>
  <conditionalFormatting sqref="AA33">
    <cfRule type="expression" dxfId="383" priority="727">
      <formula>$AA$33-$F$33&lt;$AD$33</formula>
    </cfRule>
  </conditionalFormatting>
  <conditionalFormatting sqref="AA31">
    <cfRule type="expression" dxfId="382" priority="726">
      <formula>$AA$31-$F$31&lt;$AD$31</formula>
    </cfRule>
  </conditionalFormatting>
  <conditionalFormatting sqref="AA29">
    <cfRule type="expression" dxfId="381" priority="725">
      <formula>$AA$29-$F$29&lt;$AD$29</formula>
    </cfRule>
  </conditionalFormatting>
  <conditionalFormatting sqref="AA35">
    <cfRule type="expression" dxfId="380" priority="724">
      <formula>$AA$35-$F$35&lt;$AD$35</formula>
    </cfRule>
  </conditionalFormatting>
  <conditionalFormatting sqref="AA37">
    <cfRule type="expression" dxfId="379" priority="723">
      <formula>$AA$37-$F$37&lt;$AD$37</formula>
    </cfRule>
  </conditionalFormatting>
  <conditionalFormatting sqref="AA39">
    <cfRule type="expression" dxfId="378" priority="722">
      <formula>$AA$39-$F$39&lt;$AD$39</formula>
    </cfRule>
  </conditionalFormatting>
  <conditionalFormatting sqref="AA41">
    <cfRule type="expression" dxfId="377" priority="721">
      <formula>$AA$41-$F$41&lt;$AD$41</formula>
    </cfRule>
  </conditionalFormatting>
  <conditionalFormatting sqref="AA43">
    <cfRule type="expression" dxfId="376" priority="720">
      <formula>$AA$43-$F$43&lt;$AD$43</formula>
    </cfRule>
  </conditionalFormatting>
  <conditionalFormatting sqref="AA45">
    <cfRule type="expression" dxfId="375" priority="719">
      <formula>$AA$45-$F$45&lt;$AD$45</formula>
    </cfRule>
  </conditionalFormatting>
  <conditionalFormatting sqref="AA47">
    <cfRule type="expression" dxfId="374" priority="718">
      <formula>$AA$47-$F$47&lt;$AD$47</formula>
    </cfRule>
  </conditionalFormatting>
  <conditionalFormatting sqref="AA49">
    <cfRule type="expression" dxfId="373" priority="717">
      <formula>$AA$49-$F$49&lt;$AD$49</formula>
    </cfRule>
  </conditionalFormatting>
  <conditionalFormatting sqref="AA53">
    <cfRule type="expression" dxfId="372" priority="716">
      <formula>$AA$53-$F$53&lt;$AD$53</formula>
    </cfRule>
  </conditionalFormatting>
  <conditionalFormatting sqref="AA55">
    <cfRule type="expression" dxfId="371" priority="715">
      <formula>$AA$55-$F$55&lt;$AD$55</formula>
    </cfRule>
  </conditionalFormatting>
  <conditionalFormatting sqref="AA57">
    <cfRule type="expression" dxfId="370" priority="714">
      <formula>$AA$57-$F$57&lt;$AD$57</formula>
    </cfRule>
  </conditionalFormatting>
  <conditionalFormatting sqref="AA59">
    <cfRule type="expression" dxfId="369" priority="713">
      <formula>$AA$59-$F$59&lt;$AD$59</formula>
    </cfRule>
  </conditionalFormatting>
  <conditionalFormatting sqref="AA61">
    <cfRule type="expression" dxfId="368" priority="712">
      <formula>$AA$61-$F$61&lt;$AD$61</formula>
    </cfRule>
  </conditionalFormatting>
  <conditionalFormatting sqref="Z7">
    <cfRule type="expression" dxfId="367" priority="635">
      <formula>$AH7=1</formula>
    </cfRule>
  </conditionalFormatting>
  <conditionalFormatting sqref="Z9">
    <cfRule type="expression" dxfId="366" priority="634">
      <formula>$AH9=1</formula>
    </cfRule>
  </conditionalFormatting>
  <conditionalFormatting sqref="Z11">
    <cfRule type="expression" dxfId="365" priority="633">
      <formula>$AH11=1</formula>
    </cfRule>
  </conditionalFormatting>
  <conditionalFormatting sqref="Z13">
    <cfRule type="expression" dxfId="364" priority="632">
      <formula>$AH13=1</formula>
    </cfRule>
  </conditionalFormatting>
  <conditionalFormatting sqref="Z15">
    <cfRule type="expression" dxfId="363" priority="631">
      <formula>$AH15=1</formula>
    </cfRule>
  </conditionalFormatting>
  <conditionalFormatting sqref="Z17">
    <cfRule type="expression" dxfId="362" priority="630">
      <formula>$AH17=1</formula>
    </cfRule>
  </conditionalFormatting>
  <conditionalFormatting sqref="Z19">
    <cfRule type="expression" dxfId="361" priority="629">
      <formula>$AH19=1</formula>
    </cfRule>
  </conditionalFormatting>
  <conditionalFormatting sqref="Z21">
    <cfRule type="expression" dxfId="360" priority="628">
      <formula>$AH21=1</formula>
    </cfRule>
  </conditionalFormatting>
  <conditionalFormatting sqref="Z23">
    <cfRule type="expression" dxfId="359" priority="627">
      <formula>$AH23=1</formula>
    </cfRule>
  </conditionalFormatting>
  <conditionalFormatting sqref="Z25">
    <cfRule type="expression" dxfId="358" priority="626">
      <formula>$AH25=1</formula>
    </cfRule>
  </conditionalFormatting>
  <conditionalFormatting sqref="Z27">
    <cfRule type="expression" dxfId="357" priority="625">
      <formula>$AH27=1</formula>
    </cfRule>
  </conditionalFormatting>
  <conditionalFormatting sqref="Z29">
    <cfRule type="expression" dxfId="356" priority="624">
      <formula>$AH29=1</formula>
    </cfRule>
  </conditionalFormatting>
  <conditionalFormatting sqref="Z31">
    <cfRule type="expression" dxfId="355" priority="623">
      <formula>$AH31=1</formula>
    </cfRule>
  </conditionalFormatting>
  <conditionalFormatting sqref="Z33">
    <cfRule type="expression" dxfId="354" priority="622">
      <formula>$AH33=1</formula>
    </cfRule>
  </conditionalFormatting>
  <conditionalFormatting sqref="Z35">
    <cfRule type="expression" dxfId="353" priority="621">
      <formula>$AH35=1</formula>
    </cfRule>
  </conditionalFormatting>
  <conditionalFormatting sqref="Z37">
    <cfRule type="expression" dxfId="352" priority="620">
      <formula>$AH37=1</formula>
    </cfRule>
  </conditionalFormatting>
  <conditionalFormatting sqref="Z39">
    <cfRule type="expression" dxfId="351" priority="619">
      <formula>$AH39=1</formula>
    </cfRule>
  </conditionalFormatting>
  <conditionalFormatting sqref="Z41">
    <cfRule type="expression" dxfId="350" priority="617">
      <formula>$AH41=1</formula>
    </cfRule>
  </conditionalFormatting>
  <conditionalFormatting sqref="Z43">
    <cfRule type="expression" dxfId="349" priority="616">
      <formula>$AH43=1</formula>
    </cfRule>
  </conditionalFormatting>
  <conditionalFormatting sqref="Z45">
    <cfRule type="expression" dxfId="348" priority="615">
      <formula>$AH45=1</formula>
    </cfRule>
  </conditionalFormatting>
  <conditionalFormatting sqref="Z47">
    <cfRule type="expression" dxfId="347" priority="614">
      <formula>$AH47=1</formula>
    </cfRule>
  </conditionalFormatting>
  <conditionalFormatting sqref="Z49">
    <cfRule type="expression" dxfId="346" priority="613">
      <formula>$AH49=1</formula>
    </cfRule>
  </conditionalFormatting>
  <conditionalFormatting sqref="Z51">
    <cfRule type="expression" dxfId="345" priority="612">
      <formula>$AH51=1</formula>
    </cfRule>
  </conditionalFormatting>
  <conditionalFormatting sqref="Z53">
    <cfRule type="expression" dxfId="344" priority="611">
      <formula>$AH53=1</formula>
    </cfRule>
  </conditionalFormatting>
  <conditionalFormatting sqref="Z55">
    <cfRule type="expression" dxfId="343" priority="610">
      <formula>$AH55=1</formula>
    </cfRule>
  </conditionalFormatting>
  <conditionalFormatting sqref="Z57">
    <cfRule type="expression" dxfId="342" priority="609">
      <formula>$AH57=1</formula>
    </cfRule>
  </conditionalFormatting>
  <conditionalFormatting sqref="Z59">
    <cfRule type="expression" dxfId="341" priority="608">
      <formula>$AH59=1</formula>
    </cfRule>
  </conditionalFormatting>
  <conditionalFormatting sqref="Z61">
    <cfRule type="expression" dxfId="340" priority="607">
      <formula>$AH61=1</formula>
    </cfRule>
  </conditionalFormatting>
  <conditionalFormatting sqref="O11">
    <cfRule type="expression" dxfId="339" priority="576">
      <formula>$AH11=1</formula>
    </cfRule>
    <cfRule type="expression" dxfId="338" priority="577">
      <formula>$AE11=1</formula>
    </cfRule>
    <cfRule type="expression" dxfId="337" priority="578">
      <formula>$AF11=1</formula>
    </cfRule>
  </conditionalFormatting>
  <conditionalFormatting sqref="O13">
    <cfRule type="expression" dxfId="336" priority="573">
      <formula>$AH13=1</formula>
    </cfRule>
    <cfRule type="expression" dxfId="335" priority="574">
      <formula>$AE13=1</formula>
    </cfRule>
    <cfRule type="expression" dxfId="334" priority="575">
      <formula>$AF13=1</formula>
    </cfRule>
  </conditionalFormatting>
  <conditionalFormatting sqref="O15">
    <cfRule type="expression" dxfId="333" priority="570">
      <formula>$AH15=1</formula>
    </cfRule>
    <cfRule type="expression" dxfId="332" priority="571">
      <formula>$AE15=1</formula>
    </cfRule>
    <cfRule type="expression" dxfId="331" priority="572">
      <formula>$AF15=1</formula>
    </cfRule>
  </conditionalFormatting>
  <conditionalFormatting sqref="O17">
    <cfRule type="expression" dxfId="330" priority="567">
      <formula>$AH17=1</formula>
    </cfRule>
    <cfRule type="expression" dxfId="329" priority="568">
      <formula>$AE17=1</formula>
    </cfRule>
    <cfRule type="expression" dxfId="328" priority="569">
      <formula>$AF17=1</formula>
    </cfRule>
  </conditionalFormatting>
  <conditionalFormatting sqref="O19">
    <cfRule type="expression" dxfId="327" priority="564">
      <formula>$AH19=1</formula>
    </cfRule>
    <cfRule type="expression" dxfId="326" priority="565">
      <formula>$AE19=1</formula>
    </cfRule>
    <cfRule type="expression" dxfId="325" priority="566">
      <formula>$AF19=1</formula>
    </cfRule>
  </conditionalFormatting>
  <conditionalFormatting sqref="O21">
    <cfRule type="expression" dxfId="324" priority="561">
      <formula>$AH21=1</formula>
    </cfRule>
    <cfRule type="expression" dxfId="323" priority="562">
      <formula>$AE21=1</formula>
    </cfRule>
    <cfRule type="expression" dxfId="322" priority="563">
      <formula>$AF21=1</formula>
    </cfRule>
  </conditionalFormatting>
  <conditionalFormatting sqref="O23">
    <cfRule type="expression" dxfId="321" priority="558">
      <formula>$AH23=1</formula>
    </cfRule>
    <cfRule type="expression" dxfId="320" priority="559">
      <formula>$AE23=1</formula>
    </cfRule>
    <cfRule type="expression" dxfId="319" priority="560">
      <formula>$AF23=1</formula>
    </cfRule>
  </conditionalFormatting>
  <conditionalFormatting sqref="O25">
    <cfRule type="expression" dxfId="318" priority="555">
      <formula>$AH25=1</formula>
    </cfRule>
    <cfRule type="expression" dxfId="317" priority="556">
      <formula>$AE25=1</formula>
    </cfRule>
    <cfRule type="expression" dxfId="316" priority="557">
      <formula>$AF25=1</formula>
    </cfRule>
  </conditionalFormatting>
  <conditionalFormatting sqref="O27">
    <cfRule type="expression" dxfId="315" priority="552">
      <formula>$AH27=1</formula>
    </cfRule>
    <cfRule type="expression" dxfId="314" priority="553">
      <formula>$AE27=1</formula>
    </cfRule>
    <cfRule type="expression" dxfId="313" priority="554">
      <formula>$AF27=1</formula>
    </cfRule>
  </conditionalFormatting>
  <conditionalFormatting sqref="O29">
    <cfRule type="expression" dxfId="312" priority="549">
      <formula>$AH29=1</formula>
    </cfRule>
    <cfRule type="expression" dxfId="311" priority="550">
      <formula>$AE29=1</formula>
    </cfRule>
    <cfRule type="expression" dxfId="310" priority="551">
      <formula>$AF29=1</formula>
    </cfRule>
  </conditionalFormatting>
  <conditionalFormatting sqref="O31">
    <cfRule type="expression" dxfId="309" priority="546">
      <formula>$AH31=1</formula>
    </cfRule>
    <cfRule type="expression" dxfId="308" priority="547">
      <formula>$AE31=1</formula>
    </cfRule>
    <cfRule type="expression" dxfId="307" priority="548">
      <formula>$AF31=1</formula>
    </cfRule>
  </conditionalFormatting>
  <conditionalFormatting sqref="O33">
    <cfRule type="expression" dxfId="306" priority="543">
      <formula>$AH33=1</formula>
    </cfRule>
    <cfRule type="expression" dxfId="305" priority="544">
      <formula>$AE33=1</formula>
    </cfRule>
    <cfRule type="expression" dxfId="304" priority="545">
      <formula>$AF33=1</formula>
    </cfRule>
  </conditionalFormatting>
  <conditionalFormatting sqref="O35">
    <cfRule type="expression" dxfId="303" priority="540">
      <formula>$AH35=1</formula>
    </cfRule>
    <cfRule type="expression" dxfId="302" priority="541">
      <formula>$AE35=1</formula>
    </cfRule>
    <cfRule type="expression" dxfId="301" priority="542">
      <formula>$AF35=1</formula>
    </cfRule>
  </conditionalFormatting>
  <conditionalFormatting sqref="O37">
    <cfRule type="expression" dxfId="300" priority="537">
      <formula>$AH37=1</formula>
    </cfRule>
    <cfRule type="expression" dxfId="299" priority="538">
      <formula>$AE37=1</formula>
    </cfRule>
    <cfRule type="expression" dxfId="298" priority="539">
      <formula>$AF37=1</formula>
    </cfRule>
  </conditionalFormatting>
  <conditionalFormatting sqref="O39">
    <cfRule type="expression" dxfId="297" priority="534">
      <formula>$AH39=1</formula>
    </cfRule>
    <cfRule type="expression" dxfId="296" priority="535">
      <formula>$AE39=1</formula>
    </cfRule>
    <cfRule type="expression" dxfId="295" priority="536">
      <formula>$AF39=1</formula>
    </cfRule>
  </conditionalFormatting>
  <conditionalFormatting sqref="O41">
    <cfRule type="expression" dxfId="294" priority="531">
      <formula>$AH41=1</formula>
    </cfRule>
    <cfRule type="expression" dxfId="293" priority="532">
      <formula>$AE41=1</formula>
    </cfRule>
    <cfRule type="expression" dxfId="292" priority="533">
      <formula>$AF41=1</formula>
    </cfRule>
  </conditionalFormatting>
  <conditionalFormatting sqref="O43">
    <cfRule type="expression" dxfId="291" priority="528">
      <formula>$AH43=1</formula>
    </cfRule>
    <cfRule type="expression" dxfId="290" priority="529">
      <formula>$AE43=1</formula>
    </cfRule>
    <cfRule type="expression" dxfId="289" priority="530">
      <formula>$AF43=1</formula>
    </cfRule>
  </conditionalFormatting>
  <conditionalFormatting sqref="O45">
    <cfRule type="expression" dxfId="288" priority="525">
      <formula>$AH45=1</formula>
    </cfRule>
    <cfRule type="expression" dxfId="287" priority="526">
      <formula>$AE45=1</formula>
    </cfRule>
    <cfRule type="expression" dxfId="286" priority="527">
      <formula>$AF45=1</formula>
    </cfRule>
  </conditionalFormatting>
  <conditionalFormatting sqref="O47">
    <cfRule type="expression" dxfId="285" priority="522">
      <formula>$AH47=1</formula>
    </cfRule>
    <cfRule type="expression" dxfId="284" priority="523">
      <formula>$AE47=1</formula>
    </cfRule>
    <cfRule type="expression" dxfId="283" priority="524">
      <formula>$AF47=1</formula>
    </cfRule>
  </conditionalFormatting>
  <conditionalFormatting sqref="O49">
    <cfRule type="expression" dxfId="282" priority="519">
      <formula>$AH49=1</formula>
    </cfRule>
    <cfRule type="expression" dxfId="281" priority="520">
      <formula>$AE49=1</formula>
    </cfRule>
    <cfRule type="expression" dxfId="280" priority="521">
      <formula>$AF49=1</formula>
    </cfRule>
  </conditionalFormatting>
  <conditionalFormatting sqref="O51">
    <cfRule type="expression" dxfId="279" priority="516">
      <formula>$AH51=1</formula>
    </cfRule>
    <cfRule type="expression" dxfId="278" priority="517">
      <formula>$AE51=1</formula>
    </cfRule>
    <cfRule type="expression" dxfId="277" priority="518">
      <formula>$AF51=1</formula>
    </cfRule>
  </conditionalFormatting>
  <conditionalFormatting sqref="O53">
    <cfRule type="expression" dxfId="276" priority="513">
      <formula>$AH53=1</formula>
    </cfRule>
    <cfRule type="expression" dxfId="275" priority="514">
      <formula>$AE53=1</formula>
    </cfRule>
    <cfRule type="expression" dxfId="274" priority="515">
      <formula>$AF53=1</formula>
    </cfRule>
  </conditionalFormatting>
  <conditionalFormatting sqref="O55">
    <cfRule type="expression" dxfId="273" priority="510">
      <formula>$AH55=1</formula>
    </cfRule>
    <cfRule type="expression" dxfId="272" priority="511">
      <formula>$AE55=1</formula>
    </cfRule>
    <cfRule type="expression" dxfId="271" priority="512">
      <formula>$AF55=1</formula>
    </cfRule>
  </conditionalFormatting>
  <conditionalFormatting sqref="O57">
    <cfRule type="expression" dxfId="270" priority="507">
      <formula>$AH57=1</formula>
    </cfRule>
    <cfRule type="expression" dxfId="269" priority="508">
      <formula>$AE57=1</formula>
    </cfRule>
    <cfRule type="expression" dxfId="268" priority="509">
      <formula>$AF57=1</formula>
    </cfRule>
  </conditionalFormatting>
  <conditionalFormatting sqref="O59">
    <cfRule type="expression" dxfId="267" priority="504">
      <formula>$AH59=1</formula>
    </cfRule>
    <cfRule type="expression" dxfId="266" priority="505">
      <formula>$AE59=1</formula>
    </cfRule>
    <cfRule type="expression" dxfId="265" priority="506">
      <formula>$AF59=1</formula>
    </cfRule>
  </conditionalFormatting>
  <conditionalFormatting sqref="O61">
    <cfRule type="expression" dxfId="264" priority="501">
      <formula>$AH61=1</formula>
    </cfRule>
    <cfRule type="expression" dxfId="263" priority="502">
      <formula>$AE61=1</formula>
    </cfRule>
    <cfRule type="expression" dxfId="262" priority="503">
      <formula>$AF61=1</formula>
    </cfRule>
  </conditionalFormatting>
  <conditionalFormatting sqref="K5:K61">
    <cfRule type="colorScale" priority="443">
      <colorScale>
        <cfvo type="min"/>
        <cfvo type="formula" val="MEDIAN($K$5:$K$61)"/>
        <cfvo type="max"/>
        <color theme="1"/>
        <color theme="1"/>
        <color rgb="FFFF0000"/>
      </colorScale>
    </cfRule>
  </conditionalFormatting>
  <conditionalFormatting sqref="L5:L61">
    <cfRule type="colorScale" priority="442">
      <colorScale>
        <cfvo type="min"/>
        <cfvo type="formula" val="MEDIAN($L$5:$L$61)"/>
        <cfvo type="max"/>
        <color theme="1"/>
        <color theme="1"/>
        <color rgb="FFFF0000"/>
      </colorScale>
    </cfRule>
  </conditionalFormatting>
  <conditionalFormatting sqref="M5:M61">
    <cfRule type="colorScale" priority="441">
      <colorScale>
        <cfvo type="min"/>
        <cfvo type="formula" val="MEDIAN($M$5:$M$61)"/>
        <cfvo type="max"/>
        <color theme="1"/>
        <color theme="1"/>
        <color rgb="FFFF0000"/>
      </colorScale>
    </cfRule>
  </conditionalFormatting>
  <conditionalFormatting sqref="N5:N61">
    <cfRule type="colorScale" priority="440">
      <colorScale>
        <cfvo type="min"/>
        <cfvo type="formula" val="MEDIAN($N$5:$N$61)"/>
        <cfvo type="max"/>
        <color theme="1"/>
        <color theme="1"/>
        <color rgb="FFFF0000"/>
      </colorScale>
    </cfRule>
  </conditionalFormatting>
  <conditionalFormatting sqref="AB5 AB7 AB9 AB11 AB13 AB15 AB17 AB19 AB21 AB23 AB25 AB27 AB29 AB31 AB33 AB35 AB37 AB39 AB41 AB43 AB45 AB47 AB49 AB51 AB53 AB55 AB57 AB59 AB61">
    <cfRule type="expression" dxfId="261" priority="1028">
      <formula>$F5-$AB5&lt;$AD5</formula>
    </cfRule>
  </conditionalFormatting>
  <conditionalFormatting sqref="AC5">
    <cfRule type="expression" dxfId="260" priority="423">
      <formula>$AH5=1</formula>
    </cfRule>
    <cfRule type="expression" dxfId="259" priority="428">
      <formula>$AE$5=1</formula>
    </cfRule>
    <cfRule type="expression" dxfId="258" priority="429">
      <formula>$AF$5=1</formula>
    </cfRule>
  </conditionalFormatting>
  <conditionalFormatting sqref="AC7">
    <cfRule type="expression" dxfId="257" priority="322">
      <formula>$AH7=1</formula>
    </cfRule>
    <cfRule type="expression" dxfId="256" priority="323">
      <formula>$AE$7=1</formula>
    </cfRule>
    <cfRule type="expression" dxfId="255" priority="324">
      <formula>$AF$7=1</formula>
    </cfRule>
  </conditionalFormatting>
  <conditionalFormatting sqref="AC9">
    <cfRule type="expression" dxfId="254" priority="319">
      <formula>$AH9=1</formula>
    </cfRule>
    <cfRule type="expression" dxfId="253" priority="320">
      <formula>$AE$9=1</formula>
    </cfRule>
    <cfRule type="expression" dxfId="252" priority="321">
      <formula>$AF$9=1</formula>
    </cfRule>
  </conditionalFormatting>
  <conditionalFormatting sqref="AC19">
    <cfRule type="expression" dxfId="251" priority="316">
      <formula>$AH19=1</formula>
    </cfRule>
    <cfRule type="expression" dxfId="250" priority="317">
      <formula>$AE19=1</formula>
    </cfRule>
    <cfRule type="expression" dxfId="249" priority="318">
      <formula>$AF19=1</formula>
    </cfRule>
  </conditionalFormatting>
  <conditionalFormatting sqref="AC61">
    <cfRule type="expression" dxfId="248" priority="298">
      <formula>$AH61=1</formula>
    </cfRule>
    <cfRule type="expression" dxfId="247" priority="299">
      <formula>$AE61=1</formula>
    </cfRule>
    <cfRule type="expression" dxfId="246" priority="300">
      <formula>$AF61=1</formula>
    </cfRule>
  </conditionalFormatting>
  <conditionalFormatting sqref="AC59">
    <cfRule type="expression" dxfId="245" priority="295">
      <formula>$AH59=1</formula>
    </cfRule>
    <cfRule type="expression" dxfId="244" priority="296">
      <formula>$AE59=1</formula>
    </cfRule>
    <cfRule type="expression" dxfId="243" priority="297">
      <formula>$AF59=1</formula>
    </cfRule>
  </conditionalFormatting>
  <conditionalFormatting sqref="AC57">
    <cfRule type="expression" dxfId="242" priority="292">
      <formula>$AH57=1</formula>
    </cfRule>
    <cfRule type="expression" dxfId="241" priority="293">
      <formula>$AE57=1</formula>
    </cfRule>
    <cfRule type="expression" dxfId="240" priority="294">
      <formula>$AF57=1</formula>
    </cfRule>
  </conditionalFormatting>
  <conditionalFormatting sqref="AC55">
    <cfRule type="expression" dxfId="239" priority="289">
      <formula>$AH55=1</formula>
    </cfRule>
    <cfRule type="expression" dxfId="238" priority="290">
      <formula>$AE55=1</formula>
    </cfRule>
    <cfRule type="expression" dxfId="237" priority="291">
      <formula>$AF55=1</formula>
    </cfRule>
  </conditionalFormatting>
  <conditionalFormatting sqref="AC53">
    <cfRule type="expression" dxfId="236" priority="283">
      <formula>$AH53=1</formula>
    </cfRule>
    <cfRule type="expression" dxfId="235" priority="284">
      <formula>$AE53=1</formula>
    </cfRule>
    <cfRule type="expression" dxfId="234" priority="285">
      <formula>$AF53=1</formula>
    </cfRule>
  </conditionalFormatting>
  <conditionalFormatting sqref="AC51">
    <cfRule type="expression" dxfId="233" priority="280">
      <formula>$AH51=1</formula>
    </cfRule>
    <cfRule type="expression" dxfId="232" priority="281">
      <formula>$AE51=1</formula>
    </cfRule>
    <cfRule type="expression" dxfId="231" priority="282">
      <formula>$AF51=1</formula>
    </cfRule>
  </conditionalFormatting>
  <conditionalFormatting sqref="AC49">
    <cfRule type="expression" dxfId="230" priority="277">
      <formula>$AH49=1</formula>
    </cfRule>
    <cfRule type="expression" dxfId="229" priority="278">
      <formula>$AE49=1</formula>
    </cfRule>
    <cfRule type="expression" dxfId="228" priority="279">
      <formula>$AF49=1</formula>
    </cfRule>
  </conditionalFormatting>
  <conditionalFormatting sqref="AC47">
    <cfRule type="expression" dxfId="227" priority="274">
      <formula>$AH47=1</formula>
    </cfRule>
    <cfRule type="expression" dxfId="226" priority="275">
      <formula>$AE47=1</formula>
    </cfRule>
    <cfRule type="expression" dxfId="225" priority="276">
      <formula>$AF47=1</formula>
    </cfRule>
  </conditionalFormatting>
  <conditionalFormatting sqref="AC45">
    <cfRule type="expression" dxfId="224" priority="271">
      <formula>$AH45=1</formula>
    </cfRule>
    <cfRule type="expression" dxfId="223" priority="272">
      <formula>$AE45=1</formula>
    </cfRule>
    <cfRule type="expression" dxfId="222" priority="273">
      <formula>$AF45=1</formula>
    </cfRule>
  </conditionalFormatting>
  <conditionalFormatting sqref="AC43">
    <cfRule type="expression" dxfId="221" priority="268">
      <formula>$AH43=1</formula>
    </cfRule>
    <cfRule type="expression" dxfId="220" priority="269">
      <formula>$AE43=1</formula>
    </cfRule>
    <cfRule type="expression" dxfId="219" priority="270">
      <formula>$AF43=1</formula>
    </cfRule>
  </conditionalFormatting>
  <conditionalFormatting sqref="AC41">
    <cfRule type="expression" dxfId="218" priority="265">
      <formula>$AH41=1</formula>
    </cfRule>
    <cfRule type="expression" dxfId="217" priority="266">
      <formula>$AE41=1</formula>
    </cfRule>
    <cfRule type="expression" dxfId="216" priority="267">
      <formula>$AF41=1</formula>
    </cfRule>
  </conditionalFormatting>
  <conditionalFormatting sqref="AC39">
    <cfRule type="expression" dxfId="215" priority="262">
      <formula>$AH39=1</formula>
    </cfRule>
    <cfRule type="expression" dxfId="214" priority="263">
      <formula>$AE39=1</formula>
    </cfRule>
    <cfRule type="expression" dxfId="213" priority="264">
      <formula>$AF39=1</formula>
    </cfRule>
  </conditionalFormatting>
  <conditionalFormatting sqref="AC37">
    <cfRule type="expression" dxfId="212" priority="256">
      <formula>$AH37=1</formula>
    </cfRule>
    <cfRule type="expression" dxfId="211" priority="257">
      <formula>$AE37=1</formula>
    </cfRule>
    <cfRule type="expression" dxfId="210" priority="258">
      <formula>$AF37=1</formula>
    </cfRule>
  </conditionalFormatting>
  <conditionalFormatting sqref="AC35">
    <cfRule type="expression" dxfId="209" priority="253">
      <formula>$AH35=1</formula>
    </cfRule>
    <cfRule type="expression" dxfId="208" priority="254">
      <formula>$AE35=1</formula>
    </cfRule>
    <cfRule type="expression" dxfId="207" priority="255">
      <formula>$AF35=1</formula>
    </cfRule>
  </conditionalFormatting>
  <conditionalFormatting sqref="AC31">
    <cfRule type="expression" dxfId="206" priority="247">
      <formula>$AH31=1</formula>
    </cfRule>
    <cfRule type="expression" dxfId="205" priority="248">
      <formula>$AE31=1</formula>
    </cfRule>
    <cfRule type="expression" dxfId="204" priority="249">
      <formula>$AF31=1</formula>
    </cfRule>
  </conditionalFormatting>
  <conditionalFormatting sqref="AC29">
    <cfRule type="expression" dxfId="203" priority="244">
      <formula>$AH29=1</formula>
    </cfRule>
    <cfRule type="expression" dxfId="202" priority="245">
      <formula>$AE29=1</formula>
    </cfRule>
    <cfRule type="expression" dxfId="201" priority="246">
      <formula>$AF29=1</formula>
    </cfRule>
  </conditionalFormatting>
  <conditionalFormatting sqref="AC27">
    <cfRule type="expression" dxfId="200" priority="241">
      <formula>$AH27=1</formula>
    </cfRule>
    <cfRule type="expression" dxfId="199" priority="242">
      <formula>$AE27=1</formula>
    </cfRule>
    <cfRule type="expression" dxfId="198" priority="243">
      <formula>$AF27=1</formula>
    </cfRule>
  </conditionalFormatting>
  <conditionalFormatting sqref="AC25">
    <cfRule type="expression" dxfId="197" priority="238">
      <formula>$AH25=1</formula>
    </cfRule>
    <cfRule type="expression" dxfId="196" priority="239">
      <formula>$AE25=1</formula>
    </cfRule>
    <cfRule type="expression" dxfId="195" priority="240">
      <formula>$AF25=1</formula>
    </cfRule>
  </conditionalFormatting>
  <conditionalFormatting sqref="AC23">
    <cfRule type="expression" dxfId="194" priority="235">
      <formula>$AH23=1</formula>
    </cfRule>
    <cfRule type="expression" dxfId="193" priority="236">
      <formula>$AE23=1</formula>
    </cfRule>
    <cfRule type="expression" dxfId="192" priority="237">
      <formula>$AF23=1</formula>
    </cfRule>
  </conditionalFormatting>
  <conditionalFormatting sqref="AC21">
    <cfRule type="expression" dxfId="191" priority="232">
      <formula>$AH21=1</formula>
    </cfRule>
    <cfRule type="expression" dxfId="190" priority="233">
      <formula>$AE21=1</formula>
    </cfRule>
    <cfRule type="expression" dxfId="189" priority="234">
      <formula>$AF21=1</formula>
    </cfRule>
  </conditionalFormatting>
  <conditionalFormatting sqref="AC13">
    <cfRule type="expression" dxfId="188" priority="229">
      <formula>$AH13=1</formula>
    </cfRule>
    <cfRule type="expression" dxfId="187" priority="230">
      <formula>$AE13=1</formula>
    </cfRule>
    <cfRule type="expression" dxfId="186" priority="231">
      <formula>$AF13=1</formula>
    </cfRule>
  </conditionalFormatting>
  <conditionalFormatting sqref="AC11">
    <cfRule type="expression" dxfId="185" priority="226">
      <formula>$AH11=1</formula>
    </cfRule>
    <cfRule type="expression" dxfId="184" priority="227">
      <formula>$AE11=1</formula>
    </cfRule>
    <cfRule type="expression" dxfId="183" priority="228">
      <formula>$AF11=1</formula>
    </cfRule>
  </conditionalFormatting>
  <conditionalFormatting sqref="AC15">
    <cfRule type="expression" dxfId="182" priority="223">
      <formula>$AH15=1</formula>
    </cfRule>
    <cfRule type="expression" dxfId="181" priority="224">
      <formula>$AE15=1</formula>
    </cfRule>
    <cfRule type="expression" dxfId="180" priority="225">
      <formula>$AF15=1</formula>
    </cfRule>
  </conditionalFormatting>
  <conditionalFormatting sqref="AC17">
    <cfRule type="expression" dxfId="179" priority="220">
      <formula>$AH17=1</formula>
    </cfRule>
    <cfRule type="expression" dxfId="178" priority="221">
      <formula>$AE17=1</formula>
    </cfRule>
    <cfRule type="expression" dxfId="177" priority="222">
      <formula>$AF17=1</formula>
    </cfRule>
  </conditionalFormatting>
  <conditionalFormatting sqref="AC33">
    <cfRule type="expression" dxfId="176" priority="217">
      <formula>$AH33=1</formula>
    </cfRule>
    <cfRule type="expression" dxfId="175" priority="218">
      <formula>$AE33=1</formula>
    </cfRule>
    <cfRule type="expression" dxfId="174" priority="219">
      <formula>$AF33=1</formula>
    </cfRule>
  </conditionalFormatting>
  <conditionalFormatting sqref="P5">
    <cfRule type="expression" dxfId="173" priority="183">
      <formula>$P5=""</formula>
    </cfRule>
    <cfRule type="expression" dxfId="172" priority="216">
      <formula>$P5&gt;$Q5</formula>
    </cfRule>
  </conditionalFormatting>
  <conditionalFormatting sqref="P7">
    <cfRule type="expression" dxfId="171" priority="177">
      <formula>$P7=""</formula>
    </cfRule>
    <cfRule type="expression" dxfId="170" priority="178">
      <formula>$P7&gt;$Q7</formula>
    </cfRule>
  </conditionalFormatting>
  <conditionalFormatting sqref="P9">
    <cfRule type="expression" dxfId="169" priority="175">
      <formula>$P9=""</formula>
    </cfRule>
    <cfRule type="expression" dxfId="168" priority="176">
      <formula>$P9&gt;$Q9</formula>
    </cfRule>
  </conditionalFormatting>
  <conditionalFormatting sqref="P11">
    <cfRule type="expression" dxfId="167" priority="173">
      <formula>$P11=""</formula>
    </cfRule>
    <cfRule type="expression" dxfId="166" priority="174">
      <formula>$P11&gt;$Q11</formula>
    </cfRule>
  </conditionalFormatting>
  <conditionalFormatting sqref="P13">
    <cfRule type="expression" dxfId="165" priority="171">
      <formula>$P13=""</formula>
    </cfRule>
    <cfRule type="expression" dxfId="164" priority="172">
      <formula>$P13&gt;$Q13</formula>
    </cfRule>
  </conditionalFormatting>
  <conditionalFormatting sqref="P15">
    <cfRule type="expression" dxfId="163" priority="169">
      <formula>$P15=""</formula>
    </cfRule>
    <cfRule type="expression" dxfId="162" priority="170">
      <formula>$P15&gt;$Q15</formula>
    </cfRule>
  </conditionalFormatting>
  <conditionalFormatting sqref="P17">
    <cfRule type="expression" dxfId="161" priority="167">
      <formula>$P17=""</formula>
    </cfRule>
    <cfRule type="expression" dxfId="160" priority="168">
      <formula>$P17&gt;$Q17</formula>
    </cfRule>
  </conditionalFormatting>
  <conditionalFormatting sqref="P19">
    <cfRule type="expression" dxfId="159" priority="165">
      <formula>$P19=""</formula>
    </cfRule>
    <cfRule type="expression" dxfId="158" priority="166">
      <formula>$P19&gt;$Q19</formula>
    </cfRule>
  </conditionalFormatting>
  <conditionalFormatting sqref="P21">
    <cfRule type="expression" dxfId="157" priority="163">
      <formula>$P21=""</formula>
    </cfRule>
    <cfRule type="expression" dxfId="156" priority="164">
      <formula>$P21&gt;$Q21</formula>
    </cfRule>
  </conditionalFormatting>
  <conditionalFormatting sqref="P23">
    <cfRule type="expression" dxfId="155" priority="161">
      <formula>$P23=""</formula>
    </cfRule>
    <cfRule type="expression" dxfId="154" priority="162">
      <formula>$P23&gt;$Q23</formula>
    </cfRule>
  </conditionalFormatting>
  <conditionalFormatting sqref="P25">
    <cfRule type="expression" dxfId="153" priority="159">
      <formula>$P25=""</formula>
    </cfRule>
    <cfRule type="expression" dxfId="152" priority="160">
      <formula>$P25&gt;$Q25</formula>
    </cfRule>
  </conditionalFormatting>
  <conditionalFormatting sqref="P27">
    <cfRule type="expression" dxfId="151" priority="157">
      <formula>$P27=""</formula>
    </cfRule>
    <cfRule type="expression" dxfId="150" priority="158">
      <formula>$P27&gt;$Q27</formula>
    </cfRule>
  </conditionalFormatting>
  <conditionalFormatting sqref="P29">
    <cfRule type="expression" dxfId="149" priority="155">
      <formula>$P29=""</formula>
    </cfRule>
    <cfRule type="expression" dxfId="148" priority="156">
      <formula>$P29&gt;$Q29</formula>
    </cfRule>
  </conditionalFormatting>
  <conditionalFormatting sqref="P31">
    <cfRule type="expression" dxfId="147" priority="153">
      <formula>$P31=""</formula>
    </cfRule>
    <cfRule type="expression" dxfId="146" priority="154">
      <formula>$P31&gt;$Q31</formula>
    </cfRule>
  </conditionalFormatting>
  <conditionalFormatting sqref="P33">
    <cfRule type="expression" dxfId="145" priority="151">
      <formula>$P33=""</formula>
    </cfRule>
    <cfRule type="expression" dxfId="144" priority="152">
      <formula>$P33&gt;$Q33</formula>
    </cfRule>
  </conditionalFormatting>
  <conditionalFormatting sqref="P35">
    <cfRule type="expression" dxfId="143" priority="149">
      <formula>$P35=""</formula>
    </cfRule>
    <cfRule type="expression" dxfId="142" priority="150">
      <formula>$P35&gt;$Q35</formula>
    </cfRule>
  </conditionalFormatting>
  <conditionalFormatting sqref="P37">
    <cfRule type="expression" dxfId="141" priority="147">
      <formula>$P37=""</formula>
    </cfRule>
    <cfRule type="expression" dxfId="140" priority="148">
      <formula>$P37&gt;$Q37</formula>
    </cfRule>
  </conditionalFormatting>
  <conditionalFormatting sqref="P39">
    <cfRule type="expression" dxfId="139" priority="145">
      <formula>$P39=""</formula>
    </cfRule>
    <cfRule type="expression" dxfId="138" priority="146">
      <formula>$P39&gt;$Q39</formula>
    </cfRule>
  </conditionalFormatting>
  <conditionalFormatting sqref="P41">
    <cfRule type="expression" dxfId="137" priority="143">
      <formula>$P41=""</formula>
    </cfRule>
    <cfRule type="expression" dxfId="136" priority="144">
      <formula>$P41&gt;$Q41</formula>
    </cfRule>
  </conditionalFormatting>
  <conditionalFormatting sqref="P43">
    <cfRule type="expression" dxfId="135" priority="141">
      <formula>$P43=""</formula>
    </cfRule>
    <cfRule type="expression" dxfId="134" priority="142">
      <formula>$P43&gt;$Q43</formula>
    </cfRule>
  </conditionalFormatting>
  <conditionalFormatting sqref="P45">
    <cfRule type="expression" dxfId="133" priority="139">
      <formula>$P45=""</formula>
    </cfRule>
    <cfRule type="expression" dxfId="132" priority="140">
      <formula>$P45&gt;$Q45</formula>
    </cfRule>
  </conditionalFormatting>
  <conditionalFormatting sqref="P47">
    <cfRule type="expression" dxfId="131" priority="137">
      <formula>$P47=""</formula>
    </cfRule>
    <cfRule type="expression" dxfId="130" priority="138">
      <formula>$P47&gt;$Q47</formula>
    </cfRule>
  </conditionalFormatting>
  <conditionalFormatting sqref="P49">
    <cfRule type="expression" dxfId="129" priority="135">
      <formula>$P49=""</formula>
    </cfRule>
    <cfRule type="expression" dxfId="128" priority="136">
      <formula>$P49&gt;$Q49</formula>
    </cfRule>
  </conditionalFormatting>
  <conditionalFormatting sqref="P51">
    <cfRule type="expression" dxfId="127" priority="133">
      <formula>$P51=""</formula>
    </cfRule>
    <cfRule type="expression" dxfId="126" priority="134">
      <formula>$P51&gt;$Q51</formula>
    </cfRule>
  </conditionalFormatting>
  <conditionalFormatting sqref="P53">
    <cfRule type="expression" dxfId="125" priority="131">
      <formula>$P53=""</formula>
    </cfRule>
    <cfRule type="expression" dxfId="124" priority="132">
      <formula>$P53&gt;$Q53</formula>
    </cfRule>
  </conditionalFormatting>
  <conditionalFormatting sqref="P55">
    <cfRule type="expression" dxfId="123" priority="129">
      <formula>$P55=""</formula>
    </cfRule>
    <cfRule type="expression" dxfId="122" priority="130">
      <formula>$P55&gt;$Q55</formula>
    </cfRule>
  </conditionalFormatting>
  <conditionalFormatting sqref="P57">
    <cfRule type="expression" dxfId="121" priority="127">
      <formula>$P57=""</formula>
    </cfRule>
    <cfRule type="expression" dxfId="120" priority="128">
      <formula>$P57&gt;$Q57</formula>
    </cfRule>
  </conditionalFormatting>
  <conditionalFormatting sqref="P59">
    <cfRule type="expression" dxfId="119" priority="125">
      <formula>$P59=""</formula>
    </cfRule>
    <cfRule type="expression" dxfId="118" priority="126">
      <formula>$P59&gt;$Q59</formula>
    </cfRule>
  </conditionalFormatting>
  <conditionalFormatting sqref="P61">
    <cfRule type="expression" dxfId="117" priority="123">
      <formula>$P61=""</formula>
    </cfRule>
    <cfRule type="expression" dxfId="116" priority="124">
      <formula>$P61&gt;$Q61</formula>
    </cfRule>
  </conditionalFormatting>
  <conditionalFormatting sqref="R5">
    <cfRule type="expression" dxfId="115" priority="121">
      <formula>$R5=""</formula>
    </cfRule>
    <cfRule type="expression" dxfId="114" priority="122">
      <formula>$R5&gt;$S5</formula>
    </cfRule>
  </conditionalFormatting>
  <conditionalFormatting sqref="R7">
    <cfRule type="expression" dxfId="113" priority="119">
      <formula>$R7=""</formula>
    </cfRule>
    <cfRule type="expression" dxfId="112" priority="120">
      <formula>$R7&gt;$S7</formula>
    </cfRule>
  </conditionalFormatting>
  <conditionalFormatting sqref="R9">
    <cfRule type="expression" dxfId="111" priority="117">
      <formula>$R9=""</formula>
    </cfRule>
    <cfRule type="expression" dxfId="110" priority="118">
      <formula>$R9&gt;$S9</formula>
    </cfRule>
  </conditionalFormatting>
  <conditionalFormatting sqref="R11">
    <cfRule type="expression" dxfId="109" priority="115">
      <formula>$R11=""</formula>
    </cfRule>
    <cfRule type="expression" dxfId="108" priority="116">
      <formula>$R11&gt;$S11</formula>
    </cfRule>
  </conditionalFormatting>
  <conditionalFormatting sqref="R13">
    <cfRule type="expression" dxfId="107" priority="113">
      <formula>$R13=""</formula>
    </cfRule>
    <cfRule type="expression" dxfId="106" priority="114">
      <formula>$R13&gt;$S13</formula>
    </cfRule>
  </conditionalFormatting>
  <conditionalFormatting sqref="R15">
    <cfRule type="expression" dxfId="105" priority="111">
      <formula>$R15=""</formula>
    </cfRule>
    <cfRule type="expression" dxfId="104" priority="112">
      <formula>$R15&gt;$S15</formula>
    </cfRule>
  </conditionalFormatting>
  <conditionalFormatting sqref="R17">
    <cfRule type="expression" dxfId="103" priority="109">
      <formula>$R17=""</formula>
    </cfRule>
    <cfRule type="expression" dxfId="102" priority="110">
      <formula>$R17&gt;$S17</formula>
    </cfRule>
  </conditionalFormatting>
  <conditionalFormatting sqref="R19">
    <cfRule type="expression" dxfId="101" priority="107">
      <formula>$R19=""</formula>
    </cfRule>
    <cfRule type="expression" dxfId="100" priority="108">
      <formula>$R19&gt;$S19</formula>
    </cfRule>
  </conditionalFormatting>
  <conditionalFormatting sqref="R21">
    <cfRule type="expression" dxfId="99" priority="105">
      <formula>$R21=""</formula>
    </cfRule>
    <cfRule type="expression" dxfId="98" priority="106">
      <formula>$R21&gt;$S21</formula>
    </cfRule>
  </conditionalFormatting>
  <conditionalFormatting sqref="R23">
    <cfRule type="expression" dxfId="97" priority="103">
      <formula>$R23=""</formula>
    </cfRule>
    <cfRule type="expression" dxfId="96" priority="104">
      <formula>$R23&gt;$S23</formula>
    </cfRule>
  </conditionalFormatting>
  <conditionalFormatting sqref="R25">
    <cfRule type="expression" dxfId="95" priority="101">
      <formula>$R25=""</formula>
    </cfRule>
    <cfRule type="expression" dxfId="94" priority="102">
      <formula>$R25&gt;$S25</formula>
    </cfRule>
  </conditionalFormatting>
  <conditionalFormatting sqref="R27">
    <cfRule type="expression" dxfId="93" priority="99">
      <formula>$R27=""</formula>
    </cfRule>
    <cfRule type="expression" dxfId="92" priority="100">
      <formula>$R27&gt;$S27</formula>
    </cfRule>
  </conditionalFormatting>
  <conditionalFormatting sqref="R29">
    <cfRule type="expression" dxfId="91" priority="95">
      <formula>$R29=""</formula>
    </cfRule>
    <cfRule type="expression" dxfId="90" priority="96">
      <formula>$R29&gt;$S29</formula>
    </cfRule>
  </conditionalFormatting>
  <conditionalFormatting sqref="R31">
    <cfRule type="expression" dxfId="89" priority="93">
      <formula>$R31=""</formula>
    </cfRule>
    <cfRule type="expression" dxfId="88" priority="94">
      <formula>$R31&gt;$S31</formula>
    </cfRule>
  </conditionalFormatting>
  <conditionalFormatting sqref="R33">
    <cfRule type="expression" dxfId="87" priority="91">
      <formula>$R33=""</formula>
    </cfRule>
    <cfRule type="expression" dxfId="86" priority="92">
      <formula>$R33&gt;$S33</formula>
    </cfRule>
  </conditionalFormatting>
  <conditionalFormatting sqref="R35">
    <cfRule type="expression" dxfId="85" priority="89">
      <formula>$R35=""</formula>
    </cfRule>
    <cfRule type="expression" dxfId="84" priority="90">
      <formula>$R35&gt;$S35</formula>
    </cfRule>
  </conditionalFormatting>
  <conditionalFormatting sqref="R37">
    <cfRule type="expression" dxfId="83" priority="87">
      <formula>$R37=""</formula>
    </cfRule>
    <cfRule type="expression" dxfId="82" priority="88">
      <formula>$R37&gt;$S37</formula>
    </cfRule>
  </conditionalFormatting>
  <conditionalFormatting sqref="R39">
    <cfRule type="expression" dxfId="81" priority="85">
      <formula>$R39=""</formula>
    </cfRule>
    <cfRule type="expression" dxfId="80" priority="86">
      <formula>$R39&gt;$S39</formula>
    </cfRule>
  </conditionalFormatting>
  <conditionalFormatting sqref="R41">
    <cfRule type="expression" dxfId="79" priority="83">
      <formula>$R41=""</formula>
    </cfRule>
    <cfRule type="expression" dxfId="78" priority="84">
      <formula>$R41&gt;$S41</formula>
    </cfRule>
  </conditionalFormatting>
  <conditionalFormatting sqref="R43">
    <cfRule type="expression" dxfId="77" priority="81">
      <formula>$R43=""</formula>
    </cfRule>
    <cfRule type="expression" dxfId="76" priority="82">
      <formula>$R43&gt;$S43</formula>
    </cfRule>
  </conditionalFormatting>
  <conditionalFormatting sqref="R45">
    <cfRule type="expression" dxfId="75" priority="79">
      <formula>$R45=""</formula>
    </cfRule>
    <cfRule type="expression" dxfId="74" priority="80">
      <formula>$R45&gt;$S45</formula>
    </cfRule>
  </conditionalFormatting>
  <conditionalFormatting sqref="R47">
    <cfRule type="expression" dxfId="73" priority="77">
      <formula>$R47=""</formula>
    </cfRule>
    <cfRule type="expression" dxfId="72" priority="78">
      <formula>$R47&gt;$S47</formula>
    </cfRule>
  </conditionalFormatting>
  <conditionalFormatting sqref="R49">
    <cfRule type="expression" dxfId="71" priority="75">
      <formula>$R49=""</formula>
    </cfRule>
    <cfRule type="expression" dxfId="70" priority="76">
      <formula>$R49&gt;$S49</formula>
    </cfRule>
  </conditionalFormatting>
  <conditionalFormatting sqref="R51">
    <cfRule type="expression" dxfId="69" priority="73">
      <formula>$R51=""</formula>
    </cfRule>
    <cfRule type="expression" dxfId="68" priority="74">
      <formula>$R51&gt;$S51</formula>
    </cfRule>
  </conditionalFormatting>
  <conditionalFormatting sqref="R53">
    <cfRule type="expression" dxfId="67" priority="71">
      <formula>$R53=""</formula>
    </cfRule>
    <cfRule type="expression" dxfId="66" priority="72">
      <formula>$R53&gt;$S53</formula>
    </cfRule>
  </conditionalFormatting>
  <conditionalFormatting sqref="R55">
    <cfRule type="expression" dxfId="65" priority="69">
      <formula>$R55=""</formula>
    </cfRule>
    <cfRule type="expression" dxfId="64" priority="70">
      <formula>$R55&gt;$S55</formula>
    </cfRule>
  </conditionalFormatting>
  <conditionalFormatting sqref="R57">
    <cfRule type="expression" dxfId="63" priority="67">
      <formula>$R57=""</formula>
    </cfRule>
    <cfRule type="expression" dxfId="62" priority="68">
      <formula>$R57&gt;$S57</formula>
    </cfRule>
  </conditionalFormatting>
  <conditionalFormatting sqref="R59">
    <cfRule type="expression" dxfId="61" priority="65">
      <formula>$R59=""</formula>
    </cfRule>
    <cfRule type="expression" dxfId="60" priority="66">
      <formula>$R59&gt;$S59</formula>
    </cfRule>
  </conditionalFormatting>
  <conditionalFormatting sqref="R61">
    <cfRule type="expression" dxfId="59" priority="63">
      <formula>$R61=""</formula>
    </cfRule>
    <cfRule type="expression" dxfId="58" priority="64">
      <formula>$R61&gt;$S61</formula>
    </cfRule>
  </conditionalFormatting>
  <conditionalFormatting sqref="T5">
    <cfRule type="expression" dxfId="57" priority="61">
      <formula>$T5=""</formula>
    </cfRule>
    <cfRule type="expression" dxfId="56" priority="62">
      <formula>$T5&gt;$U5</formula>
    </cfRule>
  </conditionalFormatting>
  <conditionalFormatting sqref="T7">
    <cfRule type="expression" dxfId="55" priority="59">
      <formula>$T7=""</formula>
    </cfRule>
    <cfRule type="expression" dxfId="54" priority="60">
      <formula>$T7&gt;$U7</formula>
    </cfRule>
  </conditionalFormatting>
  <conditionalFormatting sqref="T9">
    <cfRule type="expression" dxfId="53" priority="57">
      <formula>$T9=""</formula>
    </cfRule>
    <cfRule type="expression" dxfId="52" priority="58">
      <formula>$T9&gt;$U9</formula>
    </cfRule>
  </conditionalFormatting>
  <conditionalFormatting sqref="T11">
    <cfRule type="expression" dxfId="51" priority="55">
      <formula>$T11=""</formula>
    </cfRule>
    <cfRule type="expression" dxfId="50" priority="56">
      <formula>$T11&gt;$U11</formula>
    </cfRule>
  </conditionalFormatting>
  <conditionalFormatting sqref="T13">
    <cfRule type="expression" dxfId="49" priority="53">
      <formula>$T13=""</formula>
    </cfRule>
    <cfRule type="expression" dxfId="48" priority="54">
      <formula>$T13&gt;$U13</formula>
    </cfRule>
  </conditionalFormatting>
  <conditionalFormatting sqref="T15">
    <cfRule type="expression" dxfId="47" priority="51">
      <formula>$T15=""</formula>
    </cfRule>
    <cfRule type="expression" dxfId="46" priority="52">
      <formula>$T15&gt;$U15</formula>
    </cfRule>
  </conditionalFormatting>
  <conditionalFormatting sqref="T17">
    <cfRule type="expression" dxfId="45" priority="49">
      <formula>$T17=""</formula>
    </cfRule>
    <cfRule type="expression" dxfId="44" priority="50">
      <formula>$T17&gt;$U17</formula>
    </cfRule>
  </conditionalFormatting>
  <conditionalFormatting sqref="T19">
    <cfRule type="expression" dxfId="43" priority="47">
      <formula>$T19=""</formula>
    </cfRule>
    <cfRule type="expression" dxfId="42" priority="48">
      <formula>$T19&gt;$U19</formula>
    </cfRule>
  </conditionalFormatting>
  <conditionalFormatting sqref="T21">
    <cfRule type="expression" dxfId="41" priority="45">
      <formula>$T21=""</formula>
    </cfRule>
    <cfRule type="expression" dxfId="40" priority="46">
      <formula>$T21&gt;$U21</formula>
    </cfRule>
  </conditionalFormatting>
  <conditionalFormatting sqref="T23">
    <cfRule type="expression" dxfId="39" priority="43">
      <formula>$T23=""</formula>
    </cfRule>
    <cfRule type="expression" dxfId="38" priority="44">
      <formula>$T23&gt;$U23</formula>
    </cfRule>
  </conditionalFormatting>
  <conditionalFormatting sqref="T25">
    <cfRule type="expression" dxfId="37" priority="41">
      <formula>$T25=""</formula>
    </cfRule>
    <cfRule type="expression" dxfId="36" priority="42">
      <formula>$T25&gt;$U25</formula>
    </cfRule>
  </conditionalFormatting>
  <conditionalFormatting sqref="T27">
    <cfRule type="expression" dxfId="35" priority="39">
      <formula>$T27=""</formula>
    </cfRule>
    <cfRule type="expression" dxfId="34" priority="40">
      <formula>$T27&gt;$U27</formula>
    </cfRule>
  </conditionalFormatting>
  <conditionalFormatting sqref="T29">
    <cfRule type="expression" dxfId="33" priority="37">
      <formula>$T29=""</formula>
    </cfRule>
    <cfRule type="expression" dxfId="32" priority="38">
      <formula>$T29&gt;$U29</formula>
    </cfRule>
  </conditionalFormatting>
  <conditionalFormatting sqref="T31">
    <cfRule type="expression" dxfId="31" priority="35">
      <formula>$T31=""</formula>
    </cfRule>
    <cfRule type="expression" dxfId="30" priority="36">
      <formula>$T31&gt;$U31</formula>
    </cfRule>
  </conditionalFormatting>
  <conditionalFormatting sqref="T33">
    <cfRule type="expression" dxfId="29" priority="33">
      <formula>$T33=""</formula>
    </cfRule>
    <cfRule type="expression" dxfId="28" priority="34">
      <formula>$T33&gt;$U33</formula>
    </cfRule>
  </conditionalFormatting>
  <conditionalFormatting sqref="T35">
    <cfRule type="expression" dxfId="27" priority="31">
      <formula>$T35=""</formula>
    </cfRule>
    <cfRule type="expression" dxfId="26" priority="32">
      <formula>$T35&gt;$U35</formula>
    </cfRule>
  </conditionalFormatting>
  <conditionalFormatting sqref="T37">
    <cfRule type="expression" dxfId="25" priority="29">
      <formula>$T37=""</formula>
    </cfRule>
    <cfRule type="expression" dxfId="24" priority="30">
      <formula>$T37&gt;$U37</formula>
    </cfRule>
  </conditionalFormatting>
  <conditionalFormatting sqref="T39">
    <cfRule type="expression" dxfId="23" priority="27">
      <formula>$T39=""</formula>
    </cfRule>
    <cfRule type="expression" dxfId="22" priority="28">
      <formula>$T39&gt;$U39</formula>
    </cfRule>
  </conditionalFormatting>
  <conditionalFormatting sqref="T41">
    <cfRule type="expression" dxfId="21" priority="25">
      <formula>$T41=""</formula>
    </cfRule>
    <cfRule type="expression" dxfId="20" priority="26">
      <formula>$T41&gt;$U41</formula>
    </cfRule>
  </conditionalFormatting>
  <conditionalFormatting sqref="T43">
    <cfRule type="expression" dxfId="19" priority="23">
      <formula>$T43=""</formula>
    </cfRule>
    <cfRule type="expression" dxfId="18" priority="24">
      <formula>$T43&gt;$U43</formula>
    </cfRule>
  </conditionalFormatting>
  <conditionalFormatting sqref="T45">
    <cfRule type="expression" dxfId="17" priority="21">
      <formula>$T45=""</formula>
    </cfRule>
    <cfRule type="expression" dxfId="16" priority="22">
      <formula>$T45&gt;$U45</formula>
    </cfRule>
  </conditionalFormatting>
  <conditionalFormatting sqref="T47">
    <cfRule type="expression" dxfId="15" priority="19">
      <formula>$T47=""</formula>
    </cfRule>
    <cfRule type="expression" dxfId="14" priority="20">
      <formula>$T47&gt;$U47</formula>
    </cfRule>
  </conditionalFormatting>
  <conditionalFormatting sqref="T49">
    <cfRule type="expression" dxfId="13" priority="17">
      <formula>$T49=""</formula>
    </cfRule>
    <cfRule type="expression" dxfId="12" priority="18">
      <formula>$T49&gt;$U49</formula>
    </cfRule>
  </conditionalFormatting>
  <conditionalFormatting sqref="T51">
    <cfRule type="expression" dxfId="11" priority="15">
      <formula>$T51=""</formula>
    </cfRule>
    <cfRule type="expression" dxfId="10" priority="16">
      <formula>$T51&gt;$U51</formula>
    </cfRule>
  </conditionalFormatting>
  <conditionalFormatting sqref="T53">
    <cfRule type="expression" dxfId="9" priority="13">
      <formula>$T53=""</formula>
    </cfRule>
    <cfRule type="expression" dxfId="8" priority="14">
      <formula>$T53&gt;$U53</formula>
    </cfRule>
  </conditionalFormatting>
  <conditionalFormatting sqref="X5:X61">
    <cfRule type="colorScale" priority="10">
      <colorScale>
        <cfvo type="min"/>
        <cfvo type="formula" val="MEDIAN($X$5:$X$61)"/>
        <cfvo type="max"/>
        <color theme="1"/>
        <color theme="1"/>
        <color rgb="FFFF0000"/>
      </colorScale>
    </cfRule>
  </conditionalFormatting>
  <conditionalFormatting sqref="Y5:Y61">
    <cfRule type="dataBar" priority="9">
      <dataBar showValue="0">
        <cfvo type="min"/>
        <cfvo type="max"/>
        <color rgb="FFC00000"/>
      </dataBar>
      <extLst>
        <ext xmlns:x14="http://schemas.microsoft.com/office/spreadsheetml/2009/9/main" uri="{B025F937-C7B1-47D3-B67F-A62EFF666E3E}">
          <x14:id>{A9596B69-6CD5-4E99-AA75-B97C971C5852}</x14:id>
        </ext>
      </extLst>
    </cfRule>
  </conditionalFormatting>
  <conditionalFormatting sqref="T55">
    <cfRule type="expression" dxfId="7" priority="7">
      <formula>$T55=""</formula>
    </cfRule>
    <cfRule type="expression" dxfId="6" priority="8">
      <formula>$T55&gt;$U55</formula>
    </cfRule>
  </conditionalFormatting>
  <conditionalFormatting sqref="T57">
    <cfRule type="expression" dxfId="5" priority="5">
      <formula>$T57=""</formula>
    </cfRule>
    <cfRule type="expression" dxfId="4" priority="6">
      <formula>$T57&gt;$U57</formula>
    </cfRule>
  </conditionalFormatting>
  <conditionalFormatting sqref="T59">
    <cfRule type="expression" dxfId="3" priority="3">
      <formula>$T59=""</formula>
    </cfRule>
    <cfRule type="expression" dxfId="2" priority="4">
      <formula>$T59&gt;$U59</formula>
    </cfRule>
  </conditionalFormatting>
  <conditionalFormatting sqref="T61">
    <cfRule type="expression" dxfId="1" priority="1">
      <formula>$T61=""</formula>
    </cfRule>
    <cfRule type="expression" dxfId="0" priority="2">
      <formula>$T61&gt;$U61</formula>
    </cfRule>
  </conditionalFormatting>
  <pageMargins left="0.7" right="0.7" top="0.75" bottom="0.75" header="0.3" footer="0.3"/>
  <pageSetup orientation="portrait" r:id="rId1"/>
  <ignoredErrors>
    <ignoredError sqref="O5" unlockedFormula="1"/>
    <ignoredError sqref="K69" evalErro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5A3B55-1DD0-4FEB-BC68-ACEF02F947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J10</xm:sqref>
        </x14:conditionalFormatting>
        <x14:conditionalFormatting xmlns:xm="http://schemas.microsoft.com/office/excel/2006/main">
          <x14:cfRule type="dataBar" id="{E8F430C0-5D7E-46BF-8B2C-9ED7E2562F0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J12</xm:sqref>
        </x14:conditionalFormatting>
        <x14:conditionalFormatting xmlns:xm="http://schemas.microsoft.com/office/excel/2006/main">
          <x14:cfRule type="dataBar" id="{7F0DE6CA-7AE6-4DA8-AFE9-EB9186DC9B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J14</xm:sqref>
        </x14:conditionalFormatting>
        <x14:conditionalFormatting xmlns:xm="http://schemas.microsoft.com/office/excel/2006/main">
          <x14:cfRule type="dataBar" id="{BFF08E5D-E4B2-4E52-90F5-15164C57E1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J16</xm:sqref>
        </x14:conditionalFormatting>
        <x14:conditionalFormatting xmlns:xm="http://schemas.microsoft.com/office/excel/2006/main">
          <x14:cfRule type="dataBar" id="{35DE3B9C-A355-439F-B11E-0ED733D1670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J18</xm:sqref>
        </x14:conditionalFormatting>
        <x14:conditionalFormatting xmlns:xm="http://schemas.microsoft.com/office/excel/2006/main">
          <x14:cfRule type="dataBar" id="{F18A06C8-41C1-44C3-8E6A-315CE5D0E2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J20</xm:sqref>
        </x14:conditionalFormatting>
        <x14:conditionalFormatting xmlns:xm="http://schemas.microsoft.com/office/excel/2006/main">
          <x14:cfRule type="dataBar" id="{311E7D9D-6CD0-4A72-A76F-626541951AE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J22</xm:sqref>
        </x14:conditionalFormatting>
        <x14:conditionalFormatting xmlns:xm="http://schemas.microsoft.com/office/excel/2006/main">
          <x14:cfRule type="dataBar" id="{E9C2D1B5-AC23-440F-AF3A-7080DB5B8F8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J24</xm:sqref>
        </x14:conditionalFormatting>
        <x14:conditionalFormatting xmlns:xm="http://schemas.microsoft.com/office/excel/2006/main">
          <x14:cfRule type="dataBar" id="{62D0E3F6-6989-49D5-BCA7-13C5D02C1CC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J26</xm:sqref>
        </x14:conditionalFormatting>
        <x14:conditionalFormatting xmlns:xm="http://schemas.microsoft.com/office/excel/2006/main">
          <x14:cfRule type="dataBar" id="{59C0E892-946D-4E7B-889E-4920785AD3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J28</xm:sqref>
        </x14:conditionalFormatting>
        <x14:conditionalFormatting xmlns:xm="http://schemas.microsoft.com/office/excel/2006/main">
          <x14:cfRule type="dataBar" id="{532D1487-5D5C-4A0F-8560-7227E5CF494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J30</xm:sqref>
        </x14:conditionalFormatting>
        <x14:conditionalFormatting xmlns:xm="http://schemas.microsoft.com/office/excel/2006/main">
          <x14:cfRule type="dataBar" id="{EA5B3CDA-DC57-4A10-A2DB-3B5337C5CC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J32</xm:sqref>
        </x14:conditionalFormatting>
        <x14:conditionalFormatting xmlns:xm="http://schemas.microsoft.com/office/excel/2006/main">
          <x14:cfRule type="dataBar" id="{8A7B0F4B-E23B-4BAA-BAC9-EA4B4B04A7A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J34</xm:sqref>
        </x14:conditionalFormatting>
        <x14:conditionalFormatting xmlns:xm="http://schemas.microsoft.com/office/excel/2006/main">
          <x14:cfRule type="dataBar" id="{6626A39D-1CA6-4BD3-8405-361004E9E54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J36</xm:sqref>
        </x14:conditionalFormatting>
        <x14:conditionalFormatting xmlns:xm="http://schemas.microsoft.com/office/excel/2006/main">
          <x14:cfRule type="dataBar" id="{E595FC3C-C4D0-442B-B1DA-9AA773E1EF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J38</xm:sqref>
        </x14:conditionalFormatting>
        <x14:conditionalFormatting xmlns:xm="http://schemas.microsoft.com/office/excel/2006/main">
          <x14:cfRule type="dataBar" id="{F69518C3-12A9-4D22-9D8C-12B4B14C080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J40</xm:sqref>
        </x14:conditionalFormatting>
        <x14:conditionalFormatting xmlns:xm="http://schemas.microsoft.com/office/excel/2006/main">
          <x14:cfRule type="dataBar" id="{B69C1635-84F3-446B-9D54-704202B74CF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J42</xm:sqref>
        </x14:conditionalFormatting>
        <x14:conditionalFormatting xmlns:xm="http://schemas.microsoft.com/office/excel/2006/main">
          <x14:cfRule type="dataBar" id="{822031FA-53F4-4A86-B8E9-F5DEE338227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J44</xm:sqref>
        </x14:conditionalFormatting>
        <x14:conditionalFormatting xmlns:xm="http://schemas.microsoft.com/office/excel/2006/main">
          <x14:cfRule type="dataBar" id="{FF1C83DC-DA10-4E87-AE22-2EC1DCCFCB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J46</xm:sqref>
        </x14:conditionalFormatting>
        <x14:conditionalFormatting xmlns:xm="http://schemas.microsoft.com/office/excel/2006/main">
          <x14:cfRule type="dataBar" id="{9F10BA4F-B64D-46C7-95D2-10A3F6B8C93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J48</xm:sqref>
        </x14:conditionalFormatting>
        <x14:conditionalFormatting xmlns:xm="http://schemas.microsoft.com/office/excel/2006/main">
          <x14:cfRule type="dataBar" id="{F28B8FE7-8535-4560-BFF7-3C51B81410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J50</xm:sqref>
        </x14:conditionalFormatting>
        <x14:conditionalFormatting xmlns:xm="http://schemas.microsoft.com/office/excel/2006/main">
          <x14:cfRule type="dataBar" id="{FB9A5ED7-2841-4627-AA04-61A3C65CE52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J52</xm:sqref>
        </x14:conditionalFormatting>
        <x14:conditionalFormatting xmlns:xm="http://schemas.microsoft.com/office/excel/2006/main">
          <x14:cfRule type="dataBar" id="{43031157-6F2E-479A-B02F-4EC675CE4D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J54</xm:sqref>
        </x14:conditionalFormatting>
        <x14:conditionalFormatting xmlns:xm="http://schemas.microsoft.com/office/excel/2006/main">
          <x14:cfRule type="dataBar" id="{44F34A06-7CB7-4B6E-8D11-9643EB1080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J56</xm:sqref>
        </x14:conditionalFormatting>
        <x14:conditionalFormatting xmlns:xm="http://schemas.microsoft.com/office/excel/2006/main">
          <x14:cfRule type="dataBar" id="{578466F3-0E75-4273-8854-B0811212CE5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J58</xm:sqref>
        </x14:conditionalFormatting>
        <x14:conditionalFormatting xmlns:xm="http://schemas.microsoft.com/office/excel/2006/main">
          <x14:cfRule type="dataBar" id="{6870E071-3014-4A1A-A3AD-A9515F64DED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J60</xm:sqref>
        </x14:conditionalFormatting>
        <x14:conditionalFormatting xmlns:xm="http://schemas.microsoft.com/office/excel/2006/main">
          <x14:cfRule type="dataBar" id="{0C33EBE5-08F6-4262-B2EA-FB041A8DB8A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 J11 J13 J15 J17 J19 J21 J23 J25 J27 J29 J31 J33 J35 J37 J39 J41 J43 J45 J47 J49 J51 J53 J55 J57 J59 J61 J7:J9</xm:sqref>
        </x14:conditionalFormatting>
        <x14:conditionalFormatting xmlns:xm="http://schemas.microsoft.com/office/excel/2006/main">
          <x14:cfRule type="dataBar" id="{A9596B69-6CD5-4E99-AA75-B97C971C5852}">
            <x14:dataBar minLength="0" maxLength="100">
              <x14:cfvo type="autoMin"/>
              <x14:cfvo type="autoMax"/>
              <x14:negativeFillColor rgb="FF00B0F0"/>
              <x14:axisColor rgb="FF000000"/>
            </x14:dataBar>
          </x14:cfRule>
          <xm:sqref>Y5:Y61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58"/>
  <sheetViews>
    <sheetView workbookViewId="0">
      <selection activeCell="B2" sqref="B2"/>
    </sheetView>
  </sheetViews>
  <sheetFormatPr defaultRowHeight="14.4" x14ac:dyDescent="0.3"/>
  <cols>
    <col min="1" max="1" width="10.33203125" style="5" customWidth="1"/>
    <col min="2" max="2" width="15.21875" style="5" customWidth="1"/>
    <col min="3" max="16384" width="8.88671875" style="5"/>
  </cols>
  <sheetData>
    <row r="1" spans="1:4" ht="15" thickBot="1" x14ac:dyDescent="0.35">
      <c r="A1" s="6" t="s">
        <v>0</v>
      </c>
      <c r="B1" s="7" t="s">
        <v>14</v>
      </c>
    </row>
    <row r="2" spans="1:4" x14ac:dyDescent="0.3">
      <c r="A2" s="8" t="str">
        <f>'Quote Display'!B5</f>
        <v>EP</v>
      </c>
      <c r="B2" s="9">
        <v>2.5</v>
      </c>
    </row>
    <row r="3" spans="1:4" hidden="1" x14ac:dyDescent="0.3">
      <c r="A3" s="10"/>
      <c r="B3" s="11"/>
    </row>
    <row r="4" spans="1:4" x14ac:dyDescent="0.3">
      <c r="A4" s="10" t="str">
        <f>'Quote Display'!B7</f>
        <v>ENQ</v>
      </c>
      <c r="B4" s="11">
        <v>2</v>
      </c>
    </row>
    <row r="5" spans="1:4" hidden="1" x14ac:dyDescent="0.3">
      <c r="A5" s="10"/>
      <c r="B5" s="11"/>
    </row>
    <row r="6" spans="1:4" x14ac:dyDescent="0.3">
      <c r="A6" s="10" t="str">
        <f>'Quote Display'!B9</f>
        <v>TFE</v>
      </c>
      <c r="B6" s="11">
        <v>2</v>
      </c>
      <c r="D6" s="134" t="s">
        <v>58</v>
      </c>
    </row>
    <row r="7" spans="1:4" hidden="1" x14ac:dyDescent="0.3">
      <c r="A7" s="10"/>
      <c r="B7" s="11"/>
      <c r="D7" s="134"/>
    </row>
    <row r="8" spans="1:4" x14ac:dyDescent="0.3">
      <c r="A8" s="10" t="str">
        <f>'Quote Display'!B11</f>
        <v>EMD</v>
      </c>
      <c r="B8" s="11">
        <v>2</v>
      </c>
      <c r="D8" s="134" t="s">
        <v>60</v>
      </c>
    </row>
    <row r="9" spans="1:4" hidden="1" x14ac:dyDescent="0.3">
      <c r="A9" s="10"/>
      <c r="B9" s="11"/>
      <c r="D9" s="134"/>
    </row>
    <row r="10" spans="1:4" x14ac:dyDescent="0.3">
      <c r="A10" s="10" t="str">
        <f>'Quote Display'!B13</f>
        <v>YM</v>
      </c>
      <c r="B10" s="11">
        <v>25</v>
      </c>
      <c r="D10" s="134" t="s">
        <v>61</v>
      </c>
    </row>
    <row r="11" spans="1:4" hidden="1" x14ac:dyDescent="0.3">
      <c r="A11" s="10"/>
      <c r="B11" s="11"/>
      <c r="D11" s="134"/>
    </row>
    <row r="12" spans="1:4" x14ac:dyDescent="0.3">
      <c r="A12" s="10" t="str">
        <f>'Quote Display'!B15</f>
        <v>TP</v>
      </c>
      <c r="B12" s="11">
        <v>0.5</v>
      </c>
      <c r="D12" s="134" t="s">
        <v>62</v>
      </c>
    </row>
    <row r="13" spans="1:4" hidden="1" x14ac:dyDescent="0.3">
      <c r="A13" s="10"/>
      <c r="B13" s="11"/>
      <c r="D13" s="134"/>
    </row>
    <row r="14" spans="1:4" x14ac:dyDescent="0.3">
      <c r="A14" s="10" t="str">
        <f>'Quote Display'!B17</f>
        <v>DD</v>
      </c>
      <c r="B14" s="11">
        <v>5</v>
      </c>
      <c r="D14" s="134" t="s">
        <v>65</v>
      </c>
    </row>
    <row r="15" spans="1:4" hidden="1" x14ac:dyDescent="0.3">
      <c r="A15" s="10"/>
      <c r="B15" s="11"/>
      <c r="D15" s="134"/>
    </row>
    <row r="16" spans="1:4" x14ac:dyDescent="0.3">
      <c r="A16" s="10" t="str">
        <f>'Quote Display'!B19</f>
        <v>DSX</v>
      </c>
      <c r="B16" s="11">
        <v>5</v>
      </c>
      <c r="D16" s="134" t="s">
        <v>63</v>
      </c>
    </row>
    <row r="17" spans="1:4" hidden="1" x14ac:dyDescent="0.3">
      <c r="A17" s="10"/>
      <c r="B17" s="11"/>
      <c r="D17" s="134"/>
    </row>
    <row r="18" spans="1:4" x14ac:dyDescent="0.3">
      <c r="A18" s="10" t="str">
        <f>'Quote Display'!B21</f>
        <v>QFA</v>
      </c>
      <c r="B18" s="11">
        <v>2</v>
      </c>
      <c r="D18" s="134" t="s">
        <v>64</v>
      </c>
    </row>
    <row r="19" spans="1:4" hidden="1" x14ac:dyDescent="0.3">
      <c r="A19" s="10"/>
      <c r="B19" s="11"/>
      <c r="D19" s="134"/>
    </row>
    <row r="20" spans="1:4" x14ac:dyDescent="0.3">
      <c r="A20" s="10" t="str">
        <f>'Quote Display'!B23</f>
        <v>PIL</v>
      </c>
      <c r="B20" s="11">
        <v>10</v>
      </c>
      <c r="D20" s="134" t="s">
        <v>66</v>
      </c>
    </row>
    <row r="21" spans="1:4" hidden="1" x14ac:dyDescent="0.3">
      <c r="A21" s="10"/>
      <c r="B21" s="11"/>
      <c r="D21" s="134"/>
    </row>
    <row r="22" spans="1:4" x14ac:dyDescent="0.3">
      <c r="A22" s="10" t="str">
        <f>'Quote Display'!B25</f>
        <v>MJNK</v>
      </c>
      <c r="B22" s="11">
        <v>10</v>
      </c>
      <c r="D22" s="134" t="s">
        <v>67</v>
      </c>
    </row>
    <row r="23" spans="1:4" hidden="1" x14ac:dyDescent="0.3">
      <c r="A23" s="10"/>
      <c r="B23" s="11"/>
      <c r="D23" s="134"/>
    </row>
    <row r="24" spans="1:4" x14ac:dyDescent="0.3">
      <c r="A24" s="10" t="str">
        <f>'Quote Display'!B27</f>
        <v>IND</v>
      </c>
      <c r="B24" s="11">
        <v>5</v>
      </c>
      <c r="D24" s="134" t="s">
        <v>68</v>
      </c>
    </row>
    <row r="25" spans="1:4" hidden="1" x14ac:dyDescent="0.3">
      <c r="A25" s="10"/>
      <c r="B25" s="11"/>
      <c r="D25" s="134"/>
    </row>
    <row r="26" spans="1:4" x14ac:dyDescent="0.3">
      <c r="A26" s="10" t="str">
        <f>'Quote Display'!B29</f>
        <v>ESB</v>
      </c>
      <c r="B26" s="11">
        <v>0.05</v>
      </c>
      <c r="D26" s="134"/>
    </row>
    <row r="27" spans="1:4" hidden="1" x14ac:dyDescent="0.3">
      <c r="A27" s="10"/>
      <c r="B27" s="11"/>
      <c r="D27" s="134"/>
    </row>
    <row r="28" spans="1:4" x14ac:dyDescent="0.3">
      <c r="A28" s="10" t="str">
        <f>'Quote Display'!B31</f>
        <v>SIE</v>
      </c>
      <c r="B28" s="11">
        <v>5.0000000000000001E-3</v>
      </c>
      <c r="D28" s="134"/>
    </row>
    <row r="29" spans="1:4" hidden="1" x14ac:dyDescent="0.3">
      <c r="A29" s="10"/>
      <c r="B29" s="11"/>
      <c r="D29" s="134"/>
    </row>
    <row r="30" spans="1:4" x14ac:dyDescent="0.3">
      <c r="A30" s="10" t="str">
        <f>'Quote Display'!B33</f>
        <v>PLA</v>
      </c>
      <c r="B30" s="11">
        <v>2</v>
      </c>
      <c r="D30" s="134"/>
    </row>
    <row r="31" spans="1:4" hidden="1" x14ac:dyDescent="0.3">
      <c r="A31" s="10"/>
      <c r="B31" s="11"/>
      <c r="D31" s="134"/>
    </row>
    <row r="32" spans="1:4" x14ac:dyDescent="0.3">
      <c r="A32" s="10" t="str">
        <f>'Quote Display'!B35</f>
        <v>GCE</v>
      </c>
      <c r="B32" s="11">
        <v>2</v>
      </c>
      <c r="D32" s="134"/>
    </row>
    <row r="33" spans="1:4" hidden="1" x14ac:dyDescent="0.3">
      <c r="A33" s="10"/>
      <c r="B33" s="11"/>
      <c r="D33" s="134"/>
    </row>
    <row r="34" spans="1:4" x14ac:dyDescent="0.3">
      <c r="A34" s="10" t="str">
        <f>'Quote Display'!B37</f>
        <v>NGE</v>
      </c>
      <c r="B34" s="11">
        <v>2.5000000000000001E-2</v>
      </c>
      <c r="D34" s="134"/>
    </row>
    <row r="35" spans="1:4" hidden="1" x14ac:dyDescent="0.3">
      <c r="A35" s="10"/>
      <c r="B35" s="11"/>
      <c r="D35" s="134"/>
    </row>
    <row r="36" spans="1:4" x14ac:dyDescent="0.3">
      <c r="A36" s="10" t="str">
        <f>'Quote Display'!B39</f>
        <v>CLE</v>
      </c>
      <c r="B36" s="11">
        <v>0.5</v>
      </c>
      <c r="D36" s="134"/>
    </row>
    <row r="37" spans="1:4" hidden="1" x14ac:dyDescent="0.3">
      <c r="A37" s="10"/>
      <c r="B37" s="11"/>
      <c r="D37" s="134"/>
    </row>
    <row r="38" spans="1:4" x14ac:dyDescent="0.3">
      <c r="A38" s="10" t="str">
        <f>'Quote Display'!B41</f>
        <v>HOE</v>
      </c>
      <c r="B38" s="11">
        <v>2.5000000000000001E-3</v>
      </c>
      <c r="D38" s="134"/>
    </row>
    <row r="39" spans="1:4" hidden="1" x14ac:dyDescent="0.3">
      <c r="A39" s="10"/>
      <c r="B39" s="11"/>
      <c r="D39" s="134"/>
    </row>
    <row r="40" spans="1:4" x14ac:dyDescent="0.3">
      <c r="A40" s="10" t="str">
        <f>'Quote Display'!B43</f>
        <v>RBE</v>
      </c>
      <c r="B40" s="11">
        <v>2.5000000000000001E-3</v>
      </c>
      <c r="D40" s="134"/>
    </row>
    <row r="41" spans="1:4" hidden="1" x14ac:dyDescent="0.3">
      <c r="A41" s="10"/>
      <c r="B41" s="11"/>
      <c r="D41" s="134"/>
    </row>
    <row r="42" spans="1:4" x14ac:dyDescent="0.3">
      <c r="A42" s="10" t="str">
        <f>'Quote Display'!B45</f>
        <v>QO</v>
      </c>
      <c r="B42" s="11">
        <v>0.5</v>
      </c>
      <c r="D42" s="134"/>
    </row>
    <row r="43" spans="1:4" hidden="1" x14ac:dyDescent="0.3">
      <c r="A43" s="10"/>
      <c r="B43" s="11"/>
      <c r="D43" s="134"/>
    </row>
    <row r="44" spans="1:4" x14ac:dyDescent="0.3">
      <c r="A44" s="10" t="str">
        <f>'Quote Display'!B47</f>
        <v>ET</v>
      </c>
      <c r="B44" s="11">
        <v>1.5E-3</v>
      </c>
      <c r="D44" s="134"/>
    </row>
    <row r="45" spans="1:4" hidden="1" x14ac:dyDescent="0.3">
      <c r="A45" s="10"/>
      <c r="B45" s="11"/>
      <c r="D45" s="134"/>
    </row>
    <row r="46" spans="1:4" x14ac:dyDescent="0.3">
      <c r="A46" s="10" t="str">
        <f>'Quote Display'!B49</f>
        <v>EU6</v>
      </c>
      <c r="B46" s="11">
        <v>1.5E-3</v>
      </c>
      <c r="D46" s="134"/>
    </row>
    <row r="47" spans="1:4" hidden="1" x14ac:dyDescent="0.3">
      <c r="A47" s="10"/>
      <c r="B47" s="11"/>
      <c r="D47" s="134"/>
    </row>
    <row r="48" spans="1:4" x14ac:dyDescent="0.3">
      <c r="A48" s="10" t="str">
        <f>'Quote Display'!B51</f>
        <v>BP6</v>
      </c>
      <c r="B48" s="11">
        <v>2.5000000000000001E-5</v>
      </c>
      <c r="D48" s="134"/>
    </row>
    <row r="49" spans="1:2" hidden="1" x14ac:dyDescent="0.3">
      <c r="A49" s="10"/>
      <c r="B49" s="11"/>
    </row>
    <row r="50" spans="1:2" x14ac:dyDescent="0.3">
      <c r="A50" s="10" t="str">
        <f>'Quote Display'!B53</f>
        <v>DA6</v>
      </c>
      <c r="B50" s="11">
        <v>1.5E-3</v>
      </c>
    </row>
    <row r="51" spans="1:2" hidden="1" x14ac:dyDescent="0.3">
      <c r="A51" s="10"/>
      <c r="B51" s="11"/>
    </row>
    <row r="52" spans="1:2" x14ac:dyDescent="0.3">
      <c r="A52" s="10" t="str">
        <f>'Quote Display'!B55</f>
        <v>CA6</v>
      </c>
      <c r="B52" s="11">
        <v>1.5E-3</v>
      </c>
    </row>
    <row r="53" spans="1:2" hidden="1" x14ac:dyDescent="0.3">
      <c r="A53" s="10"/>
      <c r="B53" s="11"/>
    </row>
    <row r="54" spans="1:2" x14ac:dyDescent="0.3">
      <c r="A54" s="10" t="str">
        <f>'Quote Display'!B57</f>
        <v>ZSE</v>
      </c>
      <c r="B54" s="11">
        <v>5.0000000000000001E-4</v>
      </c>
    </row>
    <row r="55" spans="1:2" hidden="1" x14ac:dyDescent="0.3">
      <c r="A55" s="10"/>
      <c r="B55" s="11"/>
    </row>
    <row r="56" spans="1:2" x14ac:dyDescent="0.3">
      <c r="A56" s="10" t="str">
        <f>'Quote Display'!B59</f>
        <v>ZCE</v>
      </c>
      <c r="B56" s="11">
        <v>5.0000000000000002E-5</v>
      </c>
    </row>
    <row r="57" spans="1:2" hidden="1" x14ac:dyDescent="0.3">
      <c r="A57" s="10"/>
      <c r="B57" s="11"/>
    </row>
    <row r="58" spans="1:2" ht="15" thickBot="1" x14ac:dyDescent="0.35">
      <c r="A58" s="12" t="str">
        <f>'Quote Display'!B61</f>
        <v>ZWA</v>
      </c>
      <c r="B58" s="13">
        <v>1.5E-3</v>
      </c>
    </row>
  </sheetData>
  <sheetProtection algorithmName="SHA-512" hashValue="JclyxUIhm9oM9691EDFXz5NyPLOB1Ujoy5Fhb1Hd4/++cH7+qUdh3DnX6Oem8Dt4k1ZvgaFS5BqKbZrdpVgpTA==" saltValue="QOSHitw8hq1Rc3GGq8EinQ==" spinCount="100000" sheet="1" objects="1" scenarios="1"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Quote Display</vt:lpstr>
      <vt:lpstr>Instructions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2012-04-26T16:52:28Z</dcterms:created>
  <dcterms:modified xsi:type="dcterms:W3CDTF">2014-10-09T16:24:33Z</dcterms:modified>
</cp:coreProperties>
</file>