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0968"/>
  </bookViews>
  <sheets>
    <sheet name="Main Display" sheetId="1" r:id="rId1"/>
    <sheet name="Sheet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7" i="2" l="1"/>
  <c r="B547" i="2"/>
  <c r="B617" i="2"/>
  <c r="W7" i="1"/>
  <c r="C127" i="2"/>
  <c r="C197" i="2"/>
  <c r="T9" i="1"/>
  <c r="P9" i="1"/>
  <c r="N9" i="1"/>
  <c r="B57" i="2"/>
  <c r="B337" i="2"/>
  <c r="S9" i="1"/>
  <c r="N5" i="1"/>
  <c r="B197" i="2"/>
  <c r="N7" i="1"/>
  <c r="O7" i="1"/>
  <c r="S5" i="1"/>
  <c r="O9" i="1"/>
  <c r="B127" i="2"/>
  <c r="S7" i="1"/>
  <c r="C57" i="2"/>
  <c r="B267" i="2"/>
  <c r="U9" i="1"/>
  <c r="T7" i="1"/>
  <c r="B407" i="2"/>
  <c r="B582" i="2"/>
  <c r="F4" i="1"/>
  <c r="B372" i="2"/>
  <c r="B512" i="2"/>
  <c r="C22" i="2"/>
  <c r="B442" i="2"/>
  <c r="R4" i="1"/>
  <c r="C92" i="2"/>
  <c r="B302" i="2"/>
  <c r="B92" i="2"/>
  <c r="N80" i="1"/>
  <c r="B162" i="2"/>
  <c r="C162" i="2"/>
  <c r="B22" i="2"/>
  <c r="B232" i="2"/>
  <c r="B583" i="2" l="1"/>
  <c r="B584" i="2" s="1"/>
  <c r="B513" i="2"/>
  <c r="B514" i="2" s="1"/>
  <c r="B443" i="2"/>
  <c r="B444" i="2" s="1"/>
  <c r="B373" i="2"/>
  <c r="B374" i="2" s="1"/>
  <c r="B303" i="2"/>
  <c r="B304" i="2" s="1"/>
  <c r="C146" i="2"/>
  <c r="B163" i="2"/>
  <c r="B164" i="2" s="1"/>
  <c r="C91" i="2"/>
  <c r="C90" i="2" s="1"/>
  <c r="C89" i="2" s="1"/>
  <c r="C88" i="2" s="1"/>
  <c r="C87" i="2" s="1"/>
  <c r="C86" i="2" s="1"/>
  <c r="C85" i="2" s="1"/>
  <c r="C84" i="2" s="1"/>
  <c r="C83" i="2" s="1"/>
  <c r="C82" i="2" s="1"/>
  <c r="C81" i="2" s="1"/>
  <c r="C80" i="2" s="1"/>
  <c r="C79" i="2" s="1"/>
  <c r="C78" i="2" s="1"/>
  <c r="C77" i="2" s="1"/>
  <c r="C76" i="2" s="1"/>
  <c r="C93" i="2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63" i="2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61" i="2"/>
  <c r="C160" i="2" s="1"/>
  <c r="C159" i="2" s="1"/>
  <c r="C158" i="2" s="1"/>
  <c r="C157" i="2" s="1"/>
  <c r="C156" i="2" s="1"/>
  <c r="C155" i="2" s="1"/>
  <c r="C154" i="2" s="1"/>
  <c r="C153" i="2" s="1"/>
  <c r="C152" i="2" s="1"/>
  <c r="C151" i="2" s="1"/>
  <c r="C150" i="2" s="1"/>
  <c r="C149" i="2" s="1"/>
  <c r="C148" i="2" s="1"/>
  <c r="C147" i="2" s="1"/>
  <c r="B23" i="2"/>
  <c r="B24" i="2" s="1"/>
  <c r="C21" i="2"/>
  <c r="C20" i="2" s="1"/>
  <c r="C19" i="2" s="1"/>
  <c r="C18" i="2" s="1"/>
  <c r="C17" i="2" s="1"/>
  <c r="C16" i="2" s="1"/>
  <c r="C15" i="2" s="1"/>
  <c r="C14" i="2" s="1"/>
  <c r="C13" i="2" s="1"/>
  <c r="C12" i="2" s="1"/>
  <c r="C11" i="2" s="1"/>
  <c r="C10" i="2" s="1"/>
  <c r="C9" i="2" s="1"/>
  <c r="C23" i="2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58" i="2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56" i="2"/>
  <c r="C55" i="2" s="1"/>
  <c r="C54" i="2" s="1"/>
  <c r="C53" i="2" s="1"/>
  <c r="C52" i="2" s="1"/>
  <c r="C51" i="2" s="1"/>
  <c r="C50" i="2" s="1"/>
  <c r="C49" i="2" s="1"/>
  <c r="C48" i="2" s="1"/>
  <c r="C47" i="2" s="1"/>
  <c r="C46" i="2" s="1"/>
  <c r="C45" i="2" s="1"/>
  <c r="C44" i="2" s="1"/>
  <c r="C43" i="2" s="1"/>
  <c r="C42" i="2" s="1"/>
  <c r="C41" i="2" s="1"/>
  <c r="B93" i="2"/>
  <c r="B94" i="2" s="1"/>
  <c r="B47" i="1" s="1"/>
  <c r="P7" i="1"/>
  <c r="Q7" i="1" s="1"/>
  <c r="B233" i="2"/>
  <c r="B234" i="2" s="1"/>
  <c r="C196" i="2"/>
  <c r="C195" i="2" s="1"/>
  <c r="C194" i="2" s="1"/>
  <c r="C193" i="2" s="1"/>
  <c r="C192" i="2" s="1"/>
  <c r="C191" i="2" s="1"/>
  <c r="C190" i="2" s="1"/>
  <c r="C189" i="2" s="1"/>
  <c r="C188" i="2" s="1"/>
  <c r="C187" i="2" s="1"/>
  <c r="C186" i="2" s="1"/>
  <c r="C185" i="2" s="1"/>
  <c r="C184" i="2" s="1"/>
  <c r="C183" i="2" s="1"/>
  <c r="C182" i="2" s="1"/>
  <c r="C181" i="2" s="1"/>
  <c r="C198" i="2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128" i="2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26" i="2"/>
  <c r="C125" i="2" s="1"/>
  <c r="C124" i="2" s="1"/>
  <c r="C123" i="2" s="1"/>
  <c r="C122" i="2" s="1"/>
  <c r="C121" i="2" s="1"/>
  <c r="C120" i="2" s="1"/>
  <c r="C119" i="2" s="1"/>
  <c r="C118" i="2" s="1"/>
  <c r="C117" i="2" s="1"/>
  <c r="C116" i="2" s="1"/>
  <c r="C115" i="2" s="1"/>
  <c r="C114" i="2" s="1"/>
  <c r="C113" i="2" s="1"/>
  <c r="C112" i="2" s="1"/>
  <c r="C111" i="2" s="1"/>
  <c r="U7" i="1"/>
  <c r="V7" i="1" s="1"/>
  <c r="C407" i="2"/>
  <c r="C267" i="2"/>
  <c r="C547" i="2"/>
  <c r="W9" i="1"/>
  <c r="D210" i="2"/>
  <c r="D139" i="2"/>
  <c r="D197" i="2"/>
  <c r="D137" i="2"/>
  <c r="C477" i="2"/>
  <c r="C617" i="2"/>
  <c r="D69" i="2"/>
  <c r="D209" i="2"/>
  <c r="D73" i="2"/>
  <c r="D130" i="2"/>
  <c r="D136" i="2"/>
  <c r="C337" i="2"/>
  <c r="D211" i="2"/>
  <c r="D185" i="2"/>
  <c r="D182" i="2"/>
  <c r="D189" i="2"/>
  <c r="D127" i="2"/>
  <c r="D181" i="2"/>
  <c r="D193" i="2"/>
  <c r="D47" i="2"/>
  <c r="D57" i="2"/>
  <c r="D53" i="2"/>
  <c r="D61" i="2"/>
  <c r="D111" i="2"/>
  <c r="D41" i="2"/>
  <c r="C232" i="2"/>
  <c r="D162" i="2"/>
  <c r="D148" i="2"/>
  <c r="D147" i="2"/>
  <c r="D96" i="2"/>
  <c r="D22" i="2"/>
  <c r="D10" i="2"/>
  <c r="C302" i="2"/>
  <c r="D175" i="2"/>
  <c r="D159" i="2"/>
  <c r="D149" i="2"/>
  <c r="D104" i="2"/>
  <c r="D92" i="2"/>
  <c r="D84" i="2"/>
  <c r="D34" i="2"/>
  <c r="D26" i="2"/>
  <c r="D13" i="2"/>
  <c r="D337" i="2"/>
  <c r="C512" i="2"/>
  <c r="D152" i="2"/>
  <c r="D108" i="2"/>
  <c r="D103" i="2"/>
  <c r="C442" i="2"/>
  <c r="C372" i="2"/>
  <c r="C582" i="2"/>
  <c r="D165" i="2"/>
  <c r="D150" i="2"/>
  <c r="D146" i="2"/>
  <c r="D101" i="2"/>
  <c r="D90" i="2"/>
  <c r="D82" i="2"/>
  <c r="D31" i="2"/>
  <c r="D14" i="2"/>
  <c r="D9" i="2"/>
  <c r="D35" i="2"/>
  <c r="D76" i="2"/>
  <c r="N47" i="1" l="1"/>
  <c r="N75" i="1"/>
  <c r="C546" i="2"/>
  <c r="C545" i="2" s="1"/>
  <c r="C548" i="2"/>
  <c r="C616" i="2"/>
  <c r="C618" i="2"/>
  <c r="C619" i="2" s="1"/>
  <c r="C338" i="2"/>
  <c r="C339" i="2" s="1"/>
  <c r="C336" i="2"/>
  <c r="C408" i="2"/>
  <c r="C409" i="2" s="1"/>
  <c r="C406" i="2"/>
  <c r="C476" i="2"/>
  <c r="C478" i="2"/>
  <c r="C479" i="2" s="1"/>
  <c r="N44" i="1"/>
  <c r="N12" i="1"/>
  <c r="C441" i="2"/>
  <c r="C440" i="2" s="1"/>
  <c r="C443" i="2"/>
  <c r="C513" i="2"/>
  <c r="C511" i="2"/>
  <c r="C303" i="2"/>
  <c r="C301" i="2"/>
  <c r="C583" i="2"/>
  <c r="C581" i="2"/>
  <c r="C580" i="2" s="1"/>
  <c r="C371" i="2"/>
  <c r="C370" i="2" s="1"/>
  <c r="C373" i="2"/>
  <c r="C47" i="1"/>
  <c r="C79" i="1"/>
  <c r="C75" i="1"/>
  <c r="C41" i="1"/>
  <c r="C15" i="1"/>
  <c r="C615" i="2"/>
  <c r="C549" i="2"/>
  <c r="C510" i="2"/>
  <c r="C444" i="2"/>
  <c r="C475" i="2"/>
  <c r="C335" i="2"/>
  <c r="C300" i="2"/>
  <c r="C178" i="2"/>
  <c r="C213" i="2"/>
  <c r="C143" i="2"/>
  <c r="C36" i="2"/>
  <c r="C8" i="2"/>
  <c r="C40" i="1"/>
  <c r="C16" i="1"/>
  <c r="N40" i="1"/>
  <c r="N32" i="1"/>
  <c r="C74" i="1"/>
  <c r="C67" i="1"/>
  <c r="C37" i="1"/>
  <c r="C19" i="1"/>
  <c r="C28" i="1"/>
  <c r="C61" i="1"/>
  <c r="C32" i="1"/>
  <c r="N18" i="1"/>
  <c r="N28" i="1"/>
  <c r="N24" i="1"/>
  <c r="C268" i="2"/>
  <c r="C266" i="2"/>
  <c r="C53" i="1"/>
  <c r="C233" i="2"/>
  <c r="C231" i="2"/>
  <c r="C55" i="1"/>
  <c r="C72" i="1"/>
  <c r="C63" i="1"/>
  <c r="C20" i="1"/>
  <c r="N72" i="1"/>
  <c r="N66" i="1"/>
  <c r="N73" i="1"/>
  <c r="N63" i="1"/>
  <c r="M47" i="1"/>
  <c r="D4" i="1"/>
  <c r="B12" i="1"/>
  <c r="M12" i="1"/>
  <c r="D3" i="1"/>
  <c r="G337" i="2"/>
  <c r="K337" i="2"/>
  <c r="E337" i="2"/>
  <c r="F337" i="2"/>
  <c r="H337" i="2"/>
  <c r="G182" i="2"/>
  <c r="E182" i="2"/>
  <c r="K111" i="2"/>
  <c r="M111" i="2"/>
  <c r="K181" i="2"/>
  <c r="K182" i="2"/>
  <c r="H181" i="2"/>
  <c r="G181" i="2"/>
  <c r="F111" i="2"/>
  <c r="H111" i="2"/>
  <c r="H182" i="2"/>
  <c r="E181" i="2"/>
  <c r="F181" i="2"/>
  <c r="E111" i="2"/>
  <c r="G111" i="2"/>
  <c r="F182" i="2"/>
  <c r="M73" i="2"/>
  <c r="F73" i="2"/>
  <c r="M41" i="2"/>
  <c r="G41" i="2"/>
  <c r="K73" i="2"/>
  <c r="H73" i="2"/>
  <c r="F41" i="2"/>
  <c r="G73" i="2"/>
  <c r="K41" i="2"/>
  <c r="H41" i="2"/>
  <c r="E73" i="2"/>
  <c r="E41" i="2"/>
  <c r="H147" i="2"/>
  <c r="F148" i="2"/>
  <c r="E148" i="2"/>
  <c r="K146" i="2"/>
  <c r="G146" i="2"/>
  <c r="G149" i="2"/>
  <c r="F149" i="2"/>
  <c r="G147" i="2"/>
  <c r="K147" i="2"/>
  <c r="H148" i="2"/>
  <c r="F146" i="2"/>
  <c r="E149" i="2"/>
  <c r="F147" i="2"/>
  <c r="G148" i="2"/>
  <c r="E146" i="2"/>
  <c r="K149" i="2"/>
  <c r="H149" i="2"/>
  <c r="E147" i="2"/>
  <c r="K148" i="2"/>
  <c r="H146" i="2"/>
  <c r="E76" i="2"/>
  <c r="H76" i="2"/>
  <c r="E108" i="2"/>
  <c r="M108" i="2"/>
  <c r="K76" i="2"/>
  <c r="K108" i="2"/>
  <c r="F76" i="2"/>
  <c r="G108" i="2"/>
  <c r="H108" i="2"/>
  <c r="M76" i="2"/>
  <c r="F108" i="2"/>
  <c r="G76" i="2"/>
  <c r="H9" i="2"/>
  <c r="G9" i="2"/>
  <c r="F9" i="2"/>
  <c r="E9" i="2"/>
  <c r="K9" i="2"/>
  <c r="M9" i="2"/>
  <c r="K210" i="2"/>
  <c r="E210" i="2"/>
  <c r="H211" i="2"/>
  <c r="K211" i="2"/>
  <c r="G211" i="2"/>
  <c r="F211" i="2"/>
  <c r="F210" i="2"/>
  <c r="H210" i="2"/>
  <c r="E211" i="2"/>
  <c r="G210" i="2"/>
  <c r="F209" i="2"/>
  <c r="E209" i="2"/>
  <c r="H209" i="2"/>
  <c r="K209" i="2"/>
  <c r="G209" i="2"/>
  <c r="E197" i="2"/>
  <c r="F197" i="2"/>
  <c r="G197" i="2"/>
  <c r="H197" i="2"/>
  <c r="K197" i="2"/>
  <c r="K193" i="2"/>
  <c r="E189" i="2"/>
  <c r="F189" i="2"/>
  <c r="G193" i="2"/>
  <c r="E193" i="2"/>
  <c r="H193" i="2"/>
  <c r="H189" i="2"/>
  <c r="K189" i="2"/>
  <c r="F193" i="2"/>
  <c r="G189" i="2"/>
  <c r="G185" i="2"/>
  <c r="F185" i="2"/>
  <c r="E185" i="2"/>
  <c r="K185" i="2"/>
  <c r="H185" i="2"/>
  <c r="F127" i="2"/>
  <c r="F130" i="2"/>
  <c r="G136" i="2"/>
  <c r="M137" i="2"/>
  <c r="F136" i="2"/>
  <c r="G139" i="2"/>
  <c r="G130" i="2"/>
  <c r="K127" i="2"/>
  <c r="K136" i="2"/>
  <c r="E136" i="2"/>
  <c r="K130" i="2"/>
  <c r="E127" i="2"/>
  <c r="E130" i="2"/>
  <c r="G137" i="2"/>
  <c r="H139" i="2"/>
  <c r="H130" i="2"/>
  <c r="F137" i="2"/>
  <c r="K137" i="2"/>
  <c r="E139" i="2"/>
  <c r="K139" i="2"/>
  <c r="F139" i="2"/>
  <c r="H136" i="2"/>
  <c r="H127" i="2"/>
  <c r="M139" i="2"/>
  <c r="M130" i="2"/>
  <c r="M136" i="2"/>
  <c r="M127" i="2"/>
  <c r="E137" i="2"/>
  <c r="H137" i="2"/>
  <c r="G127" i="2"/>
  <c r="M69" i="2"/>
  <c r="F69" i="2"/>
  <c r="G69" i="2"/>
  <c r="M61" i="2"/>
  <c r="E61" i="2"/>
  <c r="G61" i="2"/>
  <c r="K69" i="2"/>
  <c r="E69" i="2"/>
  <c r="F61" i="2"/>
  <c r="K61" i="2"/>
  <c r="H69" i="2"/>
  <c r="H61" i="2"/>
  <c r="M53" i="2"/>
  <c r="K57" i="2"/>
  <c r="F57" i="2"/>
  <c r="E53" i="2"/>
  <c r="G53" i="2"/>
  <c r="K53" i="2"/>
  <c r="G57" i="2"/>
  <c r="F53" i="2"/>
  <c r="H53" i="2"/>
  <c r="M57" i="2"/>
  <c r="H57" i="2"/>
  <c r="E57" i="2"/>
  <c r="K47" i="2"/>
  <c r="F47" i="2"/>
  <c r="M47" i="2"/>
  <c r="E47" i="2"/>
  <c r="H47" i="2"/>
  <c r="G47" i="2"/>
  <c r="D46" i="2"/>
  <c r="D194" i="2"/>
  <c r="D49" i="2"/>
  <c r="D51" i="2"/>
  <c r="D196" i="2"/>
  <c r="D191" i="2"/>
  <c r="D617" i="2"/>
  <c r="D199" i="2"/>
  <c r="D212" i="2"/>
  <c r="D131" i="2"/>
  <c r="D115" i="2"/>
  <c r="D112" i="2"/>
  <c r="D121" i="2"/>
  <c r="D64" i="2"/>
  <c r="D120" i="2"/>
  <c r="D126" i="2"/>
  <c r="D119" i="2"/>
  <c r="D68" i="2"/>
  <c r="D184" i="2"/>
  <c r="D135" i="2"/>
  <c r="D62" i="2"/>
  <c r="D548" i="2"/>
  <c r="D407" i="2"/>
  <c r="D406" i="2"/>
  <c r="D201" i="2"/>
  <c r="D190" i="2"/>
  <c r="D142" i="2"/>
  <c r="D203" i="2"/>
  <c r="D477" i="2"/>
  <c r="D56" i="2"/>
  <c r="D48" i="2"/>
  <c r="D70" i="2"/>
  <c r="D60" i="2"/>
  <c r="D71" i="2"/>
  <c r="D186" i="2"/>
  <c r="D188" i="2"/>
  <c r="D128" i="2"/>
  <c r="D59" i="2"/>
  <c r="D54" i="2"/>
  <c r="D45" i="2"/>
  <c r="D183" i="2"/>
  <c r="D50" i="2"/>
  <c r="D134" i="2"/>
  <c r="D618" i="2"/>
  <c r="D140" i="2"/>
  <c r="D123" i="2"/>
  <c r="D208" i="2"/>
  <c r="D206" i="2"/>
  <c r="D192" i="2"/>
  <c r="D198" i="2"/>
  <c r="D63" i="2"/>
  <c r="D138" i="2"/>
  <c r="D113" i="2"/>
  <c r="D129" i="2"/>
  <c r="D213" i="2"/>
  <c r="D200" i="2"/>
  <c r="D43" i="2"/>
  <c r="D44" i="2"/>
  <c r="D546" i="2"/>
  <c r="D478" i="2"/>
  <c r="D545" i="2"/>
  <c r="D615" i="2"/>
  <c r="D132" i="2"/>
  <c r="D133" i="2"/>
  <c r="D207" i="2"/>
  <c r="D476" i="2"/>
  <c r="D42" i="2"/>
  <c r="D55" i="2"/>
  <c r="D66" i="2"/>
  <c r="D52" i="2"/>
  <c r="D195" i="2"/>
  <c r="D616" i="2"/>
  <c r="D619" i="2"/>
  <c r="D204" i="2"/>
  <c r="D116" i="2"/>
  <c r="D72" i="2"/>
  <c r="D117" i="2"/>
  <c r="D143" i="2"/>
  <c r="D125" i="2"/>
  <c r="D141" i="2"/>
  <c r="D114" i="2"/>
  <c r="D122" i="2"/>
  <c r="D118" i="2"/>
  <c r="D187" i="2"/>
  <c r="D205" i="2"/>
  <c r="D58" i="2"/>
  <c r="D409" i="2"/>
  <c r="D408" i="2"/>
  <c r="D547" i="2"/>
  <c r="D549" i="2"/>
  <c r="D479" i="2"/>
  <c r="D202" i="2"/>
  <c r="D124" i="2"/>
  <c r="D67" i="2"/>
  <c r="D65" i="2"/>
  <c r="D475" i="2"/>
  <c r="D267" i="2"/>
  <c r="K175" i="2"/>
  <c r="G175" i="2"/>
  <c r="F175" i="2"/>
  <c r="H175" i="2"/>
  <c r="E175" i="2"/>
  <c r="K162" i="2"/>
  <c r="H159" i="2"/>
  <c r="K152" i="2"/>
  <c r="E152" i="2"/>
  <c r="E150" i="2"/>
  <c r="E165" i="2"/>
  <c r="H150" i="2"/>
  <c r="E104" i="2"/>
  <c r="M104" i="2"/>
  <c r="G104" i="2"/>
  <c r="H165" i="2"/>
  <c r="G162" i="2"/>
  <c r="K103" i="2"/>
  <c r="H103" i="2"/>
  <c r="G165" i="2"/>
  <c r="G150" i="2"/>
  <c r="F162" i="2"/>
  <c r="F159" i="2"/>
  <c r="G159" i="2"/>
  <c r="H104" i="2"/>
  <c r="E103" i="2"/>
  <c r="M103" i="2"/>
  <c r="F103" i="2"/>
  <c r="E162" i="2"/>
  <c r="F104" i="2"/>
  <c r="K159" i="2"/>
  <c r="H162" i="2"/>
  <c r="K165" i="2"/>
  <c r="E159" i="2"/>
  <c r="G152" i="2"/>
  <c r="K150" i="2"/>
  <c r="F165" i="2"/>
  <c r="F152" i="2"/>
  <c r="G103" i="2"/>
  <c r="K104" i="2"/>
  <c r="F150" i="2"/>
  <c r="H152" i="2"/>
  <c r="M90" i="2"/>
  <c r="H101" i="2"/>
  <c r="E101" i="2"/>
  <c r="F96" i="2"/>
  <c r="K96" i="2"/>
  <c r="H82" i="2"/>
  <c r="E84" i="2"/>
  <c r="K90" i="2"/>
  <c r="M101" i="2"/>
  <c r="F92" i="2"/>
  <c r="E92" i="2"/>
  <c r="K84" i="2"/>
  <c r="H96" i="2"/>
  <c r="F82" i="2"/>
  <c r="F84" i="2"/>
  <c r="K101" i="2"/>
  <c r="M84" i="2"/>
  <c r="E96" i="2"/>
  <c r="M96" i="2"/>
  <c r="F90" i="2"/>
  <c r="G101" i="2"/>
  <c r="G84" i="2"/>
  <c r="H90" i="2"/>
  <c r="H92" i="2"/>
  <c r="K92" i="2"/>
  <c r="G92" i="2"/>
  <c r="E82" i="2"/>
  <c r="G82" i="2"/>
  <c r="M92" i="2"/>
  <c r="F101" i="2"/>
  <c r="H84" i="2"/>
  <c r="G96" i="2"/>
  <c r="M82" i="2"/>
  <c r="G90" i="2"/>
  <c r="K82" i="2"/>
  <c r="E90" i="2"/>
  <c r="K35" i="2"/>
  <c r="F31" i="2"/>
  <c r="H35" i="2"/>
  <c r="K34" i="2"/>
  <c r="K31" i="2"/>
  <c r="E34" i="2"/>
  <c r="F34" i="2"/>
  <c r="M31" i="2"/>
  <c r="H34" i="2"/>
  <c r="F35" i="2"/>
  <c r="E31" i="2"/>
  <c r="H31" i="2"/>
  <c r="G35" i="2"/>
  <c r="M35" i="2"/>
  <c r="E35" i="2"/>
  <c r="G34" i="2"/>
  <c r="M34" i="2"/>
  <c r="G31" i="2"/>
  <c r="M26" i="2"/>
  <c r="G26" i="2"/>
  <c r="F22" i="2"/>
  <c r="E26" i="2"/>
  <c r="F26" i="2"/>
  <c r="E22" i="2"/>
  <c r="H26" i="2"/>
  <c r="K26" i="2"/>
  <c r="G22" i="2"/>
  <c r="K22" i="2"/>
  <c r="M22" i="2"/>
  <c r="H22" i="2"/>
  <c r="K14" i="2"/>
  <c r="E13" i="2"/>
  <c r="H13" i="2"/>
  <c r="G13" i="2"/>
  <c r="F10" i="2"/>
  <c r="M13" i="2"/>
  <c r="E14" i="2"/>
  <c r="E10" i="2"/>
  <c r="F14" i="2"/>
  <c r="F13" i="2"/>
  <c r="H14" i="2"/>
  <c r="G10" i="2"/>
  <c r="K10" i="2"/>
  <c r="M10" i="2"/>
  <c r="M14" i="2"/>
  <c r="H10" i="2"/>
  <c r="K13" i="2"/>
  <c r="G14" i="2"/>
  <c r="D23" i="2"/>
  <c r="D170" i="2"/>
  <c r="D580" i="2"/>
  <c r="D176" i="2"/>
  <c r="D172" i="2"/>
  <c r="D167" i="2"/>
  <c r="D157" i="2"/>
  <c r="D155" i="2"/>
  <c r="D106" i="2"/>
  <c r="D100" i="2"/>
  <c r="D95" i="2"/>
  <c r="D85" i="2"/>
  <c r="D81" i="2"/>
  <c r="D36" i="2"/>
  <c r="D32" i="2"/>
  <c r="D21" i="2"/>
  <c r="D12" i="2"/>
  <c r="D11" i="2"/>
  <c r="D510" i="2"/>
  <c r="D442" i="2"/>
  <c r="D301" i="2"/>
  <c r="D336" i="2"/>
  <c r="D25" i="2"/>
  <c r="D28" i="2"/>
  <c r="D581" i="2"/>
  <c r="D174" i="2"/>
  <c r="D168" i="2"/>
  <c r="D164" i="2"/>
  <c r="D158" i="2"/>
  <c r="D154" i="2"/>
  <c r="D107" i="2"/>
  <c r="D99" i="2"/>
  <c r="D94" i="2"/>
  <c r="D87" i="2"/>
  <c r="D79" i="2"/>
  <c r="D29" i="2"/>
  <c r="D27" i="2"/>
  <c r="D20" i="2"/>
  <c r="D19" i="2"/>
  <c r="D513" i="2"/>
  <c r="D441" i="2"/>
  <c r="D373" i="2"/>
  <c r="D300" i="2"/>
  <c r="D338" i="2"/>
  <c r="D371" i="2"/>
  <c r="D80" i="2"/>
  <c r="D88" i="2"/>
  <c r="D171" i="2"/>
  <c r="D169" i="2"/>
  <c r="D163" i="2"/>
  <c r="D160" i="2"/>
  <c r="D153" i="2"/>
  <c r="D105" i="2"/>
  <c r="D98" i="2"/>
  <c r="D93" i="2"/>
  <c r="D86" i="2"/>
  <c r="D78" i="2"/>
  <c r="D30" i="2"/>
  <c r="D24" i="2"/>
  <c r="D18" i="2"/>
  <c r="D512" i="2"/>
  <c r="D443" i="2"/>
  <c r="D372" i="2"/>
  <c r="D232" i="2"/>
  <c r="D339" i="2"/>
  <c r="D89" i="2"/>
  <c r="D582" i="2"/>
  <c r="D177" i="2"/>
  <c r="D173" i="2"/>
  <c r="D166" i="2"/>
  <c r="D161" i="2"/>
  <c r="D156" i="2"/>
  <c r="D151" i="2"/>
  <c r="D102" i="2"/>
  <c r="D97" i="2"/>
  <c r="D91" i="2"/>
  <c r="D83" i="2"/>
  <c r="D77" i="2"/>
  <c r="D33" i="2"/>
  <c r="D16" i="2"/>
  <c r="D15" i="2"/>
  <c r="D17" i="2"/>
  <c r="D511" i="2"/>
  <c r="D444" i="2"/>
  <c r="D302" i="2"/>
  <c r="D335" i="2"/>
  <c r="D440" i="2"/>
  <c r="D303" i="2"/>
  <c r="D370" i="2"/>
  <c r="D583" i="2"/>
  <c r="D178" i="2"/>
  <c r="D8" i="2"/>
  <c r="N23" i="1" l="1"/>
  <c r="N37" i="1"/>
  <c r="N26" i="1"/>
  <c r="N13" i="1"/>
  <c r="H42" i="2"/>
  <c r="F42" i="2"/>
  <c r="P13" i="1" s="1"/>
  <c r="K42" i="2"/>
  <c r="M42" i="2"/>
  <c r="R13" i="1" s="1"/>
  <c r="G42" i="2"/>
  <c r="E42" i="2"/>
  <c r="O13" i="1" s="1"/>
  <c r="N70" i="1"/>
  <c r="N21" i="1"/>
  <c r="G183" i="2"/>
  <c r="K183" i="2"/>
  <c r="F183" i="2"/>
  <c r="E183" i="2"/>
  <c r="H183" i="2"/>
  <c r="N16" i="1"/>
  <c r="N25" i="1"/>
  <c r="N42" i="1"/>
  <c r="N31" i="1"/>
  <c r="N41" i="1"/>
  <c r="N19" i="1"/>
  <c r="N27" i="1"/>
  <c r="N22" i="1"/>
  <c r="N20" i="1"/>
  <c r="N17" i="1"/>
  <c r="C60" i="1"/>
  <c r="C59" i="1"/>
  <c r="C51" i="1"/>
  <c r="C34" i="1"/>
  <c r="C31" i="1"/>
  <c r="C29" i="1"/>
  <c r="P75" i="1"/>
  <c r="N79" i="1"/>
  <c r="S47" i="1"/>
  <c r="L111" i="2"/>
  <c r="W47" i="1" s="1"/>
  <c r="I111" i="2"/>
  <c r="U47" i="1" s="1"/>
  <c r="V47" i="1" s="1"/>
  <c r="O47" i="1"/>
  <c r="N49" i="1"/>
  <c r="F336" i="2"/>
  <c r="Q75" i="1"/>
  <c r="I183" i="2"/>
  <c r="L183" i="2"/>
  <c r="O75" i="1"/>
  <c r="T47" i="1"/>
  <c r="P47" i="1"/>
  <c r="L181" i="2"/>
  <c r="I181" i="2"/>
  <c r="N50" i="1"/>
  <c r="N48" i="1"/>
  <c r="N78" i="1"/>
  <c r="N76" i="1"/>
  <c r="R47" i="1"/>
  <c r="Q47" i="1"/>
  <c r="L182" i="2"/>
  <c r="I182" i="2"/>
  <c r="N77" i="1"/>
  <c r="N51" i="1"/>
  <c r="R75" i="1"/>
  <c r="C405" i="2"/>
  <c r="C404" i="2" s="1"/>
  <c r="O12" i="1"/>
  <c r="Q13" i="1"/>
  <c r="O44" i="1"/>
  <c r="N14" i="1"/>
  <c r="T12" i="1"/>
  <c r="Q12" i="1"/>
  <c r="S44" i="1"/>
  <c r="L73" i="2"/>
  <c r="W44" i="1" s="1"/>
  <c r="I73" i="2"/>
  <c r="U44" i="1" s="1"/>
  <c r="V44" i="1" s="1"/>
  <c r="N15" i="1"/>
  <c r="P12" i="1"/>
  <c r="S13" i="1"/>
  <c r="I42" i="2"/>
  <c r="U13" i="1" s="1"/>
  <c r="V13" i="1" s="1"/>
  <c r="L42" i="2"/>
  <c r="W13" i="1" s="1"/>
  <c r="T44" i="1"/>
  <c r="Q44" i="1"/>
  <c r="N43" i="1"/>
  <c r="S12" i="1"/>
  <c r="I41" i="2"/>
  <c r="U12" i="1" s="1"/>
  <c r="V12" i="1" s="1"/>
  <c r="L41" i="2"/>
  <c r="W12" i="1" s="1"/>
  <c r="R12" i="1"/>
  <c r="T13" i="1"/>
  <c r="P44" i="1"/>
  <c r="R44" i="1"/>
  <c r="T75" i="1"/>
  <c r="S75" i="1"/>
  <c r="L148" i="2"/>
  <c r="I148" i="2"/>
  <c r="L147" i="2"/>
  <c r="I147" i="2"/>
  <c r="I149" i="2"/>
  <c r="L149" i="2"/>
  <c r="I146" i="2"/>
  <c r="L146" i="2"/>
  <c r="C374" i="2"/>
  <c r="C304" i="2"/>
  <c r="C514" i="2"/>
  <c r="C584" i="2"/>
  <c r="H75" i="1"/>
  <c r="C62" i="1"/>
  <c r="H47" i="1"/>
  <c r="L76" i="2"/>
  <c r="L47" i="1" s="1"/>
  <c r="I76" i="2"/>
  <c r="J47" i="1" s="1"/>
  <c r="K47" i="1" s="1"/>
  <c r="E75" i="1"/>
  <c r="C76" i="1"/>
  <c r="C77" i="1"/>
  <c r="C49" i="1"/>
  <c r="G75" i="1"/>
  <c r="E79" i="1"/>
  <c r="G47" i="1"/>
  <c r="C48" i="1"/>
  <c r="D75" i="1"/>
  <c r="C58" i="1"/>
  <c r="C50" i="1"/>
  <c r="C54" i="1"/>
  <c r="F75" i="1"/>
  <c r="I79" i="1"/>
  <c r="H79" i="1"/>
  <c r="L108" i="2"/>
  <c r="L79" i="1" s="1"/>
  <c r="I108" i="2"/>
  <c r="J79" i="1" s="1"/>
  <c r="K79" i="1" s="1"/>
  <c r="E47" i="1"/>
  <c r="C52" i="1"/>
  <c r="F79" i="1"/>
  <c r="F47" i="1"/>
  <c r="I75" i="1"/>
  <c r="C78" i="1"/>
  <c r="C56" i="1"/>
  <c r="C57" i="1"/>
  <c r="G79" i="1"/>
  <c r="D79" i="1"/>
  <c r="I47" i="1"/>
  <c r="D47" i="1"/>
  <c r="C14" i="1"/>
  <c r="G15" i="1"/>
  <c r="D41" i="1"/>
  <c r="F15" i="1"/>
  <c r="C33" i="1"/>
  <c r="G41" i="1"/>
  <c r="F41" i="1"/>
  <c r="C42" i="1"/>
  <c r="D15" i="1"/>
  <c r="E15" i="1"/>
  <c r="C35" i="1"/>
  <c r="I41" i="1"/>
  <c r="E41" i="1"/>
  <c r="H15" i="1"/>
  <c r="L9" i="2"/>
  <c r="L15" i="1" s="1"/>
  <c r="I9" i="2"/>
  <c r="J15" i="1" s="1"/>
  <c r="K15" i="1" s="1"/>
  <c r="I15" i="1"/>
  <c r="C36" i="1"/>
  <c r="H41" i="1"/>
  <c r="L35" i="2"/>
  <c r="L41" i="1" s="1"/>
  <c r="I35" i="2"/>
  <c r="J41" i="1" s="1"/>
  <c r="K41" i="1" s="1"/>
  <c r="C620" i="2"/>
  <c r="C614" i="2"/>
  <c r="C579" i="2"/>
  <c r="C515" i="2"/>
  <c r="C544" i="2"/>
  <c r="C550" i="2"/>
  <c r="C509" i="2"/>
  <c r="C439" i="2"/>
  <c r="C474" i="2"/>
  <c r="C445" i="2"/>
  <c r="C480" i="2"/>
  <c r="C369" i="2"/>
  <c r="C410" i="2"/>
  <c r="C375" i="2"/>
  <c r="I337" i="2"/>
  <c r="L337" i="2"/>
  <c r="C299" i="2"/>
  <c r="C340" i="2"/>
  <c r="C334" i="2"/>
  <c r="C305" i="2"/>
  <c r="L175" i="2"/>
  <c r="I175" i="2"/>
  <c r="L211" i="2"/>
  <c r="I211" i="2"/>
  <c r="I210" i="2"/>
  <c r="L210" i="2"/>
  <c r="C7" i="2"/>
  <c r="C6" i="2" s="1"/>
  <c r="C37" i="2"/>
  <c r="I209" i="2"/>
  <c r="L209" i="2"/>
  <c r="I197" i="2"/>
  <c r="L197" i="2"/>
  <c r="I193" i="2"/>
  <c r="L193" i="2"/>
  <c r="L189" i="2"/>
  <c r="I189" i="2"/>
  <c r="I185" i="2"/>
  <c r="L185" i="2"/>
  <c r="T73" i="1"/>
  <c r="O73" i="1"/>
  <c r="S72" i="1"/>
  <c r="L136" i="2"/>
  <c r="W72" i="1" s="1"/>
  <c r="I136" i="2"/>
  <c r="U72" i="1" s="1"/>
  <c r="V72" i="1" s="1"/>
  <c r="Q73" i="1"/>
  <c r="R72" i="1"/>
  <c r="P73" i="1"/>
  <c r="R73" i="1"/>
  <c r="T72" i="1"/>
  <c r="P72" i="1"/>
  <c r="S73" i="1"/>
  <c r="L137" i="2"/>
  <c r="W73" i="1" s="1"/>
  <c r="I137" i="2"/>
  <c r="U73" i="1" s="1"/>
  <c r="V73" i="1" s="1"/>
  <c r="O72" i="1"/>
  <c r="Q72" i="1"/>
  <c r="L139" i="2"/>
  <c r="W75" i="1" s="1"/>
  <c r="I139" i="2"/>
  <c r="U75" i="1" s="1"/>
  <c r="V75" i="1" s="1"/>
  <c r="S66" i="1"/>
  <c r="I130" i="2"/>
  <c r="U66" i="1" s="1"/>
  <c r="V66" i="1" s="1"/>
  <c r="L130" i="2"/>
  <c r="W66" i="1" s="1"/>
  <c r="T66" i="1"/>
  <c r="P66" i="1"/>
  <c r="O66" i="1"/>
  <c r="Q66" i="1"/>
  <c r="R66" i="1"/>
  <c r="T63" i="1"/>
  <c r="S63" i="1"/>
  <c r="L127" i="2"/>
  <c r="W63" i="1" s="1"/>
  <c r="I127" i="2"/>
  <c r="U63" i="1" s="1"/>
  <c r="V63" i="1" s="1"/>
  <c r="Q63" i="1"/>
  <c r="O63" i="1"/>
  <c r="R63" i="1"/>
  <c r="P63" i="1"/>
  <c r="I165" i="2"/>
  <c r="L165" i="2"/>
  <c r="I162" i="2"/>
  <c r="L162" i="2"/>
  <c r="L159" i="2"/>
  <c r="I159" i="2"/>
  <c r="L150" i="2"/>
  <c r="I150" i="2"/>
  <c r="I152" i="2"/>
  <c r="L152" i="2"/>
  <c r="L104" i="2"/>
  <c r="L75" i="1" s="1"/>
  <c r="I104" i="2"/>
  <c r="J75" i="1" s="1"/>
  <c r="K75" i="1" s="1"/>
  <c r="D72" i="1"/>
  <c r="G72" i="1"/>
  <c r="I72" i="1"/>
  <c r="H74" i="1"/>
  <c r="L103" i="2"/>
  <c r="L74" i="1" s="1"/>
  <c r="I103" i="2"/>
  <c r="J74" i="1" s="1"/>
  <c r="K74" i="1" s="1"/>
  <c r="F72" i="1"/>
  <c r="I74" i="1"/>
  <c r="E74" i="1"/>
  <c r="E72" i="1"/>
  <c r="H72" i="1"/>
  <c r="L101" i="2"/>
  <c r="L72" i="1" s="1"/>
  <c r="I101" i="2"/>
  <c r="J72" i="1" s="1"/>
  <c r="K72" i="1" s="1"/>
  <c r="F74" i="1"/>
  <c r="G74" i="1"/>
  <c r="D74" i="1"/>
  <c r="F67" i="1"/>
  <c r="G67" i="1"/>
  <c r="D67" i="1"/>
  <c r="I67" i="1"/>
  <c r="H67" i="1"/>
  <c r="I96" i="2"/>
  <c r="J67" i="1" s="1"/>
  <c r="K67" i="1" s="1"/>
  <c r="L96" i="2"/>
  <c r="L67" i="1" s="1"/>
  <c r="E67" i="1"/>
  <c r="H63" i="1"/>
  <c r="I92" i="2"/>
  <c r="J63" i="1" s="1"/>
  <c r="K63" i="1" s="1"/>
  <c r="L92" i="2"/>
  <c r="L63" i="1" s="1"/>
  <c r="F63" i="1"/>
  <c r="I63" i="1"/>
  <c r="E63" i="1"/>
  <c r="D63" i="1"/>
  <c r="G63" i="1"/>
  <c r="D55" i="1"/>
  <c r="I55" i="1"/>
  <c r="E61" i="1"/>
  <c r="E55" i="1"/>
  <c r="G55" i="1"/>
  <c r="F61" i="1"/>
  <c r="I61" i="1"/>
  <c r="F55" i="1"/>
  <c r="D61" i="1"/>
  <c r="G61" i="1"/>
  <c r="H55" i="1"/>
  <c r="L84" i="2"/>
  <c r="L55" i="1" s="1"/>
  <c r="I84" i="2"/>
  <c r="J55" i="1" s="1"/>
  <c r="K55" i="1" s="1"/>
  <c r="H61" i="1"/>
  <c r="I90" i="2"/>
  <c r="J61" i="1" s="1"/>
  <c r="K61" i="1" s="1"/>
  <c r="L90" i="2"/>
  <c r="L61" i="1" s="1"/>
  <c r="I53" i="1"/>
  <c r="D53" i="1"/>
  <c r="F53" i="1"/>
  <c r="E53" i="1"/>
  <c r="G53" i="1"/>
  <c r="H53" i="1"/>
  <c r="L82" i="2"/>
  <c r="L53" i="1" s="1"/>
  <c r="I82" i="2"/>
  <c r="J53" i="1" s="1"/>
  <c r="K53" i="1" s="1"/>
  <c r="N64" i="1"/>
  <c r="I20" i="1"/>
  <c r="E20" i="1"/>
  <c r="Q24" i="1"/>
  <c r="R24" i="1"/>
  <c r="O28" i="1"/>
  <c r="P18" i="1"/>
  <c r="R18" i="1"/>
  <c r="D32" i="1"/>
  <c r="G32" i="1"/>
  <c r="H28" i="1"/>
  <c r="L22" i="2"/>
  <c r="L28" i="1" s="1"/>
  <c r="I22" i="2"/>
  <c r="J28" i="1" s="1"/>
  <c r="K28" i="1" s="1"/>
  <c r="I19" i="1"/>
  <c r="I37" i="1"/>
  <c r="G37" i="1"/>
  <c r="Q32" i="1"/>
  <c r="P32" i="1"/>
  <c r="T40" i="1"/>
  <c r="E16" i="1"/>
  <c r="F16" i="1"/>
  <c r="F40" i="1"/>
  <c r="G40" i="1"/>
  <c r="C22" i="1"/>
  <c r="N36" i="1"/>
  <c r="N35" i="1"/>
  <c r="N67" i="1"/>
  <c r="C69" i="1"/>
  <c r="N74" i="1"/>
  <c r="C17" i="1"/>
  <c r="N65" i="1"/>
  <c r="C70" i="1"/>
  <c r="N38" i="1"/>
  <c r="F20" i="1"/>
  <c r="T24" i="1"/>
  <c r="S28" i="1"/>
  <c r="L57" i="2"/>
  <c r="W28" i="1" s="1"/>
  <c r="I57" i="2"/>
  <c r="U28" i="1" s="1"/>
  <c r="V28" i="1" s="1"/>
  <c r="T28" i="1"/>
  <c r="O18" i="1"/>
  <c r="F32" i="1"/>
  <c r="I28" i="1"/>
  <c r="G28" i="1"/>
  <c r="H19" i="1"/>
  <c r="I13" i="2"/>
  <c r="J19" i="1" s="1"/>
  <c r="K19" i="1" s="1"/>
  <c r="L13" i="2"/>
  <c r="L19" i="1" s="1"/>
  <c r="F19" i="1"/>
  <c r="D37" i="1"/>
  <c r="R32" i="1"/>
  <c r="R40" i="1"/>
  <c r="D16" i="1"/>
  <c r="I40" i="1"/>
  <c r="E40" i="1"/>
  <c r="C23" i="1"/>
  <c r="N56" i="1"/>
  <c r="C21" i="1"/>
  <c r="N55" i="1"/>
  <c r="C64" i="1"/>
  <c r="N30" i="1"/>
  <c r="C24" i="1"/>
  <c r="N71" i="1"/>
  <c r="N68" i="1"/>
  <c r="C26" i="1"/>
  <c r="C73" i="1"/>
  <c r="N33" i="1"/>
  <c r="H20" i="1"/>
  <c r="I14" i="2"/>
  <c r="J20" i="1" s="1"/>
  <c r="K20" i="1" s="1"/>
  <c r="L14" i="2"/>
  <c r="L20" i="1" s="1"/>
  <c r="G20" i="1"/>
  <c r="S24" i="1"/>
  <c r="L53" i="2"/>
  <c r="W24" i="1" s="1"/>
  <c r="I53" i="2"/>
  <c r="U24" i="1" s="1"/>
  <c r="V24" i="1" s="1"/>
  <c r="P24" i="1"/>
  <c r="R28" i="1"/>
  <c r="T18" i="1"/>
  <c r="S18" i="1"/>
  <c r="L47" i="2"/>
  <c r="W18" i="1" s="1"/>
  <c r="I47" i="2"/>
  <c r="U18" i="1" s="1"/>
  <c r="V18" i="1" s="1"/>
  <c r="E32" i="1"/>
  <c r="H32" i="1"/>
  <c r="L26" i="2"/>
  <c r="L32" i="1" s="1"/>
  <c r="I26" i="2"/>
  <c r="J32" i="1" s="1"/>
  <c r="K32" i="1" s="1"/>
  <c r="F28" i="1"/>
  <c r="D19" i="1"/>
  <c r="F37" i="1"/>
  <c r="H37" i="1"/>
  <c r="I31" i="2"/>
  <c r="J37" i="1" s="1"/>
  <c r="K37" i="1" s="1"/>
  <c r="L31" i="2"/>
  <c r="L37" i="1" s="1"/>
  <c r="T32" i="1"/>
  <c r="S40" i="1"/>
  <c r="L69" i="2"/>
  <c r="W40" i="1" s="1"/>
  <c r="I69" i="2"/>
  <c r="U40" i="1" s="1"/>
  <c r="V40" i="1" s="1"/>
  <c r="O40" i="1"/>
  <c r="I16" i="1"/>
  <c r="G16" i="1"/>
  <c r="D40" i="1"/>
  <c r="H40" i="1"/>
  <c r="I34" i="2"/>
  <c r="J40" i="1" s="1"/>
  <c r="K40" i="1" s="1"/>
  <c r="L34" i="2"/>
  <c r="L40" i="1" s="1"/>
  <c r="N61" i="1"/>
  <c r="C66" i="1"/>
  <c r="N69" i="1"/>
  <c r="C30" i="1"/>
  <c r="N52" i="1"/>
  <c r="C71" i="1"/>
  <c r="N53" i="1"/>
  <c r="C38" i="1"/>
  <c r="N34" i="1"/>
  <c r="N60" i="1"/>
  <c r="C25" i="1"/>
  <c r="N59" i="1"/>
  <c r="C68" i="1"/>
  <c r="N62" i="1"/>
  <c r="C39" i="1"/>
  <c r="C27" i="1"/>
  <c r="N39" i="1"/>
  <c r="N58" i="1"/>
  <c r="N54" i="1"/>
  <c r="C18" i="1"/>
  <c r="N57" i="1"/>
  <c r="C65" i="1"/>
  <c r="N29" i="1"/>
  <c r="D20" i="1"/>
  <c r="O24" i="1"/>
  <c r="P28" i="1"/>
  <c r="Q28" i="1"/>
  <c r="Q18" i="1"/>
  <c r="I32" i="1"/>
  <c r="E28" i="1"/>
  <c r="D28" i="1"/>
  <c r="E19" i="1"/>
  <c r="G19" i="1"/>
  <c r="E37" i="1"/>
  <c r="S32" i="1"/>
  <c r="I61" i="2"/>
  <c r="U32" i="1" s="1"/>
  <c r="V32" i="1" s="1"/>
  <c r="L61" i="2"/>
  <c r="W32" i="1" s="1"/>
  <c r="O32" i="1"/>
  <c r="P40" i="1"/>
  <c r="Q40" i="1"/>
  <c r="H16" i="1"/>
  <c r="I10" i="2"/>
  <c r="L10" i="2"/>
  <c r="L16" i="1" s="1"/>
  <c r="C230" i="2"/>
  <c r="C269" i="2"/>
  <c r="C234" i="2"/>
  <c r="C265" i="2"/>
  <c r="K338" i="2"/>
  <c r="E336" i="2"/>
  <c r="F338" i="2"/>
  <c r="G338" i="2"/>
  <c r="H336" i="2"/>
  <c r="G336" i="2"/>
  <c r="H338" i="2"/>
  <c r="K336" i="2"/>
  <c r="E338" i="2"/>
  <c r="G113" i="2"/>
  <c r="K477" i="2"/>
  <c r="F617" i="2"/>
  <c r="K617" i="2"/>
  <c r="E547" i="2"/>
  <c r="F114" i="2"/>
  <c r="K112" i="2"/>
  <c r="G112" i="2"/>
  <c r="G184" i="2"/>
  <c r="K213" i="2"/>
  <c r="H213" i="2"/>
  <c r="E143" i="2"/>
  <c r="H113" i="2"/>
  <c r="F477" i="2"/>
  <c r="G547" i="2"/>
  <c r="M143" i="2"/>
  <c r="F113" i="2"/>
  <c r="H477" i="2"/>
  <c r="G617" i="2"/>
  <c r="H617" i="2"/>
  <c r="H547" i="2"/>
  <c r="M114" i="2"/>
  <c r="H112" i="2"/>
  <c r="E112" i="2"/>
  <c r="F184" i="2"/>
  <c r="F213" i="2"/>
  <c r="G213" i="2"/>
  <c r="K143" i="2"/>
  <c r="G143" i="2"/>
  <c r="K113" i="2"/>
  <c r="E477" i="2"/>
  <c r="G114" i="2"/>
  <c r="F112" i="2"/>
  <c r="F143" i="2"/>
  <c r="M113" i="2"/>
  <c r="E113" i="2"/>
  <c r="G477" i="2"/>
  <c r="F547" i="2"/>
  <c r="K547" i="2"/>
  <c r="E114" i="2"/>
  <c r="H114" i="2"/>
  <c r="M112" i="2"/>
  <c r="K184" i="2"/>
  <c r="E213" i="2"/>
  <c r="H143" i="2"/>
  <c r="E617" i="2"/>
  <c r="K114" i="2"/>
  <c r="E184" i="2"/>
  <c r="H184" i="2"/>
  <c r="M44" i="2"/>
  <c r="E43" i="2"/>
  <c r="E44" i="2"/>
  <c r="K43" i="2"/>
  <c r="F43" i="2"/>
  <c r="F44" i="2"/>
  <c r="M43" i="2"/>
  <c r="H43" i="2"/>
  <c r="K44" i="2"/>
  <c r="H44" i="2"/>
  <c r="G43" i="2"/>
  <c r="G44" i="2"/>
  <c r="K512" i="2"/>
  <c r="E442" i="2"/>
  <c r="F582" i="2"/>
  <c r="G178" i="2"/>
  <c r="H178" i="2"/>
  <c r="H512" i="2"/>
  <c r="K442" i="2"/>
  <c r="E582" i="2"/>
  <c r="K178" i="2"/>
  <c r="F178" i="2"/>
  <c r="E512" i="2"/>
  <c r="G512" i="2"/>
  <c r="H442" i="2"/>
  <c r="K582" i="2"/>
  <c r="F512" i="2"/>
  <c r="G442" i="2"/>
  <c r="F442" i="2"/>
  <c r="H582" i="2"/>
  <c r="G582" i="2"/>
  <c r="E178" i="2"/>
  <c r="G78" i="2"/>
  <c r="F78" i="2"/>
  <c r="K77" i="2"/>
  <c r="E79" i="2"/>
  <c r="M79" i="2"/>
  <c r="M78" i="2"/>
  <c r="H78" i="2"/>
  <c r="E77" i="2"/>
  <c r="M77" i="2"/>
  <c r="G79" i="2"/>
  <c r="F79" i="2"/>
  <c r="E78" i="2"/>
  <c r="H77" i="2"/>
  <c r="K79" i="2"/>
  <c r="K78" i="2"/>
  <c r="G77" i="2"/>
  <c r="F77" i="2"/>
  <c r="H79" i="2"/>
  <c r="G8" i="2"/>
  <c r="K8" i="2"/>
  <c r="E8" i="2"/>
  <c r="M8" i="2"/>
  <c r="H8" i="2"/>
  <c r="F8" i="2"/>
  <c r="F618" i="2"/>
  <c r="H616" i="2"/>
  <c r="G618" i="2"/>
  <c r="F616" i="2"/>
  <c r="H618" i="2"/>
  <c r="K618" i="2"/>
  <c r="E616" i="2"/>
  <c r="G616" i="2"/>
  <c r="E618" i="2"/>
  <c r="K616" i="2"/>
  <c r="K212" i="2"/>
  <c r="F212" i="2"/>
  <c r="H212" i="2"/>
  <c r="E212" i="2"/>
  <c r="G212" i="2"/>
  <c r="K207" i="2"/>
  <c r="E207" i="2"/>
  <c r="G205" i="2"/>
  <c r="G208" i="2"/>
  <c r="H206" i="2"/>
  <c r="K205" i="2"/>
  <c r="K206" i="2"/>
  <c r="F206" i="2"/>
  <c r="F208" i="2"/>
  <c r="G207" i="2"/>
  <c r="H208" i="2"/>
  <c r="F207" i="2"/>
  <c r="E208" i="2"/>
  <c r="E205" i="2"/>
  <c r="F205" i="2"/>
  <c r="H207" i="2"/>
  <c r="G206" i="2"/>
  <c r="H205" i="2"/>
  <c r="K208" i="2"/>
  <c r="E206" i="2"/>
  <c r="F195" i="2"/>
  <c r="H195" i="2"/>
  <c r="G196" i="2"/>
  <c r="K194" i="2"/>
  <c r="G194" i="2"/>
  <c r="E202" i="2"/>
  <c r="E199" i="2"/>
  <c r="E200" i="2"/>
  <c r="F202" i="2"/>
  <c r="H200" i="2"/>
  <c r="G202" i="2"/>
  <c r="H202" i="2"/>
  <c r="G199" i="2"/>
  <c r="G200" i="2"/>
  <c r="H198" i="2"/>
  <c r="E203" i="2"/>
  <c r="F204" i="2"/>
  <c r="F203" i="2"/>
  <c r="H201" i="2"/>
  <c r="H199" i="2"/>
  <c r="K200" i="2"/>
  <c r="G195" i="2"/>
  <c r="F196" i="2"/>
  <c r="E194" i="2"/>
  <c r="E198" i="2"/>
  <c r="K202" i="2"/>
  <c r="F198" i="2"/>
  <c r="K204" i="2"/>
  <c r="F199" i="2"/>
  <c r="F201" i="2"/>
  <c r="E201" i="2"/>
  <c r="G204" i="2"/>
  <c r="H204" i="2"/>
  <c r="H203" i="2"/>
  <c r="E195" i="2"/>
  <c r="E196" i="2"/>
  <c r="H196" i="2"/>
  <c r="H194" i="2"/>
  <c r="K203" i="2"/>
  <c r="K198" i="2"/>
  <c r="K201" i="2"/>
  <c r="G201" i="2"/>
  <c r="G198" i="2"/>
  <c r="K195" i="2"/>
  <c r="K196" i="2"/>
  <c r="F194" i="2"/>
  <c r="F200" i="2"/>
  <c r="E204" i="2"/>
  <c r="K199" i="2"/>
  <c r="G203" i="2"/>
  <c r="K191" i="2"/>
  <c r="E190" i="2"/>
  <c r="K190" i="2"/>
  <c r="F190" i="2"/>
  <c r="G190" i="2"/>
  <c r="H192" i="2"/>
  <c r="E191" i="2"/>
  <c r="G191" i="2"/>
  <c r="F192" i="2"/>
  <c r="H190" i="2"/>
  <c r="H191" i="2"/>
  <c r="K192" i="2"/>
  <c r="F191" i="2"/>
  <c r="E192" i="2"/>
  <c r="G192" i="2"/>
  <c r="K186" i="2"/>
  <c r="H186" i="2"/>
  <c r="F188" i="2"/>
  <c r="E188" i="2"/>
  <c r="G187" i="2"/>
  <c r="F186" i="2"/>
  <c r="K188" i="2"/>
  <c r="F142" i="2"/>
  <c r="E187" i="2"/>
  <c r="E186" i="2"/>
  <c r="K142" i="2"/>
  <c r="F187" i="2"/>
  <c r="M142" i="2"/>
  <c r="G188" i="2"/>
  <c r="G186" i="2"/>
  <c r="E142" i="2"/>
  <c r="K187" i="2"/>
  <c r="H142" i="2"/>
  <c r="G142" i="2"/>
  <c r="H188" i="2"/>
  <c r="H187" i="2"/>
  <c r="G134" i="2"/>
  <c r="G141" i="2"/>
  <c r="K141" i="2"/>
  <c r="F132" i="2"/>
  <c r="E132" i="2"/>
  <c r="F140" i="2"/>
  <c r="K135" i="2"/>
  <c r="K128" i="2"/>
  <c r="F129" i="2"/>
  <c r="M140" i="2"/>
  <c r="M141" i="2"/>
  <c r="F131" i="2"/>
  <c r="G132" i="2"/>
  <c r="G129" i="2"/>
  <c r="K134" i="2"/>
  <c r="F133" i="2"/>
  <c r="M135" i="2"/>
  <c r="M138" i="2"/>
  <c r="G135" i="2"/>
  <c r="M134" i="2"/>
  <c r="H134" i="2"/>
  <c r="H141" i="2"/>
  <c r="M129" i="2"/>
  <c r="M131" i="2"/>
  <c r="E140" i="2"/>
  <c r="M132" i="2"/>
  <c r="K133" i="2"/>
  <c r="E133" i="2"/>
  <c r="K138" i="2"/>
  <c r="E138" i="2"/>
  <c r="G138" i="2"/>
  <c r="H138" i="2"/>
  <c r="H135" i="2"/>
  <c r="G131" i="2"/>
  <c r="H128" i="2"/>
  <c r="H140" i="2"/>
  <c r="F141" i="2"/>
  <c r="E141" i="2"/>
  <c r="E129" i="2"/>
  <c r="E131" i="2"/>
  <c r="H129" i="2"/>
  <c r="F134" i="2"/>
  <c r="G140" i="2"/>
  <c r="K140" i="2"/>
  <c r="E135" i="2"/>
  <c r="K129" i="2"/>
  <c r="F138" i="2"/>
  <c r="K131" i="2"/>
  <c r="F135" i="2"/>
  <c r="E128" i="2"/>
  <c r="F128" i="2"/>
  <c r="G133" i="2"/>
  <c r="H133" i="2"/>
  <c r="H131" i="2"/>
  <c r="G128" i="2"/>
  <c r="E134" i="2"/>
  <c r="M133" i="2"/>
  <c r="M128" i="2"/>
  <c r="K132" i="2"/>
  <c r="H132" i="2"/>
  <c r="M118" i="2"/>
  <c r="M123" i="2"/>
  <c r="F117" i="2"/>
  <c r="K118" i="2"/>
  <c r="K119" i="2"/>
  <c r="K126" i="2"/>
  <c r="M124" i="2"/>
  <c r="E120" i="2"/>
  <c r="F124" i="2"/>
  <c r="E125" i="2"/>
  <c r="G126" i="2"/>
  <c r="H124" i="2"/>
  <c r="H122" i="2"/>
  <c r="G120" i="2"/>
  <c r="H118" i="2"/>
  <c r="M120" i="2"/>
  <c r="E122" i="2"/>
  <c r="F121" i="2"/>
  <c r="K125" i="2"/>
  <c r="K121" i="2"/>
  <c r="F123" i="2"/>
  <c r="G124" i="2"/>
  <c r="G118" i="2"/>
  <c r="M119" i="2"/>
  <c r="K123" i="2"/>
  <c r="K120" i="2"/>
  <c r="M126" i="2"/>
  <c r="F126" i="2"/>
  <c r="F120" i="2"/>
  <c r="E117" i="2"/>
  <c r="K122" i="2"/>
  <c r="G125" i="2"/>
  <c r="G123" i="2"/>
  <c r="H121" i="2"/>
  <c r="H119" i="2"/>
  <c r="H117" i="2"/>
  <c r="K124" i="2"/>
  <c r="H120" i="2"/>
  <c r="M122" i="2"/>
  <c r="M121" i="2"/>
  <c r="K117" i="2"/>
  <c r="E126" i="2"/>
  <c r="F125" i="2"/>
  <c r="E124" i="2"/>
  <c r="F118" i="2"/>
  <c r="E121" i="2"/>
  <c r="F122" i="2"/>
  <c r="F119" i="2"/>
  <c r="E118" i="2"/>
  <c r="E123" i="2"/>
  <c r="H125" i="2"/>
  <c r="H123" i="2"/>
  <c r="G121" i="2"/>
  <c r="G119" i="2"/>
  <c r="G117" i="2"/>
  <c r="M117" i="2"/>
  <c r="E119" i="2"/>
  <c r="M125" i="2"/>
  <c r="H126" i="2"/>
  <c r="G122" i="2"/>
  <c r="G66" i="2"/>
  <c r="K66" i="2"/>
  <c r="M71" i="2"/>
  <c r="F60" i="2"/>
  <c r="G60" i="2"/>
  <c r="M65" i="2"/>
  <c r="M63" i="2"/>
  <c r="H72" i="2"/>
  <c r="M62" i="2"/>
  <c r="F116" i="2"/>
  <c r="K58" i="2"/>
  <c r="E58" i="2"/>
  <c r="F58" i="2"/>
  <c r="F59" i="2"/>
  <c r="E68" i="2"/>
  <c r="K64" i="2"/>
  <c r="F67" i="2"/>
  <c r="G116" i="2"/>
  <c r="G67" i="2"/>
  <c r="H64" i="2"/>
  <c r="G59" i="2"/>
  <c r="G58" i="2"/>
  <c r="H62" i="2"/>
  <c r="M66" i="2"/>
  <c r="F71" i="2"/>
  <c r="K60" i="2"/>
  <c r="H115" i="2"/>
  <c r="E63" i="2"/>
  <c r="K59" i="2"/>
  <c r="F62" i="2"/>
  <c r="G63" i="2"/>
  <c r="K71" i="2"/>
  <c r="E60" i="2"/>
  <c r="G70" i="2"/>
  <c r="M70" i="2"/>
  <c r="E70" i="2"/>
  <c r="M68" i="2"/>
  <c r="M67" i="2"/>
  <c r="G115" i="2"/>
  <c r="G72" i="2"/>
  <c r="M58" i="2"/>
  <c r="E115" i="2"/>
  <c r="K63" i="2"/>
  <c r="E65" i="2"/>
  <c r="E67" i="2"/>
  <c r="F65" i="2"/>
  <c r="E72" i="2"/>
  <c r="E62" i="2"/>
  <c r="K68" i="2"/>
  <c r="G68" i="2"/>
  <c r="H65" i="2"/>
  <c r="F66" i="2"/>
  <c r="M72" i="2"/>
  <c r="E59" i="2"/>
  <c r="F68" i="2"/>
  <c r="G65" i="2"/>
  <c r="E66" i="2"/>
  <c r="H66" i="2"/>
  <c r="E71" i="2"/>
  <c r="H71" i="2"/>
  <c r="H60" i="2"/>
  <c r="K70" i="2"/>
  <c r="H70" i="2"/>
  <c r="M115" i="2"/>
  <c r="M116" i="2"/>
  <c r="M59" i="2"/>
  <c r="K116" i="2"/>
  <c r="F115" i="2"/>
  <c r="K115" i="2"/>
  <c r="E116" i="2"/>
  <c r="F72" i="2"/>
  <c r="K72" i="2"/>
  <c r="F64" i="2"/>
  <c r="K65" i="2"/>
  <c r="K67" i="2"/>
  <c r="F63" i="2"/>
  <c r="H116" i="2"/>
  <c r="H67" i="2"/>
  <c r="G64" i="2"/>
  <c r="H59" i="2"/>
  <c r="H58" i="2"/>
  <c r="H63" i="2"/>
  <c r="G71" i="2"/>
  <c r="M60" i="2"/>
  <c r="F70" i="2"/>
  <c r="M64" i="2"/>
  <c r="K62" i="2"/>
  <c r="E64" i="2"/>
  <c r="H68" i="2"/>
  <c r="G62" i="2"/>
  <c r="H52" i="2"/>
  <c r="M55" i="2"/>
  <c r="G55" i="2"/>
  <c r="G50" i="2"/>
  <c r="F48" i="2"/>
  <c r="E48" i="2"/>
  <c r="M56" i="2"/>
  <c r="F51" i="2"/>
  <c r="F49" i="2"/>
  <c r="E52" i="2"/>
  <c r="M52" i="2"/>
  <c r="E55" i="2"/>
  <c r="F50" i="2"/>
  <c r="M50" i="2"/>
  <c r="H54" i="2"/>
  <c r="K54" i="2"/>
  <c r="H48" i="2"/>
  <c r="K56" i="2"/>
  <c r="K51" i="2"/>
  <c r="K49" i="2"/>
  <c r="E49" i="2"/>
  <c r="F52" i="2"/>
  <c r="E50" i="2"/>
  <c r="M54" i="2"/>
  <c r="M48" i="2"/>
  <c r="F56" i="2"/>
  <c r="E51" i="2"/>
  <c r="H49" i="2"/>
  <c r="G52" i="2"/>
  <c r="K52" i="2"/>
  <c r="H55" i="2"/>
  <c r="K55" i="2"/>
  <c r="H50" i="2"/>
  <c r="E54" i="2"/>
  <c r="G54" i="2"/>
  <c r="G48" i="2"/>
  <c r="G56" i="2"/>
  <c r="H56" i="2"/>
  <c r="G51" i="2"/>
  <c r="H51" i="2"/>
  <c r="M49" i="2"/>
  <c r="G49" i="2"/>
  <c r="F55" i="2"/>
  <c r="K50" i="2"/>
  <c r="F54" i="2"/>
  <c r="K48" i="2"/>
  <c r="E56" i="2"/>
  <c r="M51" i="2"/>
  <c r="M45" i="2"/>
  <c r="M46" i="2"/>
  <c r="H46" i="2"/>
  <c r="F548" i="2"/>
  <c r="K546" i="2"/>
  <c r="F546" i="2"/>
  <c r="H548" i="2"/>
  <c r="K45" i="2"/>
  <c r="E45" i="2"/>
  <c r="K46" i="2"/>
  <c r="G46" i="2"/>
  <c r="E548" i="2"/>
  <c r="E546" i="2"/>
  <c r="G548" i="2"/>
  <c r="G45" i="2"/>
  <c r="H45" i="2"/>
  <c r="F46" i="2"/>
  <c r="K548" i="2"/>
  <c r="G546" i="2"/>
  <c r="F45" i="2"/>
  <c r="E46" i="2"/>
  <c r="H546" i="2"/>
  <c r="F476" i="2"/>
  <c r="E476" i="2"/>
  <c r="K476" i="2"/>
  <c r="G476" i="2"/>
  <c r="H476" i="2"/>
  <c r="K478" i="2"/>
  <c r="G478" i="2"/>
  <c r="E478" i="2"/>
  <c r="F478" i="2"/>
  <c r="H478" i="2"/>
  <c r="F408" i="2"/>
  <c r="K406" i="2"/>
  <c r="F406" i="2"/>
  <c r="H408" i="2"/>
  <c r="G407" i="2"/>
  <c r="F407" i="2"/>
  <c r="H406" i="2"/>
  <c r="K408" i="2"/>
  <c r="E407" i="2"/>
  <c r="G406" i="2"/>
  <c r="H407" i="2"/>
  <c r="K407" i="2"/>
  <c r="E408" i="2"/>
  <c r="G408" i="2"/>
  <c r="E406" i="2"/>
  <c r="E267" i="2"/>
  <c r="K267" i="2"/>
  <c r="F267" i="2"/>
  <c r="H267" i="2"/>
  <c r="G267" i="2"/>
  <c r="F583" i="2"/>
  <c r="D474" i="2"/>
  <c r="K583" i="2"/>
  <c r="D550" i="2"/>
  <c r="D268" i="2"/>
  <c r="D620" i="2"/>
  <c r="D614" i="2"/>
  <c r="H583" i="2"/>
  <c r="D405" i="2"/>
  <c r="D404" i="2"/>
  <c r="D266" i="2"/>
  <c r="E583" i="2"/>
  <c r="D544" i="2"/>
  <c r="G583" i="2"/>
  <c r="D480" i="2"/>
  <c r="D410" i="2"/>
  <c r="F581" i="2"/>
  <c r="K581" i="2"/>
  <c r="G581" i="2"/>
  <c r="E581" i="2"/>
  <c r="H581" i="2"/>
  <c r="H174" i="2"/>
  <c r="E176" i="2"/>
  <c r="H172" i="2"/>
  <c r="K173" i="2"/>
  <c r="E172" i="2"/>
  <c r="E174" i="2"/>
  <c r="G173" i="2"/>
  <c r="K176" i="2"/>
  <c r="K174" i="2"/>
  <c r="G174" i="2"/>
  <c r="F173" i="2"/>
  <c r="K172" i="2"/>
  <c r="H177" i="2"/>
  <c r="H176" i="2"/>
  <c r="G177" i="2"/>
  <c r="G176" i="2"/>
  <c r="H173" i="2"/>
  <c r="F174" i="2"/>
  <c r="G172" i="2"/>
  <c r="E173" i="2"/>
  <c r="F177" i="2"/>
  <c r="F172" i="2"/>
  <c r="E177" i="2"/>
  <c r="F176" i="2"/>
  <c r="K177" i="2"/>
  <c r="H170" i="2"/>
  <c r="K151" i="2"/>
  <c r="K158" i="2"/>
  <c r="G171" i="2"/>
  <c r="E167" i="2"/>
  <c r="G158" i="2"/>
  <c r="G155" i="2"/>
  <c r="K163" i="2"/>
  <c r="G168" i="2"/>
  <c r="H161" i="2"/>
  <c r="H158" i="2"/>
  <c r="H154" i="2"/>
  <c r="F163" i="2"/>
  <c r="F160" i="2"/>
  <c r="E154" i="2"/>
  <c r="E168" i="2"/>
  <c r="F161" i="2"/>
  <c r="G163" i="2"/>
  <c r="G164" i="2"/>
  <c r="K105" i="2"/>
  <c r="F105" i="2"/>
  <c r="G153" i="2"/>
  <c r="E156" i="2"/>
  <c r="E160" i="2"/>
  <c r="F169" i="2"/>
  <c r="K106" i="2"/>
  <c r="M105" i="2"/>
  <c r="K170" i="2"/>
  <c r="E170" i="2"/>
  <c r="K153" i="2"/>
  <c r="K168" i="2"/>
  <c r="H164" i="2"/>
  <c r="E158" i="2"/>
  <c r="H156" i="2"/>
  <c r="G169" i="2"/>
  <c r="E163" i="2"/>
  <c r="F158" i="2"/>
  <c r="E153" i="2"/>
  <c r="K155" i="2"/>
  <c r="K154" i="2"/>
  <c r="G167" i="2"/>
  <c r="F164" i="2"/>
  <c r="G160" i="2"/>
  <c r="G156" i="2"/>
  <c r="K157" i="2"/>
  <c r="K160" i="2"/>
  <c r="F157" i="2"/>
  <c r="G157" i="2"/>
  <c r="G154" i="2"/>
  <c r="F167" i="2"/>
  <c r="H105" i="2"/>
  <c r="M107" i="2"/>
  <c r="E105" i="2"/>
  <c r="G107" i="2"/>
  <c r="F106" i="2"/>
  <c r="F170" i="2"/>
  <c r="H166" i="2"/>
  <c r="H151" i="2"/>
  <c r="G166" i="2"/>
  <c r="K156" i="2"/>
  <c r="H169" i="2"/>
  <c r="K167" i="2"/>
  <c r="E166" i="2"/>
  <c r="H106" i="2"/>
  <c r="E107" i="2"/>
  <c r="G170" i="2"/>
  <c r="F168" i="2"/>
  <c r="F166" i="2"/>
  <c r="E161" i="2"/>
  <c r="E157" i="2"/>
  <c r="E155" i="2"/>
  <c r="K166" i="2"/>
  <c r="K164" i="2"/>
  <c r="K161" i="2"/>
  <c r="E169" i="2"/>
  <c r="G161" i="2"/>
  <c r="F153" i="2"/>
  <c r="E151" i="2"/>
  <c r="H171" i="2"/>
  <c r="H167" i="2"/>
  <c r="H163" i="2"/>
  <c r="F156" i="2"/>
  <c r="F151" i="2"/>
  <c r="K171" i="2"/>
  <c r="H155" i="2"/>
  <c r="F154" i="2"/>
  <c r="G151" i="2"/>
  <c r="H157" i="2"/>
  <c r="M106" i="2"/>
  <c r="H107" i="2"/>
  <c r="E106" i="2"/>
  <c r="K107" i="2"/>
  <c r="F107" i="2"/>
  <c r="K169" i="2"/>
  <c r="E164" i="2"/>
  <c r="E171" i="2"/>
  <c r="H160" i="2"/>
  <c r="H168" i="2"/>
  <c r="F155" i="2"/>
  <c r="F171" i="2"/>
  <c r="H153" i="2"/>
  <c r="G106" i="2"/>
  <c r="G105" i="2"/>
  <c r="M89" i="2"/>
  <c r="G89" i="2"/>
  <c r="K88" i="2"/>
  <c r="M88" i="2"/>
  <c r="H80" i="2"/>
  <c r="M80" i="2"/>
  <c r="M94" i="2"/>
  <c r="M81" i="2"/>
  <c r="G86" i="2"/>
  <c r="F98" i="2"/>
  <c r="G93" i="2"/>
  <c r="G87" i="2"/>
  <c r="E95" i="2"/>
  <c r="M99" i="2"/>
  <c r="M102" i="2"/>
  <c r="E83" i="2"/>
  <c r="F102" i="2"/>
  <c r="H95" i="2"/>
  <c r="E91" i="2"/>
  <c r="K87" i="2"/>
  <c r="F100" i="2"/>
  <c r="F91" i="2"/>
  <c r="M87" i="2"/>
  <c r="F81" i="2"/>
  <c r="H100" i="2"/>
  <c r="H98" i="2"/>
  <c r="K94" i="2"/>
  <c r="K81" i="2"/>
  <c r="K85" i="2"/>
  <c r="K93" i="2"/>
  <c r="H81" i="2"/>
  <c r="M85" i="2"/>
  <c r="G98" i="2"/>
  <c r="G83" i="2"/>
  <c r="K97" i="2"/>
  <c r="E81" i="2"/>
  <c r="H99" i="2"/>
  <c r="K99" i="2"/>
  <c r="F87" i="2"/>
  <c r="H94" i="2"/>
  <c r="G100" i="2"/>
  <c r="M98" i="2"/>
  <c r="E87" i="2"/>
  <c r="K86" i="2"/>
  <c r="M93" i="2"/>
  <c r="E86" i="2"/>
  <c r="F94" i="2"/>
  <c r="H86" i="2"/>
  <c r="K102" i="2"/>
  <c r="M83" i="2"/>
  <c r="G95" i="2"/>
  <c r="E89" i="2"/>
  <c r="H88" i="2"/>
  <c r="F88" i="2"/>
  <c r="G99" i="2"/>
  <c r="G94" i="2"/>
  <c r="H87" i="2"/>
  <c r="H97" i="2"/>
  <c r="F97" i="2"/>
  <c r="H102" i="2"/>
  <c r="E85" i="2"/>
  <c r="F99" i="2"/>
  <c r="E102" i="2"/>
  <c r="K98" i="2"/>
  <c r="K89" i="2"/>
  <c r="H89" i="2"/>
  <c r="E88" i="2"/>
  <c r="K80" i="2"/>
  <c r="F80" i="2"/>
  <c r="H91" i="2"/>
  <c r="K100" i="2"/>
  <c r="F83" i="2"/>
  <c r="M95" i="2"/>
  <c r="G85" i="2"/>
  <c r="E100" i="2"/>
  <c r="F95" i="2"/>
  <c r="M86" i="2"/>
  <c r="K91" i="2"/>
  <c r="G81" i="2"/>
  <c r="F86" i="2"/>
  <c r="G102" i="2"/>
  <c r="E93" i="2"/>
  <c r="E94" i="2"/>
  <c r="H85" i="2"/>
  <c r="E98" i="2"/>
  <c r="H93" i="2"/>
  <c r="M100" i="2"/>
  <c r="E97" i="2"/>
  <c r="F85" i="2"/>
  <c r="F89" i="2"/>
  <c r="G88" i="2"/>
  <c r="G80" i="2"/>
  <c r="E80" i="2"/>
  <c r="M97" i="2"/>
  <c r="H83" i="2"/>
  <c r="F93" i="2"/>
  <c r="G91" i="2"/>
  <c r="K95" i="2"/>
  <c r="G97" i="2"/>
  <c r="M91" i="2"/>
  <c r="E99" i="2"/>
  <c r="K83" i="2"/>
  <c r="H29" i="2"/>
  <c r="M33" i="2"/>
  <c r="K33" i="2"/>
  <c r="G29" i="2"/>
  <c r="K36" i="2"/>
  <c r="K30" i="2"/>
  <c r="F33" i="2"/>
  <c r="F30" i="2"/>
  <c r="E36" i="2"/>
  <c r="K32" i="2"/>
  <c r="K29" i="2"/>
  <c r="F32" i="2"/>
  <c r="F29" i="2"/>
  <c r="E33" i="2"/>
  <c r="G36" i="2"/>
  <c r="G33" i="2"/>
  <c r="F36" i="2"/>
  <c r="H30" i="2"/>
  <c r="M36" i="2"/>
  <c r="G32" i="2"/>
  <c r="M30" i="2"/>
  <c r="E32" i="2"/>
  <c r="E30" i="2"/>
  <c r="H32" i="2"/>
  <c r="H36" i="2"/>
  <c r="M29" i="2"/>
  <c r="H33" i="2"/>
  <c r="G30" i="2"/>
  <c r="M32" i="2"/>
  <c r="E29" i="2"/>
  <c r="G28" i="2"/>
  <c r="E25" i="2"/>
  <c r="K23" i="2"/>
  <c r="G23" i="2"/>
  <c r="M20" i="2"/>
  <c r="G24" i="2"/>
  <c r="H16" i="2"/>
  <c r="E24" i="2"/>
  <c r="M17" i="2"/>
  <c r="H27" i="2"/>
  <c r="G16" i="2"/>
  <c r="E20" i="2"/>
  <c r="H20" i="2"/>
  <c r="M27" i="2"/>
  <c r="M16" i="2"/>
  <c r="H15" i="2"/>
  <c r="E16" i="2"/>
  <c r="G17" i="2"/>
  <c r="H28" i="2"/>
  <c r="K25" i="2"/>
  <c r="G25" i="2"/>
  <c r="E23" i="2"/>
  <c r="F27" i="2"/>
  <c r="G15" i="2"/>
  <c r="G21" i="2"/>
  <c r="M19" i="2"/>
  <c r="K17" i="2"/>
  <c r="K27" i="2"/>
  <c r="H24" i="2"/>
  <c r="E21" i="2"/>
  <c r="G27" i="2"/>
  <c r="E19" i="2"/>
  <c r="H17" i="2"/>
  <c r="F21" i="2"/>
  <c r="E28" i="2"/>
  <c r="M28" i="2"/>
  <c r="F25" i="2"/>
  <c r="H25" i="2"/>
  <c r="H23" i="2"/>
  <c r="F23" i="2"/>
  <c r="M15" i="2"/>
  <c r="F24" i="2"/>
  <c r="F18" i="2"/>
  <c r="E15" i="2"/>
  <c r="K18" i="2"/>
  <c r="F17" i="2"/>
  <c r="H19" i="2"/>
  <c r="E27" i="2"/>
  <c r="G20" i="2"/>
  <c r="K24" i="2"/>
  <c r="K15" i="2"/>
  <c r="F19" i="2"/>
  <c r="H18" i="2"/>
  <c r="F20" i="2"/>
  <c r="K28" i="2"/>
  <c r="F28" i="2"/>
  <c r="M25" i="2"/>
  <c r="M23" i="2"/>
  <c r="M24" i="2"/>
  <c r="M21" i="2"/>
  <c r="K16" i="2"/>
  <c r="F16" i="2"/>
  <c r="H21" i="2"/>
  <c r="E17" i="2"/>
  <c r="E18" i="2"/>
  <c r="G18" i="2"/>
  <c r="M18" i="2"/>
  <c r="K19" i="2"/>
  <c r="F15" i="2"/>
  <c r="G19" i="2"/>
  <c r="K20" i="2"/>
  <c r="K21" i="2"/>
  <c r="M11" i="2"/>
  <c r="E11" i="2"/>
  <c r="F12" i="2"/>
  <c r="M12" i="2"/>
  <c r="F11" i="2"/>
  <c r="G12" i="2"/>
  <c r="G11" i="2"/>
  <c r="H11" i="2"/>
  <c r="K12" i="2"/>
  <c r="E12" i="2"/>
  <c r="K11" i="2"/>
  <c r="H12" i="2"/>
  <c r="K511" i="2"/>
  <c r="H511" i="2"/>
  <c r="F511" i="2"/>
  <c r="G513" i="2"/>
  <c r="E513" i="2"/>
  <c r="F513" i="2"/>
  <c r="K513" i="2"/>
  <c r="H513" i="2"/>
  <c r="G511" i="2"/>
  <c r="E511" i="2"/>
  <c r="K441" i="2"/>
  <c r="H441" i="2"/>
  <c r="E443" i="2"/>
  <c r="F441" i="2"/>
  <c r="G441" i="2"/>
  <c r="F443" i="2"/>
  <c r="H443" i="2"/>
  <c r="G443" i="2"/>
  <c r="E441" i="2"/>
  <c r="K443" i="2"/>
  <c r="G372" i="2"/>
  <c r="G373" i="2"/>
  <c r="F371" i="2"/>
  <c r="H371" i="2"/>
  <c r="K371" i="2"/>
  <c r="F372" i="2"/>
  <c r="K372" i="2"/>
  <c r="K373" i="2"/>
  <c r="E372" i="2"/>
  <c r="H372" i="2"/>
  <c r="F373" i="2"/>
  <c r="H373" i="2"/>
  <c r="E373" i="2"/>
  <c r="G371" i="2"/>
  <c r="E371" i="2"/>
  <c r="G301" i="2"/>
  <c r="E303" i="2"/>
  <c r="K301" i="2"/>
  <c r="K302" i="2"/>
  <c r="F301" i="2"/>
  <c r="H302" i="2"/>
  <c r="F303" i="2"/>
  <c r="F302" i="2"/>
  <c r="E302" i="2"/>
  <c r="E301" i="2"/>
  <c r="G302" i="2"/>
  <c r="H301" i="2"/>
  <c r="G303" i="2"/>
  <c r="K303" i="2"/>
  <c r="H303" i="2"/>
  <c r="E232" i="2"/>
  <c r="F232" i="2"/>
  <c r="H232" i="2"/>
  <c r="G232" i="2"/>
  <c r="K232" i="2"/>
  <c r="D515" i="2"/>
  <c r="D439" i="2"/>
  <c r="D305" i="2"/>
  <c r="D231" i="2"/>
  <c r="D334" i="2"/>
  <c r="D445" i="2"/>
  <c r="D233" i="2"/>
  <c r="D514" i="2"/>
  <c r="D374" i="2"/>
  <c r="D304" i="2"/>
  <c r="D6" i="2"/>
  <c r="D579" i="2"/>
  <c r="D37" i="2"/>
  <c r="D509" i="2"/>
  <c r="D375" i="2"/>
  <c r="D299" i="2"/>
  <c r="D340" i="2"/>
  <c r="D369" i="2"/>
  <c r="D584" i="2"/>
  <c r="L195" i="2" l="1"/>
  <c r="I195" i="2"/>
  <c r="I194" i="2"/>
  <c r="L194" i="2"/>
  <c r="I196" i="2"/>
  <c r="L196" i="2"/>
  <c r="I191" i="2"/>
  <c r="L191" i="2"/>
  <c r="L186" i="2"/>
  <c r="I186" i="2"/>
  <c r="O70" i="1"/>
  <c r="S76" i="1"/>
  <c r="L140" i="2"/>
  <c r="W76" i="1" s="1"/>
  <c r="I140" i="2"/>
  <c r="U76" i="1" s="1"/>
  <c r="V76" i="1" s="1"/>
  <c r="P70" i="1"/>
  <c r="T76" i="1"/>
  <c r="T77" i="1"/>
  <c r="T70" i="1"/>
  <c r="R70" i="1"/>
  <c r="Q70" i="1"/>
  <c r="S77" i="1"/>
  <c r="I141" i="2"/>
  <c r="U77" i="1" s="1"/>
  <c r="V77" i="1" s="1"/>
  <c r="L141" i="2"/>
  <c r="W77" i="1" s="1"/>
  <c r="S70" i="1"/>
  <c r="I134" i="2"/>
  <c r="U70" i="1" s="1"/>
  <c r="V70" i="1" s="1"/>
  <c r="L134" i="2"/>
  <c r="W70" i="1" s="1"/>
  <c r="P41" i="1"/>
  <c r="R31" i="1"/>
  <c r="S42" i="1"/>
  <c r="I71" i="2"/>
  <c r="U42" i="1" s="1"/>
  <c r="V42" i="1" s="1"/>
  <c r="L71" i="2"/>
  <c r="W42" i="1" s="1"/>
  <c r="R51" i="1"/>
  <c r="T41" i="1"/>
  <c r="Q41" i="1"/>
  <c r="T31" i="1"/>
  <c r="T42" i="1"/>
  <c r="O42" i="1"/>
  <c r="T37" i="1"/>
  <c r="O37" i="1"/>
  <c r="R43" i="1"/>
  <c r="P37" i="1"/>
  <c r="L72" i="2"/>
  <c r="W43" i="1" s="1"/>
  <c r="S43" i="1"/>
  <c r="I72" i="2"/>
  <c r="U43" i="1" s="1"/>
  <c r="V43" i="1" s="1"/>
  <c r="I115" i="2"/>
  <c r="U51" i="1" s="1"/>
  <c r="V51" i="1" s="1"/>
  <c r="L115" i="2"/>
  <c r="W51" i="1" s="1"/>
  <c r="S51" i="1"/>
  <c r="O41" i="1"/>
  <c r="R41" i="1"/>
  <c r="S41" i="1"/>
  <c r="L70" i="2"/>
  <c r="W41" i="1" s="1"/>
  <c r="I70" i="2"/>
  <c r="U41" i="1" s="1"/>
  <c r="V41" i="1" s="1"/>
  <c r="O31" i="1"/>
  <c r="Q42" i="1"/>
  <c r="T51" i="1"/>
  <c r="Q31" i="1"/>
  <c r="P42" i="1"/>
  <c r="R37" i="1"/>
  <c r="T43" i="1"/>
  <c r="S31" i="1"/>
  <c r="L60" i="2"/>
  <c r="W31" i="1" s="1"/>
  <c r="I60" i="2"/>
  <c r="U31" i="1" s="1"/>
  <c r="V31" i="1" s="1"/>
  <c r="P31" i="1"/>
  <c r="R42" i="1"/>
  <c r="Q37" i="1"/>
  <c r="S37" i="1"/>
  <c r="I66" i="2"/>
  <c r="U37" i="1" s="1"/>
  <c r="V37" i="1" s="1"/>
  <c r="L66" i="2"/>
  <c r="W37" i="1" s="1"/>
  <c r="R22" i="1"/>
  <c r="O27" i="1"/>
  <c r="Q19" i="1"/>
  <c r="P25" i="1"/>
  <c r="Q21" i="1"/>
  <c r="P26" i="1"/>
  <c r="I49" i="2"/>
  <c r="U20" i="1" s="1"/>
  <c r="V20" i="1" s="1"/>
  <c r="S20" i="1"/>
  <c r="L49" i="2"/>
  <c r="W20" i="1" s="1"/>
  <c r="R20" i="1"/>
  <c r="T22" i="1"/>
  <c r="S22" i="1"/>
  <c r="I51" i="2"/>
  <c r="U22" i="1" s="1"/>
  <c r="V22" i="1" s="1"/>
  <c r="L51" i="2"/>
  <c r="W22" i="1" s="1"/>
  <c r="T27" i="1"/>
  <c r="L56" i="2"/>
  <c r="W27" i="1" s="1"/>
  <c r="I56" i="2"/>
  <c r="U27" i="1" s="1"/>
  <c r="V27" i="1" s="1"/>
  <c r="S27" i="1"/>
  <c r="I48" i="2"/>
  <c r="U19" i="1" s="1"/>
  <c r="V19" i="1" s="1"/>
  <c r="L48" i="2"/>
  <c r="W19" i="1" s="1"/>
  <c r="S19" i="1"/>
  <c r="S25" i="1"/>
  <c r="L54" i="2"/>
  <c r="W25" i="1" s="1"/>
  <c r="I54" i="2"/>
  <c r="U25" i="1" s="1"/>
  <c r="V25" i="1" s="1"/>
  <c r="O25" i="1"/>
  <c r="T21" i="1"/>
  <c r="Q26" i="1"/>
  <c r="T26" i="1"/>
  <c r="Q23" i="1"/>
  <c r="S23" i="1"/>
  <c r="L52" i="2"/>
  <c r="W23" i="1" s="1"/>
  <c r="I52" i="2"/>
  <c r="U23" i="1" s="1"/>
  <c r="V23" i="1" s="1"/>
  <c r="T20" i="1"/>
  <c r="O22" i="1"/>
  <c r="P27" i="1"/>
  <c r="R19" i="1"/>
  <c r="R25" i="1"/>
  <c r="O21" i="1"/>
  <c r="P23" i="1"/>
  <c r="O20" i="1"/>
  <c r="Q20" i="1"/>
  <c r="Q22" i="1"/>
  <c r="Q27" i="1"/>
  <c r="T19" i="1"/>
  <c r="Q25" i="1"/>
  <c r="T25" i="1"/>
  <c r="R21" i="1"/>
  <c r="P21" i="1"/>
  <c r="O26" i="1"/>
  <c r="R23" i="1"/>
  <c r="O23" i="1"/>
  <c r="P20" i="1"/>
  <c r="P22" i="1"/>
  <c r="R27" i="1"/>
  <c r="O19" i="1"/>
  <c r="P19" i="1"/>
  <c r="L50" i="2"/>
  <c r="W21" i="1" s="1"/>
  <c r="S21" i="1"/>
  <c r="I50" i="2"/>
  <c r="U21" i="1" s="1"/>
  <c r="V21" i="1" s="1"/>
  <c r="S26" i="1"/>
  <c r="L55" i="2"/>
  <c r="W26" i="1" s="1"/>
  <c r="I55" i="2"/>
  <c r="U26" i="1" s="1"/>
  <c r="V26" i="1" s="1"/>
  <c r="R26" i="1"/>
  <c r="T23" i="1"/>
  <c r="O17" i="1"/>
  <c r="P16" i="1"/>
  <c r="P17" i="1"/>
  <c r="T16" i="1"/>
  <c r="S16" i="1"/>
  <c r="L45" i="2"/>
  <c r="W16" i="1" s="1"/>
  <c r="I45" i="2"/>
  <c r="S17" i="1"/>
  <c r="L46" i="2"/>
  <c r="W17" i="1" s="1"/>
  <c r="I46" i="2"/>
  <c r="U17" i="1" s="1"/>
  <c r="V17" i="1" s="1"/>
  <c r="Q17" i="1"/>
  <c r="O16" i="1"/>
  <c r="Q16" i="1"/>
  <c r="T17" i="1"/>
  <c r="R17" i="1"/>
  <c r="R16" i="1"/>
  <c r="L407" i="2"/>
  <c r="I407" i="2"/>
  <c r="L170" i="2"/>
  <c r="I170" i="2"/>
  <c r="D51" i="1"/>
  <c r="H51" i="1"/>
  <c r="L80" i="2"/>
  <c r="L51" i="1" s="1"/>
  <c r="I80" i="2"/>
  <c r="J51" i="1" s="1"/>
  <c r="K51" i="1" s="1"/>
  <c r="H59" i="1"/>
  <c r="I88" i="2"/>
  <c r="J59" i="1" s="1"/>
  <c r="K59" i="1" s="1"/>
  <c r="L88" i="2"/>
  <c r="L59" i="1" s="1"/>
  <c r="E60" i="1"/>
  <c r="E51" i="1"/>
  <c r="F51" i="1"/>
  <c r="D59" i="1"/>
  <c r="I60" i="1"/>
  <c r="F60" i="1"/>
  <c r="E59" i="1"/>
  <c r="I59" i="1"/>
  <c r="D60" i="1"/>
  <c r="G51" i="1"/>
  <c r="I51" i="1"/>
  <c r="G59" i="1"/>
  <c r="F59" i="1"/>
  <c r="L89" i="2"/>
  <c r="L60" i="1" s="1"/>
  <c r="I89" i="2"/>
  <c r="J60" i="1" s="1"/>
  <c r="K60" i="1" s="1"/>
  <c r="H60" i="1"/>
  <c r="G60" i="1"/>
  <c r="G29" i="1"/>
  <c r="G31" i="1"/>
  <c r="E34" i="1"/>
  <c r="F34" i="1"/>
  <c r="E29" i="1"/>
  <c r="I29" i="1"/>
  <c r="I31" i="1"/>
  <c r="E31" i="1"/>
  <c r="G34" i="1"/>
  <c r="D34" i="1"/>
  <c r="D29" i="1"/>
  <c r="H31" i="1"/>
  <c r="I25" i="2"/>
  <c r="J31" i="1" s="1"/>
  <c r="K31" i="1" s="1"/>
  <c r="L25" i="2"/>
  <c r="L31" i="1" s="1"/>
  <c r="F31" i="1"/>
  <c r="I34" i="1"/>
  <c r="L23" i="2"/>
  <c r="L29" i="1" s="1"/>
  <c r="I23" i="2"/>
  <c r="J29" i="1" s="1"/>
  <c r="K29" i="1" s="1"/>
  <c r="H29" i="1"/>
  <c r="F29" i="1"/>
  <c r="D31" i="1"/>
  <c r="L28" i="2"/>
  <c r="L34" i="1" s="1"/>
  <c r="I28" i="2"/>
  <c r="J34" i="1" s="1"/>
  <c r="K34" i="1" s="1"/>
  <c r="H34" i="1"/>
  <c r="Q50" i="1"/>
  <c r="R78" i="1"/>
  <c r="T79" i="1"/>
  <c r="Q51" i="1"/>
  <c r="R77" i="1"/>
  <c r="R76" i="1"/>
  <c r="R48" i="1"/>
  <c r="T50" i="1"/>
  <c r="O50" i="1"/>
  <c r="L477" i="2"/>
  <c r="I477" i="2"/>
  <c r="O49" i="1"/>
  <c r="R49" i="1"/>
  <c r="O78" i="1"/>
  <c r="P79" i="1"/>
  <c r="P48" i="1"/>
  <c r="S50" i="1"/>
  <c r="L114" i="2"/>
  <c r="W50" i="1" s="1"/>
  <c r="I114" i="2"/>
  <c r="U50" i="1" s="1"/>
  <c r="V50" i="1" s="1"/>
  <c r="Q49" i="1"/>
  <c r="P78" i="1"/>
  <c r="S79" i="1"/>
  <c r="L143" i="2"/>
  <c r="W79" i="1" s="1"/>
  <c r="I143" i="2"/>
  <c r="U79" i="1" s="1"/>
  <c r="V79" i="1" s="1"/>
  <c r="Q79" i="1"/>
  <c r="I213" i="2"/>
  <c r="L213" i="2"/>
  <c r="P51" i="1"/>
  <c r="O77" i="1"/>
  <c r="P76" i="1"/>
  <c r="O48" i="1"/>
  <c r="T48" i="1"/>
  <c r="R50" i="1"/>
  <c r="L617" i="2"/>
  <c r="I617" i="2"/>
  <c r="P49" i="1"/>
  <c r="R79" i="1"/>
  <c r="O51" i="1"/>
  <c r="P77" i="1"/>
  <c r="O76" i="1"/>
  <c r="L547" i="2"/>
  <c r="I547" i="2"/>
  <c r="T49" i="1"/>
  <c r="Q78" i="1"/>
  <c r="O79" i="1"/>
  <c r="Q77" i="1"/>
  <c r="L184" i="2"/>
  <c r="I184" i="2"/>
  <c r="Q76" i="1"/>
  <c r="S48" i="1"/>
  <c r="I112" i="2"/>
  <c r="U48" i="1" s="1"/>
  <c r="V48" i="1" s="1"/>
  <c r="L112" i="2"/>
  <c r="W48" i="1" s="1"/>
  <c r="Q48" i="1"/>
  <c r="P50" i="1"/>
  <c r="S49" i="1"/>
  <c r="I113" i="2"/>
  <c r="U49" i="1" s="1"/>
  <c r="V49" i="1" s="1"/>
  <c r="L113" i="2"/>
  <c r="W49" i="1" s="1"/>
  <c r="S15" i="1"/>
  <c r="L44" i="2"/>
  <c r="W15" i="1" s="1"/>
  <c r="I44" i="2"/>
  <c r="U15" i="1" s="1"/>
  <c r="V15" i="1" s="1"/>
  <c r="S14" i="1"/>
  <c r="L43" i="2"/>
  <c r="W14" i="1" s="1"/>
  <c r="I43" i="2"/>
  <c r="U14" i="1" s="1"/>
  <c r="V14" i="1" s="1"/>
  <c r="O43" i="1"/>
  <c r="T15" i="1"/>
  <c r="Q15" i="1"/>
  <c r="T14" i="1"/>
  <c r="R14" i="1"/>
  <c r="P15" i="1"/>
  <c r="P14" i="1"/>
  <c r="Q14" i="1"/>
  <c r="Q43" i="1"/>
  <c r="O15" i="1"/>
  <c r="O14" i="1"/>
  <c r="P43" i="1"/>
  <c r="R15" i="1"/>
  <c r="S78" i="1"/>
  <c r="T78" i="1"/>
  <c r="L582" i="2"/>
  <c r="I582" i="2"/>
  <c r="I442" i="2"/>
  <c r="L442" i="2"/>
  <c r="I302" i="2"/>
  <c r="L302" i="2"/>
  <c r="L174" i="2"/>
  <c r="I174" i="2"/>
  <c r="I176" i="2"/>
  <c r="L176" i="2"/>
  <c r="I512" i="2"/>
  <c r="L512" i="2"/>
  <c r="I168" i="2"/>
  <c r="L168" i="2"/>
  <c r="I173" i="2"/>
  <c r="L173" i="2"/>
  <c r="I178" i="2"/>
  <c r="L178" i="2"/>
  <c r="I171" i="2"/>
  <c r="L171" i="2"/>
  <c r="I372" i="2"/>
  <c r="L372" i="2"/>
  <c r="L172" i="2"/>
  <c r="I172" i="2"/>
  <c r="C585" i="2"/>
  <c r="F52" i="1"/>
  <c r="F54" i="1"/>
  <c r="H76" i="1"/>
  <c r="I105" i="2"/>
  <c r="J76" i="1" s="1"/>
  <c r="K76" i="1" s="1"/>
  <c r="L105" i="2"/>
  <c r="L76" i="1" s="1"/>
  <c r="I56" i="1"/>
  <c r="E56" i="1"/>
  <c r="E78" i="1"/>
  <c r="E52" i="1"/>
  <c r="G54" i="1"/>
  <c r="I50" i="1"/>
  <c r="E58" i="1"/>
  <c r="G58" i="1"/>
  <c r="E48" i="1"/>
  <c r="H48" i="1"/>
  <c r="L77" i="2"/>
  <c r="L48" i="1" s="1"/>
  <c r="I77" i="2"/>
  <c r="J48" i="1" s="1"/>
  <c r="K48" i="1" s="1"/>
  <c r="F49" i="1"/>
  <c r="E77" i="1"/>
  <c r="E76" i="1"/>
  <c r="E62" i="1"/>
  <c r="G62" i="1"/>
  <c r="I57" i="1"/>
  <c r="D78" i="1"/>
  <c r="F50" i="1"/>
  <c r="F58" i="1"/>
  <c r="I48" i="1"/>
  <c r="D49" i="1"/>
  <c r="G76" i="1"/>
  <c r="D62" i="1"/>
  <c r="D57" i="1"/>
  <c r="E57" i="1"/>
  <c r="D56" i="1"/>
  <c r="F56" i="1"/>
  <c r="F78" i="1"/>
  <c r="H78" i="1"/>
  <c r="I107" i="2"/>
  <c r="J78" i="1" s="1"/>
  <c r="K78" i="1" s="1"/>
  <c r="L107" i="2"/>
  <c r="L78" i="1" s="1"/>
  <c r="I81" i="2"/>
  <c r="J52" i="1" s="1"/>
  <c r="K52" i="1" s="1"/>
  <c r="L81" i="2"/>
  <c r="L52" i="1" s="1"/>
  <c r="H52" i="1"/>
  <c r="D52" i="1"/>
  <c r="D54" i="1"/>
  <c r="E50" i="1"/>
  <c r="H50" i="1"/>
  <c r="I79" i="2"/>
  <c r="J50" i="1" s="1"/>
  <c r="K50" i="1" s="1"/>
  <c r="L79" i="2"/>
  <c r="L50" i="1" s="1"/>
  <c r="I58" i="1"/>
  <c r="G48" i="1"/>
  <c r="D48" i="1"/>
  <c r="I49" i="1"/>
  <c r="H77" i="1"/>
  <c r="I106" i="2"/>
  <c r="J77" i="1" s="1"/>
  <c r="K77" i="1" s="1"/>
  <c r="L106" i="2"/>
  <c r="L77" i="1" s="1"/>
  <c r="D77" i="1"/>
  <c r="D76" i="1"/>
  <c r="I91" i="2"/>
  <c r="J62" i="1" s="1"/>
  <c r="K62" i="1" s="1"/>
  <c r="L91" i="2"/>
  <c r="L62" i="1" s="1"/>
  <c r="H62" i="1"/>
  <c r="F62" i="1"/>
  <c r="G57" i="1"/>
  <c r="L83" i="2"/>
  <c r="L54" i="1" s="1"/>
  <c r="H54" i="1"/>
  <c r="I83" i="2"/>
  <c r="J54" i="1" s="1"/>
  <c r="K54" i="1" s="1"/>
  <c r="H58" i="1"/>
  <c r="I87" i="2"/>
  <c r="J58" i="1" s="1"/>
  <c r="K58" i="1" s="1"/>
  <c r="L87" i="2"/>
  <c r="L58" i="1" s="1"/>
  <c r="G49" i="1"/>
  <c r="I77" i="1"/>
  <c r="I86" i="2"/>
  <c r="J57" i="1" s="1"/>
  <c r="K57" i="1" s="1"/>
  <c r="H57" i="1"/>
  <c r="L86" i="2"/>
  <c r="L57" i="1" s="1"/>
  <c r="F57" i="1"/>
  <c r="H56" i="1"/>
  <c r="I85" i="2"/>
  <c r="J56" i="1" s="1"/>
  <c r="K56" i="1" s="1"/>
  <c r="L85" i="2"/>
  <c r="L56" i="1" s="1"/>
  <c r="G56" i="1"/>
  <c r="I78" i="1"/>
  <c r="G78" i="1"/>
  <c r="I52" i="1"/>
  <c r="G52" i="1"/>
  <c r="I54" i="1"/>
  <c r="E54" i="1"/>
  <c r="G50" i="1"/>
  <c r="D50" i="1"/>
  <c r="D58" i="1"/>
  <c r="F48" i="1"/>
  <c r="E49" i="1"/>
  <c r="H49" i="1"/>
  <c r="I78" i="2"/>
  <c r="J49" i="1" s="1"/>
  <c r="K49" i="1" s="1"/>
  <c r="L78" i="2"/>
  <c r="L49" i="1" s="1"/>
  <c r="F77" i="1"/>
  <c r="G77" i="1"/>
  <c r="I76" i="1"/>
  <c r="F76" i="1"/>
  <c r="I62" i="1"/>
  <c r="E14" i="1"/>
  <c r="E36" i="1"/>
  <c r="F36" i="1"/>
  <c r="D35" i="1"/>
  <c r="G35" i="1"/>
  <c r="G42" i="1"/>
  <c r="F42" i="1"/>
  <c r="I27" i="2"/>
  <c r="J33" i="1" s="1"/>
  <c r="K33" i="1" s="1"/>
  <c r="H33" i="1"/>
  <c r="L27" i="2"/>
  <c r="L33" i="1" s="1"/>
  <c r="G33" i="1"/>
  <c r="I14" i="1"/>
  <c r="G14" i="1"/>
  <c r="I36" i="1"/>
  <c r="H35" i="1"/>
  <c r="I29" i="2"/>
  <c r="J35" i="1" s="1"/>
  <c r="K35" i="1" s="1"/>
  <c r="L29" i="2"/>
  <c r="L35" i="1" s="1"/>
  <c r="F35" i="1"/>
  <c r="I42" i="1"/>
  <c r="E42" i="1"/>
  <c r="D33" i="1"/>
  <c r="F33" i="1"/>
  <c r="C43" i="1"/>
  <c r="C12" i="1"/>
  <c r="D14" i="1"/>
  <c r="F14" i="1"/>
  <c r="D36" i="1"/>
  <c r="H42" i="1"/>
  <c r="L36" i="2"/>
  <c r="L42" i="1" s="1"/>
  <c r="I36" i="2"/>
  <c r="J42" i="1" s="1"/>
  <c r="K42" i="1" s="1"/>
  <c r="I33" i="1"/>
  <c r="H14" i="1"/>
  <c r="L8" i="2"/>
  <c r="L14" i="1" s="1"/>
  <c r="I8" i="2"/>
  <c r="J14" i="1" s="1"/>
  <c r="K14" i="1" s="1"/>
  <c r="H36" i="1"/>
  <c r="L30" i="2"/>
  <c r="L36" i="1" s="1"/>
  <c r="I30" i="2"/>
  <c r="J36" i="1" s="1"/>
  <c r="K36" i="1" s="1"/>
  <c r="G36" i="1"/>
  <c r="E35" i="1"/>
  <c r="I35" i="1"/>
  <c r="D42" i="1"/>
  <c r="E33" i="1"/>
  <c r="L618" i="2"/>
  <c r="I618" i="2"/>
  <c r="L616" i="2"/>
  <c r="I616" i="2"/>
  <c r="L583" i="2"/>
  <c r="I583" i="2"/>
  <c r="L581" i="2"/>
  <c r="I581" i="2"/>
  <c r="C613" i="2"/>
  <c r="C578" i="2"/>
  <c r="C621" i="2"/>
  <c r="L513" i="2"/>
  <c r="I513" i="2"/>
  <c r="I546" i="2"/>
  <c r="L546" i="2"/>
  <c r="L548" i="2"/>
  <c r="I548" i="2"/>
  <c r="I511" i="2"/>
  <c r="L511" i="2"/>
  <c r="C543" i="2"/>
  <c r="C551" i="2"/>
  <c r="C508" i="2"/>
  <c r="C516" i="2"/>
  <c r="I478" i="2"/>
  <c r="L478" i="2"/>
  <c r="I476" i="2"/>
  <c r="L476" i="2"/>
  <c r="I443" i="2"/>
  <c r="L443" i="2"/>
  <c r="I441" i="2"/>
  <c r="L441" i="2"/>
  <c r="C481" i="2"/>
  <c r="C473" i="2"/>
  <c r="C446" i="2"/>
  <c r="C438" i="2"/>
  <c r="L373" i="2"/>
  <c r="I373" i="2"/>
  <c r="L408" i="2"/>
  <c r="I408" i="2"/>
  <c r="I406" i="2"/>
  <c r="L406" i="2"/>
  <c r="I371" i="2"/>
  <c r="L371" i="2"/>
  <c r="C411" i="2"/>
  <c r="C376" i="2"/>
  <c r="C403" i="2"/>
  <c r="C368" i="2"/>
  <c r="L301" i="2"/>
  <c r="I301" i="2"/>
  <c r="L336" i="2"/>
  <c r="I336" i="2"/>
  <c r="L303" i="2"/>
  <c r="I303" i="2"/>
  <c r="L338" i="2"/>
  <c r="I338" i="2"/>
  <c r="C306" i="2"/>
  <c r="C341" i="2"/>
  <c r="C333" i="2"/>
  <c r="C298" i="2"/>
  <c r="I177" i="2"/>
  <c r="L177" i="2"/>
  <c r="L212" i="2"/>
  <c r="I212" i="2"/>
  <c r="I142" i="2"/>
  <c r="U78" i="1" s="1"/>
  <c r="V78" i="1" s="1"/>
  <c r="L142" i="2"/>
  <c r="W78" i="1" s="1"/>
  <c r="C38" i="2"/>
  <c r="I208" i="2"/>
  <c r="L208" i="2"/>
  <c r="I206" i="2"/>
  <c r="L206" i="2"/>
  <c r="L207" i="2"/>
  <c r="I207" i="2"/>
  <c r="I204" i="2"/>
  <c r="L204" i="2"/>
  <c r="I203" i="2"/>
  <c r="L203" i="2"/>
  <c r="I205" i="2"/>
  <c r="L205" i="2"/>
  <c r="I202" i="2"/>
  <c r="L202" i="2"/>
  <c r="I201" i="2"/>
  <c r="L201" i="2"/>
  <c r="L198" i="2"/>
  <c r="I198" i="2"/>
  <c r="L200" i="2"/>
  <c r="I200" i="2"/>
  <c r="I199" i="2"/>
  <c r="L199" i="2"/>
  <c r="L192" i="2"/>
  <c r="I192" i="2"/>
  <c r="I188" i="2"/>
  <c r="L188" i="2"/>
  <c r="I190" i="2"/>
  <c r="L190" i="2"/>
  <c r="I187" i="2"/>
  <c r="L187" i="2"/>
  <c r="O74" i="1"/>
  <c r="T71" i="1"/>
  <c r="P74" i="1"/>
  <c r="R71" i="1"/>
  <c r="O71" i="1"/>
  <c r="S74" i="1"/>
  <c r="I138" i="2"/>
  <c r="U74" i="1" s="1"/>
  <c r="V74" i="1" s="1"/>
  <c r="L138" i="2"/>
  <c r="W74" i="1" s="1"/>
  <c r="R74" i="1"/>
  <c r="Q71" i="1"/>
  <c r="T74" i="1"/>
  <c r="S71" i="1"/>
  <c r="L135" i="2"/>
  <c r="W71" i="1" s="1"/>
  <c r="I135" i="2"/>
  <c r="U71" i="1" s="1"/>
  <c r="V71" i="1" s="1"/>
  <c r="P71" i="1"/>
  <c r="Q74" i="1"/>
  <c r="O69" i="1"/>
  <c r="T69" i="1"/>
  <c r="R69" i="1"/>
  <c r="S68" i="1"/>
  <c r="I132" i="2"/>
  <c r="U68" i="1" s="1"/>
  <c r="V68" i="1" s="1"/>
  <c r="L132" i="2"/>
  <c r="W68" i="1" s="1"/>
  <c r="R68" i="1"/>
  <c r="P67" i="1"/>
  <c r="Q69" i="1"/>
  <c r="O68" i="1"/>
  <c r="T67" i="1"/>
  <c r="S69" i="1"/>
  <c r="L133" i="2"/>
  <c r="W69" i="1" s="1"/>
  <c r="I133" i="2"/>
  <c r="U69" i="1" s="1"/>
  <c r="V69" i="1" s="1"/>
  <c r="T68" i="1"/>
  <c r="P68" i="1"/>
  <c r="R67" i="1"/>
  <c r="Q67" i="1"/>
  <c r="P69" i="1"/>
  <c r="Q68" i="1"/>
  <c r="S67" i="1"/>
  <c r="L131" i="2"/>
  <c r="W67" i="1" s="1"/>
  <c r="I131" i="2"/>
  <c r="U67" i="1" s="1"/>
  <c r="V67" i="1" s="1"/>
  <c r="O67" i="1"/>
  <c r="T64" i="1"/>
  <c r="Q62" i="1"/>
  <c r="R62" i="1"/>
  <c r="T65" i="1"/>
  <c r="P64" i="1"/>
  <c r="R64" i="1"/>
  <c r="O65" i="1"/>
  <c r="O62" i="1"/>
  <c r="S65" i="1"/>
  <c r="I129" i="2"/>
  <c r="U65" i="1" s="1"/>
  <c r="V65" i="1" s="1"/>
  <c r="L129" i="2"/>
  <c r="W65" i="1" s="1"/>
  <c r="Q64" i="1"/>
  <c r="T62" i="1"/>
  <c r="Q65" i="1"/>
  <c r="S62" i="1"/>
  <c r="L126" i="2"/>
  <c r="W62" i="1" s="1"/>
  <c r="I126" i="2"/>
  <c r="U62" i="1" s="1"/>
  <c r="V62" i="1" s="1"/>
  <c r="P62" i="1"/>
  <c r="P65" i="1"/>
  <c r="R65" i="1"/>
  <c r="O64" i="1"/>
  <c r="S64" i="1"/>
  <c r="L128" i="2"/>
  <c r="W64" i="1" s="1"/>
  <c r="I128" i="2"/>
  <c r="U64" i="1" s="1"/>
  <c r="V64" i="1" s="1"/>
  <c r="S58" i="1"/>
  <c r="I122" i="2"/>
  <c r="U58" i="1" s="1"/>
  <c r="V58" i="1" s="1"/>
  <c r="L122" i="2"/>
  <c r="W58" i="1" s="1"/>
  <c r="R60" i="1"/>
  <c r="Q61" i="1"/>
  <c r="S59" i="1"/>
  <c r="L123" i="2"/>
  <c r="W59" i="1" s="1"/>
  <c r="I123" i="2"/>
  <c r="U59" i="1" s="1"/>
  <c r="V59" i="1" s="1"/>
  <c r="O59" i="1"/>
  <c r="Q60" i="1"/>
  <c r="O61" i="1"/>
  <c r="T58" i="1"/>
  <c r="O58" i="1"/>
  <c r="R58" i="1"/>
  <c r="P59" i="1"/>
  <c r="R59" i="1"/>
  <c r="T60" i="1"/>
  <c r="O60" i="1"/>
  <c r="P61" i="1"/>
  <c r="S61" i="1"/>
  <c r="L125" i="2"/>
  <c r="W61" i="1" s="1"/>
  <c r="I125" i="2"/>
  <c r="U61" i="1" s="1"/>
  <c r="V61" i="1" s="1"/>
  <c r="Q58" i="1"/>
  <c r="T59" i="1"/>
  <c r="P60" i="1"/>
  <c r="P58" i="1"/>
  <c r="Q59" i="1"/>
  <c r="S60" i="1"/>
  <c r="L124" i="2"/>
  <c r="W60" i="1" s="1"/>
  <c r="I124" i="2"/>
  <c r="U60" i="1" s="1"/>
  <c r="V60" i="1" s="1"/>
  <c r="T61" i="1"/>
  <c r="R61" i="1"/>
  <c r="P53" i="1"/>
  <c r="P55" i="1"/>
  <c r="P57" i="1"/>
  <c r="S54" i="1"/>
  <c r="I118" i="2"/>
  <c r="U54" i="1" s="1"/>
  <c r="V54" i="1" s="1"/>
  <c r="L118" i="2"/>
  <c r="W54" i="1" s="1"/>
  <c r="R54" i="1"/>
  <c r="S53" i="1"/>
  <c r="I117" i="2"/>
  <c r="U53" i="1" s="1"/>
  <c r="V53" i="1" s="1"/>
  <c r="L117" i="2"/>
  <c r="W53" i="1" s="1"/>
  <c r="R53" i="1"/>
  <c r="O55" i="1"/>
  <c r="T55" i="1"/>
  <c r="T56" i="1"/>
  <c r="R56" i="1"/>
  <c r="R57" i="1"/>
  <c r="T53" i="1"/>
  <c r="S57" i="1"/>
  <c r="I121" i="2"/>
  <c r="U57" i="1" s="1"/>
  <c r="V57" i="1" s="1"/>
  <c r="L121" i="2"/>
  <c r="W57" i="1" s="1"/>
  <c r="O54" i="1"/>
  <c r="Q53" i="1"/>
  <c r="S55" i="1"/>
  <c r="I119" i="2"/>
  <c r="U55" i="1" s="1"/>
  <c r="V55" i="1" s="1"/>
  <c r="L119" i="2"/>
  <c r="W55" i="1" s="1"/>
  <c r="Q56" i="1"/>
  <c r="Q57" i="1"/>
  <c r="Q54" i="1"/>
  <c r="P56" i="1"/>
  <c r="O57" i="1"/>
  <c r="T57" i="1"/>
  <c r="T54" i="1"/>
  <c r="P54" i="1"/>
  <c r="O53" i="1"/>
  <c r="Q55" i="1"/>
  <c r="R55" i="1"/>
  <c r="S56" i="1"/>
  <c r="L120" i="2"/>
  <c r="W56" i="1" s="1"/>
  <c r="I120" i="2"/>
  <c r="U56" i="1" s="1"/>
  <c r="V56" i="1" s="1"/>
  <c r="O56" i="1"/>
  <c r="S52" i="1"/>
  <c r="I116" i="2"/>
  <c r="U52" i="1" s="1"/>
  <c r="V52" i="1" s="1"/>
  <c r="L116" i="2"/>
  <c r="W52" i="1" s="1"/>
  <c r="O52" i="1"/>
  <c r="P52" i="1"/>
  <c r="T52" i="1"/>
  <c r="Q52" i="1"/>
  <c r="R52" i="1"/>
  <c r="L267" i="2"/>
  <c r="I267" i="2"/>
  <c r="L166" i="2"/>
  <c r="I166" i="2"/>
  <c r="I167" i="2"/>
  <c r="L167" i="2"/>
  <c r="I169" i="2"/>
  <c r="L169" i="2"/>
  <c r="I164" i="2"/>
  <c r="L164" i="2"/>
  <c r="L161" i="2"/>
  <c r="I161" i="2"/>
  <c r="L163" i="2"/>
  <c r="I163" i="2"/>
  <c r="L157" i="2"/>
  <c r="I157" i="2"/>
  <c r="L160" i="2"/>
  <c r="I160" i="2"/>
  <c r="I158" i="2"/>
  <c r="L158" i="2"/>
  <c r="L156" i="2"/>
  <c r="I156" i="2"/>
  <c r="I155" i="2"/>
  <c r="L155" i="2"/>
  <c r="I154" i="2"/>
  <c r="L154" i="2"/>
  <c r="L153" i="2"/>
  <c r="I153" i="2"/>
  <c r="L151" i="2"/>
  <c r="I151" i="2"/>
  <c r="G71" i="1"/>
  <c r="H71" i="1"/>
  <c r="I100" i="2"/>
  <c r="J71" i="1" s="1"/>
  <c r="K71" i="1" s="1"/>
  <c r="L100" i="2"/>
  <c r="L71" i="1" s="1"/>
  <c r="I73" i="1"/>
  <c r="H73" i="1"/>
  <c r="I102" i="2"/>
  <c r="J73" i="1" s="1"/>
  <c r="K73" i="1" s="1"/>
  <c r="L102" i="2"/>
  <c r="L73" i="1" s="1"/>
  <c r="E70" i="1"/>
  <c r="E71" i="1"/>
  <c r="I71" i="1"/>
  <c r="F73" i="1"/>
  <c r="G73" i="1"/>
  <c r="F70" i="1"/>
  <c r="I70" i="1"/>
  <c r="D71" i="1"/>
  <c r="D73" i="1"/>
  <c r="D70" i="1"/>
  <c r="F71" i="1"/>
  <c r="E73" i="1"/>
  <c r="H70" i="1"/>
  <c r="L99" i="2"/>
  <c r="L70" i="1" s="1"/>
  <c r="I99" i="2"/>
  <c r="J70" i="1" s="1"/>
  <c r="K70" i="1" s="1"/>
  <c r="G70" i="1"/>
  <c r="D68" i="1"/>
  <c r="I69" i="1"/>
  <c r="I68" i="1"/>
  <c r="F68" i="1"/>
  <c r="E66" i="1"/>
  <c r="G66" i="1"/>
  <c r="F69" i="1"/>
  <c r="G68" i="1"/>
  <c r="E68" i="1"/>
  <c r="H66" i="1"/>
  <c r="L95" i="2"/>
  <c r="L66" i="1" s="1"/>
  <c r="I95" i="2"/>
  <c r="J66" i="1" s="1"/>
  <c r="K66" i="1" s="1"/>
  <c r="I66" i="1"/>
  <c r="H69" i="1"/>
  <c r="L98" i="2"/>
  <c r="L69" i="1" s="1"/>
  <c r="I98" i="2"/>
  <c r="J69" i="1" s="1"/>
  <c r="K69" i="1" s="1"/>
  <c r="D66" i="1"/>
  <c r="D69" i="1"/>
  <c r="H68" i="1"/>
  <c r="L97" i="2"/>
  <c r="L68" i="1" s="1"/>
  <c r="I97" i="2"/>
  <c r="J68" i="1" s="1"/>
  <c r="K68" i="1" s="1"/>
  <c r="F66" i="1"/>
  <c r="E69" i="1"/>
  <c r="G69" i="1"/>
  <c r="D65" i="1"/>
  <c r="I64" i="1"/>
  <c r="F64" i="1"/>
  <c r="E65" i="1"/>
  <c r="H64" i="1"/>
  <c r="L93" i="2"/>
  <c r="L64" i="1" s="1"/>
  <c r="I93" i="2"/>
  <c r="J64" i="1" s="1"/>
  <c r="K64" i="1" s="1"/>
  <c r="H65" i="1"/>
  <c r="I94" i="2"/>
  <c r="J65" i="1" s="1"/>
  <c r="K65" i="1" s="1"/>
  <c r="L94" i="2"/>
  <c r="L65" i="1" s="1"/>
  <c r="G64" i="1"/>
  <c r="F65" i="1"/>
  <c r="I65" i="1"/>
  <c r="G65" i="1"/>
  <c r="D64" i="1"/>
  <c r="E64" i="1"/>
  <c r="I232" i="2"/>
  <c r="L232" i="2"/>
  <c r="R29" i="1"/>
  <c r="D18" i="1"/>
  <c r="D27" i="1"/>
  <c r="I39" i="1"/>
  <c r="F25" i="1"/>
  <c r="R34" i="1"/>
  <c r="D38" i="1"/>
  <c r="F30" i="1"/>
  <c r="O33" i="1"/>
  <c r="F26" i="1"/>
  <c r="I26" i="1"/>
  <c r="P30" i="1"/>
  <c r="D21" i="1"/>
  <c r="H23" i="1"/>
  <c r="I17" i="2"/>
  <c r="J23" i="1" s="1"/>
  <c r="K23" i="1" s="1"/>
  <c r="L17" i="2"/>
  <c r="L23" i="1" s="1"/>
  <c r="T38" i="1"/>
  <c r="Q38" i="1"/>
  <c r="F17" i="1"/>
  <c r="G17" i="1"/>
  <c r="Q35" i="1"/>
  <c r="Q36" i="1"/>
  <c r="H22" i="1"/>
  <c r="L16" i="2"/>
  <c r="L22" i="1" s="1"/>
  <c r="I16" i="2"/>
  <c r="J22" i="1" s="1"/>
  <c r="K22" i="1" s="1"/>
  <c r="F18" i="1"/>
  <c r="I18" i="1"/>
  <c r="T39" i="1"/>
  <c r="H27" i="1"/>
  <c r="I21" i="2"/>
  <c r="J27" i="1" s="1"/>
  <c r="K27" i="1" s="1"/>
  <c r="L21" i="2"/>
  <c r="L27" i="1" s="1"/>
  <c r="E39" i="1"/>
  <c r="G39" i="1"/>
  <c r="H25" i="1"/>
  <c r="I19" i="2"/>
  <c r="J25" i="1" s="1"/>
  <c r="K25" i="1" s="1"/>
  <c r="L19" i="2"/>
  <c r="L25" i="1" s="1"/>
  <c r="Q34" i="1"/>
  <c r="H38" i="1"/>
  <c r="L32" i="2"/>
  <c r="L38" i="1" s="1"/>
  <c r="I32" i="2"/>
  <c r="J38" i="1" s="1"/>
  <c r="K38" i="1" s="1"/>
  <c r="D30" i="1"/>
  <c r="S33" i="1"/>
  <c r="I62" i="2"/>
  <c r="U33" i="1" s="1"/>
  <c r="V33" i="1" s="1"/>
  <c r="L62" i="2"/>
  <c r="W33" i="1" s="1"/>
  <c r="H26" i="1"/>
  <c r="L20" i="2"/>
  <c r="L26" i="1" s="1"/>
  <c r="I20" i="2"/>
  <c r="J26" i="1" s="1"/>
  <c r="K26" i="1" s="1"/>
  <c r="H24" i="1"/>
  <c r="L18" i="2"/>
  <c r="L24" i="1" s="1"/>
  <c r="I18" i="2"/>
  <c r="J24" i="1" s="1"/>
  <c r="K24" i="1" s="1"/>
  <c r="Q30" i="1"/>
  <c r="F21" i="1"/>
  <c r="G21" i="1"/>
  <c r="F23" i="1"/>
  <c r="D23" i="1"/>
  <c r="S38" i="1"/>
  <c r="L67" i="2"/>
  <c r="W38" i="1" s="1"/>
  <c r="I67" i="2"/>
  <c r="U38" i="1" s="1"/>
  <c r="V38" i="1" s="1"/>
  <c r="I17" i="1"/>
  <c r="T35" i="1"/>
  <c r="T36" i="1"/>
  <c r="P36" i="1"/>
  <c r="F22" i="1"/>
  <c r="T33" i="1"/>
  <c r="E26" i="1"/>
  <c r="G26" i="1"/>
  <c r="E24" i="1"/>
  <c r="I24" i="1"/>
  <c r="T30" i="1"/>
  <c r="O30" i="1"/>
  <c r="H21" i="1"/>
  <c r="L15" i="2"/>
  <c r="L21" i="1" s="1"/>
  <c r="I15" i="2"/>
  <c r="J21" i="1" s="1"/>
  <c r="K21" i="1" s="1"/>
  <c r="I23" i="1"/>
  <c r="P38" i="1"/>
  <c r="R38" i="1"/>
  <c r="E17" i="1"/>
  <c r="H17" i="1"/>
  <c r="I11" i="2"/>
  <c r="J17" i="1" s="1"/>
  <c r="K17" i="1" s="1"/>
  <c r="L11" i="2"/>
  <c r="L17" i="1" s="1"/>
  <c r="S35" i="1"/>
  <c r="I64" i="2"/>
  <c r="U35" i="1" s="1"/>
  <c r="V35" i="1" s="1"/>
  <c r="L64" i="2"/>
  <c r="W35" i="1" s="1"/>
  <c r="P35" i="1"/>
  <c r="S36" i="1"/>
  <c r="I65" i="2"/>
  <c r="U36" i="1" s="1"/>
  <c r="V36" i="1" s="1"/>
  <c r="L65" i="2"/>
  <c r="W36" i="1" s="1"/>
  <c r="I22" i="1"/>
  <c r="D22" i="1"/>
  <c r="P29" i="1"/>
  <c r="R39" i="1"/>
  <c r="G27" i="1"/>
  <c r="I25" i="1"/>
  <c r="S34" i="1"/>
  <c r="L63" i="2"/>
  <c r="W34" i="1" s="1"/>
  <c r="I63" i="2"/>
  <c r="U34" i="1" s="1"/>
  <c r="V34" i="1" s="1"/>
  <c r="E38" i="1"/>
  <c r="I30" i="1"/>
  <c r="R33" i="1"/>
  <c r="F24" i="1"/>
  <c r="O29" i="1"/>
  <c r="S29" i="1"/>
  <c r="L58" i="2"/>
  <c r="W29" i="1" s="1"/>
  <c r="I58" i="2"/>
  <c r="U29" i="1" s="1"/>
  <c r="V29" i="1" s="1"/>
  <c r="E18" i="1"/>
  <c r="G18" i="1"/>
  <c r="Q39" i="1"/>
  <c r="S39" i="1"/>
  <c r="L68" i="2"/>
  <c r="W39" i="1" s="1"/>
  <c r="I68" i="2"/>
  <c r="U39" i="1" s="1"/>
  <c r="V39" i="1" s="1"/>
  <c r="E27" i="1"/>
  <c r="I27" i="1"/>
  <c r="F39" i="1"/>
  <c r="E25" i="1"/>
  <c r="G25" i="1"/>
  <c r="T34" i="1"/>
  <c r="I38" i="1"/>
  <c r="G38" i="1"/>
  <c r="E30" i="1"/>
  <c r="G30" i="1"/>
  <c r="Q29" i="1"/>
  <c r="T29" i="1"/>
  <c r="H18" i="1"/>
  <c r="I12" i="2"/>
  <c r="J18" i="1" s="1"/>
  <c r="K18" i="1" s="1"/>
  <c r="L12" i="2"/>
  <c r="L18" i="1" s="1"/>
  <c r="O39" i="1"/>
  <c r="P39" i="1"/>
  <c r="F27" i="1"/>
  <c r="H39" i="1"/>
  <c r="L33" i="2"/>
  <c r="L39" i="1" s="1"/>
  <c r="I33" i="2"/>
  <c r="J39" i="1" s="1"/>
  <c r="K39" i="1" s="1"/>
  <c r="D39" i="1"/>
  <c r="D25" i="1"/>
  <c r="P34" i="1"/>
  <c r="O34" i="1"/>
  <c r="F38" i="1"/>
  <c r="H30" i="1"/>
  <c r="I24" i="2"/>
  <c r="J30" i="1" s="1"/>
  <c r="K30" i="1" s="1"/>
  <c r="L24" i="2"/>
  <c r="L30" i="1" s="1"/>
  <c r="Q33" i="1"/>
  <c r="P33" i="1"/>
  <c r="D26" i="1"/>
  <c r="D24" i="1"/>
  <c r="G24" i="1"/>
  <c r="S30" i="1"/>
  <c r="L59" i="2"/>
  <c r="W30" i="1" s="1"/>
  <c r="I59" i="2"/>
  <c r="U30" i="1" s="1"/>
  <c r="V30" i="1" s="1"/>
  <c r="R30" i="1"/>
  <c r="I21" i="1"/>
  <c r="E21" i="1"/>
  <c r="E23" i="1"/>
  <c r="G23" i="1"/>
  <c r="O38" i="1"/>
  <c r="D17" i="1"/>
  <c r="R35" i="1"/>
  <c r="O35" i="1"/>
  <c r="O36" i="1"/>
  <c r="R36" i="1"/>
  <c r="E22" i="1"/>
  <c r="G22" i="1"/>
  <c r="J16" i="1"/>
  <c r="K16" i="1" s="1"/>
  <c r="U16" i="1"/>
  <c r="V16" i="1" s="1"/>
  <c r="C264" i="2"/>
  <c r="C270" i="2"/>
  <c r="C235" i="2"/>
  <c r="C229" i="2"/>
  <c r="E339" i="2"/>
  <c r="G339" i="2"/>
  <c r="K335" i="2"/>
  <c r="H339" i="2"/>
  <c r="F335" i="2"/>
  <c r="G335" i="2"/>
  <c r="K339" i="2"/>
  <c r="H335" i="2"/>
  <c r="F339" i="2"/>
  <c r="E335" i="2"/>
  <c r="F615" i="2"/>
  <c r="H619" i="2"/>
  <c r="K619" i="2"/>
  <c r="G549" i="2"/>
  <c r="H545" i="2"/>
  <c r="G475" i="2"/>
  <c r="H479" i="2"/>
  <c r="G479" i="2"/>
  <c r="K615" i="2"/>
  <c r="K549" i="2"/>
  <c r="E475" i="2"/>
  <c r="G615" i="2"/>
  <c r="K545" i="2"/>
  <c r="F545" i="2"/>
  <c r="G545" i="2"/>
  <c r="E479" i="2"/>
  <c r="H475" i="2"/>
  <c r="F619" i="2"/>
  <c r="K475" i="2"/>
  <c r="E615" i="2"/>
  <c r="G619" i="2"/>
  <c r="E545" i="2"/>
  <c r="H549" i="2"/>
  <c r="F549" i="2"/>
  <c r="F479" i="2"/>
  <c r="K479" i="2"/>
  <c r="H615" i="2"/>
  <c r="E619" i="2"/>
  <c r="E549" i="2"/>
  <c r="F475" i="2"/>
  <c r="H580" i="2"/>
  <c r="F580" i="2"/>
  <c r="G514" i="2"/>
  <c r="H514" i="2"/>
  <c r="F444" i="2"/>
  <c r="G444" i="2"/>
  <c r="G440" i="2"/>
  <c r="H440" i="2"/>
  <c r="G584" i="2"/>
  <c r="G510" i="2"/>
  <c r="E514" i="2"/>
  <c r="E440" i="2"/>
  <c r="F440" i="2"/>
  <c r="E584" i="2"/>
  <c r="K584" i="2"/>
  <c r="G580" i="2"/>
  <c r="E580" i="2"/>
  <c r="K514" i="2"/>
  <c r="K510" i="2"/>
  <c r="E510" i="2"/>
  <c r="K444" i="2"/>
  <c r="H584" i="2"/>
  <c r="F584" i="2"/>
  <c r="K580" i="2"/>
  <c r="H510" i="2"/>
  <c r="F514" i="2"/>
  <c r="F510" i="2"/>
  <c r="H444" i="2"/>
  <c r="E444" i="2"/>
  <c r="K440" i="2"/>
  <c r="H6" i="2"/>
  <c r="F6" i="2"/>
  <c r="M6" i="2"/>
  <c r="K6" i="2"/>
  <c r="G6" i="2"/>
  <c r="E6" i="2"/>
  <c r="F409" i="2"/>
  <c r="K405" i="2"/>
  <c r="E405" i="2"/>
  <c r="G405" i="2"/>
  <c r="K409" i="2"/>
  <c r="F405" i="2"/>
  <c r="H405" i="2"/>
  <c r="E409" i="2"/>
  <c r="H409" i="2"/>
  <c r="G409" i="2"/>
  <c r="E268" i="2"/>
  <c r="F268" i="2"/>
  <c r="G268" i="2"/>
  <c r="K268" i="2"/>
  <c r="H268" i="2"/>
  <c r="G266" i="2"/>
  <c r="H266" i="2"/>
  <c r="F266" i="2"/>
  <c r="K266" i="2"/>
  <c r="E266" i="2"/>
  <c r="D551" i="2"/>
  <c r="D265" i="2"/>
  <c r="D621" i="2"/>
  <c r="D473" i="2"/>
  <c r="D403" i="2"/>
  <c r="D613" i="2"/>
  <c r="D543" i="2"/>
  <c r="D411" i="2"/>
  <c r="D269" i="2"/>
  <c r="D481" i="2"/>
  <c r="G37" i="2"/>
  <c r="M37" i="2"/>
  <c r="K37" i="2"/>
  <c r="F37" i="2"/>
  <c r="H37" i="2"/>
  <c r="E37" i="2"/>
  <c r="E374" i="2"/>
  <c r="F370" i="2"/>
  <c r="K374" i="2"/>
  <c r="H374" i="2"/>
  <c r="G374" i="2"/>
  <c r="H370" i="2"/>
  <c r="F374" i="2"/>
  <c r="E370" i="2"/>
  <c r="K370" i="2"/>
  <c r="G370" i="2"/>
  <c r="H304" i="2"/>
  <c r="F304" i="2"/>
  <c r="E304" i="2"/>
  <c r="G304" i="2"/>
  <c r="K304" i="2"/>
  <c r="K300" i="2"/>
  <c r="H300" i="2"/>
  <c r="E300" i="2"/>
  <c r="F300" i="2"/>
  <c r="G300" i="2"/>
  <c r="H231" i="2"/>
  <c r="F231" i="2"/>
  <c r="E231" i="2"/>
  <c r="H233" i="2"/>
  <c r="K233" i="2"/>
  <c r="E233" i="2"/>
  <c r="F233" i="2"/>
  <c r="G231" i="2"/>
  <c r="K231" i="2"/>
  <c r="G233" i="2"/>
  <c r="D7" i="2"/>
  <c r="D333" i="2"/>
  <c r="D376" i="2"/>
  <c r="D508" i="2"/>
  <c r="D38" i="2"/>
  <c r="D585" i="2"/>
  <c r="D234" i="2"/>
  <c r="D230" i="2"/>
  <c r="D306" i="2"/>
  <c r="D578" i="2"/>
  <c r="D446" i="2"/>
  <c r="D341" i="2"/>
  <c r="D368" i="2"/>
  <c r="D298" i="2"/>
  <c r="D516" i="2"/>
  <c r="D438" i="2"/>
  <c r="L619" i="2" l="1"/>
  <c r="I619" i="2"/>
  <c r="L615" i="2"/>
  <c r="I615" i="2"/>
  <c r="L580" i="2"/>
  <c r="I580" i="2"/>
  <c r="L584" i="2"/>
  <c r="I584" i="2"/>
  <c r="C586" i="2"/>
  <c r="C44" i="1"/>
  <c r="D12" i="1"/>
  <c r="H12" i="1"/>
  <c r="I6" i="2"/>
  <c r="J12" i="1" s="1"/>
  <c r="K12" i="1" s="1"/>
  <c r="L6" i="2"/>
  <c r="L12" i="1" s="1"/>
  <c r="E43" i="1"/>
  <c r="D43" i="1"/>
  <c r="F12" i="1"/>
  <c r="I43" i="1"/>
  <c r="G12" i="1"/>
  <c r="H43" i="1"/>
  <c r="I37" i="2"/>
  <c r="J43" i="1" s="1"/>
  <c r="K43" i="1" s="1"/>
  <c r="L37" i="2"/>
  <c r="L43" i="1" s="1"/>
  <c r="C13" i="1"/>
  <c r="E12" i="1"/>
  <c r="I12" i="1"/>
  <c r="F43" i="1"/>
  <c r="G43" i="1"/>
  <c r="C622" i="2"/>
  <c r="C612" i="2"/>
  <c r="C577" i="2"/>
  <c r="I545" i="2"/>
  <c r="L545" i="2"/>
  <c r="L510" i="2"/>
  <c r="I510" i="2"/>
  <c r="L514" i="2"/>
  <c r="I514" i="2"/>
  <c r="L549" i="2"/>
  <c r="I549" i="2"/>
  <c r="C517" i="2"/>
  <c r="C552" i="2"/>
  <c r="C507" i="2"/>
  <c r="C542" i="2"/>
  <c r="L479" i="2"/>
  <c r="I479" i="2"/>
  <c r="L440" i="2"/>
  <c r="I440" i="2"/>
  <c r="I444" i="2"/>
  <c r="L444" i="2"/>
  <c r="I475" i="2"/>
  <c r="L475" i="2"/>
  <c r="C437" i="2"/>
  <c r="C472" i="2"/>
  <c r="C447" i="2"/>
  <c r="C482" i="2"/>
  <c r="I409" i="2"/>
  <c r="L409" i="2"/>
  <c r="I370" i="2"/>
  <c r="L370" i="2"/>
  <c r="I405" i="2"/>
  <c r="L405" i="2"/>
  <c r="L374" i="2"/>
  <c r="I374" i="2"/>
  <c r="C367" i="2"/>
  <c r="C377" i="2"/>
  <c r="C402" i="2"/>
  <c r="C412" i="2"/>
  <c r="L300" i="2"/>
  <c r="I300" i="2"/>
  <c r="L335" i="2"/>
  <c r="I335" i="2"/>
  <c r="L304" i="2"/>
  <c r="I304" i="2"/>
  <c r="L339" i="2"/>
  <c r="I339" i="2"/>
  <c r="C297" i="2"/>
  <c r="C342" i="2"/>
  <c r="C332" i="2"/>
  <c r="C307" i="2"/>
  <c r="I268" i="2"/>
  <c r="L268" i="2"/>
  <c r="L266" i="2"/>
  <c r="I266" i="2"/>
  <c r="L233" i="2"/>
  <c r="I233" i="2"/>
  <c r="L231" i="2"/>
  <c r="I231" i="2"/>
  <c r="C236" i="2"/>
  <c r="C263" i="2"/>
  <c r="C228" i="2"/>
  <c r="C271" i="2"/>
  <c r="H334" i="2"/>
  <c r="G340" i="2"/>
  <c r="F334" i="2"/>
  <c r="H340" i="2"/>
  <c r="E340" i="2"/>
  <c r="G334" i="2"/>
  <c r="E334" i="2"/>
  <c r="F340" i="2"/>
  <c r="K340" i="2"/>
  <c r="K334" i="2"/>
  <c r="M7" i="2"/>
  <c r="H7" i="2"/>
  <c r="F38" i="2"/>
  <c r="G7" i="2"/>
  <c r="H38" i="2"/>
  <c r="E38" i="2"/>
  <c r="F7" i="2"/>
  <c r="K7" i="2"/>
  <c r="M38" i="2"/>
  <c r="G38" i="2"/>
  <c r="E7" i="2"/>
  <c r="K38" i="2"/>
  <c r="K614" i="2"/>
  <c r="E614" i="2"/>
  <c r="G614" i="2"/>
  <c r="K620" i="2"/>
  <c r="E620" i="2"/>
  <c r="F614" i="2"/>
  <c r="H614" i="2"/>
  <c r="F620" i="2"/>
  <c r="H620" i="2"/>
  <c r="G620" i="2"/>
  <c r="H550" i="2"/>
  <c r="F544" i="2"/>
  <c r="E550" i="2"/>
  <c r="G550" i="2"/>
  <c r="K550" i="2"/>
  <c r="G544" i="2"/>
  <c r="E544" i="2"/>
  <c r="K544" i="2"/>
  <c r="H544" i="2"/>
  <c r="F550" i="2"/>
  <c r="F480" i="2"/>
  <c r="H480" i="2"/>
  <c r="K480" i="2"/>
  <c r="E480" i="2"/>
  <c r="G480" i="2"/>
  <c r="K474" i="2"/>
  <c r="H474" i="2"/>
  <c r="G474" i="2"/>
  <c r="E474" i="2"/>
  <c r="F474" i="2"/>
  <c r="E410" i="2"/>
  <c r="K404" i="2"/>
  <c r="H410" i="2"/>
  <c r="F410" i="2"/>
  <c r="E404" i="2"/>
  <c r="F404" i="2"/>
  <c r="G410" i="2"/>
  <c r="K410" i="2"/>
  <c r="H404" i="2"/>
  <c r="G404" i="2"/>
  <c r="F269" i="2"/>
  <c r="E269" i="2"/>
  <c r="H269" i="2"/>
  <c r="K269" i="2"/>
  <c r="G269" i="2"/>
  <c r="F265" i="2"/>
  <c r="K265" i="2"/>
  <c r="G265" i="2"/>
  <c r="E265" i="2"/>
  <c r="H265" i="2"/>
  <c r="H585" i="2"/>
  <c r="D612" i="2"/>
  <c r="D402" i="2"/>
  <c r="D264" i="2"/>
  <c r="D472" i="2"/>
  <c r="K585" i="2"/>
  <c r="F585" i="2"/>
  <c r="G585" i="2"/>
  <c r="D622" i="2"/>
  <c r="D552" i="2"/>
  <c r="D412" i="2"/>
  <c r="E585" i="2"/>
  <c r="D270" i="2"/>
  <c r="D482" i="2"/>
  <c r="D542" i="2"/>
  <c r="E579" i="2"/>
  <c r="H579" i="2"/>
  <c r="K579" i="2"/>
  <c r="G579" i="2"/>
  <c r="F579" i="2"/>
  <c r="H509" i="2"/>
  <c r="K515" i="2"/>
  <c r="G445" i="2"/>
  <c r="G515" i="2"/>
  <c r="F509" i="2"/>
  <c r="G509" i="2"/>
  <c r="E445" i="2"/>
  <c r="H445" i="2"/>
  <c r="F515" i="2"/>
  <c r="F445" i="2"/>
  <c r="K445" i="2"/>
  <c r="E515" i="2"/>
  <c r="H515" i="2"/>
  <c r="E509" i="2"/>
  <c r="K509" i="2"/>
  <c r="G439" i="2"/>
  <c r="F439" i="2"/>
  <c r="E439" i="2"/>
  <c r="H439" i="2"/>
  <c r="K439" i="2"/>
  <c r="G375" i="2"/>
  <c r="K375" i="2"/>
  <c r="F375" i="2"/>
  <c r="H375" i="2"/>
  <c r="E375" i="2"/>
  <c r="H369" i="2"/>
  <c r="F369" i="2"/>
  <c r="K369" i="2"/>
  <c r="E369" i="2"/>
  <c r="G369" i="2"/>
  <c r="H305" i="2"/>
  <c r="E305" i="2"/>
  <c r="F305" i="2"/>
  <c r="K305" i="2"/>
  <c r="G305" i="2"/>
  <c r="H299" i="2"/>
  <c r="K299" i="2"/>
  <c r="E299" i="2"/>
  <c r="F299" i="2"/>
  <c r="G299" i="2"/>
  <c r="K230" i="2"/>
  <c r="E234" i="2"/>
  <c r="G230" i="2"/>
  <c r="H230" i="2"/>
  <c r="F230" i="2"/>
  <c r="F234" i="2"/>
  <c r="K234" i="2"/>
  <c r="E230" i="2"/>
  <c r="G234" i="2"/>
  <c r="H234" i="2"/>
  <c r="D507" i="2"/>
  <c r="D307" i="2"/>
  <c r="D342" i="2"/>
  <c r="D235" i="2"/>
  <c r="D517" i="2"/>
  <c r="D229" i="2"/>
  <c r="D586" i="2"/>
  <c r="D447" i="2"/>
  <c r="D437" i="2"/>
  <c r="D297" i="2"/>
  <c r="D332" i="2"/>
  <c r="D577" i="2"/>
  <c r="D367" i="2"/>
  <c r="D377" i="2"/>
  <c r="C587" i="2" l="1"/>
  <c r="F44" i="1"/>
  <c r="D13" i="1"/>
  <c r="H44" i="1"/>
  <c r="L38" i="2"/>
  <c r="L44" i="1" s="1"/>
  <c r="I38" i="2"/>
  <c r="J44" i="1" s="1"/>
  <c r="K44" i="1" s="1"/>
  <c r="G44" i="1"/>
  <c r="F13" i="1"/>
  <c r="E13" i="1"/>
  <c r="D44" i="1"/>
  <c r="I44" i="1"/>
  <c r="H13" i="1"/>
  <c r="L7" i="2"/>
  <c r="L13" i="1" s="1"/>
  <c r="I7" i="2"/>
  <c r="J13" i="1" s="1"/>
  <c r="K13" i="1" s="1"/>
  <c r="E44" i="1"/>
  <c r="I13" i="1"/>
  <c r="G13" i="1"/>
  <c r="L620" i="2"/>
  <c r="I620" i="2"/>
  <c r="I585" i="2"/>
  <c r="L585" i="2"/>
  <c r="I579" i="2"/>
  <c r="L579" i="2"/>
  <c r="I614" i="2"/>
  <c r="L614" i="2"/>
  <c r="C611" i="2"/>
  <c r="C623" i="2"/>
  <c r="C576" i="2"/>
  <c r="I550" i="2"/>
  <c r="L550" i="2"/>
  <c r="I509" i="2"/>
  <c r="L509" i="2"/>
  <c r="I544" i="2"/>
  <c r="L544" i="2"/>
  <c r="L515" i="2"/>
  <c r="I515" i="2"/>
  <c r="C541" i="2"/>
  <c r="C553" i="2"/>
  <c r="C506" i="2"/>
  <c r="C518" i="2"/>
  <c r="I480" i="2"/>
  <c r="L480" i="2"/>
  <c r="I445" i="2"/>
  <c r="L445" i="2"/>
  <c r="L439" i="2"/>
  <c r="I439" i="2"/>
  <c r="L474" i="2"/>
  <c r="I474" i="2"/>
  <c r="C471" i="2"/>
  <c r="C483" i="2"/>
  <c r="C436" i="2"/>
  <c r="C448" i="2"/>
  <c r="L404" i="2"/>
  <c r="I404" i="2"/>
  <c r="I410" i="2"/>
  <c r="L410" i="2"/>
  <c r="L369" i="2"/>
  <c r="I369" i="2"/>
  <c r="I375" i="2"/>
  <c r="L375" i="2"/>
  <c r="C413" i="2"/>
  <c r="C401" i="2"/>
  <c r="C378" i="2"/>
  <c r="C366" i="2"/>
  <c r="L305" i="2"/>
  <c r="I305" i="2"/>
  <c r="L334" i="2"/>
  <c r="I334" i="2"/>
  <c r="L299" i="2"/>
  <c r="I299" i="2"/>
  <c r="I340" i="2"/>
  <c r="L340" i="2"/>
  <c r="C343" i="2"/>
  <c r="C331" i="2"/>
  <c r="C296" i="2"/>
  <c r="C308" i="2"/>
  <c r="I269" i="2"/>
  <c r="L269" i="2"/>
  <c r="I265" i="2"/>
  <c r="L265" i="2"/>
  <c r="I234" i="2"/>
  <c r="L234" i="2"/>
  <c r="I230" i="2"/>
  <c r="L230" i="2"/>
  <c r="C272" i="2"/>
  <c r="C262" i="2"/>
  <c r="C227" i="2"/>
  <c r="C237" i="2"/>
  <c r="H341" i="2"/>
  <c r="G341" i="2"/>
  <c r="E341" i="2"/>
  <c r="H333" i="2"/>
  <c r="E333" i="2"/>
  <c r="K341" i="2"/>
  <c r="F333" i="2"/>
  <c r="F341" i="2"/>
  <c r="G333" i="2"/>
  <c r="K333" i="2"/>
  <c r="F551" i="2"/>
  <c r="E543" i="2"/>
  <c r="H551" i="2"/>
  <c r="G481" i="2"/>
  <c r="K473" i="2"/>
  <c r="E551" i="2"/>
  <c r="H543" i="2"/>
  <c r="E481" i="2"/>
  <c r="G551" i="2"/>
  <c r="G473" i="2"/>
  <c r="G613" i="2"/>
  <c r="E613" i="2"/>
  <c r="G621" i="2"/>
  <c r="E621" i="2"/>
  <c r="K551" i="2"/>
  <c r="F481" i="2"/>
  <c r="H473" i="2"/>
  <c r="K613" i="2"/>
  <c r="K621" i="2"/>
  <c r="H621" i="2"/>
  <c r="K543" i="2"/>
  <c r="G543" i="2"/>
  <c r="H481" i="2"/>
  <c r="E473" i="2"/>
  <c r="F473" i="2"/>
  <c r="H613" i="2"/>
  <c r="F613" i="2"/>
  <c r="F621" i="2"/>
  <c r="F543" i="2"/>
  <c r="K481" i="2"/>
  <c r="G586" i="2"/>
  <c r="E586" i="2"/>
  <c r="K578" i="2"/>
  <c r="H578" i="2"/>
  <c r="F516" i="2"/>
  <c r="H446" i="2"/>
  <c r="H438" i="2"/>
  <c r="E438" i="2"/>
  <c r="K586" i="2"/>
  <c r="H586" i="2"/>
  <c r="F578" i="2"/>
  <c r="G516" i="2"/>
  <c r="H508" i="2"/>
  <c r="G508" i="2"/>
  <c r="G446" i="2"/>
  <c r="F438" i="2"/>
  <c r="F446" i="2"/>
  <c r="F586" i="2"/>
  <c r="G578" i="2"/>
  <c r="E508" i="2"/>
  <c r="E516" i="2"/>
  <c r="K516" i="2"/>
  <c r="G438" i="2"/>
  <c r="K438" i="2"/>
  <c r="E578" i="2"/>
  <c r="K508" i="2"/>
  <c r="F508" i="2"/>
  <c r="H516" i="2"/>
  <c r="E446" i="2"/>
  <c r="K446" i="2"/>
  <c r="K411" i="2"/>
  <c r="F411" i="2"/>
  <c r="E411" i="2"/>
  <c r="H403" i="2"/>
  <c r="K403" i="2"/>
  <c r="G403" i="2"/>
  <c r="G411" i="2"/>
  <c r="E403" i="2"/>
  <c r="F403" i="2"/>
  <c r="H411" i="2"/>
  <c r="H270" i="2"/>
  <c r="K270" i="2"/>
  <c r="E270" i="2"/>
  <c r="F270" i="2"/>
  <c r="G270" i="2"/>
  <c r="F264" i="2"/>
  <c r="E264" i="2"/>
  <c r="H264" i="2"/>
  <c r="K264" i="2"/>
  <c r="G264" i="2"/>
  <c r="D483" i="2"/>
  <c r="D271" i="2"/>
  <c r="D401" i="2"/>
  <c r="D541" i="2"/>
  <c r="D553" i="2"/>
  <c r="D611" i="2"/>
  <c r="D263" i="2"/>
  <c r="D413" i="2"/>
  <c r="D623" i="2"/>
  <c r="D471" i="2"/>
  <c r="G376" i="2"/>
  <c r="K376" i="2"/>
  <c r="E376" i="2"/>
  <c r="F376" i="2"/>
  <c r="H376" i="2"/>
  <c r="F368" i="2"/>
  <c r="K368" i="2"/>
  <c r="G368" i="2"/>
  <c r="H368" i="2"/>
  <c r="E368" i="2"/>
  <c r="F306" i="2"/>
  <c r="G306" i="2"/>
  <c r="H306" i="2"/>
  <c r="K306" i="2"/>
  <c r="E306" i="2"/>
  <c r="F298" i="2"/>
  <c r="G298" i="2"/>
  <c r="E298" i="2"/>
  <c r="H298" i="2"/>
  <c r="K298" i="2"/>
  <c r="K235" i="2"/>
  <c r="E229" i="2"/>
  <c r="G229" i="2"/>
  <c r="F235" i="2"/>
  <c r="G235" i="2"/>
  <c r="K229" i="2"/>
  <c r="F229" i="2"/>
  <c r="H229" i="2"/>
  <c r="E235" i="2"/>
  <c r="H235" i="2"/>
  <c r="D518" i="2"/>
  <c r="D378" i="2"/>
  <c r="D236" i="2"/>
  <c r="D366" i="2"/>
  <c r="D587" i="2"/>
  <c r="D448" i="2"/>
  <c r="D308" i="2"/>
  <c r="D343" i="2"/>
  <c r="D506" i="2"/>
  <c r="D576" i="2"/>
  <c r="D436" i="2"/>
  <c r="D296" i="2"/>
  <c r="D331" i="2"/>
  <c r="D228" i="2"/>
  <c r="L621" i="2" l="1"/>
  <c r="I621" i="2"/>
  <c r="L613" i="2"/>
  <c r="I613" i="2"/>
  <c r="L578" i="2"/>
  <c r="I578" i="2"/>
  <c r="L586" i="2"/>
  <c r="I586" i="2"/>
  <c r="C588" i="2"/>
  <c r="C575" i="2"/>
  <c r="C610" i="2"/>
  <c r="C624" i="2"/>
  <c r="I551" i="2"/>
  <c r="L551" i="2"/>
  <c r="I508" i="2"/>
  <c r="L508" i="2"/>
  <c r="L543" i="2"/>
  <c r="I543" i="2"/>
  <c r="L516" i="2"/>
  <c r="I516" i="2"/>
  <c r="C519" i="2"/>
  <c r="C554" i="2"/>
  <c r="C540" i="2"/>
  <c r="C505" i="2"/>
  <c r="I473" i="2"/>
  <c r="L473" i="2"/>
  <c r="L481" i="2"/>
  <c r="I481" i="2"/>
  <c r="I438" i="2"/>
  <c r="L438" i="2"/>
  <c r="L446" i="2"/>
  <c r="I446" i="2"/>
  <c r="C449" i="2"/>
  <c r="C484" i="2"/>
  <c r="C435" i="2"/>
  <c r="C470" i="2"/>
  <c r="L376" i="2"/>
  <c r="I376" i="2"/>
  <c r="L411" i="2"/>
  <c r="I411" i="2"/>
  <c r="L368" i="2"/>
  <c r="I368" i="2"/>
  <c r="L403" i="2"/>
  <c r="I403" i="2"/>
  <c r="C379" i="2"/>
  <c r="C365" i="2"/>
  <c r="C400" i="2"/>
  <c r="C414" i="2"/>
  <c r="I333" i="2"/>
  <c r="L333" i="2"/>
  <c r="L306" i="2"/>
  <c r="I306" i="2"/>
  <c r="L341" i="2"/>
  <c r="I341" i="2"/>
  <c r="L298" i="2"/>
  <c r="I298" i="2"/>
  <c r="C295" i="2"/>
  <c r="C344" i="2"/>
  <c r="C330" i="2"/>
  <c r="C309" i="2"/>
  <c r="I270" i="2"/>
  <c r="L270" i="2"/>
  <c r="L264" i="2"/>
  <c r="I264" i="2"/>
  <c r="I235" i="2"/>
  <c r="L235" i="2"/>
  <c r="L229" i="2"/>
  <c r="I229" i="2"/>
  <c r="C238" i="2"/>
  <c r="C261" i="2"/>
  <c r="C226" i="2"/>
  <c r="C273" i="2"/>
  <c r="E332" i="2"/>
  <c r="G332" i="2"/>
  <c r="F342" i="2"/>
  <c r="G342" i="2"/>
  <c r="H332" i="2"/>
  <c r="H342" i="2"/>
  <c r="F332" i="2"/>
  <c r="K342" i="2"/>
  <c r="K332" i="2"/>
  <c r="E342" i="2"/>
  <c r="K622" i="2"/>
  <c r="G622" i="2"/>
  <c r="H612" i="2"/>
  <c r="E622" i="2"/>
  <c r="F622" i="2"/>
  <c r="G612" i="2"/>
  <c r="E612" i="2"/>
  <c r="K612" i="2"/>
  <c r="F612" i="2"/>
  <c r="H622" i="2"/>
  <c r="E552" i="2"/>
  <c r="E542" i="2"/>
  <c r="K542" i="2"/>
  <c r="H542" i="2"/>
  <c r="K552" i="2"/>
  <c r="G542" i="2"/>
  <c r="F542" i="2"/>
  <c r="H552" i="2"/>
  <c r="F552" i="2"/>
  <c r="G552" i="2"/>
  <c r="F482" i="2"/>
  <c r="H482" i="2"/>
  <c r="K482" i="2"/>
  <c r="G482" i="2"/>
  <c r="E482" i="2"/>
  <c r="E472" i="2"/>
  <c r="K472" i="2"/>
  <c r="H472" i="2"/>
  <c r="F472" i="2"/>
  <c r="G472" i="2"/>
  <c r="E402" i="2"/>
  <c r="H402" i="2"/>
  <c r="F402" i="2"/>
  <c r="G402" i="2"/>
  <c r="E412" i="2"/>
  <c r="F412" i="2"/>
  <c r="K402" i="2"/>
  <c r="K412" i="2"/>
  <c r="H412" i="2"/>
  <c r="G412" i="2"/>
  <c r="E271" i="2"/>
  <c r="G271" i="2"/>
  <c r="H271" i="2"/>
  <c r="F271" i="2"/>
  <c r="K271" i="2"/>
  <c r="E263" i="2"/>
  <c r="F263" i="2"/>
  <c r="H263" i="2"/>
  <c r="K263" i="2"/>
  <c r="G263" i="2"/>
  <c r="D624" i="2"/>
  <c r="H587" i="2"/>
  <c r="D610" i="2"/>
  <c r="D262" i="2"/>
  <c r="G587" i="2"/>
  <c r="D272" i="2"/>
  <c r="F587" i="2"/>
  <c r="D540" i="2"/>
  <c r="D400" i="2"/>
  <c r="K587" i="2"/>
  <c r="D414" i="2"/>
  <c r="E587" i="2"/>
  <c r="D470" i="2"/>
  <c r="D554" i="2"/>
  <c r="D484" i="2"/>
  <c r="G577" i="2"/>
  <c r="H577" i="2"/>
  <c r="F577" i="2"/>
  <c r="K577" i="2"/>
  <c r="E577" i="2"/>
  <c r="E507" i="2"/>
  <c r="K517" i="2"/>
  <c r="F517" i="2"/>
  <c r="E447" i="2"/>
  <c r="K447" i="2"/>
  <c r="H517" i="2"/>
  <c r="H447" i="2"/>
  <c r="F507" i="2"/>
  <c r="G517" i="2"/>
  <c r="K507" i="2"/>
  <c r="E517" i="2"/>
  <c r="G507" i="2"/>
  <c r="G447" i="2"/>
  <c r="H507" i="2"/>
  <c r="F447" i="2"/>
  <c r="G437" i="2"/>
  <c r="E437" i="2"/>
  <c r="K437" i="2"/>
  <c r="F437" i="2"/>
  <c r="H437" i="2"/>
  <c r="G377" i="2"/>
  <c r="K377" i="2"/>
  <c r="F377" i="2"/>
  <c r="H377" i="2"/>
  <c r="E377" i="2"/>
  <c r="G367" i="2"/>
  <c r="E367" i="2"/>
  <c r="H367" i="2"/>
  <c r="F367" i="2"/>
  <c r="K367" i="2"/>
  <c r="H307" i="2"/>
  <c r="G307" i="2"/>
  <c r="E307" i="2"/>
  <c r="K307" i="2"/>
  <c r="F307" i="2"/>
  <c r="G297" i="2"/>
  <c r="H297" i="2"/>
  <c r="E297" i="2"/>
  <c r="K297" i="2"/>
  <c r="F297" i="2"/>
  <c r="K228" i="2"/>
  <c r="E228" i="2"/>
  <c r="F236" i="2"/>
  <c r="K236" i="2"/>
  <c r="H236" i="2"/>
  <c r="F228" i="2"/>
  <c r="G228" i="2"/>
  <c r="G236" i="2"/>
  <c r="E236" i="2"/>
  <c r="H228" i="2"/>
  <c r="D519" i="2"/>
  <c r="D379" i="2"/>
  <c r="D237" i="2"/>
  <c r="D295" i="2"/>
  <c r="D330" i="2"/>
  <c r="D365" i="2"/>
  <c r="D227" i="2"/>
  <c r="D575" i="2"/>
  <c r="D588" i="2"/>
  <c r="D449" i="2"/>
  <c r="D344" i="2"/>
  <c r="D435" i="2"/>
  <c r="D505" i="2"/>
  <c r="D309" i="2"/>
  <c r="C589" i="2" l="1"/>
  <c r="I612" i="2"/>
  <c r="L612" i="2"/>
  <c r="I622" i="2"/>
  <c r="L622" i="2"/>
  <c r="L577" i="2"/>
  <c r="I577" i="2"/>
  <c r="I587" i="2"/>
  <c r="L587" i="2"/>
  <c r="C609" i="2"/>
  <c r="C625" i="2"/>
  <c r="C574" i="2"/>
  <c r="I517" i="2"/>
  <c r="L517" i="2"/>
  <c r="I552" i="2"/>
  <c r="L552" i="2"/>
  <c r="L542" i="2"/>
  <c r="I542" i="2"/>
  <c r="I507" i="2"/>
  <c r="L507" i="2"/>
  <c r="C504" i="2"/>
  <c r="C555" i="2"/>
  <c r="C539" i="2"/>
  <c r="C520" i="2"/>
  <c r="L482" i="2"/>
  <c r="I482" i="2"/>
  <c r="L447" i="2"/>
  <c r="I447" i="2"/>
  <c r="L437" i="2"/>
  <c r="I437" i="2"/>
  <c r="I472" i="2"/>
  <c r="L472" i="2"/>
  <c r="C450" i="2"/>
  <c r="C485" i="2"/>
  <c r="C469" i="2"/>
  <c r="C434" i="2"/>
  <c r="L412" i="2"/>
  <c r="I412" i="2"/>
  <c r="L377" i="2"/>
  <c r="I377" i="2"/>
  <c r="I402" i="2"/>
  <c r="L402" i="2"/>
  <c r="I367" i="2"/>
  <c r="L367" i="2"/>
  <c r="C415" i="2"/>
  <c r="C364" i="2"/>
  <c r="C399" i="2"/>
  <c r="C380" i="2"/>
  <c r="I297" i="2"/>
  <c r="L297" i="2"/>
  <c r="I342" i="2"/>
  <c r="L342" i="2"/>
  <c r="L332" i="2"/>
  <c r="I332" i="2"/>
  <c r="I307" i="2"/>
  <c r="L307" i="2"/>
  <c r="C345" i="2"/>
  <c r="C310" i="2"/>
  <c r="C329" i="2"/>
  <c r="C294" i="2"/>
  <c r="I271" i="2"/>
  <c r="L271" i="2"/>
  <c r="I263" i="2"/>
  <c r="L263" i="2"/>
  <c r="L236" i="2"/>
  <c r="I236" i="2"/>
  <c r="I228" i="2"/>
  <c r="L228" i="2"/>
  <c r="C260" i="2"/>
  <c r="C274" i="2"/>
  <c r="C225" i="2"/>
  <c r="C239" i="2"/>
  <c r="E343" i="2"/>
  <c r="K331" i="2"/>
  <c r="H343" i="2"/>
  <c r="G343" i="2"/>
  <c r="F331" i="2"/>
  <c r="G331" i="2"/>
  <c r="K343" i="2"/>
  <c r="H331" i="2"/>
  <c r="F343" i="2"/>
  <c r="E331" i="2"/>
  <c r="E623" i="2"/>
  <c r="K623" i="2"/>
  <c r="G611" i="2"/>
  <c r="K553" i="2"/>
  <c r="G541" i="2"/>
  <c r="K471" i="2"/>
  <c r="H623" i="2"/>
  <c r="F553" i="2"/>
  <c r="E541" i="2"/>
  <c r="K611" i="2"/>
  <c r="H611" i="2"/>
  <c r="F541" i="2"/>
  <c r="E553" i="2"/>
  <c r="F471" i="2"/>
  <c r="G483" i="2"/>
  <c r="E483" i="2"/>
  <c r="H541" i="2"/>
  <c r="G471" i="2"/>
  <c r="G623" i="2"/>
  <c r="F611" i="2"/>
  <c r="G553" i="2"/>
  <c r="H553" i="2"/>
  <c r="E471" i="2"/>
  <c r="K483" i="2"/>
  <c r="F483" i="2"/>
  <c r="K541" i="2"/>
  <c r="H483" i="2"/>
  <c r="F623" i="2"/>
  <c r="E611" i="2"/>
  <c r="H471" i="2"/>
  <c r="G576" i="2"/>
  <c r="K518" i="2"/>
  <c r="E506" i="2"/>
  <c r="H436" i="2"/>
  <c r="K448" i="2"/>
  <c r="E448" i="2"/>
  <c r="K576" i="2"/>
  <c r="G588" i="2"/>
  <c r="G506" i="2"/>
  <c r="F518" i="2"/>
  <c r="G448" i="2"/>
  <c r="E436" i="2"/>
  <c r="H576" i="2"/>
  <c r="F576" i="2"/>
  <c r="E588" i="2"/>
  <c r="F588" i="2"/>
  <c r="F506" i="2"/>
  <c r="E518" i="2"/>
  <c r="H506" i="2"/>
  <c r="K436" i="2"/>
  <c r="G436" i="2"/>
  <c r="F436" i="2"/>
  <c r="E576" i="2"/>
  <c r="H588" i="2"/>
  <c r="K588" i="2"/>
  <c r="H518" i="2"/>
  <c r="K506" i="2"/>
  <c r="G518" i="2"/>
  <c r="H448" i="2"/>
  <c r="F448" i="2"/>
  <c r="G413" i="2"/>
  <c r="K413" i="2"/>
  <c r="F413" i="2"/>
  <c r="E413" i="2"/>
  <c r="H413" i="2"/>
  <c r="K401" i="2"/>
  <c r="G401" i="2"/>
  <c r="F401" i="2"/>
  <c r="H401" i="2"/>
  <c r="E401" i="2"/>
  <c r="H272" i="2"/>
  <c r="K272" i="2"/>
  <c r="G272" i="2"/>
  <c r="E272" i="2"/>
  <c r="F272" i="2"/>
  <c r="F262" i="2"/>
  <c r="E262" i="2"/>
  <c r="K262" i="2"/>
  <c r="H262" i="2"/>
  <c r="G262" i="2"/>
  <c r="D625" i="2"/>
  <c r="D539" i="2"/>
  <c r="D415" i="2"/>
  <c r="D399" i="2"/>
  <c r="D469" i="2"/>
  <c r="D261" i="2"/>
  <c r="D273" i="2"/>
  <c r="D555" i="2"/>
  <c r="D609" i="2"/>
  <c r="D485" i="2"/>
  <c r="E378" i="2"/>
  <c r="K378" i="2"/>
  <c r="G378" i="2"/>
  <c r="F378" i="2"/>
  <c r="H378" i="2"/>
  <c r="K366" i="2"/>
  <c r="G366" i="2"/>
  <c r="H366" i="2"/>
  <c r="F366" i="2"/>
  <c r="E366" i="2"/>
  <c r="G308" i="2"/>
  <c r="K308" i="2"/>
  <c r="H308" i="2"/>
  <c r="E308" i="2"/>
  <c r="F308" i="2"/>
  <c r="E296" i="2"/>
  <c r="H296" i="2"/>
  <c r="F296" i="2"/>
  <c r="G296" i="2"/>
  <c r="K296" i="2"/>
  <c r="K227" i="2"/>
  <c r="H237" i="2"/>
  <c r="F227" i="2"/>
  <c r="F237" i="2"/>
  <c r="E227" i="2"/>
  <c r="G237" i="2"/>
  <c r="K237" i="2"/>
  <c r="E237" i="2"/>
  <c r="H227" i="2"/>
  <c r="G227" i="2"/>
  <c r="D520" i="2"/>
  <c r="D380" i="2"/>
  <c r="D238" i="2"/>
  <c r="D504" i="2"/>
  <c r="D589" i="2"/>
  <c r="D450" i="2"/>
  <c r="D345" i="2"/>
  <c r="D364" i="2"/>
  <c r="D574" i="2"/>
  <c r="D434" i="2"/>
  <c r="D294" i="2"/>
  <c r="D329" i="2"/>
  <c r="D226" i="2"/>
  <c r="D310" i="2"/>
  <c r="L623" i="2" l="1"/>
  <c r="I623" i="2"/>
  <c r="I611" i="2"/>
  <c r="L611" i="2"/>
  <c r="L588" i="2"/>
  <c r="I588" i="2"/>
  <c r="I576" i="2"/>
  <c r="L576" i="2"/>
  <c r="C590" i="2"/>
  <c r="C626" i="2"/>
  <c r="C573" i="2"/>
  <c r="C608" i="2"/>
  <c r="I518" i="2"/>
  <c r="L518" i="2"/>
  <c r="L541" i="2"/>
  <c r="I541" i="2"/>
  <c r="I553" i="2"/>
  <c r="L553" i="2"/>
  <c r="I506" i="2"/>
  <c r="L506" i="2"/>
  <c r="C521" i="2"/>
  <c r="C556" i="2"/>
  <c r="C503" i="2"/>
  <c r="C538" i="2"/>
  <c r="I471" i="2"/>
  <c r="L471" i="2"/>
  <c r="L436" i="2"/>
  <c r="I436" i="2"/>
  <c r="L483" i="2"/>
  <c r="I483" i="2"/>
  <c r="I448" i="2"/>
  <c r="L448" i="2"/>
  <c r="C451" i="2"/>
  <c r="C433" i="2"/>
  <c r="C486" i="2"/>
  <c r="C468" i="2"/>
  <c r="L401" i="2"/>
  <c r="I401" i="2"/>
  <c r="L366" i="2"/>
  <c r="I366" i="2"/>
  <c r="L378" i="2"/>
  <c r="I378" i="2"/>
  <c r="I413" i="2"/>
  <c r="L413" i="2"/>
  <c r="C398" i="2"/>
  <c r="C381" i="2"/>
  <c r="C363" i="2"/>
  <c r="C416" i="2"/>
  <c r="L296" i="2"/>
  <c r="I296" i="2"/>
  <c r="L331" i="2"/>
  <c r="I331" i="2"/>
  <c r="L343" i="2"/>
  <c r="I343" i="2"/>
  <c r="L308" i="2"/>
  <c r="I308" i="2"/>
  <c r="C293" i="2"/>
  <c r="C311" i="2"/>
  <c r="C328" i="2"/>
  <c r="C346" i="2"/>
  <c r="I272" i="2"/>
  <c r="L272" i="2"/>
  <c r="L262" i="2"/>
  <c r="I262" i="2"/>
  <c r="I237" i="2"/>
  <c r="L237" i="2"/>
  <c r="I227" i="2"/>
  <c r="L227" i="2"/>
  <c r="C240" i="2"/>
  <c r="C275" i="2"/>
  <c r="C224" i="2"/>
  <c r="C259" i="2"/>
  <c r="K330" i="2"/>
  <c r="E330" i="2"/>
  <c r="H344" i="2"/>
  <c r="E344" i="2"/>
  <c r="F330" i="2"/>
  <c r="K344" i="2"/>
  <c r="G330" i="2"/>
  <c r="H330" i="2"/>
  <c r="G344" i="2"/>
  <c r="F344" i="2"/>
  <c r="E624" i="2"/>
  <c r="H610" i="2"/>
  <c r="G624" i="2"/>
  <c r="K624" i="2"/>
  <c r="G610" i="2"/>
  <c r="F624" i="2"/>
  <c r="F610" i="2"/>
  <c r="E610" i="2"/>
  <c r="H624" i="2"/>
  <c r="K610" i="2"/>
  <c r="E554" i="2"/>
  <c r="F540" i="2"/>
  <c r="G540" i="2"/>
  <c r="K540" i="2"/>
  <c r="F554" i="2"/>
  <c r="E540" i="2"/>
  <c r="G554" i="2"/>
  <c r="K554" i="2"/>
  <c r="H554" i="2"/>
  <c r="H540" i="2"/>
  <c r="H484" i="2"/>
  <c r="F484" i="2"/>
  <c r="E484" i="2"/>
  <c r="G484" i="2"/>
  <c r="K484" i="2"/>
  <c r="E470" i="2"/>
  <c r="H470" i="2"/>
  <c r="K470" i="2"/>
  <c r="G470" i="2"/>
  <c r="F470" i="2"/>
  <c r="G414" i="2"/>
  <c r="K414" i="2"/>
  <c r="F414" i="2"/>
  <c r="E414" i="2"/>
  <c r="H414" i="2"/>
  <c r="E400" i="2"/>
  <c r="K400" i="2"/>
  <c r="H400" i="2"/>
  <c r="F400" i="2"/>
  <c r="G400" i="2"/>
  <c r="H273" i="2"/>
  <c r="G273" i="2"/>
  <c r="F273" i="2"/>
  <c r="K273" i="2"/>
  <c r="E273" i="2"/>
  <c r="K261" i="2"/>
  <c r="G261" i="2"/>
  <c r="E261" i="2"/>
  <c r="F261" i="2"/>
  <c r="H261" i="2"/>
  <c r="D398" i="2"/>
  <c r="D274" i="2"/>
  <c r="H589" i="2"/>
  <c r="K589" i="2"/>
  <c r="D260" i="2"/>
  <c r="F589" i="2"/>
  <c r="D416" i="2"/>
  <c r="D538" i="2"/>
  <c r="E589" i="2"/>
  <c r="G589" i="2"/>
  <c r="D468" i="2"/>
  <c r="D626" i="2"/>
  <c r="D608" i="2"/>
  <c r="D556" i="2"/>
  <c r="D486" i="2"/>
  <c r="K575" i="2"/>
  <c r="H575" i="2"/>
  <c r="F575" i="2"/>
  <c r="G575" i="2"/>
  <c r="E575" i="2"/>
  <c r="E505" i="2"/>
  <c r="F449" i="2"/>
  <c r="G505" i="2"/>
  <c r="H519" i="2"/>
  <c r="H449" i="2"/>
  <c r="K449" i="2"/>
  <c r="G519" i="2"/>
  <c r="F519" i="2"/>
  <c r="F505" i="2"/>
  <c r="G449" i="2"/>
  <c r="E519" i="2"/>
  <c r="K519" i="2"/>
  <c r="E449" i="2"/>
  <c r="K505" i="2"/>
  <c r="H505" i="2"/>
  <c r="G435" i="2"/>
  <c r="E435" i="2"/>
  <c r="F435" i="2"/>
  <c r="H435" i="2"/>
  <c r="K435" i="2"/>
  <c r="H379" i="2"/>
  <c r="G379" i="2"/>
  <c r="E379" i="2"/>
  <c r="F379" i="2"/>
  <c r="K379" i="2"/>
  <c r="G365" i="2"/>
  <c r="E365" i="2"/>
  <c r="K365" i="2"/>
  <c r="H365" i="2"/>
  <c r="F365" i="2"/>
  <c r="G309" i="2"/>
  <c r="F309" i="2"/>
  <c r="H309" i="2"/>
  <c r="K309" i="2"/>
  <c r="E309" i="2"/>
  <c r="F295" i="2"/>
  <c r="E295" i="2"/>
  <c r="H295" i="2"/>
  <c r="K295" i="2"/>
  <c r="G295" i="2"/>
  <c r="K226" i="2"/>
  <c r="F226" i="2"/>
  <c r="F238" i="2"/>
  <c r="E238" i="2"/>
  <c r="G238" i="2"/>
  <c r="K238" i="2"/>
  <c r="E226" i="2"/>
  <c r="H238" i="2"/>
  <c r="H226" i="2"/>
  <c r="G226" i="2"/>
  <c r="D521" i="2"/>
  <c r="D381" i="2"/>
  <c r="D239" i="2"/>
  <c r="D573" i="2"/>
  <c r="D293" i="2"/>
  <c r="D225" i="2"/>
  <c r="D590" i="2"/>
  <c r="D451" i="2"/>
  <c r="D311" i="2"/>
  <c r="D346" i="2"/>
  <c r="D433" i="2"/>
  <c r="D328" i="2"/>
  <c r="D503" i="2"/>
  <c r="D363" i="2"/>
  <c r="C591" i="2" l="1"/>
  <c r="I589" i="2"/>
  <c r="L589" i="2"/>
  <c r="L610" i="2"/>
  <c r="I610" i="2"/>
  <c r="I624" i="2"/>
  <c r="L624" i="2"/>
  <c r="I575" i="2"/>
  <c r="L575" i="2"/>
  <c r="C627" i="2"/>
  <c r="C572" i="2"/>
  <c r="C607" i="2"/>
  <c r="C592" i="2"/>
  <c r="L505" i="2"/>
  <c r="I505" i="2"/>
  <c r="L540" i="2"/>
  <c r="I540" i="2"/>
  <c r="L554" i="2"/>
  <c r="I554" i="2"/>
  <c r="L519" i="2"/>
  <c r="I519" i="2"/>
  <c r="C502" i="2"/>
  <c r="C537" i="2"/>
  <c r="C557" i="2"/>
  <c r="C522" i="2"/>
  <c r="I484" i="2"/>
  <c r="L484" i="2"/>
  <c r="L449" i="2"/>
  <c r="I449" i="2"/>
  <c r="I435" i="2"/>
  <c r="L435" i="2"/>
  <c r="L470" i="2"/>
  <c r="I470" i="2"/>
  <c r="C467" i="2"/>
  <c r="C487" i="2"/>
  <c r="C432" i="2"/>
  <c r="C452" i="2"/>
  <c r="L414" i="2"/>
  <c r="I414" i="2"/>
  <c r="I400" i="2"/>
  <c r="L400" i="2"/>
  <c r="L365" i="2"/>
  <c r="I365" i="2"/>
  <c r="I379" i="2"/>
  <c r="L379" i="2"/>
  <c r="C417" i="2"/>
  <c r="C382" i="2"/>
  <c r="C362" i="2"/>
  <c r="C397" i="2"/>
  <c r="I344" i="2"/>
  <c r="L344" i="2"/>
  <c r="L309" i="2"/>
  <c r="I309" i="2"/>
  <c r="I330" i="2"/>
  <c r="L330" i="2"/>
  <c r="I295" i="2"/>
  <c r="L295" i="2"/>
  <c r="C312" i="2"/>
  <c r="C347" i="2"/>
  <c r="C327" i="2"/>
  <c r="C292" i="2"/>
  <c r="I273" i="2"/>
  <c r="L273" i="2"/>
  <c r="L261" i="2"/>
  <c r="I261" i="2"/>
  <c r="I238" i="2"/>
  <c r="L238" i="2"/>
  <c r="L226" i="2"/>
  <c r="I226" i="2"/>
  <c r="C258" i="2"/>
  <c r="C276" i="2"/>
  <c r="C223" i="2"/>
  <c r="C241" i="2"/>
  <c r="K329" i="2"/>
  <c r="K345" i="2"/>
  <c r="E345" i="2"/>
  <c r="E329" i="2"/>
  <c r="G329" i="2"/>
  <c r="F329" i="2"/>
  <c r="F345" i="2"/>
  <c r="H329" i="2"/>
  <c r="G345" i="2"/>
  <c r="H345" i="2"/>
  <c r="K625" i="2"/>
  <c r="H625" i="2"/>
  <c r="F555" i="2"/>
  <c r="E539" i="2"/>
  <c r="E469" i="2"/>
  <c r="G469" i="2"/>
  <c r="E485" i="2"/>
  <c r="E555" i="2"/>
  <c r="G609" i="2"/>
  <c r="E609" i="2"/>
  <c r="F625" i="2"/>
  <c r="H539" i="2"/>
  <c r="K485" i="2"/>
  <c r="H555" i="2"/>
  <c r="K609" i="2"/>
  <c r="K555" i="2"/>
  <c r="F485" i="2"/>
  <c r="H609" i="2"/>
  <c r="F609" i="2"/>
  <c r="G625" i="2"/>
  <c r="E625" i="2"/>
  <c r="G555" i="2"/>
  <c r="F539" i="2"/>
  <c r="H469" i="2"/>
  <c r="K469" i="2"/>
  <c r="F469" i="2"/>
  <c r="K539" i="2"/>
  <c r="G485" i="2"/>
  <c r="G539" i="2"/>
  <c r="H485" i="2"/>
  <c r="G590" i="2"/>
  <c r="E590" i="2"/>
  <c r="K574" i="2"/>
  <c r="H574" i="2"/>
  <c r="F520" i="2"/>
  <c r="G504" i="2"/>
  <c r="E504" i="2"/>
  <c r="K434" i="2"/>
  <c r="E434" i="2"/>
  <c r="H434" i="2"/>
  <c r="K590" i="2"/>
  <c r="H590" i="2"/>
  <c r="F574" i="2"/>
  <c r="G574" i="2"/>
  <c r="H504" i="2"/>
  <c r="K520" i="2"/>
  <c r="F504" i="2"/>
  <c r="E520" i="2"/>
  <c r="H450" i="2"/>
  <c r="K450" i="2"/>
  <c r="F590" i="2"/>
  <c r="H520" i="2"/>
  <c r="G520" i="2"/>
  <c r="E450" i="2"/>
  <c r="G434" i="2"/>
  <c r="F434" i="2"/>
  <c r="E574" i="2"/>
  <c r="K504" i="2"/>
  <c r="G450" i="2"/>
  <c r="F450" i="2"/>
  <c r="E415" i="2"/>
  <c r="K415" i="2"/>
  <c r="H415" i="2"/>
  <c r="G415" i="2"/>
  <c r="F415" i="2"/>
  <c r="K399" i="2"/>
  <c r="E399" i="2"/>
  <c r="G399" i="2"/>
  <c r="H399" i="2"/>
  <c r="F399" i="2"/>
  <c r="E274" i="2"/>
  <c r="R274" i="2"/>
  <c r="K274" i="2"/>
  <c r="F274" i="2"/>
  <c r="S274" i="2"/>
  <c r="Q274" i="2"/>
  <c r="G274" i="2"/>
  <c r="P274" i="2"/>
  <c r="H274" i="2"/>
  <c r="F260" i="2"/>
  <c r="G260" i="2"/>
  <c r="K260" i="2"/>
  <c r="H260" i="2"/>
  <c r="E260" i="2"/>
  <c r="D607" i="2"/>
  <c r="D557" i="2"/>
  <c r="D275" i="2"/>
  <c r="D259" i="2"/>
  <c r="D537" i="2"/>
  <c r="D487" i="2"/>
  <c r="D627" i="2"/>
  <c r="D397" i="2"/>
  <c r="D467" i="2"/>
  <c r="D417" i="2"/>
  <c r="H380" i="2"/>
  <c r="F380" i="2"/>
  <c r="E380" i="2"/>
  <c r="G380" i="2"/>
  <c r="K380" i="2"/>
  <c r="H364" i="2"/>
  <c r="K364" i="2"/>
  <c r="F364" i="2"/>
  <c r="G364" i="2"/>
  <c r="E364" i="2"/>
  <c r="K310" i="2"/>
  <c r="H310" i="2"/>
  <c r="F310" i="2"/>
  <c r="G310" i="2"/>
  <c r="E310" i="2"/>
  <c r="K294" i="2"/>
  <c r="H294" i="2"/>
  <c r="E294" i="2"/>
  <c r="F294" i="2"/>
  <c r="G294" i="2"/>
  <c r="H225" i="2"/>
  <c r="H239" i="2"/>
  <c r="K225" i="2"/>
  <c r="G239" i="2"/>
  <c r="F225" i="2"/>
  <c r="F239" i="2"/>
  <c r="E239" i="2"/>
  <c r="E225" i="2"/>
  <c r="K239" i="2"/>
  <c r="G225" i="2"/>
  <c r="D591" i="2"/>
  <c r="D452" i="2"/>
  <c r="D312" i="2"/>
  <c r="D347" i="2"/>
  <c r="D592" i="2"/>
  <c r="D362" i="2"/>
  <c r="D327" i="2"/>
  <c r="D522" i="2"/>
  <c r="D382" i="2"/>
  <c r="D240" i="2"/>
  <c r="D502" i="2"/>
  <c r="D224" i="2"/>
  <c r="D572" i="2"/>
  <c r="D432" i="2"/>
  <c r="D292" i="2"/>
  <c r="L625" i="2" l="1"/>
  <c r="I625" i="2"/>
  <c r="L609" i="2"/>
  <c r="I609" i="2"/>
  <c r="I574" i="2"/>
  <c r="L574" i="2"/>
  <c r="L590" i="2"/>
  <c r="I590" i="2"/>
  <c r="C571" i="2"/>
  <c r="C593" i="2"/>
  <c r="C606" i="2"/>
  <c r="C628" i="2"/>
  <c r="L520" i="2"/>
  <c r="I520" i="2"/>
  <c r="I504" i="2"/>
  <c r="L504" i="2"/>
  <c r="L555" i="2"/>
  <c r="I555" i="2"/>
  <c r="L539" i="2"/>
  <c r="I539" i="2"/>
  <c r="C558" i="2"/>
  <c r="C523" i="2"/>
  <c r="C536" i="2"/>
  <c r="C501" i="2"/>
  <c r="L434" i="2"/>
  <c r="I434" i="2"/>
  <c r="I469" i="2"/>
  <c r="L469" i="2"/>
  <c r="L485" i="2"/>
  <c r="I485" i="2"/>
  <c r="I450" i="2"/>
  <c r="L450" i="2"/>
  <c r="C466" i="2"/>
  <c r="C453" i="2"/>
  <c r="C488" i="2"/>
  <c r="C431" i="2"/>
  <c r="L364" i="2"/>
  <c r="I364" i="2"/>
  <c r="L399" i="2"/>
  <c r="I399" i="2"/>
  <c r="I380" i="2"/>
  <c r="L380" i="2"/>
  <c r="L415" i="2"/>
  <c r="I415" i="2"/>
  <c r="C361" i="2"/>
  <c r="C396" i="2"/>
  <c r="C383" i="2"/>
  <c r="C418" i="2"/>
  <c r="L310" i="2"/>
  <c r="I310" i="2"/>
  <c r="I345" i="2"/>
  <c r="L345" i="2"/>
  <c r="L329" i="2"/>
  <c r="I329" i="2"/>
  <c r="I294" i="2"/>
  <c r="L294" i="2"/>
  <c r="C348" i="2"/>
  <c r="C313" i="2"/>
  <c r="C291" i="2"/>
  <c r="C326" i="2"/>
  <c r="I274" i="2"/>
  <c r="L274" i="2"/>
  <c r="I260" i="2"/>
  <c r="L260" i="2"/>
  <c r="L239" i="2"/>
  <c r="I239" i="2"/>
  <c r="L225" i="2"/>
  <c r="I225" i="2"/>
  <c r="C242" i="2"/>
  <c r="C277" i="2"/>
  <c r="C222" i="2"/>
  <c r="C257" i="2"/>
  <c r="H346" i="2"/>
  <c r="F328" i="2"/>
  <c r="G328" i="2"/>
  <c r="F346" i="2"/>
  <c r="K328" i="2"/>
  <c r="E346" i="2"/>
  <c r="E328" i="2"/>
  <c r="K346" i="2"/>
  <c r="H328" i="2"/>
  <c r="G346" i="2"/>
  <c r="F608" i="2"/>
  <c r="G608" i="2"/>
  <c r="H608" i="2"/>
  <c r="E626" i="2"/>
  <c r="G626" i="2"/>
  <c r="F626" i="2"/>
  <c r="K608" i="2"/>
  <c r="K626" i="2"/>
  <c r="H626" i="2"/>
  <c r="E608" i="2"/>
  <c r="E556" i="2"/>
  <c r="K556" i="2"/>
  <c r="H538" i="2"/>
  <c r="F556" i="2"/>
  <c r="G556" i="2"/>
  <c r="H556" i="2"/>
  <c r="F538" i="2"/>
  <c r="K538" i="2"/>
  <c r="E538" i="2"/>
  <c r="G538" i="2"/>
  <c r="H486" i="2"/>
  <c r="F486" i="2"/>
  <c r="G486" i="2"/>
  <c r="K486" i="2"/>
  <c r="E486" i="2"/>
  <c r="E468" i="2"/>
  <c r="F416" i="2"/>
  <c r="H416" i="2"/>
  <c r="K416" i="2"/>
  <c r="F468" i="2"/>
  <c r="G468" i="2"/>
  <c r="H468" i="2"/>
  <c r="K468" i="2"/>
  <c r="G416" i="2"/>
  <c r="E416" i="2"/>
  <c r="F398" i="2"/>
  <c r="G398" i="2"/>
  <c r="E398" i="2"/>
  <c r="K398" i="2"/>
  <c r="H398" i="2"/>
  <c r="K275" i="2"/>
  <c r="E275" i="2"/>
  <c r="Q275" i="2"/>
  <c r="S275" i="2"/>
  <c r="P275" i="2"/>
  <c r="G275" i="2"/>
  <c r="F275" i="2"/>
  <c r="R275" i="2"/>
  <c r="H275" i="2"/>
  <c r="F259" i="2"/>
  <c r="E259" i="2"/>
  <c r="G259" i="2"/>
  <c r="K259" i="2"/>
  <c r="H259" i="2"/>
  <c r="F591" i="2"/>
  <c r="D628" i="2"/>
  <c r="E591" i="2"/>
  <c r="D466" i="2"/>
  <c r="H591" i="2"/>
  <c r="G591" i="2"/>
  <c r="D276" i="2"/>
  <c r="K591" i="2"/>
  <c r="D418" i="2"/>
  <c r="D396" i="2"/>
  <c r="D606" i="2"/>
  <c r="D258" i="2"/>
  <c r="D558" i="2"/>
  <c r="D536" i="2"/>
  <c r="D488" i="2"/>
  <c r="G573" i="2"/>
  <c r="K573" i="2"/>
  <c r="F573" i="2"/>
  <c r="H573" i="2"/>
  <c r="E573" i="2"/>
  <c r="H503" i="2"/>
  <c r="E451" i="2"/>
  <c r="E503" i="2"/>
  <c r="K451" i="2"/>
  <c r="F451" i="2"/>
  <c r="H521" i="2"/>
  <c r="K521" i="2"/>
  <c r="H451" i="2"/>
  <c r="F503" i="2"/>
  <c r="G521" i="2"/>
  <c r="E521" i="2"/>
  <c r="F521" i="2"/>
  <c r="K503" i="2"/>
  <c r="G451" i="2"/>
  <c r="G503" i="2"/>
  <c r="F433" i="2"/>
  <c r="H433" i="2"/>
  <c r="K433" i="2"/>
  <c r="E433" i="2"/>
  <c r="G433" i="2"/>
  <c r="G381" i="2"/>
  <c r="E381" i="2"/>
  <c r="K381" i="2"/>
  <c r="F381" i="2"/>
  <c r="H381" i="2"/>
  <c r="K363" i="2"/>
  <c r="F363" i="2"/>
  <c r="G363" i="2"/>
  <c r="E363" i="2"/>
  <c r="H363" i="2"/>
  <c r="G311" i="2"/>
  <c r="K311" i="2"/>
  <c r="E311" i="2"/>
  <c r="F311" i="2"/>
  <c r="H311" i="2"/>
  <c r="E293" i="2"/>
  <c r="K293" i="2"/>
  <c r="G293" i="2"/>
  <c r="F293" i="2"/>
  <c r="H293" i="2"/>
  <c r="K224" i="2"/>
  <c r="E240" i="2"/>
  <c r="G240" i="2"/>
  <c r="F240" i="2"/>
  <c r="F224" i="2"/>
  <c r="E224" i="2"/>
  <c r="H240" i="2"/>
  <c r="K240" i="2"/>
  <c r="H224" i="2"/>
  <c r="G224" i="2"/>
  <c r="D383" i="2"/>
  <c r="D241" i="2"/>
  <c r="D501" i="2"/>
  <c r="D361" i="2"/>
  <c r="D223" i="2"/>
  <c r="D571" i="2"/>
  <c r="D431" i="2"/>
  <c r="D291" i="2"/>
  <c r="D326" i="2"/>
  <c r="D348" i="2"/>
  <c r="D453" i="2"/>
  <c r="D593" i="2"/>
  <c r="D523" i="2"/>
  <c r="D313" i="2"/>
  <c r="L608" i="2" l="1"/>
  <c r="I608" i="2"/>
  <c r="I626" i="2"/>
  <c r="L626" i="2"/>
  <c r="L591" i="2"/>
  <c r="I591" i="2"/>
  <c r="L573" i="2"/>
  <c r="I573" i="2"/>
  <c r="C594" i="2"/>
  <c r="C605" i="2"/>
  <c r="C629" i="2"/>
  <c r="C570" i="2"/>
  <c r="L521" i="2"/>
  <c r="I521" i="2"/>
  <c r="I556" i="2"/>
  <c r="L556" i="2"/>
  <c r="I538" i="2"/>
  <c r="L538" i="2"/>
  <c r="I503" i="2"/>
  <c r="L503" i="2"/>
  <c r="C535" i="2"/>
  <c r="C500" i="2"/>
  <c r="C524" i="2"/>
  <c r="C559" i="2"/>
  <c r="I486" i="2"/>
  <c r="L486" i="2"/>
  <c r="I451" i="2"/>
  <c r="L451" i="2"/>
  <c r="I433" i="2"/>
  <c r="L433" i="2"/>
  <c r="I468" i="2"/>
  <c r="L468" i="2"/>
  <c r="C465" i="2"/>
  <c r="C430" i="2"/>
  <c r="C454" i="2"/>
  <c r="C489" i="2"/>
  <c r="L381" i="2"/>
  <c r="I381" i="2"/>
  <c r="L398" i="2"/>
  <c r="I398" i="2"/>
  <c r="L416" i="2"/>
  <c r="I416" i="2"/>
  <c r="I363" i="2"/>
  <c r="L363" i="2"/>
  <c r="C395" i="2"/>
  <c r="C419" i="2"/>
  <c r="C384" i="2"/>
  <c r="C360" i="2"/>
  <c r="I346" i="2"/>
  <c r="L346" i="2"/>
  <c r="L293" i="2"/>
  <c r="I293" i="2"/>
  <c r="I328" i="2"/>
  <c r="L328" i="2"/>
  <c r="L311" i="2"/>
  <c r="I311" i="2"/>
  <c r="C349" i="2"/>
  <c r="C325" i="2"/>
  <c r="C290" i="2"/>
  <c r="C314" i="2"/>
  <c r="I275" i="2"/>
  <c r="L275" i="2"/>
  <c r="I259" i="2"/>
  <c r="L259" i="2"/>
  <c r="L240" i="2"/>
  <c r="I240" i="2"/>
  <c r="I224" i="2"/>
  <c r="L224" i="2"/>
  <c r="C256" i="2"/>
  <c r="C278" i="2"/>
  <c r="C221" i="2"/>
  <c r="C243" i="2"/>
  <c r="H327" i="2"/>
  <c r="H347" i="2"/>
  <c r="G347" i="2"/>
  <c r="G327" i="2"/>
  <c r="E347" i="2"/>
  <c r="E327" i="2"/>
  <c r="K347" i="2"/>
  <c r="F327" i="2"/>
  <c r="K327" i="2"/>
  <c r="F347" i="2"/>
  <c r="H627" i="2"/>
  <c r="F627" i="2"/>
  <c r="K607" i="2"/>
  <c r="F607" i="2"/>
  <c r="G537" i="2"/>
  <c r="F537" i="2"/>
  <c r="K537" i="2"/>
  <c r="E487" i="2"/>
  <c r="E537" i="2"/>
  <c r="H467" i="2"/>
  <c r="E607" i="2"/>
  <c r="F557" i="2"/>
  <c r="G557" i="2"/>
  <c r="E557" i="2"/>
  <c r="G467" i="2"/>
  <c r="F487" i="2"/>
  <c r="H487" i="2"/>
  <c r="E627" i="2"/>
  <c r="K627" i="2"/>
  <c r="H607" i="2"/>
  <c r="G607" i="2"/>
  <c r="K557" i="2"/>
  <c r="H557" i="2"/>
  <c r="G487" i="2"/>
  <c r="F467" i="2"/>
  <c r="E467" i="2"/>
  <c r="K467" i="2"/>
  <c r="G627" i="2"/>
  <c r="H537" i="2"/>
  <c r="K487" i="2"/>
  <c r="F522" i="2"/>
  <c r="H522" i="2"/>
  <c r="E452" i="2"/>
  <c r="H452" i="2"/>
  <c r="G592" i="2"/>
  <c r="K572" i="2"/>
  <c r="H572" i="2"/>
  <c r="E432" i="2"/>
  <c r="H432" i="2"/>
  <c r="E592" i="2"/>
  <c r="K592" i="2"/>
  <c r="F572" i="2"/>
  <c r="G572" i="2"/>
  <c r="F502" i="2"/>
  <c r="G502" i="2"/>
  <c r="H502" i="2"/>
  <c r="G432" i="2"/>
  <c r="F432" i="2"/>
  <c r="K432" i="2"/>
  <c r="H592" i="2"/>
  <c r="F592" i="2"/>
  <c r="E572" i="2"/>
  <c r="K522" i="2"/>
  <c r="E502" i="2"/>
  <c r="K502" i="2"/>
  <c r="E522" i="2"/>
  <c r="G522" i="2"/>
  <c r="K452" i="2"/>
  <c r="F452" i="2"/>
  <c r="G452" i="2"/>
  <c r="G417" i="2"/>
  <c r="K417" i="2"/>
  <c r="F417" i="2"/>
  <c r="E417" i="2"/>
  <c r="H417" i="2"/>
  <c r="K397" i="2"/>
  <c r="F397" i="2"/>
  <c r="G397" i="2"/>
  <c r="H397" i="2"/>
  <c r="E397" i="2"/>
  <c r="S276" i="2"/>
  <c r="H276" i="2"/>
  <c r="F276" i="2"/>
  <c r="Q276" i="2"/>
  <c r="G276" i="2"/>
  <c r="K276" i="2"/>
  <c r="P276" i="2"/>
  <c r="R276" i="2"/>
  <c r="E276" i="2"/>
  <c r="F258" i="2"/>
  <c r="K258" i="2"/>
  <c r="E258" i="2"/>
  <c r="H258" i="2"/>
  <c r="G258" i="2"/>
  <c r="D535" i="2"/>
  <c r="D465" i="2"/>
  <c r="D395" i="2"/>
  <c r="D257" i="2"/>
  <c r="D277" i="2"/>
  <c r="D629" i="2"/>
  <c r="D419" i="2"/>
  <c r="D605" i="2"/>
  <c r="D559" i="2"/>
  <c r="D489" i="2"/>
  <c r="H382" i="2"/>
  <c r="G382" i="2"/>
  <c r="E382" i="2"/>
  <c r="K382" i="2"/>
  <c r="F382" i="2"/>
  <c r="E362" i="2"/>
  <c r="F362" i="2"/>
  <c r="K362" i="2"/>
  <c r="G362" i="2"/>
  <c r="H362" i="2"/>
  <c r="E312" i="2"/>
  <c r="G312" i="2"/>
  <c r="H312" i="2"/>
  <c r="K312" i="2"/>
  <c r="F312" i="2"/>
  <c r="K241" i="2"/>
  <c r="F292" i="2"/>
  <c r="H292" i="2"/>
  <c r="G241" i="2"/>
  <c r="F241" i="2"/>
  <c r="E241" i="2"/>
  <c r="K292" i="2"/>
  <c r="E292" i="2"/>
  <c r="G292" i="2"/>
  <c r="H241" i="2"/>
  <c r="F223" i="2"/>
  <c r="E223" i="2"/>
  <c r="H223" i="2"/>
  <c r="K223" i="2"/>
  <c r="G223" i="2"/>
  <c r="D242" i="2"/>
  <c r="D222" i="2"/>
  <c r="D594" i="2"/>
  <c r="D349" i="2"/>
  <c r="D325" i="2"/>
  <c r="D500" i="2"/>
  <c r="D454" i="2"/>
  <c r="D570" i="2"/>
  <c r="D430" i="2"/>
  <c r="D290" i="2"/>
  <c r="D384" i="2"/>
  <c r="D314" i="2"/>
  <c r="D524" i="2"/>
  <c r="D360" i="2"/>
  <c r="L627" i="2" l="1"/>
  <c r="I627" i="2"/>
  <c r="L607" i="2"/>
  <c r="I607" i="2"/>
  <c r="L572" i="2"/>
  <c r="I572" i="2"/>
  <c r="L592" i="2"/>
  <c r="I592" i="2"/>
  <c r="C595" i="2"/>
  <c r="C569" i="2"/>
  <c r="C630" i="2"/>
  <c r="C604" i="2"/>
  <c r="L522" i="2"/>
  <c r="I522" i="2"/>
  <c r="I557" i="2"/>
  <c r="L557" i="2"/>
  <c r="I502" i="2"/>
  <c r="L502" i="2"/>
  <c r="L537" i="2"/>
  <c r="I537" i="2"/>
  <c r="C499" i="2"/>
  <c r="C560" i="2"/>
  <c r="C534" i="2"/>
  <c r="C525" i="2"/>
  <c r="I452" i="2"/>
  <c r="L452" i="2"/>
  <c r="L467" i="2"/>
  <c r="I467" i="2"/>
  <c r="L487" i="2"/>
  <c r="I487" i="2"/>
  <c r="I432" i="2"/>
  <c r="L432" i="2"/>
  <c r="C455" i="2"/>
  <c r="C429" i="2"/>
  <c r="C490" i="2"/>
  <c r="C464" i="2"/>
  <c r="I362" i="2"/>
  <c r="L362" i="2"/>
  <c r="L397" i="2"/>
  <c r="I397" i="2"/>
  <c r="I382" i="2"/>
  <c r="L382" i="2"/>
  <c r="I417" i="2"/>
  <c r="L417" i="2"/>
  <c r="C359" i="2"/>
  <c r="C420" i="2"/>
  <c r="C385" i="2"/>
  <c r="C394" i="2"/>
  <c r="L292" i="2"/>
  <c r="I292" i="2"/>
  <c r="L312" i="2"/>
  <c r="I312" i="2"/>
  <c r="I327" i="2"/>
  <c r="L327" i="2"/>
  <c r="L347" i="2"/>
  <c r="I347" i="2"/>
  <c r="C289" i="2"/>
  <c r="C315" i="2"/>
  <c r="C324" i="2"/>
  <c r="C350" i="2"/>
  <c r="L276" i="2"/>
  <c r="I276" i="2"/>
  <c r="L258" i="2"/>
  <c r="I258" i="2"/>
  <c r="L241" i="2"/>
  <c r="I241" i="2"/>
  <c r="I223" i="2"/>
  <c r="L223" i="2"/>
  <c r="C279" i="2"/>
  <c r="C280" i="2" s="1"/>
  <c r="C244" i="2"/>
  <c r="C245" i="2" s="1"/>
  <c r="C220" i="2"/>
  <c r="C219" i="2" s="1"/>
  <c r="C255" i="2"/>
  <c r="C254" i="2" s="1"/>
  <c r="F348" i="2"/>
  <c r="K326" i="2"/>
  <c r="G348" i="2"/>
  <c r="K348" i="2"/>
  <c r="F326" i="2"/>
  <c r="G326" i="2"/>
  <c r="H326" i="2"/>
  <c r="H348" i="2"/>
  <c r="E348" i="2"/>
  <c r="E326" i="2"/>
  <c r="E628" i="2"/>
  <c r="G628" i="2"/>
  <c r="K628" i="2"/>
  <c r="F628" i="2"/>
  <c r="H628" i="2"/>
  <c r="K606" i="2"/>
  <c r="F606" i="2"/>
  <c r="E606" i="2"/>
  <c r="H606" i="2"/>
  <c r="G606" i="2"/>
  <c r="G558" i="2"/>
  <c r="F558" i="2"/>
  <c r="K558" i="2"/>
  <c r="E558" i="2"/>
  <c r="H558" i="2"/>
  <c r="H536" i="2"/>
  <c r="G536" i="2"/>
  <c r="F536" i="2"/>
  <c r="K536" i="2"/>
  <c r="E536" i="2"/>
  <c r="K488" i="2"/>
  <c r="E488" i="2"/>
  <c r="F488" i="2"/>
  <c r="G488" i="2"/>
  <c r="H488" i="2"/>
  <c r="K466" i="2"/>
  <c r="E418" i="2"/>
  <c r="E466" i="2"/>
  <c r="H466" i="2"/>
  <c r="G418" i="2"/>
  <c r="G466" i="2"/>
  <c r="F418" i="2"/>
  <c r="H418" i="2"/>
  <c r="K418" i="2"/>
  <c r="F466" i="2"/>
  <c r="K396" i="2"/>
  <c r="H396" i="2"/>
  <c r="E396" i="2"/>
  <c r="G396" i="2"/>
  <c r="F396" i="2"/>
  <c r="G277" i="2"/>
  <c r="Q277" i="2"/>
  <c r="S277" i="2"/>
  <c r="F277" i="2"/>
  <c r="K277" i="2"/>
  <c r="H277" i="2"/>
  <c r="P277" i="2"/>
  <c r="R277" i="2"/>
  <c r="E277" i="2"/>
  <c r="H257" i="2"/>
  <c r="E257" i="2"/>
  <c r="K257" i="2"/>
  <c r="F257" i="2"/>
  <c r="G257" i="2"/>
  <c r="G593" i="2"/>
  <c r="F593" i="2"/>
  <c r="K593" i="2"/>
  <c r="D278" i="2"/>
  <c r="D464" i="2"/>
  <c r="E593" i="2"/>
  <c r="D256" i="2"/>
  <c r="H593" i="2"/>
  <c r="D394" i="2"/>
  <c r="D420" i="2"/>
  <c r="D604" i="2"/>
  <c r="D560" i="2"/>
  <c r="D534" i="2"/>
  <c r="D490" i="2"/>
  <c r="D630" i="2"/>
  <c r="E571" i="2"/>
  <c r="G571" i="2"/>
  <c r="H571" i="2"/>
  <c r="F571" i="2"/>
  <c r="K571" i="2"/>
  <c r="E453" i="2"/>
  <c r="F523" i="2"/>
  <c r="K501" i="2"/>
  <c r="F453" i="2"/>
  <c r="H453" i="2"/>
  <c r="E523" i="2"/>
  <c r="E501" i="2"/>
  <c r="K453" i="2"/>
  <c r="H501" i="2"/>
  <c r="G453" i="2"/>
  <c r="K523" i="2"/>
  <c r="F501" i="2"/>
  <c r="G501" i="2"/>
  <c r="G523" i="2"/>
  <c r="H523" i="2"/>
  <c r="G431" i="2"/>
  <c r="E431" i="2"/>
  <c r="K431" i="2"/>
  <c r="H431" i="2"/>
  <c r="F431" i="2"/>
  <c r="G383" i="2"/>
  <c r="E383" i="2"/>
  <c r="K383" i="2"/>
  <c r="H383" i="2"/>
  <c r="F383" i="2"/>
  <c r="K361" i="2"/>
  <c r="H361" i="2"/>
  <c r="F361" i="2"/>
  <c r="G361" i="2"/>
  <c r="E361" i="2"/>
  <c r="E313" i="2"/>
  <c r="F313" i="2"/>
  <c r="H313" i="2"/>
  <c r="G313" i="2"/>
  <c r="K313" i="2"/>
  <c r="K242" i="2"/>
  <c r="G242" i="2"/>
  <c r="E242" i="2"/>
  <c r="K291" i="2"/>
  <c r="F242" i="2"/>
  <c r="F291" i="2"/>
  <c r="E291" i="2"/>
  <c r="H242" i="2"/>
  <c r="G291" i="2"/>
  <c r="H291" i="2"/>
  <c r="F222" i="2"/>
  <c r="K222" i="2"/>
  <c r="E222" i="2"/>
  <c r="G222" i="2"/>
  <c r="H222" i="2"/>
  <c r="D243" i="2"/>
  <c r="D324" i="2"/>
  <c r="D455" i="2"/>
  <c r="D220" i="2"/>
  <c r="D429" i="2"/>
  <c r="D350" i="2"/>
  <c r="D499" i="2"/>
  <c r="D359" i="2"/>
  <c r="D221" i="2"/>
  <c r="D595" i="2"/>
  <c r="D315" i="2"/>
  <c r="D569" i="2"/>
  <c r="D289" i="2"/>
  <c r="D385" i="2"/>
  <c r="D525" i="2"/>
  <c r="C281" i="2" l="1"/>
  <c r="C253" i="2"/>
  <c r="C246" i="2"/>
  <c r="C218" i="2"/>
  <c r="L593" i="2"/>
  <c r="I593" i="2"/>
  <c r="I606" i="2"/>
  <c r="L606" i="2"/>
  <c r="I628" i="2"/>
  <c r="L628" i="2"/>
  <c r="I571" i="2"/>
  <c r="L571" i="2"/>
  <c r="C568" i="2"/>
  <c r="C603" i="2"/>
  <c r="C631" i="2"/>
  <c r="C596" i="2"/>
  <c r="L558" i="2"/>
  <c r="I558" i="2"/>
  <c r="L536" i="2"/>
  <c r="I536" i="2"/>
  <c r="I523" i="2"/>
  <c r="L523" i="2"/>
  <c r="I501" i="2"/>
  <c r="L501" i="2"/>
  <c r="C498" i="2"/>
  <c r="C533" i="2"/>
  <c r="C561" i="2"/>
  <c r="C526" i="2"/>
  <c r="I488" i="2"/>
  <c r="L488" i="2"/>
  <c r="L431" i="2"/>
  <c r="I431" i="2"/>
  <c r="L453" i="2"/>
  <c r="I453" i="2"/>
  <c r="I466" i="2"/>
  <c r="L466" i="2"/>
  <c r="C463" i="2"/>
  <c r="C428" i="2"/>
  <c r="C491" i="2"/>
  <c r="C456" i="2"/>
  <c r="L396" i="2"/>
  <c r="I396" i="2"/>
  <c r="L383" i="2"/>
  <c r="I383" i="2"/>
  <c r="L418" i="2"/>
  <c r="I418" i="2"/>
  <c r="L361" i="2"/>
  <c r="I361" i="2"/>
  <c r="C358" i="2"/>
  <c r="C393" i="2"/>
  <c r="C421" i="2"/>
  <c r="C386" i="2"/>
  <c r="I313" i="2"/>
  <c r="L313" i="2"/>
  <c r="I326" i="2"/>
  <c r="L326" i="2"/>
  <c r="I348" i="2"/>
  <c r="L348" i="2"/>
  <c r="I291" i="2"/>
  <c r="L291" i="2"/>
  <c r="C351" i="2"/>
  <c r="C316" i="2"/>
  <c r="C323" i="2"/>
  <c r="C288" i="2"/>
  <c r="L277" i="2"/>
  <c r="I277" i="2"/>
  <c r="L257" i="2"/>
  <c r="I257" i="2"/>
  <c r="I242" i="2"/>
  <c r="L242" i="2"/>
  <c r="L222" i="2"/>
  <c r="I222" i="2"/>
  <c r="H325" i="2"/>
  <c r="E325" i="2"/>
  <c r="F349" i="2"/>
  <c r="K349" i="2"/>
  <c r="F325" i="2"/>
  <c r="H349" i="2"/>
  <c r="E349" i="2"/>
  <c r="G325" i="2"/>
  <c r="K325" i="2"/>
  <c r="G349" i="2"/>
  <c r="G605" i="2"/>
  <c r="H605" i="2"/>
  <c r="F629" i="2"/>
  <c r="K535" i="2"/>
  <c r="G535" i="2"/>
  <c r="E489" i="2"/>
  <c r="G629" i="2"/>
  <c r="F535" i="2"/>
  <c r="K489" i="2"/>
  <c r="F559" i="2"/>
  <c r="E559" i="2"/>
  <c r="G559" i="2"/>
  <c r="H489" i="2"/>
  <c r="F489" i="2"/>
  <c r="K605" i="2"/>
  <c r="E605" i="2"/>
  <c r="F465" i="2"/>
  <c r="H465" i="2"/>
  <c r="F605" i="2"/>
  <c r="K629" i="2"/>
  <c r="H629" i="2"/>
  <c r="H559" i="2"/>
  <c r="K559" i="2"/>
  <c r="E465" i="2"/>
  <c r="G465" i="2"/>
  <c r="G489" i="2"/>
  <c r="H535" i="2"/>
  <c r="K465" i="2"/>
  <c r="E629" i="2"/>
  <c r="E535" i="2"/>
  <c r="G570" i="2"/>
  <c r="E570" i="2"/>
  <c r="F594" i="2"/>
  <c r="H500" i="2"/>
  <c r="E524" i="2"/>
  <c r="F524" i="2"/>
  <c r="F500" i="2"/>
  <c r="H430" i="2"/>
  <c r="K454" i="2"/>
  <c r="F430" i="2"/>
  <c r="E430" i="2"/>
  <c r="K594" i="2"/>
  <c r="K524" i="2"/>
  <c r="G524" i="2"/>
  <c r="H524" i="2"/>
  <c r="G430" i="2"/>
  <c r="E454" i="2"/>
  <c r="F570" i="2"/>
  <c r="G594" i="2"/>
  <c r="E594" i="2"/>
  <c r="E500" i="2"/>
  <c r="H454" i="2"/>
  <c r="H570" i="2"/>
  <c r="K570" i="2"/>
  <c r="H594" i="2"/>
  <c r="K500" i="2"/>
  <c r="G500" i="2"/>
  <c r="G454" i="2"/>
  <c r="K430" i="2"/>
  <c r="F454" i="2"/>
  <c r="F419" i="2"/>
  <c r="K419" i="2"/>
  <c r="G419" i="2"/>
  <c r="E419" i="2"/>
  <c r="H419" i="2"/>
  <c r="G395" i="2"/>
  <c r="K395" i="2"/>
  <c r="H395" i="2"/>
  <c r="E395" i="2"/>
  <c r="F395" i="2"/>
  <c r="F278" i="2"/>
  <c r="S278" i="2"/>
  <c r="Q278" i="2"/>
  <c r="K278" i="2"/>
  <c r="E278" i="2"/>
  <c r="G278" i="2"/>
  <c r="R278" i="2"/>
  <c r="P278" i="2"/>
  <c r="H278" i="2"/>
  <c r="F256" i="2"/>
  <c r="K256" i="2"/>
  <c r="G256" i="2"/>
  <c r="E256" i="2"/>
  <c r="H256" i="2"/>
  <c r="D255" i="2"/>
  <c r="D463" i="2"/>
  <c r="D533" i="2"/>
  <c r="D254" i="2"/>
  <c r="D631" i="2"/>
  <c r="D279" i="2"/>
  <c r="D393" i="2"/>
  <c r="D280" i="2"/>
  <c r="D491" i="2"/>
  <c r="D603" i="2"/>
  <c r="D561" i="2"/>
  <c r="D421" i="2"/>
  <c r="F384" i="2"/>
  <c r="E384" i="2"/>
  <c r="H384" i="2"/>
  <c r="G384" i="2"/>
  <c r="K384" i="2"/>
  <c r="K360" i="2"/>
  <c r="H360" i="2"/>
  <c r="E360" i="2"/>
  <c r="F360" i="2"/>
  <c r="G360" i="2"/>
  <c r="H314" i="2"/>
  <c r="F314" i="2"/>
  <c r="G314" i="2"/>
  <c r="K314" i="2"/>
  <c r="E314" i="2"/>
  <c r="F243" i="2"/>
  <c r="G290" i="2"/>
  <c r="K290" i="2"/>
  <c r="K243" i="2"/>
  <c r="E243" i="2"/>
  <c r="F290" i="2"/>
  <c r="E290" i="2"/>
  <c r="G243" i="2"/>
  <c r="H290" i="2"/>
  <c r="H243" i="2"/>
  <c r="K220" i="2"/>
  <c r="F221" i="2"/>
  <c r="E220" i="2"/>
  <c r="H221" i="2"/>
  <c r="K221" i="2"/>
  <c r="H220" i="2"/>
  <c r="E221" i="2"/>
  <c r="G221" i="2"/>
  <c r="F220" i="2"/>
  <c r="G220" i="2"/>
  <c r="D498" i="2"/>
  <c r="D358" i="2"/>
  <c r="D244" i="2"/>
  <c r="D351" i="2"/>
  <c r="D526" i="2"/>
  <c r="D245" i="2"/>
  <c r="D316" i="2"/>
  <c r="D219" i="2"/>
  <c r="D568" i="2"/>
  <c r="D428" i="2"/>
  <c r="D323" i="2"/>
  <c r="D596" i="2"/>
  <c r="D288" i="2"/>
  <c r="D456" i="2"/>
  <c r="D386" i="2"/>
  <c r="F254" i="2" l="1"/>
  <c r="L254" i="2"/>
  <c r="I254" i="2"/>
  <c r="K254" i="2"/>
  <c r="H254" i="2"/>
  <c r="G254" i="2"/>
  <c r="E254" i="2"/>
  <c r="L629" i="2"/>
  <c r="I629" i="2"/>
  <c r="L605" i="2"/>
  <c r="I605" i="2"/>
  <c r="C252" i="2"/>
  <c r="C282" i="2"/>
  <c r="L594" i="2"/>
  <c r="I594" i="2"/>
  <c r="L570" i="2"/>
  <c r="I570" i="2"/>
  <c r="C247" i="2"/>
  <c r="C217" i="2"/>
  <c r="C597" i="2"/>
  <c r="C602" i="2"/>
  <c r="C567" i="2"/>
  <c r="C632" i="2"/>
  <c r="L559" i="2"/>
  <c r="I559" i="2"/>
  <c r="L524" i="2"/>
  <c r="I524" i="2"/>
  <c r="L500" i="2"/>
  <c r="I500" i="2"/>
  <c r="I535" i="2"/>
  <c r="L535" i="2"/>
  <c r="C527" i="2"/>
  <c r="C532" i="2"/>
  <c r="C562" i="2"/>
  <c r="C497" i="2"/>
  <c r="I489" i="2"/>
  <c r="L489" i="2"/>
  <c r="I465" i="2"/>
  <c r="L465" i="2"/>
  <c r="L454" i="2"/>
  <c r="I454" i="2"/>
  <c r="L430" i="2"/>
  <c r="I430" i="2"/>
  <c r="C427" i="2"/>
  <c r="C457" i="2"/>
  <c r="C462" i="2"/>
  <c r="C492" i="2"/>
  <c r="L384" i="2"/>
  <c r="I384" i="2"/>
  <c r="L360" i="2"/>
  <c r="I360" i="2"/>
  <c r="L395" i="2"/>
  <c r="I395" i="2"/>
  <c r="L419" i="2"/>
  <c r="I419" i="2"/>
  <c r="C392" i="2"/>
  <c r="C422" i="2"/>
  <c r="C387" i="2"/>
  <c r="C357" i="2"/>
  <c r="L349" i="2"/>
  <c r="I349" i="2"/>
  <c r="I325" i="2"/>
  <c r="L325" i="2"/>
  <c r="I324" i="2"/>
  <c r="E324" i="2"/>
  <c r="H324" i="2"/>
  <c r="K324" i="2"/>
  <c r="F324" i="2"/>
  <c r="G324" i="2"/>
  <c r="L324" i="2"/>
  <c r="L314" i="2"/>
  <c r="I314" i="2"/>
  <c r="L290" i="2"/>
  <c r="I290" i="2"/>
  <c r="C287" i="2"/>
  <c r="C317" i="2"/>
  <c r="C322" i="2"/>
  <c r="C352" i="2"/>
  <c r="I278" i="2"/>
  <c r="L278" i="2"/>
  <c r="L256" i="2"/>
  <c r="I256" i="2"/>
  <c r="L243" i="2"/>
  <c r="I243" i="2"/>
  <c r="I220" i="2"/>
  <c r="L220" i="2"/>
  <c r="I221" i="2"/>
  <c r="L221" i="2"/>
  <c r="E350" i="2"/>
  <c r="K350" i="2"/>
  <c r="F350" i="2"/>
  <c r="G350" i="2"/>
  <c r="H350" i="2"/>
  <c r="H394" i="2"/>
  <c r="K394" i="2"/>
  <c r="G604" i="2"/>
  <c r="F604" i="2"/>
  <c r="E604" i="2"/>
  <c r="H604" i="2"/>
  <c r="F394" i="2"/>
  <c r="E394" i="2"/>
  <c r="K604" i="2"/>
  <c r="G394" i="2"/>
  <c r="F219" i="2"/>
  <c r="E219" i="2"/>
  <c r="F359" i="2"/>
  <c r="F289" i="2"/>
  <c r="K569" i="2"/>
  <c r="G569" i="2"/>
  <c r="K219" i="2"/>
  <c r="H359" i="2"/>
  <c r="E359" i="2"/>
  <c r="G289" i="2"/>
  <c r="H219" i="2"/>
  <c r="K289" i="2"/>
  <c r="E569" i="2"/>
  <c r="G219" i="2"/>
  <c r="G359" i="2"/>
  <c r="K359" i="2"/>
  <c r="E289" i="2"/>
  <c r="H289" i="2"/>
  <c r="F569" i="2"/>
  <c r="H569" i="2"/>
  <c r="K630" i="2"/>
  <c r="H630" i="2"/>
  <c r="E630" i="2"/>
  <c r="F630" i="2"/>
  <c r="G630" i="2"/>
  <c r="E560" i="2"/>
  <c r="H560" i="2"/>
  <c r="F560" i="2"/>
  <c r="K560" i="2"/>
  <c r="G560" i="2"/>
  <c r="F490" i="2"/>
  <c r="E534" i="2"/>
  <c r="G534" i="2"/>
  <c r="G490" i="2"/>
  <c r="K490" i="2"/>
  <c r="H490" i="2"/>
  <c r="E490" i="2"/>
  <c r="H534" i="2"/>
  <c r="F534" i="2"/>
  <c r="K534" i="2"/>
  <c r="F464" i="2"/>
  <c r="H464" i="2"/>
  <c r="E420" i="2"/>
  <c r="F420" i="2"/>
  <c r="E464" i="2"/>
  <c r="G464" i="2"/>
  <c r="K420" i="2"/>
  <c r="G420" i="2"/>
  <c r="K464" i="2"/>
  <c r="H420" i="2"/>
  <c r="H279" i="2"/>
  <c r="E279" i="2"/>
  <c r="F280" i="2"/>
  <c r="E280" i="2"/>
  <c r="G279" i="2"/>
  <c r="K279" i="2"/>
  <c r="G280" i="2"/>
  <c r="H280" i="2"/>
  <c r="F279" i="2"/>
  <c r="K280" i="2"/>
  <c r="H255" i="2"/>
  <c r="G255" i="2"/>
  <c r="K255" i="2"/>
  <c r="F255" i="2"/>
  <c r="E255" i="2"/>
  <c r="F595" i="2"/>
  <c r="D602" i="2"/>
  <c r="K595" i="2"/>
  <c r="D422" i="2"/>
  <c r="G595" i="2"/>
  <c r="D392" i="2"/>
  <c r="H595" i="2"/>
  <c r="D632" i="2"/>
  <c r="D281" i="2"/>
  <c r="D532" i="2"/>
  <c r="E595" i="2"/>
  <c r="D492" i="2"/>
  <c r="D253" i="2"/>
  <c r="D562" i="2"/>
  <c r="D462" i="2"/>
  <c r="G525" i="2"/>
  <c r="F525" i="2"/>
  <c r="H525" i="2"/>
  <c r="K525" i="2"/>
  <c r="E525" i="2"/>
  <c r="E499" i="2"/>
  <c r="K455" i="2"/>
  <c r="E455" i="2"/>
  <c r="G499" i="2"/>
  <c r="G455" i="2"/>
  <c r="F455" i="2"/>
  <c r="F499" i="2"/>
  <c r="H499" i="2"/>
  <c r="K499" i="2"/>
  <c r="H455" i="2"/>
  <c r="H429" i="2"/>
  <c r="F429" i="2"/>
  <c r="G429" i="2"/>
  <c r="K429" i="2"/>
  <c r="E429" i="2"/>
  <c r="F385" i="2"/>
  <c r="H385" i="2"/>
  <c r="G385" i="2"/>
  <c r="E385" i="2"/>
  <c r="K385" i="2"/>
  <c r="E315" i="2"/>
  <c r="K315" i="2"/>
  <c r="H315" i="2"/>
  <c r="F315" i="2"/>
  <c r="G315" i="2"/>
  <c r="H245" i="2"/>
  <c r="E245" i="2"/>
  <c r="F244" i="2"/>
  <c r="F245" i="2"/>
  <c r="G245" i="2"/>
  <c r="K245" i="2"/>
  <c r="H244" i="2"/>
  <c r="G244" i="2"/>
  <c r="K244" i="2"/>
  <c r="E244" i="2"/>
  <c r="D497" i="2"/>
  <c r="D357" i="2"/>
  <c r="D218" i="2"/>
  <c r="D352" i="2"/>
  <c r="D287" i="2"/>
  <c r="D427" i="2"/>
  <c r="D597" i="2"/>
  <c r="D317" i="2"/>
  <c r="D322" i="2"/>
  <c r="D527" i="2"/>
  <c r="D246" i="2"/>
  <c r="D457" i="2"/>
  <c r="D387" i="2"/>
  <c r="D567" i="2"/>
  <c r="L280" i="2" l="1"/>
  <c r="I280" i="2"/>
  <c r="I279" i="2"/>
  <c r="L279" i="2"/>
  <c r="L255" i="2"/>
  <c r="I255" i="2"/>
  <c r="L244" i="2"/>
  <c r="I244" i="2"/>
  <c r="L245" i="2"/>
  <c r="I245" i="2"/>
  <c r="L394" i="2"/>
  <c r="I394" i="2"/>
  <c r="H253" i="2"/>
  <c r="E253" i="2"/>
  <c r="K253" i="2"/>
  <c r="G253" i="2"/>
  <c r="I253" i="2"/>
  <c r="L253" i="2"/>
  <c r="F253" i="2"/>
  <c r="C251" i="2"/>
  <c r="C283" i="2"/>
  <c r="L359" i="2"/>
  <c r="I359" i="2"/>
  <c r="L219" i="2"/>
  <c r="I219" i="2"/>
  <c r="L289" i="2"/>
  <c r="I289" i="2"/>
  <c r="C216" i="2"/>
  <c r="C248" i="2"/>
  <c r="I569" i="2"/>
  <c r="L569" i="2"/>
  <c r="L595" i="2"/>
  <c r="I595" i="2"/>
  <c r="L604" i="2"/>
  <c r="I604" i="2"/>
  <c r="I630" i="2"/>
  <c r="L630" i="2"/>
  <c r="C601" i="2"/>
  <c r="C633" i="2"/>
  <c r="C598" i="2"/>
  <c r="C566" i="2"/>
  <c r="I534" i="2"/>
  <c r="L534" i="2"/>
  <c r="L499" i="2"/>
  <c r="I499" i="2"/>
  <c r="L464" i="2"/>
  <c r="I464" i="2"/>
  <c r="L429" i="2"/>
  <c r="I429" i="2"/>
  <c r="I560" i="2"/>
  <c r="L560" i="2"/>
  <c r="I525" i="2"/>
  <c r="L525" i="2"/>
  <c r="C496" i="2"/>
  <c r="C531" i="2"/>
  <c r="C563" i="2"/>
  <c r="C528" i="2"/>
  <c r="I490" i="2"/>
  <c r="L490" i="2"/>
  <c r="I455" i="2"/>
  <c r="L455" i="2"/>
  <c r="C461" i="2"/>
  <c r="C493" i="2"/>
  <c r="C458" i="2"/>
  <c r="C426" i="2"/>
  <c r="I420" i="2"/>
  <c r="L420" i="2"/>
  <c r="I385" i="2"/>
  <c r="L385" i="2"/>
  <c r="C356" i="2"/>
  <c r="C423" i="2"/>
  <c r="C388" i="2"/>
  <c r="C391" i="2"/>
  <c r="L350" i="2"/>
  <c r="I350" i="2"/>
  <c r="K323" i="2"/>
  <c r="F323" i="2"/>
  <c r="I323" i="2"/>
  <c r="E323" i="2"/>
  <c r="L323" i="2"/>
  <c r="G323" i="2"/>
  <c r="H323" i="2"/>
  <c r="I315" i="2"/>
  <c r="L315" i="2"/>
  <c r="C353" i="2"/>
  <c r="C318" i="2"/>
  <c r="C286" i="2"/>
  <c r="C321" i="2"/>
  <c r="F351" i="2"/>
  <c r="K351" i="2"/>
  <c r="E351" i="2"/>
  <c r="H351" i="2"/>
  <c r="G351" i="2"/>
  <c r="G631" i="2"/>
  <c r="K603" i="2"/>
  <c r="F463" i="2"/>
  <c r="G463" i="2"/>
  <c r="E631" i="2"/>
  <c r="G603" i="2"/>
  <c r="H463" i="2"/>
  <c r="H631" i="2"/>
  <c r="F631" i="2"/>
  <c r="K533" i="2"/>
  <c r="H393" i="2"/>
  <c r="F561" i="2"/>
  <c r="G491" i="2"/>
  <c r="H603" i="2"/>
  <c r="F603" i="2"/>
  <c r="F533" i="2"/>
  <c r="E533" i="2"/>
  <c r="K463" i="2"/>
  <c r="E463" i="2"/>
  <c r="F393" i="2"/>
  <c r="E561" i="2"/>
  <c r="K491" i="2"/>
  <c r="H491" i="2"/>
  <c r="G561" i="2"/>
  <c r="E491" i="2"/>
  <c r="K631" i="2"/>
  <c r="E603" i="2"/>
  <c r="G533" i="2"/>
  <c r="E393" i="2"/>
  <c r="K393" i="2"/>
  <c r="H561" i="2"/>
  <c r="F491" i="2"/>
  <c r="H533" i="2"/>
  <c r="G393" i="2"/>
  <c r="K561" i="2"/>
  <c r="E568" i="2"/>
  <c r="E596" i="2"/>
  <c r="H596" i="2"/>
  <c r="E498" i="2"/>
  <c r="G428" i="2"/>
  <c r="H358" i="2"/>
  <c r="K358" i="2"/>
  <c r="F288" i="2"/>
  <c r="G288" i="2"/>
  <c r="F526" i="2"/>
  <c r="E218" i="2"/>
  <c r="K218" i="2"/>
  <c r="H568" i="2"/>
  <c r="G596" i="2"/>
  <c r="H498" i="2"/>
  <c r="H428" i="2"/>
  <c r="K428" i="2"/>
  <c r="G358" i="2"/>
  <c r="H288" i="2"/>
  <c r="E288" i="2"/>
  <c r="G526" i="2"/>
  <c r="H526" i="2"/>
  <c r="H456" i="2"/>
  <c r="E456" i="2"/>
  <c r="G218" i="2"/>
  <c r="K568" i="2"/>
  <c r="G568" i="2"/>
  <c r="F596" i="2"/>
  <c r="G498" i="2"/>
  <c r="F498" i="2"/>
  <c r="F428" i="2"/>
  <c r="E428" i="2"/>
  <c r="F358" i="2"/>
  <c r="K526" i="2"/>
  <c r="E526" i="2"/>
  <c r="F456" i="2"/>
  <c r="H218" i="2"/>
  <c r="F218" i="2"/>
  <c r="F568" i="2"/>
  <c r="K596" i="2"/>
  <c r="K498" i="2"/>
  <c r="E358" i="2"/>
  <c r="K288" i="2"/>
  <c r="G456" i="2"/>
  <c r="K456" i="2"/>
  <c r="F421" i="2"/>
  <c r="G421" i="2"/>
  <c r="E421" i="2"/>
  <c r="K421" i="2"/>
  <c r="H421" i="2"/>
  <c r="F281" i="2"/>
  <c r="H281" i="2"/>
  <c r="G281" i="2"/>
  <c r="E281" i="2"/>
  <c r="K281" i="2"/>
  <c r="D601" i="2"/>
  <c r="D252" i="2"/>
  <c r="D563" i="2"/>
  <c r="D461" i="2"/>
  <c r="D282" i="2"/>
  <c r="D251" i="2"/>
  <c r="D633" i="2"/>
  <c r="D283" i="2"/>
  <c r="D531" i="2"/>
  <c r="D493" i="2"/>
  <c r="D391" i="2"/>
  <c r="D423" i="2"/>
  <c r="G386" i="2"/>
  <c r="H386" i="2"/>
  <c r="K386" i="2"/>
  <c r="F386" i="2"/>
  <c r="E386" i="2"/>
  <c r="K316" i="2"/>
  <c r="E316" i="2"/>
  <c r="G316" i="2"/>
  <c r="H316" i="2"/>
  <c r="F316" i="2"/>
  <c r="E246" i="2"/>
  <c r="G246" i="2"/>
  <c r="F246" i="2"/>
  <c r="H246" i="2"/>
  <c r="K246" i="2"/>
  <c r="D598" i="2"/>
  <c r="D458" i="2"/>
  <c r="D217" i="2"/>
  <c r="D286" i="2"/>
  <c r="D216" i="2"/>
  <c r="D528" i="2"/>
  <c r="D248" i="2"/>
  <c r="D356" i="2"/>
  <c r="D321" i="2"/>
  <c r="D388" i="2"/>
  <c r="D426" i="2"/>
  <c r="D353" i="2"/>
  <c r="D496" i="2"/>
  <c r="D247" i="2"/>
  <c r="D318" i="2"/>
  <c r="D566" i="2"/>
  <c r="I281" i="2" l="1"/>
  <c r="L281" i="2"/>
  <c r="L246" i="2"/>
  <c r="I246" i="2"/>
  <c r="I393" i="2"/>
  <c r="L393" i="2"/>
  <c r="K251" i="2"/>
  <c r="I251" i="2"/>
  <c r="F251" i="2"/>
  <c r="G251" i="2"/>
  <c r="L251" i="2"/>
  <c r="E251" i="2"/>
  <c r="H251" i="2"/>
  <c r="I533" i="2"/>
  <c r="L533" i="2"/>
  <c r="H252" i="2"/>
  <c r="G252" i="2"/>
  <c r="F252" i="2"/>
  <c r="I252" i="2"/>
  <c r="K252" i="2"/>
  <c r="L252" i="2"/>
  <c r="E252" i="2"/>
  <c r="I603" i="2"/>
  <c r="L603" i="2"/>
  <c r="I463" i="2"/>
  <c r="L463" i="2"/>
  <c r="I631" i="2"/>
  <c r="L631" i="2"/>
  <c r="L498" i="2"/>
  <c r="I498" i="2"/>
  <c r="I568" i="2"/>
  <c r="L568" i="2"/>
  <c r="L218" i="2"/>
  <c r="I218" i="2"/>
  <c r="I358" i="2"/>
  <c r="L358" i="2"/>
  <c r="L596" i="2"/>
  <c r="I596" i="2"/>
  <c r="L288" i="2"/>
  <c r="I288" i="2"/>
  <c r="L428" i="2"/>
  <c r="I428" i="2"/>
  <c r="I561" i="2"/>
  <c r="L561" i="2"/>
  <c r="I526" i="2"/>
  <c r="L526" i="2"/>
  <c r="I456" i="2"/>
  <c r="L456" i="2"/>
  <c r="I491" i="2"/>
  <c r="L491" i="2"/>
  <c r="I386" i="2"/>
  <c r="L386" i="2"/>
  <c r="I421" i="2"/>
  <c r="L421" i="2"/>
  <c r="I351" i="2"/>
  <c r="L351" i="2"/>
  <c r="H321" i="2"/>
  <c r="L321" i="2"/>
  <c r="G321" i="2"/>
  <c r="I321" i="2"/>
  <c r="E321" i="2"/>
  <c r="K321" i="2"/>
  <c r="F321" i="2"/>
  <c r="L322" i="2"/>
  <c r="G322" i="2"/>
  <c r="K322" i="2"/>
  <c r="F322" i="2"/>
  <c r="H322" i="2"/>
  <c r="I322" i="2"/>
  <c r="E322" i="2"/>
  <c r="L353" i="2"/>
  <c r="G353" i="2"/>
  <c r="K353" i="2"/>
  <c r="F353" i="2"/>
  <c r="H353" i="2"/>
  <c r="I353" i="2"/>
  <c r="E353" i="2"/>
  <c r="L316" i="2"/>
  <c r="I316" i="2"/>
  <c r="G352" i="2"/>
  <c r="F352" i="2"/>
  <c r="H352" i="2"/>
  <c r="E352" i="2"/>
  <c r="K352" i="2"/>
  <c r="G283" i="2"/>
  <c r="F601" i="2"/>
  <c r="H601" i="2"/>
  <c r="G602" i="2"/>
  <c r="H602" i="2"/>
  <c r="K532" i="2"/>
  <c r="H531" i="2"/>
  <c r="K531" i="2"/>
  <c r="E563" i="2"/>
  <c r="F493" i="2"/>
  <c r="K462" i="2"/>
  <c r="F391" i="2"/>
  <c r="H392" i="2"/>
  <c r="F423" i="2"/>
  <c r="F633" i="2"/>
  <c r="E602" i="2"/>
  <c r="F563" i="2"/>
  <c r="G493" i="2"/>
  <c r="E462" i="2"/>
  <c r="G391" i="2"/>
  <c r="K283" i="2"/>
  <c r="F283" i="2"/>
  <c r="G633" i="2"/>
  <c r="E633" i="2"/>
  <c r="G601" i="2"/>
  <c r="E532" i="2"/>
  <c r="E531" i="2"/>
  <c r="H563" i="2"/>
  <c r="E493" i="2"/>
  <c r="H461" i="2"/>
  <c r="G461" i="2"/>
  <c r="G462" i="2"/>
  <c r="F462" i="2"/>
  <c r="E391" i="2"/>
  <c r="E392" i="2"/>
  <c r="E283" i="2"/>
  <c r="K602" i="2"/>
  <c r="K563" i="2"/>
  <c r="K493" i="2"/>
  <c r="E461" i="2"/>
  <c r="K391" i="2"/>
  <c r="H423" i="2"/>
  <c r="H283" i="2"/>
  <c r="K633" i="2"/>
  <c r="H633" i="2"/>
  <c r="E601" i="2"/>
  <c r="F602" i="2"/>
  <c r="G532" i="2"/>
  <c r="F532" i="2"/>
  <c r="F531" i="2"/>
  <c r="G531" i="2"/>
  <c r="G563" i="2"/>
  <c r="H493" i="2"/>
  <c r="K461" i="2"/>
  <c r="H462" i="2"/>
  <c r="H391" i="2"/>
  <c r="K392" i="2"/>
  <c r="G392" i="2"/>
  <c r="G423" i="2"/>
  <c r="E423" i="2"/>
  <c r="K601" i="2"/>
  <c r="H532" i="2"/>
  <c r="F461" i="2"/>
  <c r="F392" i="2"/>
  <c r="K423" i="2"/>
  <c r="K216" i="2"/>
  <c r="F248" i="2"/>
  <c r="K567" i="2"/>
  <c r="F598" i="2"/>
  <c r="G528" i="2"/>
  <c r="G496" i="2"/>
  <c r="K497" i="2"/>
  <c r="E497" i="2"/>
  <c r="H458" i="2"/>
  <c r="F426" i="2"/>
  <c r="F388" i="2"/>
  <c r="G356" i="2"/>
  <c r="H356" i="2"/>
  <c r="F318" i="2"/>
  <c r="F287" i="2"/>
  <c r="K217" i="2"/>
  <c r="F217" i="2"/>
  <c r="H216" i="2"/>
  <c r="G216" i="2"/>
  <c r="G248" i="2"/>
  <c r="E248" i="2"/>
  <c r="G567" i="2"/>
  <c r="E567" i="2"/>
  <c r="F566" i="2"/>
  <c r="G566" i="2"/>
  <c r="G598" i="2"/>
  <c r="E598" i="2"/>
  <c r="H528" i="2"/>
  <c r="K496" i="2"/>
  <c r="F497" i="2"/>
  <c r="E458" i="2"/>
  <c r="K458" i="2"/>
  <c r="H426" i="2"/>
  <c r="G426" i="2"/>
  <c r="E427" i="2"/>
  <c r="F427" i="2"/>
  <c r="K388" i="2"/>
  <c r="E357" i="2"/>
  <c r="K356" i="2"/>
  <c r="E356" i="2"/>
  <c r="E318" i="2"/>
  <c r="E286" i="2"/>
  <c r="G286" i="2"/>
  <c r="E287" i="2"/>
  <c r="E566" i="2"/>
  <c r="K528" i="2"/>
  <c r="H497" i="2"/>
  <c r="K426" i="2"/>
  <c r="H388" i="2"/>
  <c r="F357" i="2"/>
  <c r="K286" i="2"/>
  <c r="H287" i="2"/>
  <c r="E217" i="2"/>
  <c r="G217" i="2"/>
  <c r="E216" i="2"/>
  <c r="K248" i="2"/>
  <c r="H567" i="2"/>
  <c r="K566" i="2"/>
  <c r="K598" i="2"/>
  <c r="E528" i="2"/>
  <c r="E496" i="2"/>
  <c r="H496" i="2"/>
  <c r="F458" i="2"/>
  <c r="G427" i="2"/>
  <c r="K427" i="2"/>
  <c r="G388" i="2"/>
  <c r="E388" i="2"/>
  <c r="K357" i="2"/>
  <c r="H357" i="2"/>
  <c r="F356" i="2"/>
  <c r="H318" i="2"/>
  <c r="G318" i="2"/>
  <c r="H286" i="2"/>
  <c r="F286" i="2"/>
  <c r="K287" i="2"/>
  <c r="H217" i="2"/>
  <c r="F216" i="2"/>
  <c r="H248" i="2"/>
  <c r="F567" i="2"/>
  <c r="H566" i="2"/>
  <c r="H598" i="2"/>
  <c r="F528" i="2"/>
  <c r="F496" i="2"/>
  <c r="G497" i="2"/>
  <c r="G458" i="2"/>
  <c r="E426" i="2"/>
  <c r="H427" i="2"/>
  <c r="G357" i="2"/>
  <c r="K318" i="2"/>
  <c r="G287" i="2"/>
  <c r="G632" i="2"/>
  <c r="K632" i="2"/>
  <c r="H632" i="2"/>
  <c r="E632" i="2"/>
  <c r="F632" i="2"/>
  <c r="F562" i="2"/>
  <c r="K562" i="2"/>
  <c r="E562" i="2"/>
  <c r="H562" i="2"/>
  <c r="G562" i="2"/>
  <c r="K492" i="2"/>
  <c r="F492" i="2"/>
  <c r="E492" i="2"/>
  <c r="G492" i="2"/>
  <c r="H492" i="2"/>
  <c r="K422" i="2"/>
  <c r="E422" i="2"/>
  <c r="F422" i="2"/>
  <c r="H422" i="2"/>
  <c r="G422" i="2"/>
  <c r="H282" i="2"/>
  <c r="F282" i="2"/>
  <c r="E282" i="2"/>
  <c r="G282" i="2"/>
  <c r="K282" i="2"/>
  <c r="G597" i="2"/>
  <c r="K597" i="2"/>
  <c r="F597" i="2"/>
  <c r="H597" i="2"/>
  <c r="E597" i="2"/>
  <c r="H527" i="2"/>
  <c r="F527" i="2"/>
  <c r="G527" i="2"/>
  <c r="K527" i="2"/>
  <c r="E527" i="2"/>
  <c r="K457" i="2"/>
  <c r="E457" i="2"/>
  <c r="H457" i="2"/>
  <c r="F457" i="2"/>
  <c r="G457" i="2"/>
  <c r="K387" i="2"/>
  <c r="F387" i="2"/>
  <c r="E387" i="2"/>
  <c r="G387" i="2"/>
  <c r="H387" i="2"/>
  <c r="E317" i="2"/>
  <c r="F317" i="2"/>
  <c r="G317" i="2"/>
  <c r="K317" i="2"/>
  <c r="H317" i="2"/>
  <c r="G247" i="2"/>
  <c r="H247" i="2"/>
  <c r="E247" i="2"/>
  <c r="F247" i="2"/>
  <c r="K247" i="2"/>
  <c r="L282" i="2" l="1"/>
  <c r="I282" i="2"/>
  <c r="L247" i="2"/>
  <c r="I247" i="2"/>
  <c r="L423" i="2"/>
  <c r="I423" i="2"/>
  <c r="I392" i="2"/>
  <c r="L392" i="2"/>
  <c r="L563" i="2"/>
  <c r="I563" i="2"/>
  <c r="I531" i="2"/>
  <c r="L531" i="2"/>
  <c r="L532" i="2"/>
  <c r="I532" i="2"/>
  <c r="L462" i="2"/>
  <c r="I462" i="2"/>
  <c r="L461" i="2"/>
  <c r="I461" i="2"/>
  <c r="L601" i="2"/>
  <c r="I601" i="2"/>
  <c r="L633" i="2"/>
  <c r="I633" i="2"/>
  <c r="L391" i="2"/>
  <c r="I391" i="2"/>
  <c r="I493" i="2"/>
  <c r="L493" i="2"/>
  <c r="L602" i="2"/>
  <c r="I602" i="2"/>
  <c r="I283" i="2"/>
  <c r="L283" i="2"/>
  <c r="I287" i="2"/>
  <c r="L287" i="2"/>
  <c r="I357" i="2"/>
  <c r="L357" i="2"/>
  <c r="I458" i="2"/>
  <c r="L458" i="2"/>
  <c r="L497" i="2"/>
  <c r="I497" i="2"/>
  <c r="I318" i="2"/>
  <c r="L318" i="2"/>
  <c r="L388" i="2"/>
  <c r="I388" i="2"/>
  <c r="I427" i="2"/>
  <c r="L427" i="2"/>
  <c r="I217" i="2"/>
  <c r="L217" i="2"/>
  <c r="I286" i="2"/>
  <c r="L286" i="2"/>
  <c r="L426" i="2"/>
  <c r="I426" i="2"/>
  <c r="L598" i="2"/>
  <c r="I598" i="2"/>
  <c r="L566" i="2"/>
  <c r="I566" i="2"/>
  <c r="L567" i="2"/>
  <c r="I567" i="2"/>
  <c r="L248" i="2"/>
  <c r="I248" i="2"/>
  <c r="G2" i="2"/>
  <c r="D8" i="1" s="1"/>
  <c r="I216" i="2"/>
  <c r="L216" i="2"/>
  <c r="H2" i="2"/>
  <c r="F8" i="1" s="1"/>
  <c r="L356" i="2"/>
  <c r="I356" i="2"/>
  <c r="I496" i="2"/>
  <c r="L496" i="2"/>
  <c r="I528" i="2"/>
  <c r="L528" i="2"/>
  <c r="G3" i="2"/>
  <c r="D9" i="1" s="1"/>
  <c r="G1" i="2"/>
  <c r="D7" i="1" s="1"/>
  <c r="H3" i="2"/>
  <c r="F9" i="1" s="1"/>
  <c r="H1" i="2"/>
  <c r="F7" i="1" s="1"/>
  <c r="L597" i="2"/>
  <c r="I597" i="2"/>
  <c r="L632" i="2"/>
  <c r="I632" i="2"/>
  <c r="L562" i="2"/>
  <c r="I562" i="2"/>
  <c r="I527" i="2"/>
  <c r="L527" i="2"/>
  <c r="L492" i="2"/>
  <c r="I492" i="2"/>
  <c r="I457" i="2"/>
  <c r="L457" i="2"/>
  <c r="I387" i="2"/>
  <c r="L387" i="2"/>
  <c r="L422" i="2"/>
  <c r="I422" i="2"/>
  <c r="L317" i="2"/>
  <c r="I317" i="2"/>
  <c r="I352" i="2"/>
  <c r="L352" i="2"/>
  <c r="I3" i="2" l="1"/>
  <c r="I8" i="1"/>
  <c r="K8" i="1" s="1"/>
  <c r="I2" i="2"/>
  <c r="I1" i="2"/>
  <c r="I7" i="1"/>
  <c r="K7" i="1" s="1"/>
  <c r="I9" i="1"/>
  <c r="K9" i="1" s="1"/>
</calcChain>
</file>

<file path=xl/sharedStrings.xml><?xml version="1.0" encoding="utf-8"?>
<sst xmlns="http://schemas.openxmlformats.org/spreadsheetml/2006/main" count="211" uniqueCount="34">
  <si>
    <t>Strike</t>
  </si>
  <si>
    <t>Last</t>
  </si>
  <si>
    <t>NC</t>
  </si>
  <si>
    <t>Vol Tdy</t>
  </si>
  <si>
    <t>Vol Ystdy</t>
  </si>
  <si>
    <t>Vol NC</t>
  </si>
  <si>
    <t>Label</t>
  </si>
  <si>
    <t>Volume</t>
  </si>
  <si>
    <t>Today</t>
  </si>
  <si>
    <t>All</t>
  </si>
  <si>
    <t>Calls</t>
  </si>
  <si>
    <t>Puts</t>
  </si>
  <si>
    <t>Previous</t>
  </si>
  <si>
    <t>Change</t>
  </si>
  <si>
    <t>CQG KOSPI 200 Options Volume</t>
  </si>
  <si>
    <t>Busan, South Korea</t>
  </si>
  <si>
    <t>Open</t>
  </si>
  <si>
    <t>High</t>
  </si>
  <si>
    <t>Low</t>
  </si>
  <si>
    <t>Designed by Thom Hartle</t>
  </si>
  <si>
    <t xml:space="preserve">CHICAGO: </t>
  </si>
  <si>
    <t xml:space="preserve">  Copyright © 2014</t>
  </si>
  <si>
    <t>NC %</t>
  </si>
  <si>
    <t>Vol NC %</t>
  </si>
  <si>
    <t>% NC</t>
  </si>
  <si>
    <t>Prices</t>
  </si>
  <si>
    <t>Yesterday</t>
  </si>
  <si>
    <t>Net Change</t>
  </si>
  <si>
    <t>% Net C</t>
  </si>
  <si>
    <t>Option Traded Volume</t>
  </si>
  <si>
    <t>IV</t>
  </si>
  <si>
    <t>Vol</t>
  </si>
  <si>
    <t>Implied</t>
  </si>
  <si>
    <t>Prev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</si>
</sst>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%"/>
  </numFmts>
  <fonts count="13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0"/>
      <color theme="4"/>
      <name val="Century Gothic"/>
      <family val="2"/>
    </font>
    <font>
      <sz val="10"/>
      <color theme="4"/>
      <name val="Century Gothic"/>
      <family val="2"/>
    </font>
    <font>
      <sz val="12"/>
      <color theme="4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rgb="FF00B050"/>
      <name val="Century Gothic"/>
      <family val="2"/>
    </font>
    <font>
      <sz val="12"/>
      <color rgb="FF00B050"/>
      <name val="Century Gothic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b/>
      <sz val="11"/>
      <color theme="1"/>
      <name val="Century Gothic"/>
      <family val="2"/>
    </font>
    <font>
      <sz val="1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1" tint="0.34900967436750391"/>
        </stop>
        <stop position="1">
          <color theme="1"/>
        </stop>
      </gradientFill>
    </fill>
    <fill>
      <gradientFill>
        <stop position="0">
          <color theme="1"/>
        </stop>
        <stop position="0.5">
          <color theme="1" tint="0.34900967436750391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</fills>
  <borders count="3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FF0000"/>
      </right>
      <top style="thin">
        <color rgb="FFFF0000"/>
      </top>
      <bottom style="thin">
        <color rgb="FF002060"/>
      </bottom>
      <diagonal/>
    </border>
    <border>
      <left style="thin">
        <color rgb="FFFF000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FF000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FF0000"/>
      </top>
      <bottom style="thin">
        <color rgb="FF002060"/>
      </bottom>
      <diagonal/>
    </border>
    <border>
      <left/>
      <right style="thin">
        <color rgb="FF002060"/>
      </right>
      <top style="thin">
        <color rgb="FFFF000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00206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00206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002060"/>
      </top>
      <bottom style="thin">
        <color rgb="FFFF0000"/>
      </bottom>
      <diagonal/>
    </border>
    <border>
      <left style="thin">
        <color rgb="FFFF0000"/>
      </left>
      <right style="thin">
        <color rgb="FF00206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FF0000"/>
      </right>
      <top style="thin">
        <color rgb="FFFF0000"/>
      </top>
      <bottom/>
      <diagonal/>
    </border>
    <border>
      <left style="thin">
        <color rgb="FF00206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002060"/>
      </top>
      <bottom style="thin">
        <color rgb="FFFF000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FF0000"/>
      </right>
      <top style="thin">
        <color rgb="FF002060"/>
      </top>
      <bottom style="thin">
        <color rgb="FFFF0000"/>
      </bottom>
      <diagonal/>
    </border>
  </borders>
  <cellStyleXfs count="2">
    <xf numFmtId="0" fontId="0" fillId="0" borderId="0"/>
    <xf numFmtId="0" fontId="6" fillId="0" borderId="0"/>
  </cellStyleXfs>
  <cellXfs count="162">
    <xf numFmtId="0" fontId="0" fillId="0" borderId="0" xfId="0"/>
    <xf numFmtId="0" fontId="1" fillId="2" borderId="0" xfId="0" applyFont="1" applyFill="1"/>
    <xf numFmtId="0" fontId="0" fillId="11" borderId="11" xfId="0" applyFont="1" applyFill="1" applyBorder="1" applyAlignment="1">
      <alignment horizontal="center"/>
    </xf>
    <xf numFmtId="0" fontId="0" fillId="11" borderId="8" xfId="0" applyFont="1" applyFill="1" applyBorder="1" applyAlignment="1">
      <alignment horizontal="center"/>
    </xf>
    <xf numFmtId="0" fontId="1" fillId="2" borderId="0" xfId="0" applyFont="1" applyFill="1" applyBorder="1"/>
    <xf numFmtId="0" fontId="3" fillId="9" borderId="6" xfId="0" applyFont="1" applyFill="1" applyBorder="1" applyAlignment="1">
      <alignment horizontal="center" vertical="top" shrinkToFit="1"/>
    </xf>
    <xf numFmtId="0" fontId="0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3" fontId="1" fillId="4" borderId="0" xfId="0" applyNumberFormat="1" applyFont="1" applyFill="1" applyBorder="1" applyAlignment="1"/>
    <xf numFmtId="3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5" fillId="7" borderId="5" xfId="0" applyFont="1" applyFill="1" applyBorder="1" applyAlignment="1">
      <alignment horizontal="center" shrinkToFit="1"/>
    </xf>
    <xf numFmtId="0" fontId="5" fillId="7" borderId="5" xfId="0" applyFont="1" applyFill="1" applyBorder="1" applyAlignment="1">
      <alignment horizontal="center" shrinkToFit="1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shrinkToFit="1"/>
    </xf>
    <xf numFmtId="0" fontId="5" fillId="7" borderId="1" xfId="0" applyFont="1" applyFill="1" applyBorder="1" applyAlignment="1">
      <alignment horizontal="center" shrinkToFit="1"/>
    </xf>
    <xf numFmtId="165" fontId="10" fillId="1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shrinkToFit="1"/>
    </xf>
    <xf numFmtId="0" fontId="3" fillId="9" borderId="6" xfId="0" applyFont="1" applyFill="1" applyBorder="1" applyAlignment="1">
      <alignment horizontal="right" vertical="top" shrinkToFit="1"/>
    </xf>
    <xf numFmtId="0" fontId="0" fillId="4" borderId="0" xfId="0" applyFont="1" applyFill="1" applyBorder="1" applyAlignment="1">
      <alignment horizontal="center"/>
    </xf>
    <xf numFmtId="3" fontId="1" fillId="4" borderId="0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shrinkToFit="1"/>
    </xf>
    <xf numFmtId="3" fontId="1" fillId="4" borderId="0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10" fontId="1" fillId="2" borderId="14" xfId="0" applyNumberFormat="1" applyFont="1" applyFill="1" applyBorder="1" applyAlignment="1">
      <alignment horizontal="center" shrinkToFit="1"/>
    </xf>
    <xf numFmtId="10" fontId="1" fillId="3" borderId="14" xfId="0" applyNumberFormat="1" applyFont="1" applyFill="1" applyBorder="1" applyAlignment="1">
      <alignment horizontal="center" shrinkToFit="1"/>
    </xf>
    <xf numFmtId="166" fontId="1" fillId="2" borderId="18" xfId="0" applyNumberFormat="1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center" shrinkToFit="1"/>
    </xf>
    <xf numFmtId="2" fontId="1" fillId="2" borderId="14" xfId="0" applyNumberFormat="1" applyFont="1" applyFill="1" applyBorder="1" applyAlignment="1">
      <alignment horizontal="center" shrinkToFit="1"/>
    </xf>
    <xf numFmtId="3" fontId="1" fillId="2" borderId="14" xfId="0" applyNumberFormat="1" applyFont="1" applyFill="1" applyBorder="1" applyAlignment="1">
      <alignment shrinkToFit="1"/>
    </xf>
    <xf numFmtId="3" fontId="1" fillId="2" borderId="14" xfId="0" applyNumberFormat="1" applyFont="1" applyFill="1" applyBorder="1" applyAlignment="1">
      <alignment horizontal="center" shrinkToFit="1"/>
    </xf>
    <xf numFmtId="3" fontId="1" fillId="2" borderId="19" xfId="0" applyNumberFormat="1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center" shrinkToFit="1"/>
    </xf>
    <xf numFmtId="2" fontId="1" fillId="2" borderId="17" xfId="0" applyNumberFormat="1" applyFont="1" applyFill="1" applyBorder="1" applyAlignment="1">
      <alignment horizontal="center" shrinkToFit="1"/>
    </xf>
    <xf numFmtId="3" fontId="1" fillId="2" borderId="17" xfId="0" applyNumberFormat="1" applyFont="1" applyFill="1" applyBorder="1" applyAlignment="1">
      <alignment shrinkToFit="1"/>
    </xf>
    <xf numFmtId="3" fontId="1" fillId="2" borderId="17" xfId="0" applyNumberFormat="1" applyFont="1" applyFill="1" applyBorder="1" applyAlignment="1">
      <alignment horizontal="center" shrinkToFit="1"/>
    </xf>
    <xf numFmtId="3" fontId="1" fillId="2" borderId="29" xfId="0" applyNumberFormat="1" applyFont="1" applyFill="1" applyBorder="1" applyAlignment="1">
      <alignment horizontal="center" shrinkToFit="1"/>
    </xf>
    <xf numFmtId="0" fontId="1" fillId="3" borderId="16" xfId="0" applyFont="1" applyFill="1" applyBorder="1" applyAlignment="1">
      <alignment horizontal="center" shrinkToFit="1"/>
    </xf>
    <xf numFmtId="2" fontId="1" fillId="3" borderId="17" xfId="0" applyNumberFormat="1" applyFont="1" applyFill="1" applyBorder="1" applyAlignment="1">
      <alignment horizontal="center" shrinkToFit="1"/>
    </xf>
    <xf numFmtId="3" fontId="1" fillId="3" borderId="17" xfId="0" applyNumberFormat="1" applyFont="1" applyFill="1" applyBorder="1" applyAlignment="1">
      <alignment shrinkToFit="1"/>
    </xf>
    <xf numFmtId="3" fontId="1" fillId="3" borderId="17" xfId="0" applyNumberFormat="1" applyFont="1" applyFill="1" applyBorder="1" applyAlignment="1">
      <alignment horizontal="center" shrinkToFit="1"/>
    </xf>
    <xf numFmtId="3" fontId="1" fillId="3" borderId="29" xfId="0" applyNumberFormat="1" applyFont="1" applyFill="1" applyBorder="1" applyAlignment="1">
      <alignment horizontal="center" shrinkToFit="1"/>
    </xf>
    <xf numFmtId="166" fontId="1" fillId="3" borderId="18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166" fontId="1" fillId="2" borderId="19" xfId="0" applyNumberFormat="1" applyFont="1" applyFill="1" applyBorder="1" applyAlignment="1">
      <alignment horizontal="center" shrinkToFit="1"/>
    </xf>
    <xf numFmtId="164" fontId="4" fillId="4" borderId="4" xfId="0" applyNumberFormat="1" applyFont="1" applyFill="1" applyBorder="1" applyAlignment="1">
      <alignment vertical="center" shrinkToFit="1"/>
    </xf>
    <xf numFmtId="164" fontId="4" fillId="4" borderId="7" xfId="0" applyNumberFormat="1" applyFont="1" applyFill="1" applyBorder="1" applyAlignment="1">
      <alignment vertical="center" shrinkToFit="1"/>
    </xf>
    <xf numFmtId="0" fontId="3" fillId="4" borderId="2" xfId="0" applyFont="1" applyFill="1" applyBorder="1" applyAlignment="1">
      <alignment horizontal="center" shrinkToFit="1"/>
    </xf>
    <xf numFmtId="164" fontId="3" fillId="4" borderId="5" xfId="0" applyNumberFormat="1" applyFont="1" applyFill="1" applyBorder="1" applyAlignment="1">
      <alignment horizontal="center" vertical="top" shrinkToFi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19" xfId="0" applyNumberFormat="1" applyFont="1" applyFill="1" applyBorder="1" applyAlignment="1">
      <alignment horizontal="center" shrinkToFit="1"/>
    </xf>
    <xf numFmtId="0" fontId="0" fillId="3" borderId="6" xfId="0" applyFont="1" applyFill="1" applyBorder="1" applyAlignment="1">
      <alignment horizontal="center" vertical="center"/>
    </xf>
    <xf numFmtId="165" fontId="10" fillId="12" borderId="1" xfId="0" applyNumberFormat="1" applyFont="1" applyFill="1" applyBorder="1" applyAlignment="1">
      <alignment horizontal="center"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11" borderId="8" xfId="0" applyFont="1" applyFill="1" applyBorder="1" applyAlignment="1">
      <alignment horizontal="center" vertical="center" shrinkToFit="1"/>
    </xf>
    <xf numFmtId="0" fontId="5" fillId="11" borderId="1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11" borderId="23" xfId="0" applyFont="1" applyFill="1" applyBorder="1" applyAlignment="1">
      <alignment horizontal="center" vertical="center" shrinkToFit="1"/>
    </xf>
    <xf numFmtId="0" fontId="5" fillId="7" borderId="30" xfId="0" applyFont="1" applyFill="1" applyBorder="1" applyAlignment="1">
      <alignment horizontal="center" vertical="center" shrinkToFit="1"/>
    </xf>
    <xf numFmtId="0" fontId="5" fillId="7" borderId="8" xfId="0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 shrinkToFit="1"/>
    </xf>
    <xf numFmtId="0" fontId="5" fillId="13" borderId="31" xfId="0" applyFont="1" applyFill="1" applyBorder="1" applyAlignment="1">
      <alignment horizontal="center" vertical="center" shrinkToFit="1"/>
    </xf>
    <xf numFmtId="0" fontId="5" fillId="13" borderId="1" xfId="0" applyFont="1" applyFill="1" applyBorder="1" applyAlignment="1">
      <alignment horizontal="center" vertical="center" shrinkToFit="1"/>
    </xf>
    <xf numFmtId="0" fontId="5" fillId="13" borderId="9" xfId="0" applyFont="1" applyFill="1" applyBorder="1" applyAlignment="1">
      <alignment horizontal="center" vertical="center" shrinkToFit="1"/>
    </xf>
    <xf numFmtId="0" fontId="5" fillId="13" borderId="10" xfId="0" applyFont="1" applyFill="1" applyBorder="1" applyAlignment="1">
      <alignment horizontal="center" vertical="center" shrinkToFit="1"/>
    </xf>
    <xf numFmtId="0" fontId="5" fillId="13" borderId="27" xfId="0" applyFont="1" applyFill="1" applyBorder="1" applyAlignment="1">
      <alignment horizontal="center" vertical="center" shrinkToFit="1"/>
    </xf>
    <xf numFmtId="0" fontId="0" fillId="11" borderId="1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right" vertical="top" shrinkToFit="1"/>
    </xf>
    <xf numFmtId="0" fontId="5" fillId="7" borderId="33" xfId="0" applyFont="1" applyFill="1" applyBorder="1" applyAlignment="1">
      <alignment horizontal="center" vertical="center" shrinkToFit="1"/>
    </xf>
    <xf numFmtId="3" fontId="5" fillId="6" borderId="8" xfId="0" applyNumberFormat="1" applyFont="1" applyFill="1" applyBorder="1" applyAlignment="1">
      <alignment horizontal="center" vertical="center" shrinkToFit="1"/>
    </xf>
    <xf numFmtId="2" fontId="1" fillId="3" borderId="14" xfId="0" applyNumberFormat="1" applyFont="1" applyFill="1" applyBorder="1" applyAlignment="1">
      <alignment horizontal="center" shrinkToFit="1"/>
    </xf>
    <xf numFmtId="4" fontId="1" fillId="2" borderId="14" xfId="0" applyNumberFormat="1" applyFont="1" applyFill="1" applyBorder="1" applyAlignment="1">
      <alignment shrinkToFit="1"/>
    </xf>
    <xf numFmtId="4" fontId="1" fillId="3" borderId="14" xfId="0" applyNumberFormat="1" applyFont="1" applyFill="1" applyBorder="1" applyAlignment="1">
      <alignment shrinkToFit="1"/>
    </xf>
    <xf numFmtId="0" fontId="5" fillId="7" borderId="25" xfId="0" applyFont="1" applyFill="1" applyBorder="1" applyAlignment="1">
      <alignment horizontal="center" vertical="center" shrinkToFit="1"/>
    </xf>
    <xf numFmtId="3" fontId="1" fillId="2" borderId="20" xfId="0" applyNumberFormat="1" applyFont="1" applyFill="1" applyBorder="1" applyAlignment="1">
      <alignment shrinkToFit="1"/>
    </xf>
    <xf numFmtId="3" fontId="1" fillId="3" borderId="20" xfId="0" applyNumberFormat="1" applyFont="1" applyFill="1" applyBorder="1" applyAlignment="1">
      <alignment shrinkToFit="1"/>
    </xf>
    <xf numFmtId="3" fontId="1" fillId="3" borderId="19" xfId="0" applyNumberFormat="1" applyFont="1" applyFill="1" applyBorder="1" applyAlignment="1">
      <alignment horizontal="center" shrinkToFit="1"/>
    </xf>
    <xf numFmtId="0" fontId="1" fillId="3" borderId="13" xfId="0" applyFont="1" applyFill="1" applyBorder="1" applyAlignment="1">
      <alignment horizontal="center" shrinkToFit="1"/>
    </xf>
    <xf numFmtId="3" fontId="1" fillId="3" borderId="14" xfId="0" applyNumberFormat="1" applyFont="1" applyFill="1" applyBorder="1" applyAlignment="1">
      <alignment shrinkToFit="1"/>
    </xf>
    <xf numFmtId="3" fontId="1" fillId="3" borderId="14" xfId="0" applyNumberFormat="1" applyFont="1" applyFill="1" applyBorder="1" applyAlignment="1">
      <alignment horizontal="center" shrinkToFit="1"/>
    </xf>
    <xf numFmtId="3" fontId="1" fillId="2" borderId="25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 textRotation="90"/>
    </xf>
    <xf numFmtId="0" fontId="7" fillId="4" borderId="0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3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shrinkToFit="1"/>
    </xf>
    <xf numFmtId="2" fontId="0" fillId="2" borderId="0" xfId="0" applyNumberFormat="1" applyFill="1"/>
    <xf numFmtId="0" fontId="0" fillId="2" borderId="0" xfId="0" applyFill="1" applyAlignment="1"/>
    <xf numFmtId="2" fontId="0" fillId="2" borderId="0" xfId="0" applyNumberFormat="1" applyFill="1" applyAlignment="1"/>
    <xf numFmtId="1" fontId="0" fillId="2" borderId="0" xfId="0" applyNumberFormat="1" applyFill="1"/>
    <xf numFmtId="10" fontId="0" fillId="2" borderId="0" xfId="0" applyNumberFormat="1" applyFill="1"/>
    <xf numFmtId="10" fontId="0" fillId="2" borderId="0" xfId="0" applyNumberFormat="1" applyFill="1" applyAlignment="1">
      <alignment shrinkToFi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3" fontId="0" fillId="2" borderId="0" xfId="0" applyNumberFormat="1" applyFill="1"/>
    <xf numFmtId="166" fontId="1" fillId="3" borderId="19" xfId="0" applyNumberFormat="1" applyFont="1" applyFill="1" applyBorder="1" applyAlignment="1">
      <alignment horizontal="center" shrinkToFit="1"/>
    </xf>
    <xf numFmtId="166" fontId="1" fillId="3" borderId="15" xfId="0" applyNumberFormat="1" applyFont="1" applyFill="1" applyBorder="1" applyAlignment="1">
      <alignment horizontal="center" shrinkToFit="1"/>
    </xf>
    <xf numFmtId="10" fontId="1" fillId="3" borderId="19" xfId="0" applyNumberFormat="1" applyFont="1" applyFill="1" applyBorder="1" applyAlignment="1">
      <alignment horizontal="center" shrinkToFit="1"/>
    </xf>
    <xf numFmtId="0" fontId="1" fillId="11" borderId="11" xfId="0" applyFont="1" applyFill="1" applyBorder="1" applyAlignment="1">
      <alignment horizontal="center" vertical="center" textRotation="90"/>
    </xf>
    <xf numFmtId="0" fontId="1" fillId="11" borderId="12" xfId="0" applyFont="1" applyFill="1" applyBorder="1" applyAlignment="1">
      <alignment horizontal="center" vertical="center" textRotation="90"/>
    </xf>
    <xf numFmtId="0" fontId="1" fillId="11" borderId="7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shrinkToFit="1"/>
    </xf>
    <xf numFmtId="0" fontId="5" fillId="5" borderId="22" xfId="0" applyFont="1" applyFill="1" applyBorder="1" applyAlignment="1">
      <alignment horizontal="center" vertical="center" shrinkToFit="1"/>
    </xf>
    <xf numFmtId="3" fontId="5" fillId="6" borderId="9" xfId="0" applyNumberFormat="1" applyFont="1" applyFill="1" applyBorder="1" applyAlignment="1">
      <alignment horizontal="center" vertical="center" shrinkToFit="1"/>
    </xf>
    <xf numFmtId="3" fontId="5" fillId="6" borderId="28" xfId="0" applyNumberFormat="1" applyFont="1" applyFill="1" applyBorder="1" applyAlignment="1">
      <alignment horizontal="center" vertical="center" shrinkToFit="1"/>
    </xf>
    <xf numFmtId="3" fontId="5" fillId="6" borderId="10" xfId="0" applyNumberFormat="1" applyFont="1" applyFill="1" applyBorder="1" applyAlignment="1">
      <alignment horizontal="center" vertical="center" shrinkToFit="1"/>
    </xf>
    <xf numFmtId="0" fontId="5" fillId="7" borderId="9" xfId="0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right" vertical="top" shrinkToFit="1"/>
    </xf>
    <xf numFmtId="0" fontId="3" fillId="9" borderId="6" xfId="0" applyFont="1" applyFill="1" applyBorder="1" applyAlignment="1">
      <alignment horizontal="right" vertical="top" shrinkToFit="1"/>
    </xf>
    <xf numFmtId="3" fontId="12" fillId="2" borderId="1" xfId="0" applyNumberFormat="1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3" fillId="8" borderId="2" xfId="0" applyFont="1" applyFill="1" applyBorder="1" applyAlignment="1">
      <alignment horizontal="center" shrinkToFit="1"/>
    </xf>
    <xf numFmtId="0" fontId="3" fillId="8" borderId="3" xfId="0" applyFont="1" applyFill="1" applyBorder="1" applyAlignment="1">
      <alignment horizontal="center" shrinkToFit="1"/>
    </xf>
    <xf numFmtId="0" fontId="5" fillId="5" borderId="0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shrinkToFit="1"/>
    </xf>
    <xf numFmtId="0" fontId="0" fillId="7" borderId="10" xfId="0" applyFont="1" applyFill="1" applyBorder="1" applyAlignment="1">
      <alignment horizontal="center" shrinkToFit="1"/>
    </xf>
    <xf numFmtId="0" fontId="11" fillId="6" borderId="2" xfId="0" applyFont="1" applyFill="1" applyBorder="1" applyAlignment="1">
      <alignment horizontal="center" shrinkToFit="1"/>
    </xf>
    <xf numFmtId="0" fontId="11" fillId="6" borderId="3" xfId="0" applyFont="1" applyFill="1" applyBorder="1" applyAlignment="1">
      <alignment horizontal="center" shrinkToFit="1"/>
    </xf>
    <xf numFmtId="0" fontId="11" fillId="6" borderId="4" xfId="0" applyFont="1" applyFill="1" applyBorder="1" applyAlignment="1">
      <alignment horizontal="center" shrinkToFit="1"/>
    </xf>
    <xf numFmtId="0" fontId="0" fillId="7" borderId="28" xfId="0" applyFont="1" applyFill="1" applyBorder="1" applyAlignment="1">
      <alignment horizontal="center" shrinkToFit="1"/>
    </xf>
    <xf numFmtId="164" fontId="8" fillId="3" borderId="6" xfId="1" applyNumberFormat="1" applyFont="1" applyFill="1" applyBorder="1" applyAlignment="1">
      <alignment horizontal="left" vertical="center"/>
    </xf>
    <xf numFmtId="3" fontId="1" fillId="4" borderId="0" xfId="0" applyNumberFormat="1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/>
    </xf>
    <xf numFmtId="0" fontId="7" fillId="4" borderId="0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textRotation="90"/>
    </xf>
    <xf numFmtId="0" fontId="8" fillId="3" borderId="6" xfId="1" applyFont="1" applyFill="1" applyBorder="1" applyAlignment="1">
      <alignment horizontal="right" vertical="center" shrinkToFit="1"/>
    </xf>
    <xf numFmtId="3" fontId="5" fillId="6" borderId="26" xfId="0" applyNumberFormat="1" applyFont="1" applyFill="1" applyBorder="1" applyAlignment="1">
      <alignment horizontal="center" vertical="center" shrinkToFit="1"/>
    </xf>
    <xf numFmtId="3" fontId="5" fillId="6" borderId="32" xfId="0" applyNumberFormat="1" applyFont="1" applyFill="1" applyBorder="1" applyAlignment="1">
      <alignment horizontal="center" vertical="center" shrinkToFit="1"/>
    </xf>
    <xf numFmtId="3" fontId="5" fillId="6" borderId="34" xfId="0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shrinkToFit="1"/>
    </xf>
    <xf numFmtId="0" fontId="9" fillId="6" borderId="3" xfId="0" applyFont="1" applyFill="1" applyBorder="1" applyAlignment="1">
      <alignment horizontal="center" shrinkToFit="1"/>
    </xf>
    <xf numFmtId="0" fontId="9" fillId="6" borderId="4" xfId="0" applyFont="1" applyFill="1" applyBorder="1" applyAlignment="1">
      <alignment horizontal="center" shrinkToFit="1"/>
    </xf>
    <xf numFmtId="0" fontId="5" fillId="13" borderId="1" xfId="0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shrinkToFit="1"/>
    </xf>
    <xf numFmtId="0" fontId="9" fillId="6" borderId="28" xfId="0" applyFont="1" applyFill="1" applyBorder="1" applyAlignment="1">
      <alignment horizontal="center" shrinkToFit="1"/>
    </xf>
    <xf numFmtId="0" fontId="9" fillId="6" borderId="10" xfId="0" applyFont="1" applyFill="1" applyBorder="1" applyAlignment="1">
      <alignment horizontal="center" shrinkToFit="1"/>
    </xf>
    <xf numFmtId="164" fontId="3" fillId="9" borderId="6" xfId="0" applyNumberFormat="1" applyFont="1" applyFill="1" applyBorder="1" applyAlignment="1">
      <alignment horizontal="center" vertical="top" shrinkToFit="1"/>
    </xf>
    <xf numFmtId="164" fontId="3" fillId="9" borderId="7" xfId="0" applyNumberFormat="1" applyFont="1" applyFill="1" applyBorder="1" applyAlignment="1">
      <alignment horizontal="center" vertical="top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3" fillId="8" borderId="4" xfId="0" applyFont="1" applyFill="1" applyBorder="1" applyAlignment="1">
      <alignment horizontal="center" shrinkToFit="1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C.US.KOSH152300</stp>
        <stp>Vol</stp>
        <stp>VolType=Exchange,CoCType=Contract</stp>
        <stp>Vol</stp>
        <stp>D</stp>
        <stp>0</stp>
        <stp>ALL</stp>
        <stp/>
        <stp/>
        <stp>False</stp>
        <stp>T</stp>
        <tr r="G361" s="2"/>
      </tp>
      <tp t="s">
        <v/>
        <stp/>
        <stp>StudyData</stp>
        <stp>C.US.KOSM152600</stp>
        <stp>Vol</stp>
        <stp>VolType=Exchange,CoCType=Contract</stp>
        <stp>Vol</stp>
        <stp>D</stp>
        <stp>0</stp>
        <stp>ALL</stp>
        <stp/>
        <stp/>
        <stp>False</stp>
        <stp>T</stp>
        <tr r="G443" s="2"/>
      </tp>
      <tp t="s">
        <v/>
        <stp/>
        <stp>StudyData</stp>
        <stp>C.US.KOSH152325</stp>
        <stp>Vol</stp>
        <stp>VolType=Exchange,CoCType=Contract</stp>
        <stp>Vol</stp>
        <stp>D</stp>
        <stp>0</stp>
        <stp>ALL</stp>
        <stp/>
        <stp/>
        <stp>False</stp>
        <stp>T</stp>
        <tr r="G362" s="2"/>
      </tp>
      <tp t="s">
        <v/>
        <stp/>
        <stp>StudyData</stp>
        <stp>C.US.KOSH152350</stp>
        <stp>Vol</stp>
        <stp>VolType=Exchange,CoCType=Contract</stp>
        <stp>Vol</stp>
        <stp>D</stp>
        <stp>0</stp>
        <stp>ALL</stp>
        <stp/>
        <stp/>
        <stp>False</stp>
        <stp>T</stp>
        <tr r="G363" s="2"/>
      </tp>
      <tp t="s">
        <v/>
        <stp/>
        <stp>StudyData</stp>
        <stp>C.US.KOSM152650</stp>
        <stp>Vol</stp>
        <stp>VolType=Exchange,CoCType=Contract</stp>
        <stp>Vol</stp>
        <stp>D</stp>
        <stp>0</stp>
        <stp>ALL</stp>
        <stp/>
        <stp/>
        <stp>False</stp>
        <stp>T</stp>
        <tr r="G445" s="2"/>
      </tp>
      <tp>
        <v>164</v>
        <stp/>
        <stp>StudyData</stp>
        <stp>P.US.KOSZ142275</stp>
        <stp>Vol</stp>
        <stp>VolType=Exchange,CoCType=Contract</stp>
        <stp>Vol</stp>
        <stp>D</stp>
        <stp>0</stp>
        <stp>ALL</stp>
        <stp/>
        <stp/>
        <stp>False</stp>
        <stp>T</stp>
        <tr r="G185" s="2"/>
      </tp>
      <tp t="s">
        <v/>
        <stp/>
        <stp>StudyData</stp>
        <stp>C.US.KOSH152375</stp>
        <stp>Vol</stp>
        <stp>VolType=Exchange,CoCType=Contract</stp>
        <stp>Vol</stp>
        <stp>D</stp>
        <stp>0</stp>
        <stp>ALL</stp>
        <stp/>
        <stp/>
        <stp>False</stp>
        <stp>T</stp>
        <tr r="G364" s="2"/>
      </tp>
      <tp t="s">
        <v/>
        <stp/>
        <stp>StudyData</stp>
        <stp>C.US.KOSM152700</stp>
        <stp>Vol</stp>
        <stp>VolType=Exchange,CoCType=Contract</stp>
        <stp>Vol</stp>
        <stp>D</stp>
        <stp>0</stp>
        <stp>ALL</stp>
        <stp/>
        <stp/>
        <stp>False</stp>
        <stp>T</stp>
        <tr r="G447" s="2"/>
      </tp>
      <tp>
        <v>129</v>
        <stp/>
        <stp>StudyData</stp>
        <stp>P.US.KOSZ152300</stp>
        <stp>Vol</stp>
        <stp>VolType=Exchange,CoCType=Contract</stp>
        <stp>Vol</stp>
        <stp>D</stp>
        <stp>0</stp>
        <stp>ALL</stp>
        <stp/>
        <stp/>
        <stp>False</stp>
        <stp>T</stp>
        <tr r="G606" s="2"/>
      </tp>
      <tp>
        <v>166</v>
        <stp/>
        <stp>StudyData</stp>
        <stp>P.US.KOSZ142300</stp>
        <stp>Vol</stp>
        <stp>VolType=Exchange,CoCType=Contract</stp>
        <stp>Vol</stp>
        <stp>D</stp>
        <stp>0</stp>
        <stp>ALL</stp>
        <stp/>
        <stp/>
        <stp>False</stp>
        <stp>T</stp>
        <tr r="G186" s="2"/>
      </tp>
      <tp>
        <v>477</v>
        <stp/>
        <stp>StudyData</stp>
        <stp>P.US.KOSZ142325</stp>
        <stp>Vol</stp>
        <stp>VolType=Exchange,CoCType=Contract</stp>
        <stp>Vol</stp>
        <stp>D</stp>
        <stp>0</stp>
        <stp>ALL</stp>
        <stp/>
        <stp/>
        <stp>False</stp>
        <stp>T</stp>
        <tr r="G187" s="2"/>
      </tp>
      <tp t="s">
        <v/>
        <stp/>
        <stp>StudyData</stp>
        <stp>C.US.KOSM152750</stp>
        <stp>Vol</stp>
        <stp>VolType=Exchange,CoCType=Contract</stp>
        <stp>Vol</stp>
        <stp>D</stp>
        <stp>0</stp>
        <stp>ALL</stp>
        <stp/>
        <stp/>
        <stp>False</stp>
        <stp>T</stp>
        <tr r="G449" s="2"/>
      </tp>
      <tp t="s">
        <v/>
        <stp/>
        <stp>StudyData</stp>
        <stp>P.US.KOSZ152350</stp>
        <stp>Vol</stp>
        <stp>VolType=Exchange,CoCType=Contract</stp>
        <stp>Vol</stp>
        <stp>D</stp>
        <stp>0</stp>
        <stp>ALL</stp>
        <stp/>
        <stp/>
        <stp>False</stp>
        <stp>T</stp>
        <tr r="G608" s="2"/>
      </tp>
      <tp>
        <v>77</v>
        <stp/>
        <stp>StudyData</stp>
        <stp>P.US.KOSZ142350</stp>
        <stp>Vol</stp>
        <stp>VolType=Exchange,CoCType=Contract</stp>
        <stp>Vol</stp>
        <stp>D</stp>
        <stp>0</stp>
        <stp>ALL</stp>
        <stp/>
        <stp/>
        <stp>False</stp>
        <stp>T</stp>
        <tr r="G188" s="2"/>
      </tp>
      <tp>
        <v>49</v>
        <stp/>
        <stp>StudyData</stp>
        <stp>P.US.KOSZ142375</stp>
        <stp>Vol</stp>
        <stp>VolType=Exchange,CoCType=Contract</stp>
        <stp>Vol</stp>
        <stp>D</stp>
        <stp>0</stp>
        <stp>ALL</stp>
        <stp/>
        <stp/>
        <stp>False</stp>
        <stp>T</stp>
        <tr r="G189" s="2"/>
      </tp>
      <tp>
        <v>2</v>
        <stp/>
        <stp>StudyData</stp>
        <stp>C.US.KOSH152275</stp>
        <stp>Vol</stp>
        <stp>VolType=Exchange,CoCType=Contract</stp>
        <stp>Vol</stp>
        <stp>D</stp>
        <stp>0</stp>
        <stp>ALL</stp>
        <stp/>
        <stp/>
        <stp>False</stp>
        <stp>T</stp>
        <tr r="G360" s="2"/>
      </tp>
      <tp t="s">
        <v/>
        <stp/>
        <stp>StudyData</stp>
        <stp>C.US.KOSM152400</stp>
        <stp>Vol</stp>
        <stp>VolType=Exchange,CoCType=Contract</stp>
        <stp>Vol</stp>
        <stp>D</stp>
        <stp>0</stp>
        <stp>ALL</stp>
        <stp/>
        <stp/>
        <stp>False</stp>
        <stp>T</stp>
        <tr r="G435" s="2"/>
      </tp>
      <tp t="s">
        <v/>
        <stp/>
        <stp>StudyData</stp>
        <stp>C.US.KOSM152450</stp>
        <stp>Vol</stp>
        <stp>VolType=Exchange,CoCType=Contract</stp>
        <stp>Vol</stp>
        <stp>D</stp>
        <stp>0</stp>
        <stp>ALL</stp>
        <stp/>
        <stp/>
        <stp>False</stp>
        <stp>T</stp>
        <tr r="G437" s="2"/>
      </tp>
      <tp>
        <v>335</v>
        <stp/>
        <stp>StudyData</stp>
        <stp>P.US.KOSX142275</stp>
        <stp>Vol</stp>
        <stp>VolType=Exchange,CoCType=Contract</stp>
        <stp>Vol</stp>
        <stp>D</stp>
        <stp>0</stp>
        <stp>ALL</stp>
        <stp/>
        <stp/>
        <stp>False</stp>
        <stp>T</stp>
        <tr r="G115" s="2"/>
      </tp>
      <tp t="s">
        <v/>
        <stp/>
        <stp>StudyData</stp>
        <stp>C.US.KOSM152500</stp>
        <stp>Vol</stp>
        <stp>VolType=Exchange,CoCType=Contract</stp>
        <stp>Vol</stp>
        <stp>D</stp>
        <stp>0</stp>
        <stp>ALL</stp>
        <stp/>
        <stp/>
        <stp>False</stp>
        <stp>T</stp>
        <tr r="G439" s="2"/>
      </tp>
      <tp>
        <v>623</v>
        <stp/>
        <stp>StudyData</stp>
        <stp>P.US.KOSX142300</stp>
        <stp>Vol</stp>
        <stp>VolType=Exchange,CoCType=Contract</stp>
        <stp>Vol</stp>
        <stp>D</stp>
        <stp>0</stp>
        <stp>ALL</stp>
        <stp/>
        <stp/>
        <stp>False</stp>
        <stp>T</stp>
        <tr r="G116" s="2"/>
      </tp>
      <tp>
        <v>331</v>
        <stp/>
        <stp>StudyData</stp>
        <stp>P.US.KOSX142325</stp>
        <stp>Vol</stp>
        <stp>VolType=Exchange,CoCType=Contract</stp>
        <stp>Vol</stp>
        <stp>D</stp>
        <stp>0</stp>
        <stp>ALL</stp>
        <stp/>
        <stp/>
        <stp>False</stp>
        <stp>T</stp>
        <tr r="G117" s="2"/>
      </tp>
      <tp t="s">
        <v/>
        <stp/>
        <stp>StudyData</stp>
        <stp>C.US.KOSM152550</stp>
        <stp>Vol</stp>
        <stp>VolType=Exchange,CoCType=Contract</stp>
        <stp>Vol</stp>
        <stp>D</stp>
        <stp>0</stp>
        <stp>ALL</stp>
        <stp/>
        <stp/>
        <stp>False</stp>
        <stp>T</stp>
        <tr r="G441" s="2"/>
      </tp>
      <tp>
        <v>1240</v>
        <stp/>
        <stp>StudyData</stp>
        <stp>P.US.KOSX142350</stp>
        <stp>Vol</stp>
        <stp>VolType=Exchange,CoCType=Contract</stp>
        <stp>Vol</stp>
        <stp>D</stp>
        <stp>0</stp>
        <stp>ALL</stp>
        <stp/>
        <stp/>
        <stp>False</stp>
        <stp>T</stp>
        <tr r="G118" s="2"/>
      </tp>
      <tp>
        <v>1615</v>
        <stp/>
        <stp>StudyData</stp>
        <stp>P.US.KOSX142375</stp>
        <stp>Vol</stp>
        <stp>VolType=Exchange,CoCType=Contract</stp>
        <stp>Vol</stp>
        <stp>D</stp>
        <stp>0</stp>
        <stp>ALL</stp>
        <stp/>
        <stp/>
        <stp>False</stp>
        <stp>T</stp>
        <tr r="G119" s="2"/>
      </tp>
      <tp>
        <v>16</v>
        <stp/>
        <stp>StudyData</stp>
        <stp>C.US.KOSF152900</stp>
        <stp>Vol</stp>
        <stp>VolType=Exchange,CoCType=Contract</stp>
        <stp>Vol</stp>
        <stp>D</stp>
        <stp>0</stp>
        <stp>ALL</stp>
        <stp/>
        <stp/>
        <stp>False</stp>
        <stp>T</stp>
        <tr r="G245" s="2"/>
      </tp>
      <tp t="s">
        <v/>
        <stp/>
        <stp>StudyData</stp>
        <stp>C.US.KOSG152800</stp>
        <stp>Vol</stp>
        <stp>VolType=Exchange,CoCType=Contract</stp>
        <stp>Vol</stp>
        <stp>D</stp>
        <stp>0</stp>
        <stp>ALL</stp>
        <stp/>
        <stp/>
        <stp>False</stp>
        <stp>T</stp>
        <tr r="G311" s="2"/>
      </tp>
      <tp t="s">
        <v/>
        <stp/>
        <stp>StudyData</stp>
        <stp>C.US.KOSH152700</stp>
        <stp>Vol</stp>
        <stp>VolType=Exchange,CoCType=Contract</stp>
        <stp>Vol</stp>
        <stp>D</stp>
        <stp>0</stp>
        <stp>ALL</stp>
        <stp/>
        <stp/>
        <stp>False</stp>
        <stp>T</stp>
        <tr r="G377" s="2"/>
      </tp>
      <tp t="s">
        <v/>
        <stp/>
        <stp>StudyData</stp>
        <stp>P.US.KOSU152900</stp>
        <stp>Vol</stp>
        <stp>VolType=Exchange,CoCType=Contract</stp>
        <stp>Vol</stp>
        <stp>D</stp>
        <stp>0</stp>
        <stp>ALL</stp>
        <stp/>
        <stp/>
        <stp>False</stp>
        <stp>T</stp>
        <tr r="G560" s="2"/>
      </tp>
      <tp t="s">
        <v/>
        <stp/>
        <stp>StudyData</stp>
        <stp>P.US.KOSZ152600</stp>
        <stp>Vol</stp>
        <stp>VolType=Exchange,CoCType=Contract</stp>
        <stp>Vol</stp>
        <stp>D</stp>
        <stp>0</stp>
        <stp>ALL</stp>
        <stp/>
        <stp/>
        <stp>False</stp>
        <stp>T</stp>
        <tr r="G618" s="2"/>
      </tp>
      <tp>
        <v>1772</v>
        <stp/>
        <stp>StudyData</stp>
        <stp>P.US.KOSX142400</stp>
        <stp>Vol</stp>
        <stp>VolType=Exchange,CoCType=Contract</stp>
        <stp>Vol</stp>
        <stp>D</stp>
        <stp>0</stp>
        <stp>ALL</stp>
        <stp/>
        <stp/>
        <stp>False</stp>
        <stp>T</stp>
        <tr r="G120" s="2"/>
      </tp>
      <tp>
        <v>44</v>
        <stp/>
        <stp>StudyData</stp>
        <stp>P.US.KOSZ142600</stp>
        <stp>Vol</stp>
        <stp>VolType=Exchange,CoCType=Contract</stp>
        <stp>Vol</stp>
        <stp>D</stp>
        <stp>0</stp>
        <stp>ALL</stp>
        <stp/>
        <stp/>
        <stp>False</stp>
        <stp>T</stp>
        <tr r="G198" s="2"/>
      </tp>
      <tp>
        <v>1381</v>
        <stp/>
        <stp>StudyData</stp>
        <stp>P.US.KOSX142425</stp>
        <stp>Vol</stp>
        <stp>VolType=Exchange,CoCType=Contract</stp>
        <stp>Vol</stp>
        <stp>D</stp>
        <stp>0</stp>
        <stp>ALL</stp>
        <stp/>
        <stp/>
        <stp>False</stp>
        <stp>T</stp>
        <tr r="G121" s="2"/>
      </tp>
      <tp>
        <v>5</v>
        <stp/>
        <stp>StudyData</stp>
        <stp>P.US.KOSZ142625</stp>
        <stp>Vol</stp>
        <stp>VolType=Exchange,CoCType=Contract</stp>
        <stp>Vol</stp>
        <stp>D</stp>
        <stp>0</stp>
        <stp>ALL</stp>
        <stp/>
        <stp/>
        <stp>False</stp>
        <stp>T</stp>
        <tr r="G199" s="2"/>
      </tp>
      <tp t="s">
        <v/>
        <stp/>
        <stp>StudyData</stp>
        <stp>C.US.KOSF152925</stp>
        <stp>Vol</stp>
        <stp>VolType=Exchange,CoCType=Contract</stp>
        <stp>Vol</stp>
        <stp>D</stp>
        <stp>0</stp>
        <stp>ALL</stp>
        <stp/>
        <stp/>
        <stp>False</stp>
        <stp>T</stp>
        <tr r="G246" s="2"/>
      </tp>
      <tp t="s">
        <v/>
        <stp/>
        <stp>StudyData</stp>
        <stp>C.US.KOSG152825</stp>
        <stp>Vol</stp>
        <stp>VolType=Exchange,CoCType=Contract</stp>
        <stp>Vol</stp>
        <stp>D</stp>
        <stp>0</stp>
        <stp>ALL</stp>
        <stp/>
        <stp/>
        <stp>False</stp>
        <stp>T</stp>
        <tr r="G312" s="2"/>
      </tp>
      <tp t="s">
        <v/>
        <stp/>
        <stp>StudyData</stp>
        <stp>C.US.KOSH152725</stp>
        <stp>Vol</stp>
        <stp>VolType=Exchange,CoCType=Contract</stp>
        <stp>Vol</stp>
        <stp>D</stp>
        <stp>0</stp>
        <stp>ALL</stp>
        <stp/>
        <stp/>
        <stp>False</stp>
        <stp>T</stp>
        <tr r="G378" s="2"/>
      </tp>
      <tp>
        <v>31</v>
        <stp/>
        <stp>StudyData</stp>
        <stp>C.US.KOSF152950</stp>
        <stp>Vol</stp>
        <stp>VolType=Exchange,CoCType=Contract</stp>
        <stp>Vol</stp>
        <stp>D</stp>
        <stp>0</stp>
        <stp>ALL</stp>
        <stp/>
        <stp/>
        <stp>False</stp>
        <stp>T</stp>
        <tr r="G247" s="2"/>
      </tp>
      <tp t="s">
        <v/>
        <stp/>
        <stp>StudyData</stp>
        <stp>C.US.KOSG152850</stp>
        <stp>Vol</stp>
        <stp>VolType=Exchange,CoCType=Contract</stp>
        <stp>Vol</stp>
        <stp>D</stp>
        <stp>0</stp>
        <stp>ALL</stp>
        <stp/>
        <stp/>
        <stp>False</stp>
        <stp>T</stp>
        <tr r="G313" s="2"/>
      </tp>
      <tp>
        <v>26</v>
        <stp/>
        <stp>StudyData</stp>
        <stp>C.US.KOSH152750</stp>
        <stp>Vol</stp>
        <stp>VolType=Exchange,CoCType=Contract</stp>
        <stp>Vol</stp>
        <stp>D</stp>
        <stp>0</stp>
        <stp>ALL</stp>
        <stp/>
        <stp/>
        <stp>False</stp>
        <stp>T</stp>
        <tr r="G379" s="2"/>
      </tp>
      <tp t="s">
        <v/>
        <stp/>
        <stp>StudyData</stp>
        <stp>C.US.KOSM152250</stp>
        <stp>Vol</stp>
        <stp>VolType=Exchange,CoCType=Contract</stp>
        <stp>Vol</stp>
        <stp>D</stp>
        <stp>0</stp>
        <stp>ALL</stp>
        <stp/>
        <stp/>
        <stp>False</stp>
        <stp>T</stp>
        <tr r="G429" s="2"/>
      </tp>
      <tp t="s">
        <v/>
        <stp/>
        <stp>StudyData</stp>
        <stp>P.US.KOSU152950</stp>
        <stp>Vol</stp>
        <stp>VolType=Exchange,CoCType=Contract</stp>
        <stp>Vol</stp>
        <stp>D</stp>
        <stp>0</stp>
        <stp>ALL</stp>
        <stp/>
        <stp/>
        <stp>False</stp>
        <stp>T</stp>
        <tr r="G562" s="2"/>
      </tp>
      <tp t="s">
        <v/>
        <stp/>
        <stp>StudyData</stp>
        <stp>P.US.KOSZ152650</stp>
        <stp>Vol</stp>
        <stp>VolType=Exchange,CoCType=Contract</stp>
        <stp>Vol</stp>
        <stp>D</stp>
        <stp>0</stp>
        <stp>ALL</stp>
        <stp/>
        <stp/>
        <stp>False</stp>
        <stp>T</stp>
        <tr r="G620" s="2"/>
      </tp>
      <tp>
        <v>2187</v>
        <stp/>
        <stp>StudyData</stp>
        <stp>P.US.KOSX142450</stp>
        <stp>Vol</stp>
        <stp>VolType=Exchange,CoCType=Contract</stp>
        <stp>Vol</stp>
        <stp>D</stp>
        <stp>0</stp>
        <stp>ALL</stp>
        <stp/>
        <stp/>
        <stp>False</stp>
        <stp>T</stp>
        <tr r="G122" s="2"/>
      </tp>
      <tp>
        <v>2</v>
        <stp/>
        <stp>StudyData</stp>
        <stp>P.US.KOSZ142650</stp>
        <stp>Vol</stp>
        <stp>VolType=Exchange,CoCType=Contract</stp>
        <stp>Vol</stp>
        <stp>D</stp>
        <stp>0</stp>
        <stp>ALL</stp>
        <stp/>
        <stp/>
        <stp>False</stp>
        <stp>T</stp>
        <tr r="G200" s="2"/>
      </tp>
      <tp>
        <v>2034</v>
        <stp/>
        <stp>StudyData</stp>
        <stp>P.US.KOSX142475</stp>
        <stp>Vol</stp>
        <stp>VolType=Exchange,CoCType=Contract</stp>
        <stp>Vol</stp>
        <stp>D</stp>
        <stp>0</stp>
        <stp>ALL</stp>
        <stp/>
        <stp/>
        <stp>False</stp>
        <stp>T</stp>
        <tr r="G123" s="2"/>
      </tp>
      <tp>
        <v>6</v>
        <stp/>
        <stp>StudyData</stp>
        <stp>P.US.KOSZ142675</stp>
        <stp>Vol</stp>
        <stp>VolType=Exchange,CoCType=Contract</stp>
        <stp>Vol</stp>
        <stp>D</stp>
        <stp>0</stp>
        <stp>ALL</stp>
        <stp/>
        <stp/>
        <stp>False</stp>
        <stp>T</stp>
        <tr r="G201" s="2"/>
      </tp>
      <tp t="s">
        <v/>
        <stp/>
        <stp>StudyData</stp>
        <stp>C.US.KOSG152875</stp>
        <stp>Vol</stp>
        <stp>VolType=Exchange,CoCType=Contract</stp>
        <stp>Vol</stp>
        <stp>D</stp>
        <stp>0</stp>
        <stp>ALL</stp>
        <stp/>
        <stp/>
        <stp>False</stp>
        <stp>T</stp>
        <tr r="G314" s="2"/>
      </tp>
      <tp t="s">
        <v/>
        <stp/>
        <stp>StudyData</stp>
        <stp>C.US.KOSH152775</stp>
        <stp>Vol</stp>
        <stp>VolType=Exchange,CoCType=Contract</stp>
        <stp>Vol</stp>
        <stp>D</stp>
        <stp>0</stp>
        <stp>ALL</stp>
        <stp/>
        <stp/>
        <stp>False</stp>
        <stp>T</stp>
        <tr r="G380" s="2"/>
      </tp>
      <tp>
        <v>21</v>
        <stp/>
        <stp>StudyData</stp>
        <stp>C.US.KOSF152800</stp>
        <stp>Vol</stp>
        <stp>VolType=Exchange,CoCType=Contract</stp>
        <stp>Vol</stp>
        <stp>D</stp>
        <stp>0</stp>
        <stp>ALL</stp>
        <stp/>
        <stp/>
        <stp>False</stp>
        <stp>T</stp>
        <tr r="G241" s="2"/>
      </tp>
      <tp t="s">
        <v/>
        <stp/>
        <stp>StudyData</stp>
        <stp>C.US.KOSG152900</stp>
        <stp>Vol</stp>
        <stp>VolType=Exchange,CoCType=Contract</stp>
        <stp>Vol</stp>
        <stp>D</stp>
        <stp>0</stp>
        <stp>ALL</stp>
        <stp/>
        <stp/>
        <stp>False</stp>
        <stp>T</stp>
        <tr r="G315" s="2"/>
      </tp>
      <tp>
        <v>38</v>
        <stp/>
        <stp>StudyData</stp>
        <stp>C.US.KOSH152600</stp>
        <stp>Vol</stp>
        <stp>VolType=Exchange,CoCType=Contract</stp>
        <stp>Vol</stp>
        <stp>D</stp>
        <stp>0</stp>
        <stp>ALL</stp>
        <stp/>
        <stp/>
        <stp>False</stp>
        <stp>T</stp>
        <tr r="G373" s="2"/>
      </tp>
      <tp t="s">
        <v/>
        <stp/>
        <stp>StudyData</stp>
        <stp>C.US.KOSM152300</stp>
        <stp>Vol</stp>
        <stp>VolType=Exchange,CoCType=Contract</stp>
        <stp>Vol</stp>
        <stp>D</stp>
        <stp>0</stp>
        <stp>ALL</stp>
        <stp/>
        <stp/>
        <stp>False</stp>
        <stp>T</stp>
        <tr r="G431" s="2"/>
      </tp>
      <tp t="s">
        <v/>
        <stp/>
        <stp>StudyData</stp>
        <stp>P.US.KOSU152800</stp>
        <stp>Vol</stp>
        <stp>VolType=Exchange,CoCType=Contract</stp>
        <stp>Vol</stp>
        <stp>D</stp>
        <stp>0</stp>
        <stp>ALL</stp>
        <stp/>
        <stp/>
        <stp>False</stp>
        <stp>T</stp>
        <tr r="G556" s="2"/>
      </tp>
      <tp t="s">
        <v/>
        <stp/>
        <stp>StudyData</stp>
        <stp>P.US.KOSZ152700</stp>
        <stp>Vol</stp>
        <stp>VolType=Exchange,CoCType=Contract</stp>
        <stp>Vol</stp>
        <stp>D</stp>
        <stp>0</stp>
        <stp>ALL</stp>
        <stp/>
        <stp/>
        <stp>False</stp>
        <stp>T</stp>
        <tr r="G622" s="2"/>
      </tp>
      <tp>
        <v>3126</v>
        <stp/>
        <stp>StudyData</stp>
        <stp>P.US.KOSX142500</stp>
        <stp>Vol</stp>
        <stp>VolType=Exchange,CoCType=Contract</stp>
        <stp>Vol</stp>
        <stp>D</stp>
        <stp>0</stp>
        <stp>ALL</stp>
        <stp/>
        <stp/>
        <stp>False</stp>
        <stp>T</stp>
        <tr r="G124" s="2"/>
      </tp>
      <tp t="s">
        <v/>
        <stp/>
        <stp>StudyData</stp>
        <stp>P.US.KOSZ142700</stp>
        <stp>Vol</stp>
        <stp>VolType=Exchange,CoCType=Contract</stp>
        <stp>Vol</stp>
        <stp>D</stp>
        <stp>0</stp>
        <stp>ALL</stp>
        <stp/>
        <stp/>
        <stp>False</stp>
        <stp>T</stp>
        <tr r="G202" s="2"/>
      </tp>
      <tp>
        <v>1541</v>
        <stp/>
        <stp>StudyData</stp>
        <stp>P.US.KOSX142525</stp>
        <stp>Vol</stp>
        <stp>VolType=Exchange,CoCType=Contract</stp>
        <stp>Vol</stp>
        <stp>D</stp>
        <stp>0</stp>
        <stp>ALL</stp>
        <stp/>
        <stp/>
        <stp>False</stp>
        <stp>T</stp>
        <tr r="G125" s="2"/>
      </tp>
      <tp t="s">
        <v/>
        <stp/>
        <stp>StudyData</stp>
        <stp>P.US.KOSZ142725</stp>
        <stp>Vol</stp>
        <stp>VolType=Exchange,CoCType=Contract</stp>
        <stp>Vol</stp>
        <stp>D</stp>
        <stp>0</stp>
        <stp>ALL</stp>
        <stp/>
        <stp/>
        <stp>False</stp>
        <stp>T</stp>
        <tr r="G203" s="2"/>
      </tp>
      <tp>
        <v>3</v>
        <stp/>
        <stp>StudyData</stp>
        <stp>C.US.KOSF152825</stp>
        <stp>Vol</stp>
        <stp>VolType=Exchange,CoCType=Contract</stp>
        <stp>Vol</stp>
        <stp>D</stp>
        <stp>0</stp>
        <stp>ALL</stp>
        <stp/>
        <stp/>
        <stp>False</stp>
        <stp>T</stp>
        <tr r="G242" s="2"/>
      </tp>
      <tp t="s">
        <v/>
        <stp/>
        <stp>StudyData</stp>
        <stp>C.US.KOSG152925</stp>
        <stp>Vol</stp>
        <stp>VolType=Exchange,CoCType=Contract</stp>
        <stp>Vol</stp>
        <stp>D</stp>
        <stp>0</stp>
        <stp>ALL</stp>
        <stp/>
        <stp/>
        <stp>False</stp>
        <stp>T</stp>
        <tr r="G316" s="2"/>
      </tp>
      <tp t="s">
        <v/>
        <stp/>
        <stp>StudyData</stp>
        <stp>C.US.KOSH152625</stp>
        <stp>Vol</stp>
        <stp>VolType=Exchange,CoCType=Contract</stp>
        <stp>Vol</stp>
        <stp>D</stp>
        <stp>0</stp>
        <stp>ALL</stp>
        <stp/>
        <stp/>
        <stp>False</stp>
        <stp>T</stp>
        <tr r="G374" s="2"/>
      </tp>
      <tp t="s">
        <v/>
        <stp/>
        <stp>StudyData</stp>
        <stp>C.US.KOSF152850</stp>
        <stp>Vol</stp>
        <stp>VolType=Exchange,CoCType=Contract</stp>
        <stp>Vol</stp>
        <stp>D</stp>
        <stp>0</stp>
        <stp>ALL</stp>
        <stp/>
        <stp/>
        <stp>False</stp>
        <stp>T</stp>
        <tr r="G243" s="2"/>
      </tp>
      <tp t="s">
        <v/>
        <stp/>
        <stp>StudyData</stp>
        <stp>C.US.KOSG152950</stp>
        <stp>Vol</stp>
        <stp>VolType=Exchange,CoCType=Contract</stp>
        <stp>Vol</stp>
        <stp>D</stp>
        <stp>0</stp>
        <stp>ALL</stp>
        <stp/>
        <stp/>
        <stp>False</stp>
        <stp>T</stp>
        <tr r="G317" s="2"/>
      </tp>
      <tp t="s">
        <v/>
        <stp/>
        <stp>StudyData</stp>
        <stp>C.US.KOSH152650</stp>
        <stp>Vol</stp>
        <stp>VolType=Exchange,CoCType=Contract</stp>
        <stp>Vol</stp>
        <stp>D</stp>
        <stp>0</stp>
        <stp>ALL</stp>
        <stp/>
        <stp/>
        <stp>False</stp>
        <stp>T</stp>
        <tr r="G375" s="2"/>
      </tp>
      <tp t="s">
        <v/>
        <stp/>
        <stp>StudyData</stp>
        <stp>C.US.KOSM152350</stp>
        <stp>Vol</stp>
        <stp>VolType=Exchange,CoCType=Contract</stp>
        <stp>Vol</stp>
        <stp>D</stp>
        <stp>0</stp>
        <stp>ALL</stp>
        <stp/>
        <stp/>
        <stp>False</stp>
        <stp>T</stp>
        <tr r="G433" s="2"/>
      </tp>
      <tp t="s">
        <v/>
        <stp/>
        <stp>StudyData</stp>
        <stp>P.US.KOSU152850</stp>
        <stp>Vol</stp>
        <stp>VolType=Exchange,CoCType=Contract</stp>
        <stp>Vol</stp>
        <stp>D</stp>
        <stp>0</stp>
        <stp>ALL</stp>
        <stp/>
        <stp/>
        <stp>False</stp>
        <stp>T</stp>
        <tr r="G558" s="2"/>
      </tp>
      <tp t="s">
        <v/>
        <stp/>
        <stp>StudyData</stp>
        <stp>P.US.KOSZ152750</stp>
        <stp>Vol</stp>
        <stp>VolType=Exchange,CoCType=Contract</stp>
        <stp>Vol</stp>
        <stp>D</stp>
        <stp>0</stp>
        <stp>ALL</stp>
        <stp/>
        <stp/>
        <stp>False</stp>
        <stp>T</stp>
        <tr r="G624" s="2"/>
      </tp>
      <tp>
        <v>1517</v>
        <stp/>
        <stp>StudyData</stp>
        <stp>P.US.KOSX142550</stp>
        <stp>Vol</stp>
        <stp>VolType=Exchange,CoCType=Contract</stp>
        <stp>Vol</stp>
        <stp>D</stp>
        <stp>0</stp>
        <stp>ALL</stp>
        <stp/>
        <stp/>
        <stp>False</stp>
        <stp>T</stp>
        <tr r="G126" s="2"/>
      </tp>
      <tp>
        <v>10</v>
        <stp/>
        <stp>StudyData</stp>
        <stp>P.US.KOSZ142750</stp>
        <stp>Vol</stp>
        <stp>VolType=Exchange,CoCType=Contract</stp>
        <stp>Vol</stp>
        <stp>D</stp>
        <stp>0</stp>
        <stp>ALL</stp>
        <stp/>
        <stp/>
        <stp>False</stp>
        <stp>T</stp>
        <tr r="G204" s="2"/>
      </tp>
      <tp>
        <v>801</v>
        <stp/>
        <stp>StudyData</stp>
        <stp>P.US.KOSX142575</stp>
        <stp>Vol</stp>
        <stp>VolType=Exchange,CoCType=Contract</stp>
        <stp>Vol</stp>
        <stp>D</stp>
        <stp>0</stp>
        <stp>ALL</stp>
        <stp/>
        <stp/>
        <stp>False</stp>
        <stp>T</stp>
        <tr r="G127" s="2"/>
      </tp>
      <tp t="s">
        <v/>
        <stp/>
        <stp>StudyData</stp>
        <stp>P.US.KOSZ142775</stp>
        <stp>Vol</stp>
        <stp>VolType=Exchange,CoCType=Contract</stp>
        <stp>Vol</stp>
        <stp>D</stp>
        <stp>0</stp>
        <stp>ALL</stp>
        <stp/>
        <stp/>
        <stp>False</stp>
        <stp>T</stp>
        <tr r="G205" s="2"/>
      </tp>
      <tp t="s">
        <v/>
        <stp/>
        <stp>StudyData</stp>
        <stp>C.US.KOSF152875</stp>
        <stp>Vol</stp>
        <stp>VolType=Exchange,CoCType=Contract</stp>
        <stp>Vol</stp>
        <stp>D</stp>
        <stp>0</stp>
        <stp>ALL</stp>
        <stp/>
        <stp/>
        <stp>False</stp>
        <stp>T</stp>
        <tr r="G244" s="2"/>
      </tp>
      <tp t="s">
        <v/>
        <stp/>
        <stp>StudyData</stp>
        <stp>C.US.KOSH152675</stp>
        <stp>Vol</stp>
        <stp>VolType=Exchange,CoCType=Contract</stp>
        <stp>Vol</stp>
        <stp>D</stp>
        <stp>0</stp>
        <stp>ALL</stp>
        <stp/>
        <stp/>
        <stp>False</stp>
        <stp>T</stp>
        <tr r="G376" s="2"/>
      </tp>
      <tp t="s">
        <v/>
        <stp/>
        <stp>StudyData</stp>
        <stp>C.US.KOSH152500</stp>
        <stp>Vol</stp>
        <stp>VolType=Exchange,CoCType=Contract</stp>
        <stp>Vol</stp>
        <stp>D</stp>
        <stp>0</stp>
        <stp>ALL</stp>
        <stp/>
        <stp/>
        <stp>False</stp>
        <stp>T</stp>
        <tr r="G369" s="2"/>
      </tp>
      <tp>
        <v>45</v>
        <stp/>
        <stp>StudyData</stp>
        <stp>P.US.KOSZ152400</stp>
        <stp>Vol</stp>
        <stp>VolType=Exchange,CoCType=Contract</stp>
        <stp>Vol</stp>
        <stp>D</stp>
        <stp>0</stp>
        <stp>ALL</stp>
        <stp/>
        <stp/>
        <stp>False</stp>
        <stp>T</stp>
        <tr r="G610" s="2"/>
      </tp>
      <tp>
        <v>20</v>
        <stp/>
        <stp>StudyData</stp>
        <stp>P.US.KOSV142800</stp>
        <stp>Vol</stp>
        <stp>VolType=Exchange,CoCType=Contract</stp>
        <stp>Vol</stp>
        <stp>D</stp>
        <stp>0</stp>
        <stp>ALL</stp>
        <stp/>
        <stp/>
        <stp>False</stp>
        <stp>T</stp>
        <tr r="G66" s="2"/>
      </tp>
      <tp>
        <v>352</v>
        <stp/>
        <stp>StudyData</stp>
        <stp>P.US.KOSX142600</stp>
        <stp>Vol</stp>
        <stp>VolType=Exchange,CoCType=Contract</stp>
        <stp>Vol</stp>
        <stp>D</stp>
        <stp>0</stp>
        <stp>ALL</stp>
        <stp/>
        <stp/>
        <stp>False</stp>
        <stp>T</stp>
        <tr r="G128" s="2"/>
      </tp>
      <tp>
        <v>247</v>
        <stp/>
        <stp>StudyData</stp>
        <stp>P.US.KOSZ142400</stp>
        <stp>Vol</stp>
        <stp>VolType=Exchange,CoCType=Contract</stp>
        <stp>Vol</stp>
        <stp>D</stp>
        <stp>0</stp>
        <stp>ALL</stp>
        <stp/>
        <stp/>
        <stp>False</stp>
        <stp>T</stp>
        <tr r="G190" s="2"/>
      </tp>
      <tp t="s">
        <v/>
        <stp/>
        <stp>StudyData</stp>
        <stp>P.US.KOSV142825</stp>
        <stp>Vol</stp>
        <stp>VolType=Exchange,CoCType=Contract</stp>
        <stp>Vol</stp>
        <stp>D</stp>
        <stp>0</stp>
        <stp>ALL</stp>
        <stp/>
        <stp/>
        <stp>False</stp>
        <stp>T</stp>
        <tr r="G67" s="2"/>
      </tp>
      <tp>
        <v>128</v>
        <stp/>
        <stp>StudyData</stp>
        <stp>P.US.KOSX142625</stp>
        <stp>Vol</stp>
        <stp>VolType=Exchange,CoCType=Contract</stp>
        <stp>Vol</stp>
        <stp>D</stp>
        <stp>0</stp>
        <stp>ALL</stp>
        <stp/>
        <stp/>
        <stp>False</stp>
        <stp>T</stp>
        <tr r="G129" s="2"/>
      </tp>
      <tp>
        <v>133</v>
        <stp/>
        <stp>StudyData</stp>
        <stp>P.US.KOSZ142425</stp>
        <stp>Vol</stp>
        <stp>VolType=Exchange,CoCType=Contract</stp>
        <stp>Vol</stp>
        <stp>D</stp>
        <stp>0</stp>
        <stp>ALL</stp>
        <stp/>
        <stp/>
        <stp>False</stp>
        <stp>T</stp>
        <tr r="G191" s="2"/>
      </tp>
      <tp t="s">
        <v/>
        <stp/>
        <stp>StudyData</stp>
        <stp>C.US.KOSH152525</stp>
        <stp>Vol</stp>
        <stp>VolType=Exchange,CoCType=Contract</stp>
        <stp>Vol</stp>
        <stp>D</stp>
        <stp>0</stp>
        <stp>ALL</stp>
        <stp/>
        <stp/>
        <stp>False</stp>
        <stp>T</stp>
        <tr r="G370" s="2"/>
      </tp>
      <tp t="s">
        <v/>
        <stp/>
        <stp>StudyData</stp>
        <stp>C.US.KOSH152550</stp>
        <stp>Vol</stp>
        <stp>VolType=Exchange,CoCType=Contract</stp>
        <stp>Vol</stp>
        <stp>D</stp>
        <stp>0</stp>
        <stp>ALL</stp>
        <stp/>
        <stp/>
        <stp>False</stp>
        <stp>T</stp>
        <tr r="G371" s="2"/>
      </tp>
      <tp t="s">
        <v/>
        <stp/>
        <stp>StudyData</stp>
        <stp>P.US.KOSZ152450</stp>
        <stp>Vol</stp>
        <stp>VolType=Exchange,CoCType=Contract</stp>
        <stp>Vol</stp>
        <stp>D</stp>
        <stp>0</stp>
        <stp>ALL</stp>
        <stp/>
        <stp/>
        <stp>False</stp>
        <stp>T</stp>
        <tr r="G612" s="2"/>
      </tp>
      <tp>
        <v>10</v>
        <stp/>
        <stp>StudyData</stp>
        <stp>P.US.KOSV142850</stp>
        <stp>Vol</stp>
        <stp>VolType=Exchange,CoCType=Contract</stp>
        <stp>Vol</stp>
        <stp>D</stp>
        <stp>0</stp>
        <stp>ALL</stp>
        <stp/>
        <stp/>
        <stp>False</stp>
        <stp>T</stp>
        <tr r="G68" s="2"/>
      </tp>
      <tp>
        <v>73</v>
        <stp/>
        <stp>StudyData</stp>
        <stp>P.US.KOSX142650</stp>
        <stp>Vol</stp>
        <stp>VolType=Exchange,CoCType=Contract</stp>
        <stp>Vol</stp>
        <stp>D</stp>
        <stp>0</stp>
        <stp>ALL</stp>
        <stp/>
        <stp/>
        <stp>False</stp>
        <stp>T</stp>
        <tr r="G130" s="2"/>
      </tp>
      <tp>
        <v>96</v>
        <stp/>
        <stp>StudyData</stp>
        <stp>P.US.KOSZ142450</stp>
        <stp>Vol</stp>
        <stp>VolType=Exchange,CoCType=Contract</stp>
        <stp>Vol</stp>
        <stp>D</stp>
        <stp>0</stp>
        <stp>ALL</stp>
        <stp/>
        <stp/>
        <stp>False</stp>
        <stp>T</stp>
        <tr r="G192" s="2"/>
      </tp>
      <tp t="s">
        <v/>
        <stp/>
        <stp>StudyData</stp>
        <stp>P.US.KOSV142875</stp>
        <stp>Vol</stp>
        <stp>VolType=Exchange,CoCType=Contract</stp>
        <stp>Vol</stp>
        <stp>D</stp>
        <stp>0</stp>
        <stp>ALL</stp>
        <stp/>
        <stp/>
        <stp>False</stp>
        <stp>T</stp>
        <tr r="G69" s="2"/>
      </tp>
      <tp>
        <v>34</v>
        <stp/>
        <stp>StudyData</stp>
        <stp>P.US.KOSX142675</stp>
        <stp>Vol</stp>
        <stp>VolType=Exchange,CoCType=Contract</stp>
        <stp>Vol</stp>
        <stp>D</stp>
        <stp>0</stp>
        <stp>ALL</stp>
        <stp/>
        <stp/>
        <stp>False</stp>
        <stp>T</stp>
        <tr r="G131" s="2"/>
      </tp>
      <tp>
        <v>87</v>
        <stp/>
        <stp>StudyData</stp>
        <stp>P.US.KOSZ142475</stp>
        <stp>Vol</stp>
        <stp>VolType=Exchange,CoCType=Contract</stp>
        <stp>Vol</stp>
        <stp>D</stp>
        <stp>0</stp>
        <stp>ALL</stp>
        <stp/>
        <stp/>
        <stp>False</stp>
        <stp>T</stp>
        <tr r="G193" s="2"/>
      </tp>
      <tp t="s">
        <v/>
        <stp/>
        <stp>StudyData</stp>
        <stp>C.US.KOSH152575</stp>
        <stp>Vol</stp>
        <stp>VolType=Exchange,CoCType=Contract</stp>
        <stp>Vol</stp>
        <stp>D</stp>
        <stp>0</stp>
        <stp>ALL</stp>
        <stp/>
        <stp/>
        <stp>False</stp>
        <stp>T</stp>
        <tr r="G372" s="2"/>
      </tp>
      <tp t="s">
        <v/>
        <stp/>
        <stp>StudyData</stp>
        <stp>C.US.KOSH152400</stp>
        <stp>Vol</stp>
        <stp>VolType=Exchange,CoCType=Contract</stp>
        <stp>Vol</stp>
        <stp>D</stp>
        <stp>0</stp>
        <stp>ALL</stp>
        <stp/>
        <stp/>
        <stp>False</stp>
        <stp>T</stp>
        <tr r="G365" s="2"/>
      </tp>
      <tp>
        <v>23</v>
        <stp/>
        <stp>StudyData</stp>
        <stp>P.US.KOSZ152500</stp>
        <stp>Vol</stp>
        <stp>VolType=Exchange,CoCType=Contract</stp>
        <stp>Vol</stp>
        <stp>D</stp>
        <stp>0</stp>
        <stp>ALL</stp>
        <stp/>
        <stp/>
        <stp>False</stp>
        <stp>T</stp>
        <tr r="G614" s="2"/>
      </tp>
      <tp>
        <v>8</v>
        <stp/>
        <stp>StudyData</stp>
        <stp>P.US.KOSV142900</stp>
        <stp>Vol</stp>
        <stp>VolType=Exchange,CoCType=Contract</stp>
        <stp>Vol</stp>
        <stp>D</stp>
        <stp>0</stp>
        <stp>ALL</stp>
        <stp/>
        <stp/>
        <stp>False</stp>
        <stp>T</stp>
        <tr r="G70" s="2"/>
      </tp>
      <tp t="s">
        <v/>
        <stp/>
        <stp>StudyData</stp>
        <stp>P.US.KOSX142700</stp>
        <stp>Vol</stp>
        <stp>VolType=Exchange,CoCType=Contract</stp>
        <stp>Vol</stp>
        <stp>D</stp>
        <stp>0</stp>
        <stp>ALL</stp>
        <stp/>
        <stp/>
        <stp>False</stp>
        <stp>T</stp>
        <tr r="G132" s="2"/>
      </tp>
      <tp>
        <v>233</v>
        <stp/>
        <stp>StudyData</stp>
        <stp>P.US.KOSZ142500</stp>
        <stp>Vol</stp>
        <stp>VolType=Exchange,CoCType=Contract</stp>
        <stp>Vol</stp>
        <stp>D</stp>
        <stp>0</stp>
        <stp>ALL</stp>
        <stp/>
        <stp/>
        <stp>False</stp>
        <stp>T</stp>
        <tr r="G194" s="2"/>
      </tp>
      <tp t="s">
        <v/>
        <stp/>
        <stp>StudyData</stp>
        <stp>P.US.KOSV142925</stp>
        <stp>Vol</stp>
        <stp>VolType=Exchange,CoCType=Contract</stp>
        <stp>Vol</stp>
        <stp>D</stp>
        <stp>0</stp>
        <stp>ALL</stp>
        <stp/>
        <stp/>
        <stp>False</stp>
        <stp>T</stp>
        <tr r="G71" s="2"/>
      </tp>
      <tp t="s">
        <v/>
        <stp/>
        <stp>StudyData</stp>
        <stp>P.US.KOSX142725</stp>
        <stp>Vol</stp>
        <stp>VolType=Exchange,CoCType=Contract</stp>
        <stp>Vol</stp>
        <stp>D</stp>
        <stp>0</stp>
        <stp>ALL</stp>
        <stp/>
        <stp/>
        <stp>False</stp>
        <stp>T</stp>
        <tr r="G133" s="2"/>
      </tp>
      <tp>
        <v>26</v>
        <stp/>
        <stp>StudyData</stp>
        <stp>P.US.KOSZ142525</stp>
        <stp>Vol</stp>
        <stp>VolType=Exchange,CoCType=Contract</stp>
        <stp>Vol</stp>
        <stp>D</stp>
        <stp>0</stp>
        <stp>ALL</stp>
        <stp/>
        <stp/>
        <stp>False</stp>
        <stp>T</stp>
        <tr r="G195" s="2"/>
      </tp>
      <tp t="s">
        <v/>
        <stp/>
        <stp>StudyData</stp>
        <stp>C.US.KOSH152425</stp>
        <stp>Vol</stp>
        <stp>VolType=Exchange,CoCType=Contract</stp>
        <stp>Vol</stp>
        <stp>D</stp>
        <stp>0</stp>
        <stp>ALL</stp>
        <stp/>
        <stp/>
        <stp>False</stp>
        <stp>T</stp>
        <tr r="G366" s="2"/>
      </tp>
      <tp>
        <v>64</v>
        <stp/>
        <stp>StudyData</stp>
        <stp>C.US.KOSH152450</stp>
        <stp>Vol</stp>
        <stp>VolType=Exchange,CoCType=Contract</stp>
        <stp>Vol</stp>
        <stp>D</stp>
        <stp>0</stp>
        <stp>ALL</stp>
        <stp/>
        <stp/>
        <stp>False</stp>
        <stp>T</stp>
        <tr r="G367" s="2"/>
      </tp>
      <tp t="s">
        <v/>
        <stp/>
        <stp>StudyData</stp>
        <stp>P.US.KOSZ152550</stp>
        <stp>Vol</stp>
        <stp>VolType=Exchange,CoCType=Contract</stp>
        <stp>Vol</stp>
        <stp>D</stp>
        <stp>0</stp>
        <stp>ALL</stp>
        <stp/>
        <stp/>
        <stp>False</stp>
        <stp>T</stp>
        <tr r="G616" s="2"/>
      </tp>
      <tp>
        <v>8</v>
        <stp/>
        <stp>StudyData</stp>
        <stp>P.US.KOSV142950</stp>
        <stp>Vol</stp>
        <stp>VolType=Exchange,CoCType=Contract</stp>
        <stp>Vol</stp>
        <stp>D</stp>
        <stp>0</stp>
        <stp>ALL</stp>
        <stp/>
        <stp/>
        <stp>False</stp>
        <stp>T</stp>
        <tr r="G72" s="2"/>
      </tp>
      <tp t="s">
        <v/>
        <stp/>
        <stp>StudyData</stp>
        <stp>P.US.KOSX142750</stp>
        <stp>Vol</stp>
        <stp>VolType=Exchange,CoCType=Contract</stp>
        <stp>Vol</stp>
        <stp>D</stp>
        <stp>0</stp>
        <stp>ALL</stp>
        <stp/>
        <stp/>
        <stp>False</stp>
        <stp>T</stp>
        <tr r="G134" s="2"/>
      </tp>
      <tp>
        <v>60</v>
        <stp/>
        <stp>StudyData</stp>
        <stp>P.US.KOSZ142550</stp>
        <stp>Vol</stp>
        <stp>VolType=Exchange,CoCType=Contract</stp>
        <stp>Vol</stp>
        <stp>D</stp>
        <stp>0</stp>
        <stp>ALL</stp>
        <stp/>
        <stp/>
        <stp>False</stp>
        <stp>T</stp>
        <tr r="G196" s="2"/>
      </tp>
      <tp t="s">
        <v/>
        <stp/>
        <stp>StudyData</stp>
        <stp>P.US.KOSX142775</stp>
        <stp>Vol</stp>
        <stp>VolType=Exchange,CoCType=Contract</stp>
        <stp>Vol</stp>
        <stp>D</stp>
        <stp>0</stp>
        <stp>ALL</stp>
        <stp/>
        <stp/>
        <stp>False</stp>
        <stp>T</stp>
        <tr r="G135" s="2"/>
      </tp>
      <tp t="s">
        <v/>
        <stp/>
        <stp>StudyData</stp>
        <stp>P.US.KOSZ142575</stp>
        <stp>Vol</stp>
        <stp>VolType=Exchange,CoCType=Contract</stp>
        <stp>Vol</stp>
        <stp>D</stp>
        <stp>0</stp>
        <stp>ALL</stp>
        <stp/>
        <stp/>
        <stp>False</stp>
        <stp>T</stp>
        <tr r="G197" s="2"/>
      </tp>
      <tp t="s">
        <v/>
        <stp/>
        <stp>StudyData</stp>
        <stp>C.US.KOSH152475</stp>
        <stp>Vol</stp>
        <stp>VolType=Exchange,CoCType=Contract</stp>
        <stp>Vol</stp>
        <stp>D</stp>
        <stp>0</stp>
        <stp>ALL</stp>
        <stp/>
        <stp/>
        <stp>False</stp>
        <stp>T</stp>
        <tr r="G368" s="2"/>
      </tp>
      <tp t="s">
        <v/>
        <stp/>
        <stp>StudyData</stp>
        <stp>C.US.KOSF152500</stp>
        <stp>Vol</stp>
        <stp>VolType=Exchange,CoCType=Contract</stp>
        <stp>Vol</stp>
        <stp>D</stp>
        <stp>0</stp>
        <stp>ALL</stp>
        <stp/>
        <stp/>
        <stp>False</stp>
        <stp>T</stp>
        <tr r="G229" s="2"/>
      </tp>
      <tp t="s">
        <v/>
        <stp/>
        <stp>StudyData</stp>
        <stp>C.US.KOSG152400</stp>
        <stp>Vol</stp>
        <stp>VolType=Exchange,CoCType=Contract</stp>
        <stp>Vol</stp>
        <stp>D</stp>
        <stp>0</stp>
        <stp>ALL</stp>
        <stp/>
        <stp/>
        <stp>False</stp>
        <stp>T</stp>
        <tr r="G295" s="2"/>
      </tp>
      <tp t="s">
        <v/>
        <stp/>
        <stp>StudyData</stp>
        <stp>P.US.KOSU152500</stp>
        <stp>Vol</stp>
        <stp>VolType=Exchange,CoCType=Contract</stp>
        <stp>Vol</stp>
        <stp>D</stp>
        <stp>0</stp>
        <stp>ALL</stp>
        <stp/>
        <stp/>
        <stp>False</stp>
        <stp>T</stp>
        <tr r="G544" s="2"/>
      </tp>
      <tp>
        <v>96168</v>
        <stp/>
        <stp>StudyData</stp>
        <stp>P.US.KOSV142600</stp>
        <stp>Vol</stp>
        <stp>VolType=Exchange,CoCType=Contract</stp>
        <stp>Vol</stp>
        <stp>D</stp>
        <stp>0</stp>
        <stp>ALL</stp>
        <stp/>
        <stp/>
        <stp>False</stp>
        <stp>T</stp>
        <tr r="G58" s="2"/>
      </tp>
      <tp t="s">
        <v/>
        <stp/>
        <stp>StudyData</stp>
        <stp>P.US.KOSX142800</stp>
        <stp>Vol</stp>
        <stp>VolType=Exchange,CoCType=Contract</stp>
        <stp>Vol</stp>
        <stp>D</stp>
        <stp>0</stp>
        <stp>ALL</stp>
        <stp/>
        <stp/>
        <stp>False</stp>
        <stp>T</stp>
        <tr r="G136" s="2"/>
      </tp>
      <tp>
        <v>7538</v>
        <stp/>
        <stp>StudyData</stp>
        <stp>P.US.KOSV142625</stp>
        <stp>Vol</stp>
        <stp>VolType=Exchange,CoCType=Contract</stp>
        <stp>Vol</stp>
        <stp>D</stp>
        <stp>0</stp>
        <stp>ALL</stp>
        <stp/>
        <stp/>
        <stp>False</stp>
        <stp>T</stp>
        <tr r="G59" s="2"/>
      </tp>
      <tp t="s">
        <v/>
        <stp/>
        <stp>StudyData</stp>
        <stp>P.US.KOSX142825</stp>
        <stp>Vol</stp>
        <stp>VolType=Exchange,CoCType=Contract</stp>
        <stp>Vol</stp>
        <stp>D</stp>
        <stp>0</stp>
        <stp>ALL</stp>
        <stp/>
        <stp/>
        <stp>False</stp>
        <stp>T</stp>
        <tr r="G137" s="2"/>
      </tp>
      <tp t="s">
        <v/>
        <stp/>
        <stp>StudyData</stp>
        <stp>C.US.KOSF152525</stp>
        <stp>Vol</stp>
        <stp>VolType=Exchange,CoCType=Contract</stp>
        <stp>Vol</stp>
        <stp>D</stp>
        <stp>0</stp>
        <stp>ALL</stp>
        <stp/>
        <stp/>
        <stp>False</stp>
        <stp>T</stp>
        <tr r="G230" s="2"/>
      </tp>
      <tp t="s">
        <v/>
        <stp/>
        <stp>StudyData</stp>
        <stp>C.US.KOSG152425</stp>
        <stp>Vol</stp>
        <stp>VolType=Exchange,CoCType=Contract</stp>
        <stp>Vol</stp>
        <stp>D</stp>
        <stp>0</stp>
        <stp>ALL</stp>
        <stp/>
        <stp/>
        <stp>False</stp>
        <stp>T</stp>
        <tr r="G296" s="2"/>
      </tp>
      <tp t="s">
        <v/>
        <stp/>
        <stp>StudyData</stp>
        <stp>C.US.KOSF152550</stp>
        <stp>Vol</stp>
        <stp>VolType=Exchange,CoCType=Contract</stp>
        <stp>Vol</stp>
        <stp>D</stp>
        <stp>0</stp>
        <stp>ALL</stp>
        <stp/>
        <stp/>
        <stp>False</stp>
        <stp>T</stp>
        <tr r="G231" s="2"/>
      </tp>
      <tp t="s">
        <v/>
        <stp/>
        <stp>StudyData</stp>
        <stp>C.US.KOSG152450</stp>
        <stp>Vol</stp>
        <stp>VolType=Exchange,CoCType=Contract</stp>
        <stp>Vol</stp>
        <stp>D</stp>
        <stp>0</stp>
        <stp>ALL</stp>
        <stp/>
        <stp/>
        <stp>False</stp>
        <stp>T</stp>
        <tr r="G297" s="2"/>
      </tp>
      <tp t="s">
        <v/>
        <stp/>
        <stp>StudyData</stp>
        <stp>P.US.KOSU152550</stp>
        <stp>Vol</stp>
        <stp>VolType=Exchange,CoCType=Contract</stp>
        <stp>Vol</stp>
        <stp>D</stp>
        <stp>0</stp>
        <stp>ALL</stp>
        <stp/>
        <stp/>
        <stp>False</stp>
        <stp>T</stp>
        <tr r="G546" s="2"/>
      </tp>
      <tp>
        <v>1940</v>
        <stp/>
        <stp>StudyData</stp>
        <stp>P.US.KOSV142650</stp>
        <stp>Vol</stp>
        <stp>VolType=Exchange,CoCType=Contract</stp>
        <stp>Vol</stp>
        <stp>D</stp>
        <stp>0</stp>
        <stp>ALL</stp>
        <stp/>
        <stp/>
        <stp>False</stp>
        <stp>T</stp>
        <tr r="G60" s="2"/>
      </tp>
      <tp t="s">
        <v/>
        <stp/>
        <stp>StudyData</stp>
        <stp>P.US.KOSX142850</stp>
        <stp>Vol</stp>
        <stp>VolType=Exchange,CoCType=Contract</stp>
        <stp>Vol</stp>
        <stp>D</stp>
        <stp>0</stp>
        <stp>ALL</stp>
        <stp/>
        <stp/>
        <stp>False</stp>
        <stp>T</stp>
        <tr r="G138" s="2"/>
      </tp>
      <tp>
        <v>455</v>
        <stp/>
        <stp>StudyData</stp>
        <stp>P.US.KOSV142675</stp>
        <stp>Vol</stp>
        <stp>VolType=Exchange,CoCType=Contract</stp>
        <stp>Vol</stp>
        <stp>D</stp>
        <stp>0</stp>
        <stp>ALL</stp>
        <stp/>
        <stp/>
        <stp>False</stp>
        <stp>T</stp>
        <tr r="G61" s="2"/>
      </tp>
      <tp t="s">
        <v/>
        <stp/>
        <stp>StudyData</stp>
        <stp>P.US.KOSX142875</stp>
        <stp>Vol</stp>
        <stp>VolType=Exchange,CoCType=Contract</stp>
        <stp>Vol</stp>
        <stp>D</stp>
        <stp>0</stp>
        <stp>ALL</stp>
        <stp/>
        <stp/>
        <stp>False</stp>
        <stp>T</stp>
        <tr r="G139" s="2"/>
      </tp>
      <tp t="s">
        <v/>
        <stp/>
        <stp>StudyData</stp>
        <stp>C.US.KOSF152575</stp>
        <stp>Vol</stp>
        <stp>VolType=Exchange,CoCType=Contract</stp>
        <stp>Vol</stp>
        <stp>D</stp>
        <stp>0</stp>
        <stp>ALL</stp>
        <stp/>
        <stp/>
        <stp>False</stp>
        <stp>T</stp>
        <tr r="G232" s="2"/>
      </tp>
      <tp t="s">
        <v/>
        <stp/>
        <stp>StudyData</stp>
        <stp>C.US.KOSG152475</stp>
        <stp>Vol</stp>
        <stp>VolType=Exchange,CoCType=Contract</stp>
        <stp>Vol</stp>
        <stp>D</stp>
        <stp>0</stp>
        <stp>ALL</stp>
        <stp/>
        <stp/>
        <stp>False</stp>
        <stp>T</stp>
        <tr r="G298" s="2"/>
      </tp>
      <tp t="s">
        <v/>
        <stp/>
        <stp>StudyData</stp>
        <stp>C.US.KOSF152400</stp>
        <stp>Vol</stp>
        <stp>VolType=Exchange,CoCType=Contract</stp>
        <stp>Vol</stp>
        <stp>D</stp>
        <stp>0</stp>
        <stp>ALL</stp>
        <stp/>
        <stp/>
        <stp>False</stp>
        <stp>T</stp>
        <tr r="G225" s="2"/>
      </tp>
      <tp t="s">
        <v/>
        <stp/>
        <stp>StudyData</stp>
        <stp>C.US.KOSG152500</stp>
        <stp>Vol</stp>
        <stp>VolType=Exchange,CoCType=Contract</stp>
        <stp>Vol</stp>
        <stp>D</stp>
        <stp>0</stp>
        <stp>ALL</stp>
        <stp/>
        <stp/>
        <stp>False</stp>
        <stp>T</stp>
        <tr r="G299" s="2"/>
      </tp>
      <tp t="s">
        <v/>
        <stp/>
        <stp>StudyData</stp>
        <stp>P.US.KOSU152400</stp>
        <stp>Vol</stp>
        <stp>VolType=Exchange,CoCType=Contract</stp>
        <stp>Vol</stp>
        <stp>D</stp>
        <stp>0</stp>
        <stp>ALL</stp>
        <stp/>
        <stp/>
        <stp>False</stp>
        <stp>T</stp>
        <tr r="G540" s="2"/>
      </tp>
      <tp>
        <v>79</v>
        <stp/>
        <stp>StudyData</stp>
        <stp>P.US.KOSV142700</stp>
        <stp>Vol</stp>
        <stp>VolType=Exchange,CoCType=Contract</stp>
        <stp>Vol</stp>
        <stp>D</stp>
        <stp>0</stp>
        <stp>ALL</stp>
        <stp/>
        <stp/>
        <stp>False</stp>
        <stp>T</stp>
        <tr r="G62" s="2"/>
      </tp>
      <tp t="s">
        <v/>
        <stp/>
        <stp>StudyData</stp>
        <stp>P.US.KOSX142900</stp>
        <stp>Vol</stp>
        <stp>VolType=Exchange,CoCType=Contract</stp>
        <stp>Vol</stp>
        <stp>D</stp>
        <stp>0</stp>
        <stp>ALL</stp>
        <stp/>
        <stp/>
        <stp>False</stp>
        <stp>T</stp>
        <tr r="G140" s="2"/>
      </tp>
      <tp>
        <v>11</v>
        <stp/>
        <stp>StudyData</stp>
        <stp>P.US.KOSV142725</stp>
        <stp>Vol</stp>
        <stp>VolType=Exchange,CoCType=Contract</stp>
        <stp>Vol</stp>
        <stp>D</stp>
        <stp>0</stp>
        <stp>ALL</stp>
        <stp/>
        <stp/>
        <stp>False</stp>
        <stp>T</stp>
        <tr r="G63" s="2"/>
      </tp>
      <tp t="s">
        <v/>
        <stp/>
        <stp>StudyData</stp>
        <stp>P.US.KOSX142925</stp>
        <stp>Vol</stp>
        <stp>VolType=Exchange,CoCType=Contract</stp>
        <stp>Vol</stp>
        <stp>D</stp>
        <stp>0</stp>
        <stp>ALL</stp>
        <stp/>
        <stp/>
        <stp>False</stp>
        <stp>T</stp>
        <tr r="G141" s="2"/>
      </tp>
      <tp t="s">
        <v/>
        <stp/>
        <stp>StudyData</stp>
        <stp>C.US.KOSF152425</stp>
        <stp>Vol</stp>
        <stp>VolType=Exchange,CoCType=Contract</stp>
        <stp>Vol</stp>
        <stp>D</stp>
        <stp>0</stp>
        <stp>ALL</stp>
        <stp/>
        <stp/>
        <stp>False</stp>
        <stp>T</stp>
        <tr r="G226" s="2"/>
      </tp>
      <tp t="s">
        <v/>
        <stp/>
        <stp>StudyData</stp>
        <stp>C.US.KOSG152525</stp>
        <stp>Vol</stp>
        <stp>VolType=Exchange,CoCType=Contract</stp>
        <stp>Vol</stp>
        <stp>D</stp>
        <stp>0</stp>
        <stp>ALL</stp>
        <stp/>
        <stp/>
        <stp>False</stp>
        <stp>T</stp>
        <tr r="G300" s="2"/>
      </tp>
      <tp t="s">
        <v/>
        <stp/>
        <stp>StudyData</stp>
        <stp>C.US.KOSF152450</stp>
        <stp>Vol</stp>
        <stp>VolType=Exchange,CoCType=Contract</stp>
        <stp>Vol</stp>
        <stp>D</stp>
        <stp>0</stp>
        <stp>ALL</stp>
        <stp/>
        <stp/>
        <stp>False</stp>
        <stp>T</stp>
        <tr r="G227" s="2"/>
      </tp>
      <tp t="s">
        <v/>
        <stp/>
        <stp>StudyData</stp>
        <stp>C.US.KOSG152550</stp>
        <stp>Vol</stp>
        <stp>VolType=Exchange,CoCType=Contract</stp>
        <stp>Vol</stp>
        <stp>D</stp>
        <stp>0</stp>
        <stp>ALL</stp>
        <stp/>
        <stp/>
        <stp>False</stp>
        <stp>T</stp>
        <tr r="G301" s="2"/>
      </tp>
      <tp t="s">
        <v/>
        <stp/>
        <stp>StudyData</stp>
        <stp>P.US.KOSU152450</stp>
        <stp>Vol</stp>
        <stp>VolType=Exchange,CoCType=Contract</stp>
        <stp>Vol</stp>
        <stp>D</stp>
        <stp>0</stp>
        <stp>ALL</stp>
        <stp/>
        <stp/>
        <stp>False</stp>
        <stp>T</stp>
        <tr r="G542" s="2"/>
      </tp>
      <tp>
        <v>11</v>
        <stp/>
        <stp>StudyData</stp>
        <stp>P.US.KOSV142750</stp>
        <stp>Vol</stp>
        <stp>VolType=Exchange,CoCType=Contract</stp>
        <stp>Vol</stp>
        <stp>D</stp>
        <stp>0</stp>
        <stp>ALL</stp>
        <stp/>
        <stp/>
        <stp>False</stp>
        <stp>T</stp>
        <tr r="G64" s="2"/>
      </tp>
      <tp t="s">
        <v/>
        <stp/>
        <stp>StudyData</stp>
        <stp>P.US.KOSX142950</stp>
        <stp>Vol</stp>
        <stp>VolType=Exchange,CoCType=Contract</stp>
        <stp>Vol</stp>
        <stp>D</stp>
        <stp>0</stp>
        <stp>ALL</stp>
        <stp/>
        <stp/>
        <stp>False</stp>
        <stp>T</stp>
        <tr r="G142" s="2"/>
      </tp>
      <tp t="s">
        <v/>
        <stp/>
        <stp>StudyData</stp>
        <stp>P.US.KOSV142775</stp>
        <stp>Vol</stp>
        <stp>VolType=Exchange,CoCType=Contract</stp>
        <stp>Vol</stp>
        <stp>D</stp>
        <stp>0</stp>
        <stp>ALL</stp>
        <stp/>
        <stp/>
        <stp>False</stp>
        <stp>T</stp>
        <tr r="G65" s="2"/>
      </tp>
      <tp t="s">
        <v/>
        <stp/>
        <stp>StudyData</stp>
        <stp>C.US.KOSF152475</stp>
        <stp>Vol</stp>
        <stp>VolType=Exchange,CoCType=Contract</stp>
        <stp>Vol</stp>
        <stp>D</stp>
        <stp>0</stp>
        <stp>ALL</stp>
        <stp/>
        <stp/>
        <stp>False</stp>
        <stp>T</stp>
        <tr r="G228" s="2"/>
      </tp>
      <tp t="s">
        <v/>
        <stp/>
        <stp>StudyData</stp>
        <stp>C.US.KOSG152575</stp>
        <stp>Vol</stp>
        <stp>VolType=Exchange,CoCType=Contract</stp>
        <stp>Vol</stp>
        <stp>D</stp>
        <stp>0</stp>
        <stp>ALL</stp>
        <stp/>
        <stp/>
        <stp>False</stp>
        <stp>T</stp>
        <tr r="G302" s="2"/>
      </tp>
      <tp t="s">
        <v>C.US.KOSZ142325</v>
        <stp/>
        <stp>ContractData</stp>
        <stp>C.US.KOSZ142325</stp>
        <stp>Symbol</stp>
        <stp/>
        <stp>T</stp>
        <tr r="D152" s="2"/>
        <tr r="D152" s="2"/>
      </tp>
      <tp t="s">
        <v>768: Current Message -&gt; Symbol not found</v>
        <stp/>
        <stp>ContractData</stp>
        <stp>C.US.KOSX142175</stp>
        <stp>Symbol</stp>
        <stp/>
        <stp>T</stp>
        <tr r="D76" s="2"/>
      </tp>
      <tp t="s">
        <v>C.US.KOSZ142375</v>
        <stp/>
        <stp>ContractData</stp>
        <stp>C.US.KOSZ142375</stp>
        <stp>Symbol</stp>
        <stp/>
        <stp>T</stp>
        <tr r="D154" s="2"/>
        <tr r="D154" s="2"/>
      </tp>
      <tp t="s">
        <v>768: Current Message -&gt; Symbol not found</v>
        <stp/>
        <stp>ContractData</stp>
        <stp>C.US.KOSZ142225</stp>
        <stp>Symbol</stp>
        <stp/>
        <stp>T</stp>
        <tr r="D148" s="2"/>
      </tp>
      <tp t="s">
        <v>C.US.KOSZ142275</v>
        <stp/>
        <stp>ContractData</stp>
        <stp>C.US.KOSZ142275</stp>
        <stp>Symbol</stp>
        <stp/>
        <stp>T</stp>
        <tr r="D150" s="2"/>
        <tr r="D150" s="2"/>
      </tp>
      <tp t="s">
        <v>C.US.KOSX142325</v>
        <stp/>
        <stp>ContractData</stp>
        <stp>C.US.KOSX142325</stp>
        <stp>Symbol</stp>
        <stp/>
        <stp>T</stp>
        <tr r="D82" s="2"/>
        <tr r="D82" s="2"/>
      </tp>
      <tp t="s">
        <v>C.US.KOSX142375</v>
        <stp/>
        <stp>ContractData</stp>
        <stp>C.US.KOSX142375</stp>
        <stp>Symbol</stp>
        <stp/>
        <stp>T</stp>
        <tr r="D84" s="2"/>
        <tr r="D84" s="2"/>
      </tp>
      <tp t="s">
        <v>768: Current Message -&gt; Symbol not found</v>
        <stp/>
        <stp>ContractData</stp>
        <stp>C.US.KOSZ142175</stp>
        <stp>Symbol</stp>
        <stp/>
        <stp>T</stp>
        <tr r="D146" s="2"/>
      </tp>
      <tp t="s">
        <v>768: Current Message -&gt; Symbol not found</v>
        <stp/>
        <stp>ContractData</stp>
        <stp>C.US.KOSX142225</stp>
        <stp>Symbol</stp>
        <stp/>
        <stp>T</stp>
        <tr r="D78" s="2"/>
      </tp>
      <tp t="s">
        <v>C.US.KOSX142275</v>
        <stp/>
        <stp>ContractData</stp>
        <stp>C.US.KOSX142275</stp>
        <stp>Symbol</stp>
        <stp/>
        <stp>T</stp>
        <tr r="D80" s="2"/>
        <tr r="D80" s="2"/>
      </tp>
      <tp t="s">
        <v>C.US.KOSX142525</v>
        <stp/>
        <stp>ContractData</stp>
        <stp>C.US.KOSX142525</stp>
        <stp>Symbol</stp>
        <stp/>
        <stp>T</stp>
        <tr r="D90" s="2"/>
        <tr r="D90" s="2"/>
      </tp>
      <tp t="s">
        <v>C.US.KOSZ142725</v>
        <stp/>
        <stp>ContractData</stp>
        <stp>C.US.KOSZ142725</stp>
        <stp>Symbol</stp>
        <stp/>
        <stp>T</stp>
        <tr r="D168" s="2"/>
        <tr r="D168" s="2"/>
      </tp>
      <tp t="s">
        <v>C.US.KOSX142575</v>
        <stp/>
        <stp>ContractData</stp>
        <stp>C.US.KOSX142575</stp>
        <stp>Symbol</stp>
        <stp/>
        <stp>T</stp>
        <tr r="D92" s="2"/>
        <tr r="D92" s="2"/>
      </tp>
      <tp t="s">
        <v>C.US.KOSZ142775</v>
        <stp/>
        <stp>ContractData</stp>
        <stp>C.US.KOSZ142775</stp>
        <stp>Symbol</stp>
        <stp/>
        <stp>T</stp>
        <tr r="D170" s="2"/>
        <tr r="D170" s="2"/>
      </tp>
      <tp t="s">
        <v>C.US.KOSX142425</v>
        <stp/>
        <stp>ContractData</stp>
        <stp>C.US.KOSX142425</stp>
        <stp>Symbol</stp>
        <stp/>
        <stp>T</stp>
        <tr r="D86" s="2"/>
        <tr r="D86" s="2"/>
      </tp>
      <tp t="s">
        <v>C.US.KOSZ142625</v>
        <stp/>
        <stp>ContractData</stp>
        <stp>C.US.KOSZ142625</stp>
        <stp>Symbol</stp>
        <stp/>
        <stp>T</stp>
        <tr r="D164" s="2"/>
        <tr r="D164" s="2"/>
      </tp>
      <tp t="s">
        <v>C.US.KOSX142475</v>
        <stp/>
        <stp>ContractData</stp>
        <stp>C.US.KOSX142475</stp>
        <stp>Symbol</stp>
        <stp/>
        <stp>T</stp>
        <tr r="D88" s="2"/>
        <tr r="D88" s="2"/>
      </tp>
      <tp t="s">
        <v>C.US.KOSZ142675</v>
        <stp/>
        <stp>ContractData</stp>
        <stp>C.US.KOSZ142675</stp>
        <stp>Symbol</stp>
        <stp/>
        <stp>T</stp>
        <tr r="D166" s="2"/>
        <tr r="D166" s="2"/>
      </tp>
      <tp t="s">
        <v>C.US.KOSV142925</v>
        <stp/>
        <stp>ContractData</stp>
        <stp>C.US.KOSV142925</stp>
        <stp>Symbol</stp>
        <stp/>
        <stp>T</stp>
        <tr r="D36" s="2"/>
        <tr r="D36" s="2"/>
      </tp>
      <tp t="s">
        <v>C.US.KOSX142725</v>
        <stp/>
        <stp>ContractData</stp>
        <stp>C.US.KOSX142725</stp>
        <stp>Symbol</stp>
        <stp/>
        <stp>T</stp>
        <tr r="D98" s="2"/>
        <tr r="D98" s="2"/>
      </tp>
      <tp t="s">
        <v>C.US.KOSZ142525</v>
        <stp/>
        <stp>ContractData</stp>
        <stp>C.US.KOSZ142525</stp>
        <stp>Symbol</stp>
        <stp/>
        <stp>T</stp>
        <tr r="D160" s="2"/>
        <tr r="D160" s="2"/>
      </tp>
      <tp t="s">
        <v>768: Current Message -&gt; Symbol not found</v>
        <stp/>
        <stp>ContractData</stp>
        <stp>C.US.KOSV142975</stp>
        <stp>Symbol</stp>
        <stp/>
        <stp>T</stp>
        <tr r="D38" s="2"/>
      </tp>
      <tp t="s">
        <v>C.US.KOSX142775</v>
        <stp/>
        <stp>ContractData</stp>
        <stp>C.US.KOSX142775</stp>
        <stp>Symbol</stp>
        <stp/>
        <stp>T</stp>
        <tr r="D100" s="2"/>
        <tr r="D100" s="2"/>
      </tp>
      <tp t="s">
        <v>C.US.KOSZ142575</v>
        <stp/>
        <stp>ContractData</stp>
        <stp>C.US.KOSZ142575</stp>
        <stp>Symbol</stp>
        <stp/>
        <stp>T</stp>
        <tr r="D162" s="2"/>
        <tr r="D162" s="2"/>
      </tp>
      <tp t="s">
        <v>C.US.KOSV142825</v>
        <stp/>
        <stp>ContractData</stp>
        <stp>C.US.KOSV142825</stp>
        <stp>Symbol</stp>
        <stp/>
        <stp>T</stp>
        <tr r="D32" s="2"/>
        <tr r="D32" s="2"/>
      </tp>
      <tp t="s">
        <v>C.US.KOSX142625</v>
        <stp/>
        <stp>ContractData</stp>
        <stp>C.US.KOSX142625</stp>
        <stp>Symbol</stp>
        <stp/>
        <stp>T</stp>
        <tr r="D94" s="2"/>
        <tr r="D94" s="2"/>
      </tp>
      <tp t="s">
        <v>C.US.KOSZ142425</v>
        <stp/>
        <stp>ContractData</stp>
        <stp>C.US.KOSZ142425</stp>
        <stp>Symbol</stp>
        <stp/>
        <stp>T</stp>
        <tr r="D156" s="2"/>
        <tr r="D156" s="2"/>
      </tp>
      <tp t="s">
        <v>C.US.KOSV142875</v>
        <stp/>
        <stp>ContractData</stp>
        <stp>C.US.KOSV142875</stp>
        <stp>Symbol</stp>
        <stp/>
        <stp>T</stp>
        <tr r="D34" s="2"/>
        <tr r="D34" s="2"/>
      </tp>
      <tp t="s">
        <v>C.US.KOSX142675</v>
        <stp/>
        <stp>ContractData</stp>
        <stp>C.US.KOSX142675</stp>
        <stp>Symbol</stp>
        <stp/>
        <stp>T</stp>
        <tr r="D96" s="2"/>
        <tr r="D96" s="2"/>
      </tp>
      <tp t="s">
        <v>C.US.KOSZ142475</v>
        <stp/>
        <stp>ContractData</stp>
        <stp>C.US.KOSZ142475</stp>
        <stp>Symbol</stp>
        <stp/>
        <stp>T</stp>
        <tr r="D158" s="2"/>
        <tr r="D158" s="2"/>
      </tp>
      <tp t="s">
        <v>C.US.KOSV142725</v>
        <stp/>
        <stp>ContractData</stp>
        <stp>C.US.KOSV142725</stp>
        <stp>Symbol</stp>
        <stp/>
        <stp>T</stp>
        <tr r="D28" s="2"/>
        <tr r="D28" s="2"/>
      </tp>
      <tp t="s">
        <v>C.US.KOSX142925</v>
        <stp/>
        <stp>ContractData</stp>
        <stp>C.US.KOSX142925</stp>
        <stp>Symbol</stp>
        <stp/>
        <stp>T</stp>
        <tr r="D106" s="2"/>
        <tr r="D106" s="2"/>
      </tp>
      <tp t="s">
        <v>C.US.KOSV142775</v>
        <stp/>
        <stp>ContractData</stp>
        <stp>C.US.KOSV142775</stp>
        <stp>Symbol</stp>
        <stp/>
        <stp>T</stp>
        <tr r="D30" s="2"/>
        <tr r="D30" s="2"/>
      </tp>
      <tp t="s">
        <v>768: Current Message -&gt; Symbol not found</v>
        <stp/>
        <stp>ContractData</stp>
        <stp>C.US.KOSX142975</stp>
        <stp>Symbol</stp>
        <stp/>
        <stp>T</stp>
        <tr r="D108" s="2"/>
      </tp>
      <tp t="s">
        <v>C.US.KOSV142625</v>
        <stp/>
        <stp>ContractData</stp>
        <stp>C.US.KOSV142625</stp>
        <stp>Symbol</stp>
        <stp/>
        <stp>T</stp>
        <tr r="D24" s="2"/>
        <tr r="D24" s="2"/>
      </tp>
      <tp t="s">
        <v>C.US.KOSX142825</v>
        <stp/>
        <stp>ContractData</stp>
        <stp>C.US.KOSX142825</stp>
        <stp>Symbol</stp>
        <stp/>
        <stp>T</stp>
        <tr r="D102" s="2"/>
        <tr r="D102" s="2"/>
      </tp>
      <tp t="s">
        <v>C.US.KOSV142675</v>
        <stp/>
        <stp>ContractData</stp>
        <stp>C.US.KOSV142675</stp>
        <stp>Symbol</stp>
        <stp/>
        <stp>T</stp>
        <tr r="D26" s="2"/>
        <tr r="D26" s="2"/>
      </tp>
      <tp t="s">
        <v>C.US.KOSX142875</v>
        <stp/>
        <stp>ContractData</stp>
        <stp>C.US.KOSX142875</stp>
        <stp>Symbol</stp>
        <stp/>
        <stp>T</stp>
        <tr r="D104" s="2"/>
        <tr r="D104" s="2"/>
      </tp>
      <tp t="s">
        <v>C.US.KOSV142525</v>
        <stp/>
        <stp>ContractData</stp>
        <stp>C.US.KOSV142525</stp>
        <stp>Symbol</stp>
        <stp/>
        <stp>T</stp>
        <tr r="D20" s="2"/>
        <tr r="D20" s="2"/>
      </tp>
      <tp t="s">
        <v>C.US.KOSZ142925</v>
        <stp/>
        <stp>ContractData</stp>
        <stp>C.US.KOSZ142925</stp>
        <stp>Symbol</stp>
        <stp/>
        <stp>T</stp>
        <tr r="D176" s="2"/>
        <tr r="D176" s="2"/>
      </tp>
      <tp t="s">
        <v>C.US.KOSV142575</v>
        <stp/>
        <stp>ContractData</stp>
        <stp>C.US.KOSV142575</stp>
        <stp>Symbol</stp>
        <stp/>
        <stp>T</stp>
        <tr r="D22" s="2"/>
        <tr r="D22" s="2"/>
      </tp>
      <tp t="s">
        <v>768: Current Message -&gt; Symbol not found</v>
        <stp/>
        <stp>ContractData</stp>
        <stp>C.US.KOSZ142975</stp>
        <stp>Symbol</stp>
        <stp/>
        <stp>T</stp>
        <tr r="D178" s="2"/>
      </tp>
      <tp t="s">
        <v>C.US.KOSV142425</v>
        <stp/>
        <stp>ContractData</stp>
        <stp>C.US.KOSV142425</stp>
        <stp>Symbol</stp>
        <stp/>
        <stp>T</stp>
        <tr r="D16" s="2"/>
        <tr r="D16" s="2"/>
      </tp>
      <tp t="s">
        <v>C.US.KOSZ142825</v>
        <stp/>
        <stp>ContractData</stp>
        <stp>C.US.KOSZ142825</stp>
        <stp>Symbol</stp>
        <stp/>
        <stp>T</stp>
        <tr r="D172" s="2"/>
        <tr r="D172" s="2"/>
      </tp>
      <tp t="s">
        <v>C.US.KOSV142475</v>
        <stp/>
        <stp>ContractData</stp>
        <stp>C.US.KOSV142475</stp>
        <stp>Symbol</stp>
        <stp/>
        <stp>T</stp>
        <tr r="D18" s="2"/>
        <tr r="D18" s="2"/>
      </tp>
      <tp t="s">
        <v>C.US.KOSZ142875</v>
        <stp/>
        <stp>ContractData</stp>
        <stp>C.US.KOSZ142875</stp>
        <stp>Symbol</stp>
        <stp/>
        <stp>T</stp>
        <tr r="D174" s="2"/>
        <tr r="D174" s="2"/>
      </tp>
      <tp t="s">
        <v>C.US.KOSV142325</v>
        <stp/>
        <stp>ContractData</stp>
        <stp>C.US.KOSV142325</stp>
        <stp>Symbol</stp>
        <stp/>
        <stp>T</stp>
        <tr r="D12" s="2"/>
        <tr r="D12" s="2"/>
      </tp>
      <tp t="s">
        <v>C.US.KOSV142375</v>
        <stp/>
        <stp>ContractData</stp>
        <stp>C.US.KOSV142375</stp>
        <stp>Symbol</stp>
        <stp/>
        <stp>T</stp>
        <tr r="D14" s="2"/>
        <tr r="D14" s="2"/>
      </tp>
      <tp t="s">
        <v>768: Current Message -&gt; Symbol not found</v>
        <stp/>
        <stp>ContractData</stp>
        <stp>C.US.KOSV142225</stp>
        <stp>Symbol</stp>
        <stp/>
        <stp>T</stp>
        <tr r="D8" s="2"/>
      </tp>
      <tp t="s">
        <v>C.US.KOSV142275</v>
        <stp/>
        <stp>ContractData</stp>
        <stp>C.US.KOSV142275</stp>
        <stp>Symbol</stp>
        <stp/>
        <stp>T</stp>
        <tr r="D10" s="2"/>
        <tr r="D10" s="2"/>
      </tp>
      <tp t="s">
        <v>768: Current Message -&gt; Symbol not found</v>
        <stp/>
        <stp>ContractData</stp>
        <stp>C.US.KOSV142175</stp>
        <stp>Symbol</stp>
        <stp/>
        <stp>T</stp>
        <tr r="D6" s="2"/>
      </tp>
      <tp t="s">
        <v>768: Current Message -&gt; Symbol not found</v>
        <stp/>
        <stp>ContractData</stp>
        <stp>P.US.KOSX142225</stp>
        <stp>Symbol</stp>
        <stp/>
        <stp>T</stp>
        <tr r="D113" s="2"/>
      </tp>
      <tp t="s">
        <v>P.US.KOSX142275</v>
        <stp/>
        <stp>ContractData</stp>
        <stp>P.US.KOSX142275</stp>
        <stp>Symbol</stp>
        <stp/>
        <stp>T</stp>
        <tr r="D115" s="2"/>
        <tr r="D115" s="2"/>
      </tp>
      <tp t="s">
        <v>P.US.KOSX142325</v>
        <stp/>
        <stp>ContractData</stp>
        <stp>P.US.KOSX142325</stp>
        <stp>Symbol</stp>
        <stp/>
        <stp>T</stp>
        <tr r="D117" s="2"/>
        <tr r="D117" s="2"/>
      </tp>
      <tp t="s">
        <v>P.US.KOSX142375</v>
        <stp/>
        <stp>ContractData</stp>
        <stp>P.US.KOSX142375</stp>
        <stp>Symbol</stp>
        <stp/>
        <stp>T</stp>
        <tr r="D119" s="2"/>
        <tr r="D119" s="2"/>
      </tp>
      <tp t="s">
        <v>768: Current Message -&gt; Symbol not found</v>
        <stp/>
        <stp>ContractData</stp>
        <stp>P.US.KOSZ142175</stp>
        <stp>Symbol</stp>
        <stp/>
        <stp>T</stp>
        <tr r="D181" s="2"/>
      </tp>
      <tp t="s">
        <v>768: Current Message -&gt; Symbol not found</v>
        <stp/>
        <stp>ContractData</stp>
        <stp>P.US.KOSZ142225</stp>
        <stp>Symbol</stp>
        <stp/>
        <stp>T</stp>
        <tr r="D183" s="2"/>
      </tp>
      <tp t="s">
        <v>P.US.KOSZ142275</v>
        <stp/>
        <stp>ContractData</stp>
        <stp>P.US.KOSZ142275</stp>
        <stp>Symbol</stp>
        <stp/>
        <stp>T</stp>
        <tr r="D185" s="2"/>
        <tr r="D185" s="2"/>
      </tp>
      <tp t="s">
        <v>P.US.KOSZ142325</v>
        <stp/>
        <stp>ContractData</stp>
        <stp>P.US.KOSZ142325</stp>
        <stp>Symbol</stp>
        <stp/>
        <stp>T</stp>
        <tr r="D187" s="2"/>
        <tr r="D187" s="2"/>
      </tp>
      <tp t="s">
        <v>768: Current Message -&gt; Symbol not found</v>
        <stp/>
        <stp>ContractData</stp>
        <stp>P.US.KOSX142175</stp>
        <stp>Symbol</stp>
        <stp/>
        <stp>T</stp>
        <tr r="D111" s="2"/>
      </tp>
      <tp t="s">
        <v>P.US.KOSZ142375</v>
        <stp/>
        <stp>ContractData</stp>
        <stp>P.US.KOSZ142375</stp>
        <stp>Symbol</stp>
        <stp/>
        <stp>T</stp>
        <tr r="D189" s="2"/>
        <tr r="D189" s="2"/>
      </tp>
      <tp t="s">
        <v>P.US.KOSV142825</v>
        <stp/>
        <stp>ContractData</stp>
        <stp>P.US.KOSV142825</stp>
        <stp>Symbol</stp>
        <stp/>
        <stp>T</stp>
        <tr r="D67" s="2"/>
        <tr r="D67" s="2"/>
      </tp>
      <tp t="s">
        <v>P.US.KOSX142625</v>
        <stp/>
        <stp>ContractData</stp>
        <stp>P.US.KOSX142625</stp>
        <stp>Symbol</stp>
        <stp/>
        <stp>T</stp>
        <tr r="D129" s="2"/>
        <tr r="D129" s="2"/>
      </tp>
      <tp t="s">
        <v>P.US.KOSZ142425</v>
        <stp/>
        <stp>ContractData</stp>
        <stp>P.US.KOSZ142425</stp>
        <stp>Symbol</stp>
        <stp/>
        <stp>T</stp>
        <tr r="D191" s="2"/>
        <tr r="D191" s="2"/>
      </tp>
      <tp t="s">
        <v>P.US.KOSV142875</v>
        <stp/>
        <stp>ContractData</stp>
        <stp>P.US.KOSV142875</stp>
        <stp>Symbol</stp>
        <stp/>
        <stp>T</stp>
        <tr r="D69" s="2"/>
        <tr r="D69" s="2"/>
      </tp>
      <tp t="s">
        <v>P.US.KOSX142675</v>
        <stp/>
        <stp>ContractData</stp>
        <stp>P.US.KOSX142675</stp>
        <stp>Symbol</stp>
        <stp/>
        <stp>T</stp>
        <tr r="D131" s="2"/>
        <tr r="D131" s="2"/>
      </tp>
      <tp t="s">
        <v>P.US.KOSZ142475</v>
        <stp/>
        <stp>ContractData</stp>
        <stp>P.US.KOSZ142475</stp>
        <stp>Symbol</stp>
        <stp/>
        <stp>T</stp>
        <tr r="D193" s="2"/>
        <tr r="D193" s="2"/>
      </tp>
      <tp t="s">
        <v>P.US.KOSV142925</v>
        <stp/>
        <stp>ContractData</stp>
        <stp>P.US.KOSV142925</stp>
        <stp>Symbol</stp>
        <stp/>
        <stp>T</stp>
        <tr r="D71" s="2"/>
        <tr r="D71" s="2"/>
      </tp>
      <tp t="s">
        <v>P.US.KOSX142725</v>
        <stp/>
        <stp>ContractData</stp>
        <stp>P.US.KOSX142725</stp>
        <stp>Symbol</stp>
        <stp/>
        <stp>T</stp>
        <tr r="D133" s="2"/>
        <tr r="D133" s="2"/>
      </tp>
      <tp t="s">
        <v>P.US.KOSZ142525</v>
        <stp/>
        <stp>ContractData</stp>
        <stp>P.US.KOSZ142525</stp>
        <stp>Symbol</stp>
        <stp/>
        <stp>T</stp>
        <tr r="D195" s="2"/>
        <tr r="D195" s="2"/>
      </tp>
      <tp t="s">
        <v>768: Current Message -&gt; Symbol not found</v>
        <stp/>
        <stp>ContractData</stp>
        <stp>P.US.KOSV142975</stp>
        <stp>Symbol</stp>
        <stp/>
        <stp>T</stp>
        <tr r="D73" s="2"/>
      </tp>
      <tp t="s">
        <v>P.US.KOSX142775</v>
        <stp/>
        <stp>ContractData</stp>
        <stp>P.US.KOSX142775</stp>
        <stp>Symbol</stp>
        <stp/>
        <stp>T</stp>
        <tr r="D135" s="2"/>
        <tr r="D135" s="2"/>
      </tp>
      <tp t="s">
        <v>P.US.KOSZ142575</v>
        <stp/>
        <stp>ContractData</stp>
        <stp>P.US.KOSZ142575</stp>
        <stp>Symbol</stp>
        <stp/>
        <stp>T</stp>
        <tr r="D197" s="2"/>
        <tr r="D197" s="2"/>
      </tp>
      <tp t="s">
        <v>P.US.KOSX142425</v>
        <stp/>
        <stp>ContractData</stp>
        <stp>P.US.KOSX142425</stp>
        <stp>Symbol</stp>
        <stp/>
        <stp>T</stp>
        <tr r="D121" s="2"/>
        <tr r="D121" s="2"/>
      </tp>
      <tp t="s">
        <v>P.US.KOSZ142625</v>
        <stp/>
        <stp>ContractData</stp>
        <stp>P.US.KOSZ142625</stp>
        <stp>Symbol</stp>
        <stp/>
        <stp>T</stp>
        <tr r="D199" s="2"/>
        <tr r="D199" s="2"/>
      </tp>
      <tp t="s">
        <v>P.US.KOSX142475</v>
        <stp/>
        <stp>ContractData</stp>
        <stp>P.US.KOSX142475</stp>
        <stp>Symbol</stp>
        <stp/>
        <stp>T</stp>
        <tr r="D123" s="2"/>
        <tr r="D123" s="2"/>
      </tp>
      <tp t="s">
        <v>P.US.KOSZ142675</v>
        <stp/>
        <stp>ContractData</stp>
        <stp>P.US.KOSZ142675</stp>
        <stp>Symbol</stp>
        <stp/>
        <stp>T</stp>
        <tr r="D201" s="2"/>
        <tr r="D201" s="2"/>
      </tp>
      <tp t="s">
        <v>P.US.KOSX142525</v>
        <stp/>
        <stp>ContractData</stp>
        <stp>P.US.KOSX142525</stp>
        <stp>Symbol</stp>
        <stp/>
        <stp>T</stp>
        <tr r="D125" s="2"/>
        <tr r="D125" s="2"/>
      </tp>
      <tp t="s">
        <v>P.US.KOSZ142725</v>
        <stp/>
        <stp>ContractData</stp>
        <stp>P.US.KOSZ142725</stp>
        <stp>Symbol</stp>
        <stp/>
        <stp>T</stp>
        <tr r="D203" s="2"/>
        <tr r="D203" s="2"/>
      </tp>
      <tp t="s">
        <v>P.US.KOSX142575</v>
        <stp/>
        <stp>ContractData</stp>
        <stp>P.US.KOSX142575</stp>
        <stp>Symbol</stp>
        <stp/>
        <stp>T</stp>
        <tr r="D127" s="2"/>
        <tr r="D127" s="2"/>
      </tp>
      <tp t="s">
        <v>P.US.KOSZ142775</v>
        <stp/>
        <stp>ContractData</stp>
        <stp>P.US.KOSZ142775</stp>
        <stp>Symbol</stp>
        <stp/>
        <stp>T</stp>
        <tr r="D205" s="2"/>
        <tr r="D205" s="2"/>
      </tp>
      <tp t="s">
        <v>P.US.KOSV142425</v>
        <stp/>
        <stp>ContractData</stp>
        <stp>P.US.KOSV142425</stp>
        <stp>Symbol</stp>
        <stp/>
        <stp>T</stp>
        <tr r="D51" s="2"/>
        <tr r="D51" s="2"/>
      </tp>
      <tp t="s">
        <v>P.US.KOSZ142825</v>
        <stp/>
        <stp>ContractData</stp>
        <stp>P.US.KOSZ142825</stp>
        <stp>Symbol</stp>
        <stp/>
        <stp>T</stp>
        <tr r="D207" s="2"/>
        <tr r="D207" s="2"/>
      </tp>
      <tp t="s">
        <v>P.US.KOSV142475</v>
        <stp/>
        <stp>ContractData</stp>
        <stp>P.US.KOSV142475</stp>
        <stp>Symbol</stp>
        <stp/>
        <stp>T</stp>
        <tr r="D53" s="2"/>
        <tr r="D53" s="2"/>
      </tp>
      <tp t="s">
        <v>P.US.KOSZ142875</v>
        <stp/>
        <stp>ContractData</stp>
        <stp>P.US.KOSZ142875</stp>
        <stp>Symbol</stp>
        <stp/>
        <stp>T</stp>
        <tr r="D209" s="2"/>
        <tr r="D209" s="2"/>
      </tp>
      <tp t="s">
        <v>P.US.KOSV142525</v>
        <stp/>
        <stp>ContractData</stp>
        <stp>P.US.KOSV142525</stp>
        <stp>Symbol</stp>
        <stp/>
        <stp>T</stp>
        <tr r="D55" s="2"/>
        <tr r="D55" s="2"/>
      </tp>
      <tp t="s">
        <v>P.US.KOSZ142925</v>
        <stp/>
        <stp>ContractData</stp>
        <stp>P.US.KOSZ142925</stp>
        <stp>Symbol</stp>
        <stp/>
        <stp>T</stp>
        <tr r="D211" s="2"/>
        <tr r="D211" s="2"/>
      </tp>
      <tp t="s">
        <v>P.US.KOSV142575</v>
        <stp/>
        <stp>ContractData</stp>
        <stp>P.US.KOSV142575</stp>
        <stp>Symbol</stp>
        <stp/>
        <stp>T</stp>
        <tr r="D57" s="2"/>
        <tr r="D57" s="2"/>
      </tp>
      <tp t="s">
        <v>768: Current Message -&gt; Symbol not found</v>
        <stp/>
        <stp>ContractData</stp>
        <stp>P.US.KOSZ142975</stp>
        <stp>Symbol</stp>
        <stp/>
        <stp>T</stp>
        <tr r="D213" s="2"/>
      </tp>
      <tp t="s">
        <v>P.US.KOSV142625</v>
        <stp/>
        <stp>ContractData</stp>
        <stp>P.US.KOSV142625</stp>
        <stp>Symbol</stp>
        <stp/>
        <stp>T</stp>
        <tr r="D59" s="2"/>
        <tr r="D59" s="2"/>
      </tp>
      <tp t="s">
        <v>P.US.KOSX142825</v>
        <stp/>
        <stp>ContractData</stp>
        <stp>P.US.KOSX142825</stp>
        <stp>Symbol</stp>
        <stp/>
        <stp>T</stp>
        <tr r="D137" s="2"/>
        <tr r="D137" s="2"/>
      </tp>
      <tp t="s">
        <v>P.US.KOSV142675</v>
        <stp/>
        <stp>ContractData</stp>
        <stp>P.US.KOSV142675</stp>
        <stp>Symbol</stp>
        <stp/>
        <stp>T</stp>
        <tr r="D61" s="2"/>
        <tr r="D61" s="2"/>
      </tp>
      <tp t="s">
        <v>P.US.KOSX142875</v>
        <stp/>
        <stp>ContractData</stp>
        <stp>P.US.KOSX142875</stp>
        <stp>Symbol</stp>
        <stp/>
        <stp>T</stp>
        <tr r="D139" s="2"/>
        <tr r="D139" s="2"/>
      </tp>
      <tp t="s">
        <v>P.US.KOSV142725</v>
        <stp/>
        <stp>ContractData</stp>
        <stp>P.US.KOSV142725</stp>
        <stp>Symbol</stp>
        <stp/>
        <stp>T</stp>
        <tr r="D63" s="2"/>
        <tr r="D63" s="2"/>
      </tp>
      <tp t="s">
        <v>P.US.KOSX142925</v>
        <stp/>
        <stp>ContractData</stp>
        <stp>P.US.KOSX142925</stp>
        <stp>Symbol</stp>
        <stp/>
        <stp>T</stp>
        <tr r="D141" s="2"/>
        <tr r="D141" s="2"/>
      </tp>
      <tp t="s">
        <v>P.US.KOSV142775</v>
        <stp/>
        <stp>ContractData</stp>
        <stp>P.US.KOSV142775</stp>
        <stp>Symbol</stp>
        <stp/>
        <stp>T</stp>
        <tr r="D65" s="2"/>
        <tr r="D65" s="2"/>
      </tp>
      <tp t="s">
        <v>768: Current Message -&gt; Symbol not found</v>
        <stp/>
        <stp>ContractData</stp>
        <stp>P.US.KOSX142975</stp>
        <stp>Symbol</stp>
        <stp/>
        <stp>T</stp>
        <tr r="D143" s="2"/>
      </tp>
      <tp t="s">
        <v>768: Current Message -&gt; Symbol not found</v>
        <stp/>
        <stp>ContractData</stp>
        <stp>P.US.KOSV142175</stp>
        <stp>Symbol</stp>
        <stp/>
        <stp>T</stp>
        <tr r="D41" s="2"/>
      </tp>
      <tp t="s">
        <v>768: Current Message -&gt; Symbol not found</v>
        <stp/>
        <stp>ContractData</stp>
        <stp>P.US.KOSV142225</stp>
        <stp>Symbol</stp>
        <stp/>
        <stp>T</stp>
        <tr r="D43" s="2"/>
      </tp>
      <tp t="s">
        <v>P.US.KOSV142275</v>
        <stp/>
        <stp>ContractData</stp>
        <stp>P.US.KOSV142275</stp>
        <stp>Symbol</stp>
        <stp/>
        <stp>T</stp>
        <tr r="D45" s="2"/>
        <tr r="D45" s="2"/>
      </tp>
      <tp t="s">
        <v>P.US.KOSV142325</v>
        <stp/>
        <stp>ContractData</stp>
        <stp>P.US.KOSV142325</stp>
        <stp>Symbol</stp>
        <stp/>
        <stp>T</stp>
        <tr r="D47" s="2"/>
        <tr r="D47" s="2"/>
      </tp>
      <tp t="s">
        <v>P.US.KOSV142375</v>
        <stp/>
        <stp>ContractData</stp>
        <stp>P.US.KOSV142375</stp>
        <stp>Symbol</stp>
        <stp/>
        <stp>T</stp>
        <tr r="D49" s="2"/>
        <tr r="D49" s="2"/>
      </tp>
      <tp>
        <v>46</v>
        <stp/>
        <stp>StudyData</stp>
        <stp>C.US.KOSF152700</stp>
        <stp>Vol</stp>
        <stp>VolType=Exchange,CoCType=Contract</stp>
        <stp>Vol</stp>
        <stp>D</stp>
        <stp>0</stp>
        <stp>ALL</stp>
        <stp/>
        <stp/>
        <stp>False</stp>
        <stp>T</stp>
        <tr r="G237" s="2"/>
      </tp>
      <tp t="s">
        <v/>
        <stp/>
        <stp>StudyData</stp>
        <stp>C.US.KOSG152600</stp>
        <stp>Vol</stp>
        <stp>VolType=Exchange,CoCType=Contract</stp>
        <stp>Vol</stp>
        <stp>D</stp>
        <stp>0</stp>
        <stp>ALL</stp>
        <stp/>
        <stp/>
        <stp>False</stp>
        <stp>T</stp>
        <tr r="G303" s="2"/>
      </tp>
      <tp>
        <v>24</v>
        <stp/>
        <stp>StudyData</stp>
        <stp>C.US.KOSH152900</stp>
        <stp>Vol</stp>
        <stp>VolType=Exchange,CoCType=Contract</stp>
        <stp>Vol</stp>
        <stp>D</stp>
        <stp>0</stp>
        <stp>ALL</stp>
        <stp/>
        <stp/>
        <stp>False</stp>
        <stp>T</stp>
        <tr r="G385" s="2"/>
      </tp>
      <tp t="s">
        <v/>
        <stp/>
        <stp>StudyData</stp>
        <stp>P.US.KOSU152700</stp>
        <stp>Vol</stp>
        <stp>VolType=Exchange,CoCType=Contract</stp>
        <stp>Vol</stp>
        <stp>D</stp>
        <stp>0</stp>
        <stp>ALL</stp>
        <stp/>
        <stp/>
        <stp>False</stp>
        <stp>T</stp>
        <tr r="G552" s="2"/>
      </tp>
      <tp t="s">
        <v/>
        <stp/>
        <stp>StudyData</stp>
        <stp>P.US.KOSZ152800</stp>
        <stp>Vol</stp>
        <stp>VolType=Exchange,CoCType=Contract</stp>
        <stp>Vol</stp>
        <stp>D</stp>
        <stp>0</stp>
        <stp>ALL</stp>
        <stp/>
        <stp/>
        <stp>False</stp>
        <stp>T</stp>
        <tr r="G626" s="2"/>
      </tp>
      <tp>
        <v>22565</v>
        <stp/>
        <stp>StudyData</stp>
        <stp>P.US.KOSV142400</stp>
        <stp>Vol</stp>
        <stp>VolType=Exchange,CoCType=Contract</stp>
        <stp>Vol</stp>
        <stp>D</stp>
        <stp>0</stp>
        <stp>ALL</stp>
        <stp/>
        <stp/>
        <stp>False</stp>
        <stp>T</stp>
        <tr r="G50" s="2"/>
      </tp>
      <tp t="s">
        <v/>
        <stp/>
        <stp>StudyData</stp>
        <stp>P.US.KOSZ142800</stp>
        <stp>Vol</stp>
        <stp>VolType=Exchange,CoCType=Contract</stp>
        <stp>Vol</stp>
        <stp>D</stp>
        <stp>0</stp>
        <stp>ALL</stp>
        <stp/>
        <stp/>
        <stp>False</stp>
        <stp>T</stp>
        <tr r="G206" s="2"/>
      </tp>
      <tp>
        <v>23838</v>
        <stp/>
        <stp>StudyData</stp>
        <stp>P.US.KOSV142425</stp>
        <stp>Vol</stp>
        <stp>VolType=Exchange,CoCType=Contract</stp>
        <stp>Vol</stp>
        <stp>D</stp>
        <stp>0</stp>
        <stp>ALL</stp>
        <stp/>
        <stp/>
        <stp>False</stp>
        <stp>T</stp>
        <tr r="G51" s="2"/>
      </tp>
      <tp t="s">
        <v/>
        <stp/>
        <stp>StudyData</stp>
        <stp>P.US.KOSZ142825</stp>
        <stp>Vol</stp>
        <stp>VolType=Exchange,CoCType=Contract</stp>
        <stp>Vol</stp>
        <stp>D</stp>
        <stp>0</stp>
        <stp>ALL</stp>
        <stp/>
        <stp/>
        <stp>False</stp>
        <stp>T</stp>
        <tr r="G207" s="2"/>
      </tp>
      <tp>
        <v>2</v>
        <stp/>
        <stp>StudyData</stp>
        <stp>C.US.KOSF152725</stp>
        <stp>Vol</stp>
        <stp>VolType=Exchange,CoCType=Contract</stp>
        <stp>Vol</stp>
        <stp>D</stp>
        <stp>0</stp>
        <stp>ALL</stp>
        <stp/>
        <stp/>
        <stp>False</stp>
        <stp>T</stp>
        <tr r="G238" s="2"/>
      </tp>
      <tp t="s">
        <v/>
        <stp/>
        <stp>StudyData</stp>
        <stp>C.US.KOSG152625</stp>
        <stp>Vol</stp>
        <stp>VolType=Exchange,CoCType=Contract</stp>
        <stp>Vol</stp>
        <stp>D</stp>
        <stp>0</stp>
        <stp>ALL</stp>
        <stp/>
        <stp/>
        <stp>False</stp>
        <stp>T</stp>
        <tr r="G304" s="2"/>
      </tp>
      <tp t="s">
        <v/>
        <stp/>
        <stp>StudyData</stp>
        <stp>C.US.KOSH152925</stp>
        <stp>Vol</stp>
        <stp>VolType=Exchange,CoCType=Contract</stp>
        <stp>Vol</stp>
        <stp>D</stp>
        <stp>0</stp>
        <stp>ALL</stp>
        <stp/>
        <stp/>
        <stp>False</stp>
        <stp>T</stp>
        <tr r="G386" s="2"/>
      </tp>
      <tp>
        <v>2</v>
        <stp/>
        <stp>StudyData</stp>
        <stp>C.US.KOSF152750</stp>
        <stp>Vol</stp>
        <stp>VolType=Exchange,CoCType=Contract</stp>
        <stp>Vol</stp>
        <stp>D</stp>
        <stp>0</stp>
        <stp>ALL</stp>
        <stp/>
        <stp/>
        <stp>False</stp>
        <stp>T</stp>
        <tr r="G239" s="2"/>
      </tp>
      <tp t="s">
        <v/>
        <stp/>
        <stp>StudyData</stp>
        <stp>C.US.KOSG152650</stp>
        <stp>Vol</stp>
        <stp>VolType=Exchange,CoCType=Contract</stp>
        <stp>Vol</stp>
        <stp>D</stp>
        <stp>0</stp>
        <stp>ALL</stp>
        <stp/>
        <stp/>
        <stp>False</stp>
        <stp>T</stp>
        <tr r="G305" s="2"/>
      </tp>
      <tp>
        <v>51</v>
        <stp/>
        <stp>StudyData</stp>
        <stp>C.US.KOSH152950</stp>
        <stp>Vol</stp>
        <stp>VolType=Exchange,CoCType=Contract</stp>
        <stp>Vol</stp>
        <stp>D</stp>
        <stp>0</stp>
        <stp>ALL</stp>
        <stp/>
        <stp/>
        <stp>False</stp>
        <stp>T</stp>
        <tr r="G387" s="2"/>
      </tp>
      <tp t="s">
        <v/>
        <stp/>
        <stp>StudyData</stp>
        <stp>P.US.KOSU152750</stp>
        <stp>Vol</stp>
        <stp>VolType=Exchange,CoCType=Contract</stp>
        <stp>Vol</stp>
        <stp>D</stp>
        <stp>0</stp>
        <stp>ALL</stp>
        <stp/>
        <stp/>
        <stp>False</stp>
        <stp>T</stp>
        <tr r="G554" s="2"/>
      </tp>
      <tp t="s">
        <v/>
        <stp/>
        <stp>StudyData</stp>
        <stp>P.US.KOSZ152850</stp>
        <stp>Vol</stp>
        <stp>VolType=Exchange,CoCType=Contract</stp>
        <stp>Vol</stp>
        <stp>D</stp>
        <stp>0</stp>
        <stp>ALL</stp>
        <stp/>
        <stp/>
        <stp>False</stp>
        <stp>T</stp>
        <tr r="G628" s="2"/>
      </tp>
      <tp>
        <v>26785</v>
        <stp/>
        <stp>StudyData</stp>
        <stp>P.US.KOSV142450</stp>
        <stp>Vol</stp>
        <stp>VolType=Exchange,CoCType=Contract</stp>
        <stp>Vol</stp>
        <stp>D</stp>
        <stp>0</stp>
        <stp>ALL</stp>
        <stp/>
        <stp/>
        <stp>False</stp>
        <stp>T</stp>
        <tr r="G52" s="2"/>
      </tp>
      <tp>
        <v>35</v>
        <stp/>
        <stp>StudyData</stp>
        <stp>P.US.KOSZ142850</stp>
        <stp>Vol</stp>
        <stp>VolType=Exchange,CoCType=Contract</stp>
        <stp>Vol</stp>
        <stp>D</stp>
        <stp>0</stp>
        <stp>ALL</stp>
        <stp/>
        <stp/>
        <stp>False</stp>
        <stp>T</stp>
        <tr r="G208" s="2"/>
      </tp>
      <tp>
        <v>39653</v>
        <stp/>
        <stp>StudyData</stp>
        <stp>P.US.KOSV142475</stp>
        <stp>Vol</stp>
        <stp>VolType=Exchange,CoCType=Contract</stp>
        <stp>Vol</stp>
        <stp>D</stp>
        <stp>0</stp>
        <stp>ALL</stp>
        <stp/>
        <stp/>
        <stp>False</stp>
        <stp>T</stp>
        <tr r="G53" s="2"/>
      </tp>
      <tp t="s">
        <v/>
        <stp/>
        <stp>StudyData</stp>
        <stp>P.US.KOSZ142875</stp>
        <stp>Vol</stp>
        <stp>VolType=Exchange,CoCType=Contract</stp>
        <stp>Vol</stp>
        <stp>D</stp>
        <stp>0</stp>
        <stp>ALL</stp>
        <stp/>
        <stp/>
        <stp>False</stp>
        <stp>T</stp>
        <tr r="G209" s="2"/>
      </tp>
      <tp>
        <v>31</v>
        <stp/>
        <stp>StudyData</stp>
        <stp>C.US.KOSF152775</stp>
        <stp>Vol</stp>
        <stp>VolType=Exchange,CoCType=Contract</stp>
        <stp>Vol</stp>
        <stp>D</stp>
        <stp>0</stp>
        <stp>ALL</stp>
        <stp/>
        <stp/>
        <stp>False</stp>
        <stp>T</stp>
        <tr r="G240" s="2"/>
      </tp>
      <tp t="s">
        <v/>
        <stp/>
        <stp>StudyData</stp>
        <stp>C.US.KOSG152675</stp>
        <stp>Vol</stp>
        <stp>VolType=Exchange,CoCType=Contract</stp>
        <stp>Vol</stp>
        <stp>D</stp>
        <stp>0</stp>
        <stp>ALL</stp>
        <stp/>
        <stp/>
        <stp>False</stp>
        <stp>T</stp>
        <tr r="G306" s="2"/>
      </tp>
      <tp t="s">
        <v>768: Current Message -&gt; Symbol not found</v>
        <stp/>
        <stp>ContractData</stp>
        <stp>C.US.KOSZ152325</stp>
        <stp>Symbol</stp>
        <stp/>
        <stp>T</stp>
        <tr r="D572" s="2"/>
      </tp>
      <tp t="s">
        <v>768: Current Message -&gt; Symbol not found</v>
        <stp/>
        <stp>ContractData</stp>
        <stp>P.US.KOSH152225</stp>
        <stp>Symbol</stp>
        <stp/>
        <stp>T</stp>
        <tr r="D393" s="2"/>
      </tp>
      <tp t="s">
        <v>768: Current Message -&gt; Symbol not found</v>
        <stp/>
        <stp>ContractData</stp>
        <stp>P.US.KOSM152725</stp>
        <stp>Symbol</stp>
        <stp/>
        <stp>T</stp>
        <tr r="D483" s="2"/>
      </tp>
      <tp t="s">
        <v>768: Current Message -&gt; Symbol not found</v>
        <stp/>
        <stp>ContractData</stp>
        <stp>C.US.KOSZ152375</stp>
        <stp>Symbol</stp>
        <stp/>
        <stp>T</stp>
        <tr r="D574" s="2"/>
      </tp>
      <tp t="s">
        <v>P.US.KOSH152275</v>
        <stp/>
        <stp>ContractData</stp>
        <stp>P.US.KOSH152275</stp>
        <stp>Symbol</stp>
        <stp/>
        <stp>T</stp>
        <tr r="D395" s="2"/>
        <tr r="D395" s="2"/>
      </tp>
      <tp t="s">
        <v>768: Current Message -&gt; Symbol not found</v>
        <stp/>
        <stp>ContractData</stp>
        <stp>P.US.KOSM152775</stp>
        <stp>Symbol</stp>
        <stp/>
        <stp>T</stp>
        <tr r="D485" s="2"/>
      </tp>
      <tp t="s">
        <v>768: Current Message -&gt; Symbol not found</v>
        <stp/>
        <stp>ContractData</stp>
        <stp>C.US.KOSZ152225</stp>
        <stp>Symbol</stp>
        <stp/>
        <stp>T</stp>
        <tr r="D568" s="2"/>
      </tp>
      <tp t="s">
        <v>P.US.KOSH152325</v>
        <stp/>
        <stp>ContractData</stp>
        <stp>P.US.KOSH152325</stp>
        <stp>Symbol</stp>
        <stp/>
        <stp>T</stp>
        <tr r="D397" s="2"/>
        <tr r="D397" s="2"/>
      </tp>
      <tp t="s">
        <v>768: Current Message -&gt; Symbol not found</v>
        <stp/>
        <stp>ContractData</stp>
        <stp>P.US.KOSM152625</stp>
        <stp>Symbol</stp>
        <stp/>
        <stp>T</stp>
        <tr r="D479" s="2"/>
      </tp>
      <tp t="s">
        <v>768: Current Message -&gt; Symbol not found</v>
        <stp/>
        <stp>ContractData</stp>
        <stp>C.US.KOSZ152275</stp>
        <stp>Symbol</stp>
        <stp/>
        <stp>T</stp>
        <tr r="D570" s="2"/>
      </tp>
      <tp t="s">
        <v>P.US.KOSH152375</v>
        <stp/>
        <stp>ContractData</stp>
        <stp>P.US.KOSH152375</stp>
        <stp>Symbol</stp>
        <stp/>
        <stp>T</stp>
        <tr r="D399" s="2"/>
        <tr r="D399" s="2"/>
      </tp>
      <tp t="s">
        <v>768: Current Message -&gt; Symbol not found</v>
        <stp/>
        <stp>ContractData</stp>
        <stp>P.US.KOSM152675</stp>
        <stp>Symbol</stp>
        <stp/>
        <stp>T</stp>
        <tr r="D481" s="2"/>
      </tp>
      <tp t="s">
        <v>768: Current Message -&gt; Symbol not found</v>
        <stp/>
        <stp>ContractData</stp>
        <stp>P.US.KOSM152525</stp>
        <stp>Symbol</stp>
        <stp/>
        <stp>T</stp>
        <tr r="D475" s="2"/>
      </tp>
      <tp t="s">
        <v>768: Current Message -&gt; Symbol not found</v>
        <stp/>
        <stp>ContractData</stp>
        <stp>C.US.KOSZ152175</stp>
        <stp>Symbol</stp>
        <stp/>
        <stp>T</stp>
        <tr r="D566" s="2"/>
      </tp>
      <tp t="s">
        <v>768: Current Message -&gt; Symbol not found</v>
        <stp/>
        <stp>ContractData</stp>
        <stp>P.US.KOSM152575</stp>
        <stp>Symbol</stp>
        <stp/>
        <stp>T</stp>
        <tr r="D477" s="2"/>
      </tp>
      <tp t="s">
        <v>768: Current Message -&gt; Symbol not found</v>
        <stp/>
        <stp>ContractData</stp>
        <stp>P.US.KOSM152425</stp>
        <stp>Symbol</stp>
        <stp/>
        <stp>T</stp>
        <tr r="D471" s="2"/>
      </tp>
      <tp t="s">
        <v>768: Current Message -&gt; Symbol not found</v>
        <stp/>
        <stp>ContractData</stp>
        <stp>P.US.KOSH152175</stp>
        <stp>Symbol</stp>
        <stp/>
        <stp>T</stp>
        <tr r="D391" s="2"/>
      </tp>
      <tp t="s">
        <v>768: Current Message -&gt; Symbol not found</v>
        <stp/>
        <stp>ContractData</stp>
        <stp>P.US.KOSM152475</stp>
        <stp>Symbol</stp>
        <stp/>
        <stp>T</stp>
        <tr r="D473" s="2"/>
      </tp>
      <tp t="s">
        <v>768: Current Message -&gt; Symbol not found</v>
        <stp/>
        <stp>ContractData</stp>
        <stp>C.US.KOSU152825</stp>
        <stp>Symbol</stp>
        <stp/>
        <stp>T</stp>
        <tr r="D522" s="2"/>
      </tp>
      <tp t="s">
        <v>768: Current Message -&gt; Symbol not found</v>
        <stp/>
        <stp>ContractData</stp>
        <stp>C.US.KOSZ152725</stp>
        <stp>Symbol</stp>
        <stp/>
        <stp>T</stp>
        <tr r="D588" s="2"/>
      </tp>
      <tp t="s">
        <v>P.US.KOSF152825</v>
        <stp/>
        <stp>ContractData</stp>
        <stp>P.US.KOSF152825</stp>
        <stp>Symbol</stp>
        <stp/>
        <stp>T</stp>
        <tr r="D277" s="2"/>
        <tr r="D277" s="2"/>
      </tp>
      <tp t="s">
        <v>P.US.KOSH152625</v>
        <stp/>
        <stp>ContractData</stp>
        <stp>P.US.KOSH152625</stp>
        <stp>Symbol</stp>
        <stp/>
        <stp>T</stp>
        <tr r="D409" s="2"/>
        <tr r="D409" s="2"/>
      </tp>
      <tp t="s">
        <v>768: Current Message -&gt; Symbol not found</v>
        <stp/>
        <stp>ContractData</stp>
        <stp>P.US.KOSM152325</stp>
        <stp>Symbol</stp>
        <stp/>
        <stp>T</stp>
        <tr r="D467" s="2"/>
      </tp>
      <tp t="s">
        <v>768: Current Message -&gt; Symbol not found</v>
        <stp/>
        <stp>ContractData</stp>
        <stp>C.US.KOSU152875</stp>
        <stp>Symbol</stp>
        <stp/>
        <stp>T</stp>
        <tr r="D524" s="2"/>
      </tp>
      <tp t="s">
        <v>768: Current Message -&gt; Symbol not found</v>
        <stp/>
        <stp>ContractData</stp>
        <stp>C.US.KOSZ152775</stp>
        <stp>Symbol</stp>
        <stp/>
        <stp>T</stp>
        <tr r="D590" s="2"/>
      </tp>
      <tp t="s">
        <v>P.US.KOSF152875</v>
        <stp/>
        <stp>ContractData</stp>
        <stp>P.US.KOSF152875</stp>
        <stp>Symbol</stp>
        <stp/>
        <stp>T</stp>
        <tr r="D279" s="2"/>
        <tr r="D279" s="2"/>
      </tp>
      <tp t="s">
        <v>P.US.KOSH152675</v>
        <stp/>
        <stp>ContractData</stp>
        <stp>P.US.KOSH152675</stp>
        <stp>Symbol</stp>
        <stp/>
        <stp>T</stp>
        <tr r="D411" s="2"/>
        <tr r="D411" s="2"/>
      </tp>
      <tp t="s">
        <v>768: Current Message -&gt; Symbol not found</v>
        <stp/>
        <stp>ContractData</stp>
        <stp>P.US.KOSM152375</stp>
        <stp>Symbol</stp>
        <stp/>
        <stp>T</stp>
        <tr r="D469" s="2"/>
      </tp>
      <tp t="s">
        <v>768: Current Message -&gt; Symbol not found</v>
        <stp/>
        <stp>ContractData</stp>
        <stp>C.US.KOSU152925</stp>
        <stp>Symbol</stp>
        <stp/>
        <stp>T</stp>
        <tr r="D526" s="2"/>
      </tp>
      <tp t="s">
        <v>768: Current Message -&gt; Symbol not found</v>
        <stp/>
        <stp>ContractData</stp>
        <stp>C.US.KOSZ152625</stp>
        <stp>Symbol</stp>
        <stp/>
        <stp>T</stp>
        <tr r="D584" s="2"/>
      </tp>
      <tp t="s">
        <v>P.US.KOSF152925</v>
        <stp/>
        <stp>ContractData</stp>
        <stp>P.US.KOSF152925</stp>
        <stp>Symbol</stp>
        <stp/>
        <stp>T</stp>
        <tr r="D281" s="2"/>
        <tr r="D281" s="2"/>
      </tp>
      <tp t="s">
        <v>P.US.KOSH152725</v>
        <stp/>
        <stp>ContractData</stp>
        <stp>P.US.KOSH152725</stp>
        <stp>Symbol</stp>
        <stp/>
        <stp>T</stp>
        <tr r="D413" s="2"/>
        <tr r="D413" s="2"/>
      </tp>
      <tp t="s">
        <v>768: Current Message -&gt; Symbol not found</v>
        <stp/>
        <stp>ContractData</stp>
        <stp>P.US.KOSM152225</stp>
        <stp>Symbol</stp>
        <stp/>
        <stp>T</stp>
        <tr r="D463" s="2"/>
      </tp>
      <tp t="s">
        <v>768: Current Message -&gt; Symbol not found</v>
        <stp/>
        <stp>ContractData</stp>
        <stp>C.US.KOSU152975</stp>
        <stp>Symbol</stp>
        <stp/>
        <stp>T</stp>
        <tr r="D528" s="2"/>
      </tp>
      <tp t="s">
        <v>768: Current Message -&gt; Symbol not found</v>
        <stp/>
        <stp>ContractData</stp>
        <stp>C.US.KOSZ152675</stp>
        <stp>Symbol</stp>
        <stp/>
        <stp>T</stp>
        <tr r="D586" s="2"/>
      </tp>
      <tp t="s">
        <v>768: Current Message -&gt; Symbol not found</v>
        <stp/>
        <stp>ContractData</stp>
        <stp>P.US.KOSF152975</stp>
        <stp>Symbol</stp>
        <stp/>
        <stp>T</stp>
        <tr r="D283" s="2"/>
      </tp>
      <tp t="s">
        <v>P.US.KOSH152775</v>
        <stp/>
        <stp>ContractData</stp>
        <stp>P.US.KOSH152775</stp>
        <stp>Symbol</stp>
        <stp/>
        <stp>T</stp>
        <tr r="D415" s="2"/>
        <tr r="D415" s="2"/>
      </tp>
      <tp t="s">
        <v>768: Current Message -&gt; Symbol not found</v>
        <stp/>
        <stp>ContractData</stp>
        <stp>P.US.KOSM152275</stp>
        <stp>Symbol</stp>
        <stp/>
        <stp>T</stp>
        <tr r="D465" s="2"/>
      </tp>
      <tp t="s">
        <v>768: Current Message -&gt; Symbol not found</v>
        <stp/>
        <stp>ContractData</stp>
        <stp>C.US.KOSZ152525</stp>
        <stp>Symbol</stp>
        <stp/>
        <stp>T</stp>
        <tr r="D580" s="2"/>
      </tp>
      <tp t="s">
        <v>P.US.KOSH152425</v>
        <stp/>
        <stp>ContractData</stp>
        <stp>P.US.KOSH152425</stp>
        <stp>Symbol</stp>
        <stp/>
        <stp>T</stp>
        <tr r="D401" s="2"/>
        <tr r="D401" s="2"/>
      </tp>
      <tp t="s">
        <v>768: Current Message -&gt; Symbol not found</v>
        <stp/>
        <stp>ContractData</stp>
        <stp>C.US.KOSZ152575</stp>
        <stp>Symbol</stp>
        <stp/>
        <stp>T</stp>
        <tr r="D582" s="2"/>
      </tp>
      <tp t="s">
        <v>P.US.KOSH152475</v>
        <stp/>
        <stp>ContractData</stp>
        <stp>P.US.KOSH152475</stp>
        <stp>Symbol</stp>
        <stp/>
        <stp>T</stp>
        <tr r="D403" s="2"/>
        <tr r="D403" s="2"/>
      </tp>
      <tp t="s">
        <v>768: Current Message -&gt; Symbol not found</v>
        <stp/>
        <stp>ContractData</stp>
        <stp>P.US.KOSM152175</stp>
        <stp>Symbol</stp>
        <stp/>
        <stp>T</stp>
        <tr r="D461" s="2"/>
      </tp>
      <tp t="s">
        <v>768: Current Message -&gt; Symbol not found</v>
        <stp/>
        <stp>ContractData</stp>
        <stp>C.US.KOSZ152425</stp>
        <stp>Symbol</stp>
        <stp/>
        <stp>T</stp>
        <tr r="D576" s="2"/>
      </tp>
      <tp t="s">
        <v>P.US.KOSH152525</v>
        <stp/>
        <stp>ContractData</stp>
        <stp>P.US.KOSH152525</stp>
        <stp>Symbol</stp>
        <stp/>
        <stp>T</stp>
        <tr r="D405" s="2"/>
        <tr r="D405" s="2"/>
      </tp>
      <tp t="s">
        <v>768: Current Message -&gt; Symbol not found</v>
        <stp/>
        <stp>ContractData</stp>
        <stp>C.US.KOSZ152475</stp>
        <stp>Symbol</stp>
        <stp/>
        <stp>T</stp>
        <tr r="D578" s="2"/>
      </tp>
      <tp t="s">
        <v>P.US.KOSH152575</v>
        <stp/>
        <stp>ContractData</stp>
        <stp>P.US.KOSH152575</stp>
        <stp>Symbol</stp>
        <stp/>
        <stp>T</stp>
        <tr r="D407" s="2"/>
        <tr r="D407" s="2"/>
      </tp>
      <tp t="s">
        <v>768: Current Message -&gt; Symbol not found</v>
        <stp/>
        <stp>ContractData</stp>
        <stp>C.US.KOSU152425</stp>
        <stp>Symbol</stp>
        <stp/>
        <stp>T</stp>
        <tr r="D506" s="2"/>
      </tp>
      <tp t="s">
        <v>P.US.KOSF152425</v>
        <stp/>
        <stp>ContractData</stp>
        <stp>P.US.KOSF152425</stp>
        <stp>Symbol</stp>
        <stp/>
        <stp>T</stp>
        <tr r="D261" s="2"/>
        <tr r="D261" s="2"/>
      </tp>
      <tp t="s">
        <v>768: Current Message -&gt; Symbol not found</v>
        <stp/>
        <stp>ContractData</stp>
        <stp>C.US.KOSU152475</stp>
        <stp>Symbol</stp>
        <stp/>
        <stp>T</stp>
        <tr r="D508" s="2"/>
      </tp>
      <tp t="s">
        <v>P.US.KOSF152475</v>
        <stp/>
        <stp>ContractData</stp>
        <stp>P.US.KOSF152475</stp>
        <stp>Symbol</stp>
        <stp/>
        <stp>T</stp>
        <tr r="D263" s="2"/>
        <tr r="D263" s="2"/>
      </tp>
      <tp t="s">
        <v>768: Current Message -&gt; Symbol not found</v>
        <stp/>
        <stp>ContractData</stp>
        <stp>C.US.KOSU152525</stp>
        <stp>Symbol</stp>
        <stp/>
        <stp>T</stp>
        <tr r="D510" s="2"/>
      </tp>
      <tp t="s">
        <v>P.US.KOSF152525</v>
        <stp/>
        <stp>ContractData</stp>
        <stp>P.US.KOSF152525</stp>
        <stp>Symbol</stp>
        <stp/>
        <stp>T</stp>
        <tr r="D265" s="2"/>
        <tr r="D265" s="2"/>
      </tp>
      <tp t="s">
        <v>768: Current Message -&gt; Symbol not found</v>
        <stp/>
        <stp>ContractData</stp>
        <stp>C.US.KOSU152575</stp>
        <stp>Symbol</stp>
        <stp/>
        <stp>T</stp>
        <tr r="D512" s="2"/>
      </tp>
      <tp t="s">
        <v>P.US.KOSF152575</v>
        <stp/>
        <stp>ContractData</stp>
        <stp>P.US.KOSF152575</stp>
        <stp>Symbol</stp>
        <stp/>
        <stp>T</stp>
        <tr r="D267" s="2"/>
        <tr r="D267" s="2"/>
      </tp>
      <tp t="s">
        <v>768: Current Message -&gt; Symbol not found</v>
        <stp/>
        <stp>ContractData</stp>
        <stp>C.US.KOSU152625</stp>
        <stp>Symbol</stp>
        <stp/>
        <stp>T</stp>
        <tr r="D514" s="2"/>
      </tp>
      <tp t="s">
        <v>768: Current Message -&gt; Symbol not found</v>
        <stp/>
        <stp>ContractData</stp>
        <stp>C.US.KOSZ152925</stp>
        <stp>Symbol</stp>
        <stp/>
        <stp>T</stp>
        <tr r="D596" s="2"/>
      </tp>
      <tp t="s">
        <v>P.US.KOSF152625</v>
        <stp/>
        <stp>ContractData</stp>
        <stp>P.US.KOSF152625</stp>
        <stp>Symbol</stp>
        <stp/>
        <stp>T</stp>
        <tr r="D269" s="2"/>
        <tr r="D269" s="2"/>
      </tp>
      <tp t="s">
        <v>P.US.KOSH152825</v>
        <stp/>
        <stp>ContractData</stp>
        <stp>P.US.KOSH152825</stp>
        <stp>Symbol</stp>
        <stp/>
        <stp>T</stp>
        <tr r="D417" s="2"/>
        <tr r="D417" s="2"/>
      </tp>
      <tp t="s">
        <v>768: Current Message -&gt; Symbol not found</v>
        <stp/>
        <stp>ContractData</stp>
        <stp>C.US.KOSU152675</stp>
        <stp>Symbol</stp>
        <stp/>
        <stp>T</stp>
        <tr r="D516" s="2"/>
      </tp>
      <tp t="s">
        <v>768: Current Message -&gt; Symbol not found</v>
        <stp/>
        <stp>ContractData</stp>
        <stp>C.US.KOSZ152975</stp>
        <stp>Symbol</stp>
        <stp/>
        <stp>T</stp>
        <tr r="D598" s="2"/>
      </tp>
      <tp t="s">
        <v>P.US.KOSF152675</v>
        <stp/>
        <stp>ContractData</stp>
        <stp>P.US.KOSF152675</stp>
        <stp>Symbol</stp>
        <stp/>
        <stp>T</stp>
        <tr r="D271" s="2"/>
        <tr r="D271" s="2"/>
      </tp>
      <tp t="s">
        <v>P.US.KOSH152875</v>
        <stp/>
        <stp>ContractData</stp>
        <stp>P.US.KOSH152875</stp>
        <stp>Symbol</stp>
        <stp/>
        <stp>T</stp>
        <tr r="D419" s="2"/>
        <tr r="D419" s="2"/>
      </tp>
      <tp t="s">
        <v>768: Current Message -&gt; Symbol not found</v>
        <stp/>
        <stp>ContractData</stp>
        <stp>C.US.KOSU152725</stp>
        <stp>Symbol</stp>
        <stp/>
        <stp>T</stp>
        <tr r="D518" s="2"/>
      </tp>
      <tp t="s">
        <v>768: Current Message -&gt; Symbol not found</v>
        <stp/>
        <stp>ContractData</stp>
        <stp>C.US.KOSZ152825</stp>
        <stp>Symbol</stp>
        <stp/>
        <stp>T</stp>
        <tr r="D592" s="2"/>
      </tp>
      <tp t="s">
        <v>P.US.KOSF152725</v>
        <stp/>
        <stp>ContractData</stp>
        <stp>P.US.KOSF152725</stp>
        <stp>Symbol</stp>
        <stp/>
        <stp>T</stp>
        <tr r="D273" s="2"/>
        <tr r="D273" s="2"/>
      </tp>
      <tp t="s">
        <v>P.US.KOSH152925</v>
        <stp/>
        <stp>ContractData</stp>
        <stp>P.US.KOSH152925</stp>
        <stp>Symbol</stp>
        <stp/>
        <stp>T</stp>
        <tr r="D421" s="2"/>
        <tr r="D421" s="2"/>
      </tp>
      <tp t="s">
        <v>768: Current Message -&gt; Symbol not found</v>
        <stp/>
        <stp>ContractData</stp>
        <stp>C.US.KOSU152775</stp>
        <stp>Symbol</stp>
        <stp/>
        <stp>T</stp>
        <tr r="D520" s="2"/>
      </tp>
      <tp t="s">
        <v>768: Current Message -&gt; Symbol not found</v>
        <stp/>
        <stp>ContractData</stp>
        <stp>C.US.KOSZ152875</stp>
        <stp>Symbol</stp>
        <stp/>
        <stp>T</stp>
        <tr r="D594" s="2"/>
      </tp>
      <tp t="s">
        <v>P.US.KOSF152775</v>
        <stp/>
        <stp>ContractData</stp>
        <stp>P.US.KOSF152775</stp>
        <stp>Symbol</stp>
        <stp/>
        <stp>T</stp>
        <tr r="D275" s="2"/>
        <tr r="D275" s="2"/>
      </tp>
      <tp t="s">
        <v>768: Current Message -&gt; Symbol not found</v>
        <stp/>
        <stp>ContractData</stp>
        <stp>P.US.KOSH152975</stp>
        <stp>Symbol</stp>
        <stp/>
        <stp>T</stp>
        <tr r="D423" s="2"/>
      </tp>
      <tp t="s">
        <v>768: Current Message -&gt; Symbol not found</v>
        <stp/>
        <stp>ContractData</stp>
        <stp>C.US.KOSU152175</stp>
        <stp>Symbol</stp>
        <stp/>
        <stp>T</stp>
        <tr r="D496" s="2"/>
      </tp>
      <tp t="s">
        <v>768: Current Message -&gt; Symbol not found</v>
        <stp/>
        <stp>ContractData</stp>
        <stp>P.US.KOSF152175</stp>
        <stp>Symbol</stp>
        <stp/>
        <stp>T</stp>
        <tr r="D251" s="2"/>
      </tp>
      <tp t="s">
        <v>768: Current Message -&gt; Symbol not found</v>
        <stp/>
        <stp>ContractData</stp>
        <stp>C.US.KOSU152225</stp>
        <stp>Symbol</stp>
        <stp/>
        <stp>T</stp>
        <tr r="D498" s="2"/>
      </tp>
      <tp t="s">
        <v>768: Current Message -&gt; Symbol not found</v>
        <stp/>
        <stp>ContractData</stp>
        <stp>P.US.KOSF152225</stp>
        <stp>Symbol</stp>
        <stp/>
        <stp>T</stp>
        <tr r="D253" s="2"/>
      </tp>
      <tp t="s">
        <v>768: Current Message -&gt; Symbol not found</v>
        <stp/>
        <stp>ContractData</stp>
        <stp>P.US.KOSM152925</stp>
        <stp>Symbol</stp>
        <stp/>
        <stp>T</stp>
        <tr r="D491" s="2"/>
      </tp>
      <tp t="s">
        <v>768: Current Message -&gt; Symbol not found</v>
        <stp/>
        <stp>ContractData</stp>
        <stp>C.US.KOSU152275</stp>
        <stp>Symbol</stp>
        <stp/>
        <stp>T</stp>
        <tr r="D500" s="2"/>
      </tp>
      <tp t="s">
        <v>P.US.KOSF152275</v>
        <stp/>
        <stp>ContractData</stp>
        <stp>P.US.KOSF152275</stp>
        <stp>Symbol</stp>
        <stp/>
        <stp>T</stp>
        <tr r="D255" s="2"/>
        <tr r="D255" s="2"/>
      </tp>
      <tp t="s">
        <v>768: Current Message -&gt; Symbol not found</v>
        <stp/>
        <stp>ContractData</stp>
        <stp>P.US.KOSM152975</stp>
        <stp>Symbol</stp>
        <stp/>
        <stp>T</stp>
        <tr r="D493" s="2"/>
      </tp>
      <tp t="s">
        <v>768: Current Message -&gt; Symbol not found</v>
        <stp/>
        <stp>ContractData</stp>
        <stp>C.US.KOSU152325</stp>
        <stp>Symbol</stp>
        <stp/>
        <stp>T</stp>
        <tr r="D502" s="2"/>
      </tp>
      <tp t="s">
        <v>P.US.KOSF152325</v>
        <stp/>
        <stp>ContractData</stp>
        <stp>P.US.KOSF152325</stp>
        <stp>Symbol</stp>
        <stp/>
        <stp>T</stp>
        <tr r="D257" s="2"/>
        <tr r="D257" s="2"/>
      </tp>
      <tp t="s">
        <v>768: Current Message -&gt; Symbol not found</v>
        <stp/>
        <stp>ContractData</stp>
        <stp>P.US.KOSM152825</stp>
        <stp>Symbol</stp>
        <stp/>
        <stp>T</stp>
        <tr r="D487" s="2"/>
      </tp>
      <tp t="s">
        <v>768: Current Message -&gt; Symbol not found</v>
        <stp/>
        <stp>ContractData</stp>
        <stp>C.US.KOSU152375</stp>
        <stp>Symbol</stp>
        <stp/>
        <stp>T</stp>
        <tr r="D504" s="2"/>
      </tp>
      <tp t="s">
        <v>P.US.KOSF152375</v>
        <stp/>
        <stp>ContractData</stp>
        <stp>P.US.KOSF152375</stp>
        <stp>Symbol</stp>
        <stp/>
        <stp>T</stp>
        <tr r="D259" s="2"/>
        <tr r="D259" s="2"/>
      </tp>
      <tp t="s">
        <v>768: Current Message -&gt; Symbol not found</v>
        <stp/>
        <stp>ContractData</stp>
        <stp>P.US.KOSM152875</stp>
        <stp>Symbol</stp>
        <stp/>
        <stp>T</stp>
        <tr r="D489" s="2"/>
      </tp>
      <tp t="s">
        <v>768: Current Message -&gt; Symbol not found</v>
        <stp/>
        <stp>ContractData</stp>
        <stp>C.US.KOSM152425</stp>
        <stp>Symbol</stp>
        <stp/>
        <stp>T</stp>
        <tr r="D436" s="2"/>
      </tp>
      <tp t="s">
        <v>768: Current Message -&gt; Symbol not found</v>
        <stp/>
        <stp>ContractData</stp>
        <stp>C.US.KOSH152175</stp>
        <stp>Symbol</stp>
        <stp/>
        <stp>T</stp>
        <tr r="D356" s="2"/>
      </tp>
      <tp t="s">
        <v>768: Current Message -&gt; Symbol not found</v>
        <stp/>
        <stp>ContractData</stp>
        <stp>C.US.KOSM152475</stp>
        <stp>Symbol</stp>
        <stp/>
        <stp>T</stp>
        <tr r="D438" s="2"/>
      </tp>
      <tp t="s">
        <v>768: Current Message -&gt; Symbol not found</v>
        <stp/>
        <stp>ContractData</stp>
        <stp>C.US.KOSM152525</stp>
        <stp>Symbol</stp>
        <stp/>
        <stp>T</stp>
        <tr r="D440" s="2"/>
      </tp>
      <tp t="s">
        <v>768: Current Message -&gt; Symbol not found</v>
        <stp/>
        <stp>ContractData</stp>
        <stp>C.US.KOSM152575</stp>
        <stp>Symbol</stp>
        <stp/>
        <stp>T</stp>
        <tr r="D442" s="2"/>
      </tp>
      <tp t="s">
        <v>768: Current Message -&gt; Symbol not found</v>
        <stp/>
        <stp>ContractData</stp>
        <stp>P.US.KOSZ152175</stp>
        <stp>Symbol</stp>
        <stp/>
        <stp>T</stp>
        <tr r="D601" s="2"/>
      </tp>
      <tp t="s">
        <v>C.US.KOSH152325</v>
        <stp/>
        <stp>ContractData</stp>
        <stp>C.US.KOSH152325</stp>
        <stp>Symbol</stp>
        <stp/>
        <stp>T</stp>
        <tr r="D362" s="2"/>
        <tr r="D362" s="2"/>
      </tp>
      <tp t="s">
        <v>768: Current Message -&gt; Symbol not found</v>
        <stp/>
        <stp>ContractData</stp>
        <stp>C.US.KOSM152625</stp>
        <stp>Symbol</stp>
        <stp/>
        <stp>T</stp>
        <tr r="D444" s="2"/>
      </tp>
      <tp t="s">
        <v>768: Current Message -&gt; Symbol not found</v>
        <stp/>
        <stp>ContractData</stp>
        <stp>P.US.KOSZ152225</stp>
        <stp>Symbol</stp>
        <stp/>
        <stp>T</stp>
        <tr r="D603" s="2"/>
      </tp>
      <tp t="s">
        <v>C.US.KOSH152375</v>
        <stp/>
        <stp>ContractData</stp>
        <stp>C.US.KOSH152375</stp>
        <stp>Symbol</stp>
        <stp/>
        <stp>T</stp>
        <tr r="D364" s="2"/>
        <tr r="D364" s="2"/>
      </tp>
      <tp t="s">
        <v>768: Current Message -&gt; Symbol not found</v>
        <stp/>
        <stp>ContractData</stp>
        <stp>C.US.KOSM152675</stp>
        <stp>Symbol</stp>
        <stp/>
        <stp>T</stp>
        <tr r="D446" s="2"/>
      </tp>
      <tp t="s">
        <v>768: Current Message -&gt; Symbol not found</v>
        <stp/>
        <stp>ContractData</stp>
        <stp>P.US.KOSZ152275</stp>
        <stp>Symbol</stp>
        <stp/>
        <stp>T</stp>
        <tr r="D605" s="2"/>
      </tp>
      <tp t="s">
        <v>768: Current Message -&gt; Symbol not found</v>
        <stp/>
        <stp>ContractData</stp>
        <stp>C.US.KOSH152225</stp>
        <stp>Symbol</stp>
        <stp/>
        <stp>T</stp>
        <tr r="D358" s="2"/>
      </tp>
      <tp t="s">
        <v>768: Current Message -&gt; Symbol not found</v>
        <stp/>
        <stp>ContractData</stp>
        <stp>C.US.KOSM152725</stp>
        <stp>Symbol</stp>
        <stp/>
        <stp>T</stp>
        <tr r="D448" s="2"/>
      </tp>
      <tp t="s">
        <v>768: Current Message -&gt; Symbol not found</v>
        <stp/>
        <stp>ContractData</stp>
        <stp>P.US.KOSZ152325</stp>
        <stp>Symbol</stp>
        <stp/>
        <stp>T</stp>
        <tr r="D607" s="2"/>
      </tp>
      <tp t="s">
        <v>C.US.KOSH152275</v>
        <stp/>
        <stp>ContractData</stp>
        <stp>C.US.KOSH152275</stp>
        <stp>Symbol</stp>
        <stp/>
        <stp>T</stp>
        <tr r="D360" s="2"/>
        <tr r="D360" s="2"/>
      </tp>
      <tp t="s">
        <v>768: Current Message -&gt; Symbol not found</v>
        <stp/>
        <stp>ContractData</stp>
        <stp>C.US.KOSM152775</stp>
        <stp>Symbol</stp>
        <stp/>
        <stp>T</stp>
        <tr r="D450" s="2"/>
      </tp>
      <tp t="s">
        <v>768: Current Message -&gt; Symbol not found</v>
        <stp/>
        <stp>ContractData</stp>
        <stp>P.US.KOSZ152375</stp>
        <stp>Symbol</stp>
        <stp/>
        <stp>T</stp>
        <tr r="D609" s="2"/>
      </tp>
      <tp t="s">
        <v>C.US.KOSH152525</v>
        <stp/>
        <stp>ContractData</stp>
        <stp>C.US.KOSH152525</stp>
        <stp>Symbol</stp>
        <stp/>
        <stp>T</stp>
        <tr r="D370" s="2"/>
        <tr r="D370" s="2"/>
      </tp>
      <tp t="s">
        <v>768: Current Message -&gt; Symbol not found</v>
        <stp/>
        <stp>ContractData</stp>
        <stp>P.US.KOSZ152425</stp>
        <stp>Symbol</stp>
        <stp/>
        <stp>T</stp>
        <tr r="D611" s="2"/>
      </tp>
      <tp t="s">
        <v>C.US.KOSH152575</v>
        <stp/>
        <stp>ContractData</stp>
        <stp>C.US.KOSH152575</stp>
        <stp>Symbol</stp>
        <stp/>
        <stp>T</stp>
        <tr r="D372" s="2"/>
        <tr r="D372" s="2"/>
      </tp>
      <tp t="s">
        <v>768: Current Message -&gt; Symbol not found</v>
        <stp/>
        <stp>ContractData</stp>
        <stp>P.US.KOSZ152475</stp>
        <stp>Symbol</stp>
        <stp/>
        <stp>T</stp>
        <tr r="D613" s="2"/>
      </tp>
      <tp t="s">
        <v>C.US.KOSH152425</v>
        <stp/>
        <stp>ContractData</stp>
        <stp>C.US.KOSH152425</stp>
        <stp>Symbol</stp>
        <stp/>
        <stp>T</stp>
        <tr r="D366" s="2"/>
        <tr r="D366" s="2"/>
      </tp>
      <tp t="s">
        <v>768: Current Message -&gt; Symbol not found</v>
        <stp/>
        <stp>ContractData</stp>
        <stp>P.US.KOSZ152525</stp>
        <stp>Symbol</stp>
        <stp/>
        <stp>T</stp>
        <tr r="D615" s="2"/>
      </tp>
      <tp t="s">
        <v>C.US.KOSH152475</v>
        <stp/>
        <stp>ContractData</stp>
        <stp>C.US.KOSH152475</stp>
        <stp>Symbol</stp>
        <stp/>
        <stp>T</stp>
        <tr r="D368" s="2"/>
        <tr r="D368" s="2"/>
      </tp>
      <tp t="s">
        <v>768: Current Message -&gt; Symbol not found</v>
        <stp/>
        <stp>ContractData</stp>
        <stp>C.US.KOSM152175</stp>
        <stp>Symbol</stp>
        <stp/>
        <stp>T</stp>
        <tr r="D426" s="2"/>
      </tp>
      <tp t="s">
        <v>768: Current Message -&gt; Symbol not found</v>
        <stp/>
        <stp>ContractData</stp>
        <stp>P.US.KOSZ152575</stp>
        <stp>Symbol</stp>
        <stp/>
        <stp>T</stp>
        <tr r="D617" s="2"/>
      </tp>
      <tp t="s">
        <v>C.US.KOSF152925</v>
        <stp/>
        <stp>ContractData</stp>
        <stp>C.US.KOSF152925</stp>
        <stp>Symbol</stp>
        <stp/>
        <stp>T</stp>
        <tr r="D246" s="2"/>
        <tr r="D246" s="2"/>
      </tp>
      <tp t="s">
        <v>C.US.KOSG152825</v>
        <stp/>
        <stp>ContractData</stp>
        <stp>C.US.KOSG152825</stp>
        <stp>Symbol</stp>
        <stp/>
        <stp>T</stp>
        <tr r="D312" s="2"/>
        <tr r="D312" s="2"/>
      </tp>
      <tp t="s">
        <v>C.US.KOSH152725</v>
        <stp/>
        <stp>ContractData</stp>
        <stp>C.US.KOSH152725</stp>
        <stp>Symbol</stp>
        <stp/>
        <stp>T</stp>
        <tr r="D378" s="2"/>
        <tr r="D378" s="2"/>
      </tp>
      <tp t="s">
        <v>768: Current Message -&gt; Symbol not found</v>
        <stp/>
        <stp>ContractData</stp>
        <stp>C.US.KOSM152225</stp>
        <stp>Symbol</stp>
        <stp/>
        <stp>T</stp>
        <tr r="D428" s="2"/>
      </tp>
      <tp t="s">
        <v>768: Current Message -&gt; Symbol not found</v>
        <stp/>
        <stp>ContractData</stp>
        <stp>P.US.KOSU152925</stp>
        <stp>Symbol</stp>
        <stp/>
        <stp>T</stp>
        <tr r="D561" s="2"/>
      </tp>
      <tp t="s">
        <v>768: Current Message -&gt; Symbol not found</v>
        <stp/>
        <stp>ContractData</stp>
        <stp>P.US.KOSZ152625</stp>
        <stp>Symbol</stp>
        <stp/>
        <stp>T</stp>
        <tr r="D619" s="2"/>
      </tp>
      <tp t="s">
        <v>768: Current Message -&gt; Symbol not found</v>
        <stp/>
        <stp>ContractData</stp>
        <stp>C.US.KOSF152975</stp>
        <stp>Symbol</stp>
        <stp/>
        <stp>T</stp>
        <tr r="D248" s="2"/>
      </tp>
      <tp t="s">
        <v>C.US.KOSG152875</v>
        <stp/>
        <stp>ContractData</stp>
        <stp>C.US.KOSG152875</stp>
        <stp>Symbol</stp>
        <stp/>
        <stp>T</stp>
        <tr r="D314" s="2"/>
        <tr r="D314" s="2"/>
      </tp>
      <tp t="s">
        <v>C.US.KOSH152775</v>
        <stp/>
        <stp>ContractData</stp>
        <stp>C.US.KOSH152775</stp>
        <stp>Symbol</stp>
        <stp/>
        <stp>T</stp>
        <tr r="D380" s="2"/>
        <tr r="D380" s="2"/>
      </tp>
      <tp t="s">
        <v>768: Current Message -&gt; Symbol not found</v>
        <stp/>
        <stp>ContractData</stp>
        <stp>C.US.KOSM152275</stp>
        <stp>Symbol</stp>
        <stp/>
        <stp>T</stp>
        <tr r="D430" s="2"/>
      </tp>
      <tp t="s">
        <v>768: Current Message -&gt; Symbol not found</v>
        <stp/>
        <stp>ContractData</stp>
        <stp>P.US.KOSU152975</stp>
        <stp>Symbol</stp>
        <stp/>
        <stp>T</stp>
        <tr r="D563" s="2"/>
      </tp>
      <tp t="s">
        <v>768: Current Message -&gt; Symbol not found</v>
        <stp/>
        <stp>ContractData</stp>
        <stp>P.US.KOSZ152675</stp>
        <stp>Symbol</stp>
        <stp/>
        <stp>T</stp>
        <tr r="D621" s="2"/>
      </tp>
      <tp t="s">
        <v>C.US.KOSF152825</v>
        <stp/>
        <stp>ContractData</stp>
        <stp>C.US.KOSF152825</stp>
        <stp>Symbol</stp>
        <stp/>
        <stp>T</stp>
        <tr r="D242" s="2"/>
        <tr r="D242" s="2"/>
      </tp>
      <tp t="s">
        <v>C.US.KOSG152925</v>
        <stp/>
        <stp>ContractData</stp>
        <stp>C.US.KOSG152925</stp>
        <stp>Symbol</stp>
        <stp/>
        <stp>T</stp>
        <tr r="D316" s="2"/>
        <tr r="D316" s="2"/>
      </tp>
      <tp t="s">
        <v>C.US.KOSH152625</v>
        <stp/>
        <stp>ContractData</stp>
        <stp>C.US.KOSH152625</stp>
        <stp>Symbol</stp>
        <stp/>
        <stp>T</stp>
        <tr r="D374" s="2"/>
        <tr r="D374" s="2"/>
      </tp>
      <tp t="s">
        <v>768: Current Message -&gt; Symbol not found</v>
        <stp/>
        <stp>ContractData</stp>
        <stp>C.US.KOSM152325</stp>
        <stp>Symbol</stp>
        <stp/>
        <stp>T</stp>
        <tr r="D432" s="2"/>
      </tp>
      <tp t="s">
        <v>768: Current Message -&gt; Symbol not found</v>
        <stp/>
        <stp>ContractData</stp>
        <stp>P.US.KOSU152825</stp>
        <stp>Symbol</stp>
        <stp/>
        <stp>T</stp>
        <tr r="D557" s="2"/>
      </tp>
      <tp t="s">
        <v>768: Current Message -&gt; Symbol not found</v>
        <stp/>
        <stp>ContractData</stp>
        <stp>P.US.KOSZ152725</stp>
        <stp>Symbol</stp>
        <stp/>
        <stp>T</stp>
        <tr r="D623" s="2"/>
      </tp>
      <tp t="s">
        <v>C.US.KOSF152875</v>
        <stp/>
        <stp>ContractData</stp>
        <stp>C.US.KOSF152875</stp>
        <stp>Symbol</stp>
        <stp/>
        <stp>T</stp>
        <tr r="D244" s="2"/>
        <tr r="D244" s="2"/>
      </tp>
      <tp t="s">
        <v>768: Current Message -&gt; Symbol not found</v>
        <stp/>
        <stp>ContractData</stp>
        <stp>C.US.KOSG152975</stp>
        <stp>Symbol</stp>
        <stp/>
        <stp>T</stp>
        <tr r="D318" s="2"/>
      </tp>
      <tp t="s">
        <v>C.US.KOSH152675</v>
        <stp/>
        <stp>ContractData</stp>
        <stp>C.US.KOSH152675</stp>
        <stp>Symbol</stp>
        <stp/>
        <stp>T</stp>
        <tr r="D376" s="2"/>
        <tr r="D376" s="2"/>
      </tp>
      <tp t="s">
        <v>768: Current Message -&gt; Symbol not found</v>
        <stp/>
        <stp>ContractData</stp>
        <stp>C.US.KOSM152375</stp>
        <stp>Symbol</stp>
        <stp/>
        <stp>T</stp>
        <tr r="D434" s="2"/>
      </tp>
      <tp t="s">
        <v>768: Current Message -&gt; Symbol not found</v>
        <stp/>
        <stp>ContractData</stp>
        <stp>P.US.KOSU152875</stp>
        <stp>Symbol</stp>
        <stp/>
        <stp>T</stp>
        <tr r="D559" s="2"/>
      </tp>
      <tp t="s">
        <v>768: Current Message -&gt; Symbol not found</v>
        <stp/>
        <stp>ContractData</stp>
        <stp>P.US.KOSZ152775</stp>
        <stp>Symbol</stp>
        <stp/>
        <stp>T</stp>
        <tr r="D625" s="2"/>
      </tp>
      <tp t="s">
        <v>C.US.KOSF152725</v>
        <stp/>
        <stp>ContractData</stp>
        <stp>C.US.KOSF152725</stp>
        <stp>Symbol</stp>
        <stp/>
        <stp>T</stp>
        <tr r="D238" s="2"/>
        <tr r="D238" s="2"/>
      </tp>
      <tp t="s">
        <v>C.US.KOSG152625</v>
        <stp/>
        <stp>ContractData</stp>
        <stp>C.US.KOSG152625</stp>
        <stp>Symbol</stp>
        <stp/>
        <stp>T</stp>
        <tr r="D304" s="2"/>
        <tr r="D304" s="2"/>
      </tp>
      <tp t="s">
        <v>C.US.KOSH152925</v>
        <stp/>
        <stp>ContractData</stp>
        <stp>C.US.KOSH152925</stp>
        <stp>Symbol</stp>
        <stp/>
        <stp>T</stp>
        <tr r="D386" s="2"/>
        <tr r="D386" s="2"/>
      </tp>
      <tp t="s">
        <v>768: Current Message -&gt; Symbol not found</v>
        <stp/>
        <stp>ContractData</stp>
        <stp>P.US.KOSU152725</stp>
        <stp>Symbol</stp>
        <stp/>
        <stp>T</stp>
        <tr r="D553" s="2"/>
      </tp>
      <tp t="s">
        <v>768: Current Message -&gt; Symbol not found</v>
        <stp/>
        <stp>ContractData</stp>
        <stp>P.US.KOSZ152825</stp>
        <stp>Symbol</stp>
        <stp/>
        <stp>T</stp>
        <tr r="D627" s="2"/>
      </tp>
      <tp t="s">
        <v>C.US.KOSF152775</v>
        <stp/>
        <stp>ContractData</stp>
        <stp>C.US.KOSF152775</stp>
        <stp>Symbol</stp>
        <stp/>
        <stp>T</stp>
        <tr r="D240" s="2"/>
        <tr r="D240" s="2"/>
      </tp>
      <tp t="s">
        <v>C.US.KOSG152675</v>
        <stp/>
        <stp>ContractData</stp>
        <stp>C.US.KOSG152675</stp>
        <stp>Symbol</stp>
        <stp/>
        <stp>T</stp>
        <tr r="D306" s="2"/>
        <tr r="D306" s="2"/>
      </tp>
      <tp t="s">
        <v>768: Current Message -&gt; Symbol not found</v>
        <stp/>
        <stp>ContractData</stp>
        <stp>C.US.KOSH152975</stp>
        <stp>Symbol</stp>
        <stp/>
        <stp>T</stp>
        <tr r="D388" s="2"/>
      </tp>
      <tp t="s">
        <v>768: Current Message -&gt; Symbol not found</v>
        <stp/>
        <stp>ContractData</stp>
        <stp>P.US.KOSU152775</stp>
        <stp>Symbol</stp>
        <stp/>
        <stp>T</stp>
        <tr r="D555" s="2"/>
      </tp>
      <tp t="s">
        <v>768: Current Message -&gt; Symbol not found</v>
        <stp/>
        <stp>ContractData</stp>
        <stp>P.US.KOSZ152875</stp>
        <stp>Symbol</stp>
        <stp/>
        <stp>T</stp>
        <tr r="D629" s="2"/>
      </tp>
      <tp t="s">
        <v>C.US.KOSF152625</v>
        <stp/>
        <stp>ContractData</stp>
        <stp>C.US.KOSF152625</stp>
        <stp>Symbol</stp>
        <stp/>
        <stp>T</stp>
        <tr r="D234" s="2"/>
        <tr r="D234" s="2"/>
      </tp>
      <tp t="s">
        <v>C.US.KOSG152725</v>
        <stp/>
        <stp>ContractData</stp>
        <stp>C.US.KOSG152725</stp>
        <stp>Symbol</stp>
        <stp/>
        <stp>T</stp>
        <tr r="D308" s="2"/>
        <tr r="D308" s="2"/>
      </tp>
      <tp t="s">
        <v>C.US.KOSH152825</v>
        <stp/>
        <stp>ContractData</stp>
        <stp>C.US.KOSH152825</stp>
        <stp>Symbol</stp>
        <stp/>
        <stp>T</stp>
        <tr r="D382" s="2"/>
        <tr r="D382" s="2"/>
      </tp>
      <tp t="s">
        <v>768: Current Message -&gt; Symbol not found</v>
        <stp/>
        <stp>ContractData</stp>
        <stp>P.US.KOSU152625</stp>
        <stp>Symbol</stp>
        <stp/>
        <stp>T</stp>
        <tr r="D549" s="2"/>
      </tp>
      <tp t="s">
        <v>768: Current Message -&gt; Symbol not found</v>
        <stp/>
        <stp>ContractData</stp>
        <stp>P.US.KOSZ152925</stp>
        <stp>Symbol</stp>
        <stp/>
        <stp>T</stp>
        <tr r="D631" s="2"/>
      </tp>
      <tp t="s">
        <v>C.US.KOSF152675</v>
        <stp/>
        <stp>ContractData</stp>
        <stp>C.US.KOSF152675</stp>
        <stp>Symbol</stp>
        <stp/>
        <stp>T</stp>
        <tr r="D236" s="2"/>
        <tr r="D236" s="2"/>
      </tp>
      <tp t="s">
        <v>C.US.KOSG152775</v>
        <stp/>
        <stp>ContractData</stp>
        <stp>C.US.KOSG152775</stp>
        <stp>Symbol</stp>
        <stp/>
        <stp>T</stp>
        <tr r="D310" s="2"/>
        <tr r="D310" s="2"/>
      </tp>
      <tp t="s">
        <v>C.US.KOSH152875</v>
        <stp/>
        <stp>ContractData</stp>
        <stp>C.US.KOSH152875</stp>
        <stp>Symbol</stp>
        <stp/>
        <stp>T</stp>
        <tr r="D384" s="2"/>
        <tr r="D384" s="2"/>
      </tp>
      <tp t="s">
        <v>768: Current Message -&gt; Symbol not found</v>
        <stp/>
        <stp>ContractData</stp>
        <stp>P.US.KOSU152675</stp>
        <stp>Symbol</stp>
        <stp/>
        <stp>T</stp>
        <tr r="D551" s="2"/>
      </tp>
      <tp t="s">
        <v>768: Current Message -&gt; Symbol not found</v>
        <stp/>
        <stp>ContractData</stp>
        <stp>P.US.KOSZ152975</stp>
        <stp>Symbol</stp>
        <stp/>
        <stp>T</stp>
        <tr r="D633" s="2"/>
      </tp>
      <tp t="s">
        <v>C.US.KOSF152525</v>
        <stp/>
        <stp>ContractData</stp>
        <stp>C.US.KOSF152525</stp>
        <stp>Symbol</stp>
        <stp/>
        <stp>T</stp>
        <tr r="D230" s="2"/>
        <tr r="D230" s="2"/>
      </tp>
      <tp t="s">
        <v>C.US.KOSG152425</v>
        <stp/>
        <stp>ContractData</stp>
        <stp>C.US.KOSG152425</stp>
        <stp>Symbol</stp>
        <stp/>
        <stp>T</stp>
        <tr r="D296" s="2"/>
        <tr r="D296" s="2"/>
      </tp>
      <tp t="s">
        <v>768: Current Message -&gt; Symbol not found</v>
        <stp/>
        <stp>ContractData</stp>
        <stp>P.US.KOSU152525</stp>
        <stp>Symbol</stp>
        <stp/>
        <stp>T</stp>
        <tr r="D545" s="2"/>
      </tp>
      <tp t="s">
        <v>C.US.KOSF152575</v>
        <stp/>
        <stp>ContractData</stp>
        <stp>C.US.KOSF152575</stp>
        <stp>Symbol</stp>
        <stp/>
        <stp>T</stp>
        <tr r="D232" s="2"/>
        <tr r="D232" s="2"/>
      </tp>
      <tp t="s">
        <v>C.US.KOSG152475</v>
        <stp/>
        <stp>ContractData</stp>
        <stp>C.US.KOSG152475</stp>
        <stp>Symbol</stp>
        <stp/>
        <stp>T</stp>
        <tr r="D298" s="2"/>
        <tr r="D298" s="2"/>
      </tp>
      <tp t="s">
        <v>768: Current Message -&gt; Symbol not found</v>
        <stp/>
        <stp>ContractData</stp>
        <stp>P.US.KOSU152575</stp>
        <stp>Symbol</stp>
        <stp/>
        <stp>T</stp>
        <tr r="D547" s="2"/>
      </tp>
      <tp t="s">
        <v>C.US.KOSF152425</v>
        <stp/>
        <stp>ContractData</stp>
        <stp>C.US.KOSF152425</stp>
        <stp>Symbol</stp>
        <stp/>
        <stp>T</stp>
        <tr r="D226" s="2"/>
        <tr r="D226" s="2"/>
      </tp>
      <tp t="s">
        <v>C.US.KOSG152525</v>
        <stp/>
        <stp>ContractData</stp>
        <stp>C.US.KOSG152525</stp>
        <stp>Symbol</stp>
        <stp/>
        <stp>T</stp>
        <tr r="D300" s="2"/>
        <tr r="D300" s="2"/>
      </tp>
      <tp t="s">
        <v>768: Current Message -&gt; Symbol not found</v>
        <stp/>
        <stp>ContractData</stp>
        <stp>P.US.KOSU152425</stp>
        <stp>Symbol</stp>
        <stp/>
        <stp>T</stp>
        <tr r="D541" s="2"/>
      </tp>
      <tp t="s">
        <v>C.US.KOSF152475</v>
        <stp/>
        <stp>ContractData</stp>
        <stp>C.US.KOSF152475</stp>
        <stp>Symbol</stp>
        <stp/>
        <stp>T</stp>
        <tr r="D228" s="2"/>
        <tr r="D228" s="2"/>
      </tp>
      <tp t="s">
        <v>C.US.KOSG152575</v>
        <stp/>
        <stp>ContractData</stp>
        <stp>C.US.KOSG152575</stp>
        <stp>Symbol</stp>
        <stp/>
        <stp>T</stp>
        <tr r="D302" s="2"/>
        <tr r="D302" s="2"/>
      </tp>
      <tp t="s">
        <v>768: Current Message -&gt; Symbol not found</v>
        <stp/>
        <stp>ContractData</stp>
        <stp>P.US.KOSU152475</stp>
        <stp>Symbol</stp>
        <stp/>
        <stp>T</stp>
        <tr r="D543" s="2"/>
      </tp>
      <tp t="s">
        <v>C.US.KOSF152325</v>
        <stp/>
        <stp>ContractData</stp>
        <stp>C.US.KOSF152325</stp>
        <stp>Symbol</stp>
        <stp/>
        <stp>T</stp>
        <tr r="D222" s="2"/>
        <tr r="D222" s="2"/>
      </tp>
      <tp t="s">
        <v>768: Current Message -&gt; Symbol not found</v>
        <stp/>
        <stp>ContractData</stp>
        <stp>C.US.KOSG152225</stp>
        <stp>Symbol</stp>
        <stp/>
        <stp>T</stp>
        <tr r="D288" s="2"/>
      </tp>
      <tp t="s">
        <v>768: Current Message -&gt; Symbol not found</v>
        <stp/>
        <stp>ContractData</stp>
        <stp>C.US.KOSM152825</stp>
        <stp>Symbol</stp>
        <stp/>
        <stp>T</stp>
        <tr r="D452" s="2"/>
      </tp>
      <tp t="s">
        <v>768: Current Message -&gt; Symbol not found</v>
        <stp/>
        <stp>ContractData</stp>
        <stp>P.US.KOSU152325</stp>
        <stp>Symbol</stp>
        <stp/>
        <stp>T</stp>
        <tr r="D537" s="2"/>
      </tp>
      <tp t="s">
        <v>C.US.KOSF152375</v>
        <stp/>
        <stp>ContractData</stp>
        <stp>C.US.KOSF152375</stp>
        <stp>Symbol</stp>
        <stp/>
        <stp>T</stp>
        <tr r="D224" s="2"/>
        <tr r="D224" s="2"/>
      </tp>
      <tp t="s">
        <v>C.US.KOSG152275</v>
        <stp/>
        <stp>ContractData</stp>
        <stp>C.US.KOSG152275</stp>
        <stp>Symbol</stp>
        <stp/>
        <stp>T</stp>
        <tr r="D290" s="2"/>
        <tr r="D290" s="2"/>
      </tp>
      <tp t="s">
        <v>768: Current Message -&gt; Symbol not found</v>
        <stp/>
        <stp>ContractData</stp>
        <stp>C.US.KOSM152875</stp>
        <stp>Symbol</stp>
        <stp/>
        <stp>T</stp>
        <tr r="D454" s="2"/>
      </tp>
      <tp t="s">
        <v>768: Current Message -&gt; Symbol not found</v>
        <stp/>
        <stp>ContractData</stp>
        <stp>P.US.KOSU152375</stp>
        <stp>Symbol</stp>
        <stp/>
        <stp>T</stp>
        <tr r="D539" s="2"/>
      </tp>
      <tp t="s">
        <v>768: Current Message -&gt; Symbol not found</v>
        <stp/>
        <stp>ContractData</stp>
        <stp>C.US.KOSF152225</stp>
        <stp>Symbol</stp>
        <stp/>
        <stp>T</stp>
        <tr r="D218" s="2"/>
      </tp>
      <tp t="s">
        <v>C.US.KOSG152325</v>
        <stp/>
        <stp>ContractData</stp>
        <stp>C.US.KOSG152325</stp>
        <stp>Symbol</stp>
        <stp/>
        <stp>T</stp>
        <tr r="D292" s="2"/>
        <tr r="D292" s="2"/>
      </tp>
      <tp t="s">
        <v>768: Current Message -&gt; Symbol not found</v>
        <stp/>
        <stp>ContractData</stp>
        <stp>C.US.KOSM152925</stp>
        <stp>Symbol</stp>
        <stp/>
        <stp>T</stp>
        <tr r="D456" s="2"/>
      </tp>
      <tp t="s">
        <v>768: Current Message -&gt; Symbol not found</v>
        <stp/>
        <stp>ContractData</stp>
        <stp>P.US.KOSU152225</stp>
        <stp>Symbol</stp>
        <stp/>
        <stp>T</stp>
        <tr r="D533" s="2"/>
      </tp>
      <tp t="s">
        <v>C.US.KOSF152275</v>
        <stp/>
        <stp>ContractData</stp>
        <stp>C.US.KOSF152275</stp>
        <stp>Symbol</stp>
        <stp/>
        <stp>T</stp>
        <tr r="D220" s="2"/>
        <tr r="D220" s="2"/>
      </tp>
      <tp t="s">
        <v>C.US.KOSG152375</v>
        <stp/>
        <stp>ContractData</stp>
        <stp>C.US.KOSG152375</stp>
        <stp>Symbol</stp>
        <stp/>
        <stp>T</stp>
        <tr r="D294" s="2"/>
        <tr r="D294" s="2"/>
      </tp>
      <tp t="s">
        <v>768: Current Message -&gt; Symbol not found</v>
        <stp/>
        <stp>ContractData</stp>
        <stp>C.US.KOSM152975</stp>
        <stp>Symbol</stp>
        <stp/>
        <stp>T</stp>
        <tr r="D458" s="2"/>
      </tp>
      <tp t="s">
        <v>768: Current Message -&gt; Symbol not found</v>
        <stp/>
        <stp>ContractData</stp>
        <stp>P.US.KOSU152275</stp>
        <stp>Symbol</stp>
        <stp/>
        <stp>T</stp>
        <tr r="D535" s="2"/>
      </tp>
      <tp t="s">
        <v>768: Current Message -&gt; Symbol not found</v>
        <stp/>
        <stp>ContractData</stp>
        <stp>C.US.KOSF152175</stp>
        <stp>Symbol</stp>
        <stp/>
        <stp>T</stp>
        <tr r="D216" s="2"/>
      </tp>
      <tp t="s">
        <v>768: Current Message -&gt; Symbol not found</v>
        <stp/>
        <stp>ContractData</stp>
        <stp>P.US.KOSU152175</stp>
        <stp>Symbol</stp>
        <stp/>
        <stp>T</stp>
        <tr r="D531" s="2"/>
      </tp>
      <tp t="s">
        <v>768: Current Message -&gt; Symbol not found</v>
        <stp/>
        <stp>ContractData</stp>
        <stp>C.US.KOSG152175</stp>
        <stp>Symbol</stp>
        <stp/>
        <stp>T</stp>
        <tr r="D286" s="2"/>
      </tp>
      <tp t="s">
        <v/>
        <stp/>
        <stp>StudyData</stp>
        <stp>C.US.KOSF152600</stp>
        <stp>Vol</stp>
        <stp>VolType=Exchange,CoCType=Contract</stp>
        <stp>Vol</stp>
        <stp>D</stp>
        <stp>0</stp>
        <stp>ALL</stp>
        <stp/>
        <stp/>
        <stp>False</stp>
        <stp>T</stp>
        <tr r="G233" s="2"/>
      </tp>
      <tp t="s">
        <v/>
        <stp/>
        <stp>StudyData</stp>
        <stp>C.US.KOSG152700</stp>
        <stp>Vol</stp>
        <stp>VolType=Exchange,CoCType=Contract</stp>
        <stp>Vol</stp>
        <stp>D</stp>
        <stp>0</stp>
        <stp>ALL</stp>
        <stp/>
        <stp/>
        <stp>False</stp>
        <stp>T</stp>
        <tr r="G307" s="2"/>
      </tp>
      <tp>
        <v>3</v>
        <stp/>
        <stp>StudyData</stp>
        <stp>C.US.KOSH152800</stp>
        <stp>Vol</stp>
        <stp>VolType=Exchange,CoCType=Contract</stp>
        <stp>Vol</stp>
        <stp>D</stp>
        <stp>0</stp>
        <stp>ALL</stp>
        <stp/>
        <stp/>
        <stp>False</stp>
        <stp>T</stp>
        <tr r="G381" s="2"/>
      </tp>
      <tp t="s">
        <v/>
        <stp/>
        <stp>StudyData</stp>
        <stp>P.US.KOSU152600</stp>
        <stp>Vol</stp>
        <stp>VolType=Exchange,CoCType=Contract</stp>
        <stp>Vol</stp>
        <stp>D</stp>
        <stp>0</stp>
        <stp>ALL</stp>
        <stp/>
        <stp/>
        <stp>False</stp>
        <stp>T</stp>
        <tr r="G548" s="2"/>
      </tp>
      <tp t="s">
        <v/>
        <stp/>
        <stp>StudyData</stp>
        <stp>P.US.KOSZ152900</stp>
        <stp>Vol</stp>
        <stp>VolType=Exchange,CoCType=Contract</stp>
        <stp>Vol</stp>
        <stp>D</stp>
        <stp>0</stp>
        <stp>ALL</stp>
        <stp/>
        <stp/>
        <stp>False</stp>
        <stp>T</stp>
        <tr r="G630" s="2"/>
      </tp>
      <tp>
        <v>84391</v>
        <stp/>
        <stp>StudyData</stp>
        <stp>P.US.KOSV142500</stp>
        <stp>Vol</stp>
        <stp>VolType=Exchange,CoCType=Contract</stp>
        <stp>Vol</stp>
        <stp>D</stp>
        <stp>0</stp>
        <stp>ALL</stp>
        <stp/>
        <stp/>
        <stp>False</stp>
        <stp>T</stp>
        <tr r="G54" s="2"/>
      </tp>
      <tp t="s">
        <v/>
        <stp/>
        <stp>StudyData</stp>
        <stp>P.US.KOSZ142900</stp>
        <stp>Vol</stp>
        <stp>VolType=Exchange,CoCType=Contract</stp>
        <stp>Vol</stp>
        <stp>D</stp>
        <stp>0</stp>
        <stp>ALL</stp>
        <stp/>
        <stp/>
        <stp>False</stp>
        <stp>T</stp>
        <tr r="G210" s="2"/>
      </tp>
      <tp>
        <v>139008</v>
        <stp/>
        <stp>StudyData</stp>
        <stp>P.US.KOSV142525</stp>
        <stp>Vol</stp>
        <stp>VolType=Exchange,CoCType=Contract</stp>
        <stp>Vol</stp>
        <stp>D</stp>
        <stp>0</stp>
        <stp>ALL</stp>
        <stp/>
        <stp/>
        <stp>False</stp>
        <stp>T</stp>
        <tr r="G55" s="2"/>
      </tp>
      <tp t="s">
        <v/>
        <stp/>
        <stp>StudyData</stp>
        <stp>P.US.KOSZ142925</stp>
        <stp>Vol</stp>
        <stp>VolType=Exchange,CoCType=Contract</stp>
        <stp>Vol</stp>
        <stp>D</stp>
        <stp>0</stp>
        <stp>ALL</stp>
        <stp/>
        <stp/>
        <stp>False</stp>
        <stp>T</stp>
        <tr r="G211" s="2"/>
      </tp>
      <tp>
        <v>18</v>
        <stp/>
        <stp>StudyData</stp>
        <stp>C.US.KOSF152625</stp>
        <stp>Vol</stp>
        <stp>VolType=Exchange,CoCType=Contract</stp>
        <stp>Vol</stp>
        <stp>D</stp>
        <stp>0</stp>
        <stp>ALL</stp>
        <stp/>
        <stp/>
        <stp>False</stp>
        <stp>T</stp>
        <tr r="G234" s="2"/>
      </tp>
      <tp t="s">
        <v/>
        <stp/>
        <stp>StudyData</stp>
        <stp>C.US.KOSG152725</stp>
        <stp>Vol</stp>
        <stp>VolType=Exchange,CoCType=Contract</stp>
        <stp>Vol</stp>
        <stp>D</stp>
        <stp>0</stp>
        <stp>ALL</stp>
        <stp/>
        <stp/>
        <stp>False</stp>
        <stp>T</stp>
        <tr r="G308" s="2"/>
      </tp>
      <tp t="s">
        <v/>
        <stp/>
        <stp>StudyData</stp>
        <stp>C.US.KOSH152825</stp>
        <stp>Vol</stp>
        <stp>VolType=Exchange,CoCType=Contract</stp>
        <stp>Vol</stp>
        <stp>D</stp>
        <stp>0</stp>
        <stp>ALL</stp>
        <stp/>
        <stp/>
        <stp>False</stp>
        <stp>T</stp>
        <tr r="G382" s="2"/>
      </tp>
      <tp>
        <v>6</v>
        <stp/>
        <stp>StudyData</stp>
        <stp>C.US.KOSF152650</stp>
        <stp>Vol</stp>
        <stp>VolType=Exchange,CoCType=Contract</stp>
        <stp>Vol</stp>
        <stp>D</stp>
        <stp>0</stp>
        <stp>ALL</stp>
        <stp/>
        <stp/>
        <stp>False</stp>
        <stp>T</stp>
        <tr r="G235" s="2"/>
      </tp>
      <tp t="s">
        <v/>
        <stp/>
        <stp>StudyData</stp>
        <stp>C.US.KOSG152750</stp>
        <stp>Vol</stp>
        <stp>VolType=Exchange,CoCType=Contract</stp>
        <stp>Vol</stp>
        <stp>D</stp>
        <stp>0</stp>
        <stp>ALL</stp>
        <stp/>
        <stp/>
        <stp>False</stp>
        <stp>T</stp>
        <tr r="G309" s="2"/>
      </tp>
      <tp>
        <v>29</v>
        <stp/>
        <stp>StudyData</stp>
        <stp>C.US.KOSH152850</stp>
        <stp>Vol</stp>
        <stp>VolType=Exchange,CoCType=Contract</stp>
        <stp>Vol</stp>
        <stp>D</stp>
        <stp>0</stp>
        <stp>ALL</stp>
        <stp/>
        <stp/>
        <stp>False</stp>
        <stp>T</stp>
        <tr r="G383" s="2"/>
      </tp>
      <tp t="s">
        <v/>
        <stp/>
        <stp>StudyData</stp>
        <stp>P.US.KOSU152650</stp>
        <stp>Vol</stp>
        <stp>VolType=Exchange,CoCType=Contract</stp>
        <stp>Vol</stp>
        <stp>D</stp>
        <stp>0</stp>
        <stp>ALL</stp>
        <stp/>
        <stp/>
        <stp>False</stp>
        <stp>T</stp>
        <tr r="G550" s="2"/>
      </tp>
      <tp t="s">
        <v/>
        <stp/>
        <stp>StudyData</stp>
        <stp>P.US.KOSZ152950</stp>
        <stp>Vol</stp>
        <stp>VolType=Exchange,CoCType=Contract</stp>
        <stp>Vol</stp>
        <stp>D</stp>
        <stp>0</stp>
        <stp>ALL</stp>
        <stp/>
        <stp/>
        <stp>False</stp>
        <stp>T</stp>
        <tr r="G632" s="2"/>
      </tp>
      <tp>
        <v>134003</v>
        <stp/>
        <stp>StudyData</stp>
        <stp>P.US.KOSV142550</stp>
        <stp>Vol</stp>
        <stp>VolType=Exchange,CoCType=Contract</stp>
        <stp>Vol</stp>
        <stp>D</stp>
        <stp>0</stp>
        <stp>ALL</stp>
        <stp/>
        <stp/>
        <stp>False</stp>
        <stp>T</stp>
        <tr r="G56" s="2"/>
      </tp>
      <tp t="s">
        <v/>
        <stp/>
        <stp>StudyData</stp>
        <stp>P.US.KOSZ142950</stp>
        <stp>Vol</stp>
        <stp>VolType=Exchange,CoCType=Contract</stp>
        <stp>Vol</stp>
        <stp>D</stp>
        <stp>0</stp>
        <stp>ALL</stp>
        <stp/>
        <stp/>
        <stp>False</stp>
        <stp>T</stp>
        <tr r="G212" s="2"/>
      </tp>
      <tp>
        <v>138118</v>
        <stp/>
        <stp>StudyData</stp>
        <stp>P.US.KOSV142575</stp>
        <stp>Vol</stp>
        <stp>VolType=Exchange,CoCType=Contract</stp>
        <stp>Vol</stp>
        <stp>D</stp>
        <stp>0</stp>
        <stp>ALL</stp>
        <stp/>
        <stp/>
        <stp>False</stp>
        <stp>T</stp>
        <tr r="G57" s="2"/>
      </tp>
      <tp>
        <v>7</v>
        <stp/>
        <stp>StudyData</stp>
        <stp>C.US.KOSF152675</stp>
        <stp>Vol</stp>
        <stp>VolType=Exchange,CoCType=Contract</stp>
        <stp>Vol</stp>
        <stp>D</stp>
        <stp>0</stp>
        <stp>ALL</stp>
        <stp/>
        <stp/>
        <stp>False</stp>
        <stp>T</stp>
        <tr r="G236" s="2"/>
      </tp>
      <tp t="s">
        <v/>
        <stp/>
        <stp>StudyData</stp>
        <stp>C.US.KOSG152775</stp>
        <stp>Vol</stp>
        <stp>VolType=Exchange,CoCType=Contract</stp>
        <stp>Vol</stp>
        <stp>D</stp>
        <stp>0</stp>
        <stp>ALL</stp>
        <stp/>
        <stp/>
        <stp>False</stp>
        <stp>T</stp>
        <tr r="G310" s="2"/>
      </tp>
      <tp t="s">
        <v/>
        <stp/>
        <stp>StudyData</stp>
        <stp>C.US.KOSH152875</stp>
        <stp>Vol</stp>
        <stp>VolType=Exchange,CoCType=Contract</stp>
        <stp>Vol</stp>
        <stp>D</stp>
        <stp>0</stp>
        <stp>ALL</stp>
        <stp/>
        <stp/>
        <stp>False</stp>
        <stp>T</stp>
        <tr r="G384" s="2"/>
      </tp>
      <tp>
        <v>6481</v>
        <stp/>
        <stp>StudyData</stp>
        <stp>P.US.KOSV142275</stp>
        <stp>Vol</stp>
        <stp>VolType=Exchange,CoCType=Contract</stp>
        <stp>Vol</stp>
        <stp>D</stp>
        <stp>0</stp>
        <stp>ALL</stp>
        <stp/>
        <stp/>
        <stp>False</stp>
        <stp>T</stp>
        <tr r="G45" s="2"/>
      </tp>
      <tp>
        <v>3714</v>
        <stp/>
        <stp>StudyData</stp>
        <stp>P.US.KOSV142300</stp>
        <stp>Vol</stp>
        <stp>VolType=Exchange,CoCType=Contract</stp>
        <stp>Vol</stp>
        <stp>D</stp>
        <stp>0</stp>
        <stp>ALL</stp>
        <stp/>
        <stp/>
        <stp>False</stp>
        <stp>T</stp>
        <tr r="G46" s="2"/>
      </tp>
      <tp>
        <v>6609</v>
        <stp/>
        <stp>StudyData</stp>
        <stp>P.US.KOSV142325</stp>
        <stp>Vol</stp>
        <stp>VolType=Exchange,CoCType=Contract</stp>
        <stp>Vol</stp>
        <stp>D</stp>
        <stp>0</stp>
        <stp>ALL</stp>
        <stp/>
        <stp/>
        <stp>False</stp>
        <stp>T</stp>
        <tr r="G47" s="2"/>
      </tp>
      <tp>
        <v>6533</v>
        <stp/>
        <stp>StudyData</stp>
        <stp>P.US.KOSV142350</stp>
        <stp>Vol</stp>
        <stp>VolType=Exchange,CoCType=Contract</stp>
        <stp>Vol</stp>
        <stp>D</stp>
        <stp>0</stp>
        <stp>ALL</stp>
        <stp/>
        <stp/>
        <stp>False</stp>
        <stp>T</stp>
        <tr r="G48" s="2"/>
      </tp>
      <tp>
        <v>5731</v>
        <stp/>
        <stp>StudyData</stp>
        <stp>P.US.KOSV142375</stp>
        <stp>Vol</stp>
        <stp>VolType=Exchange,CoCType=Contract</stp>
        <stp>Vol</stp>
        <stp>D</stp>
        <stp>0</stp>
        <stp>ALL</stp>
        <stp/>
        <stp/>
        <stp>False</stp>
        <stp>T</stp>
        <tr r="G49" s="2"/>
      </tp>
      <tp t="s">
        <v>C.US.KOSZ152300</v>
        <stp/>
        <stp>ContractData</stp>
        <stp>C.US.KOSZ152300</stp>
        <stp>Symbol</stp>
        <stp/>
        <stp>T</stp>
        <tr r="D571" s="2"/>
        <tr r="D571" s="2"/>
      </tp>
      <tp t="s">
        <v>768: Current Message -&gt; Symbol not found</v>
        <stp/>
        <stp>ContractData</stp>
        <stp>P.US.KOSH152200</stp>
        <stp>Symbol</stp>
        <stp/>
        <stp>T</stp>
        <tr r="D392" s="2"/>
      </tp>
      <tp t="s">
        <v>P.US.KOSM152700</v>
        <stp/>
        <stp>ContractData</stp>
        <stp>P.US.KOSM152700</stp>
        <stp>Symbol</stp>
        <stp/>
        <stp>T</stp>
        <tr r="D482" s="2"/>
        <tr r="D482" s="2"/>
      </tp>
      <tp t="s">
        <v>C.US.KOSZ152350</v>
        <stp/>
        <stp>ContractData</stp>
        <stp>C.US.KOSZ152350</stp>
        <stp>Symbol</stp>
        <stp/>
        <stp>T</stp>
        <tr r="D573" s="2"/>
        <tr r="D573" s="2"/>
      </tp>
      <tp t="s">
        <v>768: Current Message -&gt; Symbol not found</v>
        <stp/>
        <stp>ContractData</stp>
        <stp>P.US.KOSH152250</stp>
        <stp>Symbol</stp>
        <stp/>
        <stp>T</stp>
        <tr r="D394" s="2"/>
      </tp>
      <tp t="s">
        <v>P.US.KOSM152750</v>
        <stp/>
        <stp>ContractData</stp>
        <stp>P.US.KOSM152750</stp>
        <stp>Symbol</stp>
        <stp/>
        <stp>T</stp>
        <tr r="D484" s="2"/>
        <tr r="D484" s="2"/>
      </tp>
      <tp t="s">
        <v>768: Current Message -&gt; Symbol not found</v>
        <stp/>
        <stp>ContractData</stp>
        <stp>C.US.KOSZ152200</stp>
        <stp>Symbol</stp>
        <stp/>
        <stp>T</stp>
        <tr r="D567" s="2"/>
      </tp>
      <tp t="s">
        <v>P.US.KOSH152300</v>
        <stp/>
        <stp>ContractData</stp>
        <stp>P.US.KOSH152300</stp>
        <stp>Symbol</stp>
        <stp/>
        <stp>T</stp>
        <tr r="D396" s="2"/>
        <tr r="D396" s="2"/>
      </tp>
      <tp t="s">
        <v>P.US.KOSM152600</v>
        <stp/>
        <stp>ContractData</stp>
        <stp>P.US.KOSM152600</stp>
        <stp>Symbol</stp>
        <stp/>
        <stp>T</stp>
        <tr r="D478" s="2"/>
        <tr r="D478" s="2"/>
      </tp>
      <tp t="s">
        <v>768: Current Message -&gt; Symbol not found</v>
        <stp/>
        <stp>ContractData</stp>
        <stp>C.US.KOSZ152250</stp>
        <stp>Symbol</stp>
        <stp/>
        <stp>T</stp>
        <tr r="D569" s="2"/>
      </tp>
      <tp t="s">
        <v>P.US.KOSH152350</v>
        <stp/>
        <stp>ContractData</stp>
        <stp>P.US.KOSH152350</stp>
        <stp>Symbol</stp>
        <stp/>
        <stp>T</stp>
        <tr r="D398" s="2"/>
        <tr r="D398" s="2"/>
      </tp>
      <tp t="s">
        <v>P.US.KOSM152650</v>
        <stp/>
        <stp>ContractData</stp>
        <stp>P.US.KOSM152650</stp>
        <stp>Symbol</stp>
        <stp/>
        <stp>T</stp>
        <tr r="D480" s="2"/>
        <tr r="D480" s="2"/>
      </tp>
      <tp t="s">
        <v>P.US.KOSM152500</v>
        <stp/>
        <stp>ContractData</stp>
        <stp>P.US.KOSM152500</stp>
        <stp>Symbol</stp>
        <stp/>
        <stp>T</stp>
        <tr r="D474" s="2"/>
        <tr r="D474" s="2"/>
      </tp>
      <tp t="s">
        <v>P.US.KOSM152550</v>
        <stp/>
        <stp>ContractData</stp>
        <stp>P.US.KOSM152550</stp>
        <stp>Symbol</stp>
        <stp/>
        <stp>T</stp>
        <tr r="D476" s="2"/>
        <tr r="D476" s="2"/>
      </tp>
      <tp t="s">
        <v>P.US.KOSM152400</v>
        <stp/>
        <stp>ContractData</stp>
        <stp>P.US.KOSM152400</stp>
        <stp>Symbol</stp>
        <stp/>
        <stp>T</stp>
        <tr r="D470" s="2"/>
        <tr r="D470" s="2"/>
      </tp>
      <tp t="s">
        <v>P.US.KOSM152450</v>
        <stp/>
        <stp>ContractData</stp>
        <stp>P.US.KOSM152450</stp>
        <stp>Symbol</stp>
        <stp/>
        <stp>T</stp>
        <tr r="D472" s="2"/>
        <tr r="D472" s="2"/>
      </tp>
      <tp t="s">
        <v>C.US.KOSU152800</v>
        <stp/>
        <stp>ContractData</stp>
        <stp>C.US.KOSU152800</stp>
        <stp>Symbol</stp>
        <stp/>
        <stp>T</stp>
        <tr r="D521" s="2"/>
        <tr r="D521" s="2"/>
      </tp>
      <tp t="s">
        <v>C.US.KOSZ152700</v>
        <stp/>
        <stp>ContractData</stp>
        <stp>C.US.KOSZ152700</stp>
        <stp>Symbol</stp>
        <stp/>
        <stp>T</stp>
        <tr r="D587" s="2"/>
        <tr r="D587" s="2"/>
      </tp>
      <tp t="s">
        <v>P.US.KOSF152800</v>
        <stp/>
        <stp>ContractData</stp>
        <stp>P.US.KOSF152800</stp>
        <stp>Symbol</stp>
        <stp/>
        <stp>T</stp>
        <tr r="D276" s="2"/>
        <tr r="D276" s="2"/>
      </tp>
      <tp t="s">
        <v>P.US.KOSH152600</v>
        <stp/>
        <stp>ContractData</stp>
        <stp>P.US.KOSH152600</stp>
        <stp>Symbol</stp>
        <stp/>
        <stp>T</stp>
        <tr r="D408" s="2"/>
        <tr r="D408" s="2"/>
      </tp>
      <tp t="s">
        <v>P.US.KOSM152300</v>
        <stp/>
        <stp>ContractData</stp>
        <stp>P.US.KOSM152300</stp>
        <stp>Symbol</stp>
        <stp/>
        <stp>T</stp>
        <tr r="D466" s="2"/>
        <tr r="D466" s="2"/>
      </tp>
      <tp t="s">
        <v>C.US.KOSU152850</v>
        <stp/>
        <stp>ContractData</stp>
        <stp>C.US.KOSU152850</stp>
        <stp>Symbol</stp>
        <stp/>
        <stp>T</stp>
        <tr r="D523" s="2"/>
        <tr r="D523" s="2"/>
      </tp>
      <tp t="s">
        <v>C.US.KOSZ152750</v>
        <stp/>
        <stp>ContractData</stp>
        <stp>C.US.KOSZ152750</stp>
        <stp>Symbol</stp>
        <stp/>
        <stp>T</stp>
        <tr r="D589" s="2"/>
        <tr r="D589" s="2"/>
      </tp>
      <tp t="s">
        <v>P.US.KOSF152850</v>
        <stp/>
        <stp>ContractData</stp>
        <stp>P.US.KOSF152850</stp>
        <stp>Symbol</stp>
        <stp/>
        <stp>T</stp>
        <tr r="D278" s="2"/>
        <tr r="D278" s="2"/>
      </tp>
      <tp t="s">
        <v>P.US.KOSH152650</v>
        <stp/>
        <stp>ContractData</stp>
        <stp>P.US.KOSH152650</stp>
        <stp>Symbol</stp>
        <stp/>
        <stp>T</stp>
        <tr r="D410" s="2"/>
        <tr r="D410" s="2"/>
      </tp>
      <tp t="s">
        <v>P.US.KOSM152350</v>
        <stp/>
        <stp>ContractData</stp>
        <stp>P.US.KOSM152350</stp>
        <stp>Symbol</stp>
        <stp/>
        <stp>T</stp>
        <tr r="D468" s="2"/>
        <tr r="D468" s="2"/>
      </tp>
      <tp t="s">
        <v>C.US.KOSU152900</v>
        <stp/>
        <stp>ContractData</stp>
        <stp>C.US.KOSU152900</stp>
        <stp>Symbol</stp>
        <stp/>
        <stp>T</stp>
        <tr r="D525" s="2"/>
        <tr r="D525" s="2"/>
      </tp>
      <tp t="s">
        <v>C.US.KOSZ152600</v>
        <stp/>
        <stp>ContractData</stp>
        <stp>C.US.KOSZ152600</stp>
        <stp>Symbol</stp>
        <stp/>
        <stp>T</stp>
        <tr r="D583" s="2"/>
        <tr r="D583" s="2"/>
      </tp>
      <tp t="s">
        <v>P.US.KOSF152900</v>
        <stp/>
        <stp>ContractData</stp>
        <stp>P.US.KOSF152900</stp>
        <stp>Symbol</stp>
        <stp/>
        <stp>T</stp>
        <tr r="D280" s="2"/>
        <tr r="D280" s="2"/>
      </tp>
      <tp t="s">
        <v>P.US.KOSH152700</v>
        <stp/>
        <stp>ContractData</stp>
        <stp>P.US.KOSH152700</stp>
        <stp>Symbol</stp>
        <stp/>
        <stp>T</stp>
        <tr r="D412" s="2"/>
        <tr r="D412" s="2"/>
      </tp>
      <tp t="s">
        <v>768: Current Message -&gt; Symbol not found</v>
        <stp/>
        <stp>ContractData</stp>
        <stp>P.US.KOSM152200</stp>
        <stp>Symbol</stp>
        <stp/>
        <stp>T</stp>
        <tr r="D462" s="2"/>
      </tp>
      <tp t="s">
        <v>C.US.KOSU152950</v>
        <stp/>
        <stp>ContractData</stp>
        <stp>C.US.KOSU152950</stp>
        <stp>Symbol</stp>
        <stp/>
        <stp>T</stp>
        <tr r="D527" s="2"/>
        <tr r="D527" s="2"/>
      </tp>
      <tp t="s">
        <v>C.US.KOSZ152650</v>
        <stp/>
        <stp>ContractData</stp>
        <stp>C.US.KOSZ152650</stp>
        <stp>Symbol</stp>
        <stp/>
        <stp>T</stp>
        <tr r="D585" s="2"/>
        <tr r="D585" s="2"/>
      </tp>
      <tp t="s">
        <v>P.US.KOSF152950</v>
        <stp/>
        <stp>ContractData</stp>
        <stp>P.US.KOSF152950</stp>
        <stp>Symbol</stp>
        <stp/>
        <stp>T</stp>
        <tr r="D282" s="2"/>
        <tr r="D282" s="2"/>
      </tp>
      <tp t="s">
        <v>P.US.KOSH152750</v>
        <stp/>
        <stp>ContractData</stp>
        <stp>P.US.KOSH152750</stp>
        <stp>Symbol</stp>
        <stp/>
        <stp>T</stp>
        <tr r="D414" s="2"/>
        <tr r="D414" s="2"/>
      </tp>
      <tp t="s">
        <v>P.US.KOSM152250</v>
        <stp/>
        <stp>ContractData</stp>
        <stp>P.US.KOSM152250</stp>
        <stp>Symbol</stp>
        <stp/>
        <stp>T</stp>
        <tr r="D464" s="2"/>
        <tr r="D464" s="2"/>
      </tp>
      <tp t="s">
        <v>C.US.KOSZ152500</v>
        <stp/>
        <stp>ContractData</stp>
        <stp>C.US.KOSZ152500</stp>
        <stp>Symbol</stp>
        <stp/>
        <stp>T</stp>
        <tr r="D579" s="2"/>
        <tr r="D579" s="2"/>
      </tp>
      <tp t="s">
        <v>P.US.KOSH152400</v>
        <stp/>
        <stp>ContractData</stp>
        <stp>P.US.KOSH152400</stp>
        <stp>Symbol</stp>
        <stp/>
        <stp>T</stp>
        <tr r="D400" s="2"/>
        <tr r="D400" s="2"/>
      </tp>
      <tp t="s">
        <v>C.US.KOSZ152550</v>
        <stp/>
        <stp>ContractData</stp>
        <stp>C.US.KOSZ152550</stp>
        <stp>Symbol</stp>
        <stp/>
        <stp>T</stp>
        <tr r="D581" s="2"/>
        <tr r="D581" s="2"/>
      </tp>
      <tp t="s">
        <v>P.US.KOSH152450</v>
        <stp/>
        <stp>ContractData</stp>
        <stp>P.US.KOSH152450</stp>
        <stp>Symbol</stp>
        <stp/>
        <stp>T</stp>
        <tr r="D402" s="2"/>
        <tr r="D402" s="2"/>
      </tp>
      <tp t="s">
        <v>C.US.KOSZ152400</v>
        <stp/>
        <stp>ContractData</stp>
        <stp>C.US.KOSZ152400</stp>
        <stp>Symbol</stp>
        <stp/>
        <stp>T</stp>
        <tr r="D575" s="2"/>
        <tr r="D575" s="2"/>
      </tp>
      <tp t="s">
        <v>P.US.KOSH152500</v>
        <stp/>
        <stp>ContractData</stp>
        <stp>P.US.KOSH152500</stp>
        <stp>Symbol</stp>
        <stp/>
        <stp>T</stp>
        <tr r="D404" s="2"/>
        <tr r="D404" s="2"/>
      </tp>
      <tp t="s">
        <v>C.US.KOSZ152450</v>
        <stp/>
        <stp>ContractData</stp>
        <stp>C.US.KOSZ152450</stp>
        <stp>Symbol</stp>
        <stp/>
        <stp>T</stp>
        <tr r="D577" s="2"/>
        <tr r="D577" s="2"/>
      </tp>
      <tp t="s">
        <v>P.US.KOSH152550</v>
        <stp/>
        <stp>ContractData</stp>
        <stp>P.US.KOSH152550</stp>
        <stp>Symbol</stp>
        <stp/>
        <stp>T</stp>
        <tr r="D406" s="2"/>
        <tr r="D406" s="2"/>
      </tp>
      <tp t="s">
        <v>C.US.KOSU152400</v>
        <stp/>
        <stp>ContractData</stp>
        <stp>C.US.KOSU152400</stp>
        <stp>Symbol</stp>
        <stp/>
        <stp>T</stp>
        <tr r="D505" s="2"/>
        <tr r="D505" s="2"/>
      </tp>
      <tp t="s">
        <v>P.US.KOSF152400</v>
        <stp/>
        <stp>ContractData</stp>
        <stp>P.US.KOSF152400</stp>
        <stp>Symbol</stp>
        <stp/>
        <stp>T</stp>
        <tr r="D260" s="2"/>
        <tr r="D260" s="2"/>
      </tp>
      <tp t="s">
        <v>C.US.KOSU152450</v>
        <stp/>
        <stp>ContractData</stp>
        <stp>C.US.KOSU152450</stp>
        <stp>Symbol</stp>
        <stp/>
        <stp>T</stp>
        <tr r="D507" s="2"/>
        <tr r="D507" s="2"/>
      </tp>
      <tp t="s">
        <v>P.US.KOSF152450</v>
        <stp/>
        <stp>ContractData</stp>
        <stp>P.US.KOSF152450</stp>
        <stp>Symbol</stp>
        <stp/>
        <stp>T</stp>
        <tr r="D262" s="2"/>
        <tr r="D262" s="2"/>
      </tp>
      <tp t="s">
        <v>C.US.KOSU152500</v>
        <stp/>
        <stp>ContractData</stp>
        <stp>C.US.KOSU152500</stp>
        <stp>Symbol</stp>
        <stp/>
        <stp>T</stp>
        <tr r="D509" s="2"/>
        <tr r="D509" s="2"/>
      </tp>
      <tp t="s">
        <v>P.US.KOSF152500</v>
        <stp/>
        <stp>ContractData</stp>
        <stp>P.US.KOSF152500</stp>
        <stp>Symbol</stp>
        <stp/>
        <stp>T</stp>
        <tr r="D264" s="2"/>
        <tr r="D264" s="2"/>
      </tp>
      <tp t="s">
        <v>C.US.KOSU152550</v>
        <stp/>
        <stp>ContractData</stp>
        <stp>C.US.KOSU152550</stp>
        <stp>Symbol</stp>
        <stp/>
        <stp>T</stp>
        <tr r="D511" s="2"/>
        <tr r="D511" s="2"/>
      </tp>
      <tp t="s">
        <v>P.US.KOSF152550</v>
        <stp/>
        <stp>ContractData</stp>
        <stp>P.US.KOSF152550</stp>
        <stp>Symbol</stp>
        <stp/>
        <stp>T</stp>
        <tr r="D266" s="2"/>
        <tr r="D266" s="2"/>
      </tp>
      <tp t="s">
        <v>C.US.KOSU152600</v>
        <stp/>
        <stp>ContractData</stp>
        <stp>C.US.KOSU152600</stp>
        <stp>Symbol</stp>
        <stp/>
        <stp>T</stp>
        <tr r="D513" s="2"/>
        <tr r="D513" s="2"/>
      </tp>
      <tp t="s">
        <v>C.US.KOSZ152900</v>
        <stp/>
        <stp>ContractData</stp>
        <stp>C.US.KOSZ152900</stp>
        <stp>Symbol</stp>
        <stp/>
        <stp>T</stp>
        <tr r="D595" s="2"/>
        <tr r="D595" s="2"/>
      </tp>
      <tp t="s">
        <v>P.US.KOSF152600</v>
        <stp/>
        <stp>ContractData</stp>
        <stp>P.US.KOSF152600</stp>
        <stp>Symbol</stp>
        <stp/>
        <stp>T</stp>
        <tr r="D268" s="2"/>
        <tr r="D268" s="2"/>
      </tp>
      <tp t="s">
        <v>P.US.KOSH152800</v>
        <stp/>
        <stp>ContractData</stp>
        <stp>P.US.KOSH152800</stp>
        <stp>Symbol</stp>
        <stp/>
        <stp>T</stp>
        <tr r="D416" s="2"/>
        <tr r="D416" s="2"/>
      </tp>
      <tp t="s">
        <v>C.US.KOSU152650</v>
        <stp/>
        <stp>ContractData</stp>
        <stp>C.US.KOSU152650</stp>
        <stp>Symbol</stp>
        <stp/>
        <stp>T</stp>
        <tr r="D515" s="2"/>
        <tr r="D515" s="2"/>
      </tp>
      <tp t="s">
        <v>C.US.KOSZ152950</v>
        <stp/>
        <stp>ContractData</stp>
        <stp>C.US.KOSZ152950</stp>
        <stp>Symbol</stp>
        <stp/>
        <stp>T</stp>
        <tr r="D597" s="2"/>
        <tr r="D597" s="2"/>
      </tp>
      <tp t="s">
        <v>P.US.KOSF152650</v>
        <stp/>
        <stp>ContractData</stp>
        <stp>P.US.KOSF152650</stp>
        <stp>Symbol</stp>
        <stp/>
        <stp>T</stp>
        <tr r="D270" s="2"/>
        <tr r="D270" s="2"/>
      </tp>
      <tp t="s">
        <v>P.US.KOSH152850</v>
        <stp/>
        <stp>ContractData</stp>
        <stp>P.US.KOSH152850</stp>
        <stp>Symbol</stp>
        <stp/>
        <stp>T</stp>
        <tr r="D418" s="2"/>
        <tr r="D418" s="2"/>
      </tp>
      <tp t="s">
        <v>C.US.KOSU152700</v>
        <stp/>
        <stp>ContractData</stp>
        <stp>C.US.KOSU152700</stp>
        <stp>Symbol</stp>
        <stp/>
        <stp>T</stp>
        <tr r="D517" s="2"/>
        <tr r="D517" s="2"/>
      </tp>
      <tp t="s">
        <v>C.US.KOSZ152800</v>
        <stp/>
        <stp>ContractData</stp>
        <stp>C.US.KOSZ152800</stp>
        <stp>Symbol</stp>
        <stp/>
        <stp>T</stp>
        <tr r="D591" s="2"/>
        <tr r="D591" s="2"/>
      </tp>
      <tp t="s">
        <v>P.US.KOSF152700</v>
        <stp/>
        <stp>ContractData</stp>
        <stp>P.US.KOSF152700</stp>
        <stp>Symbol</stp>
        <stp/>
        <stp>T</stp>
        <tr r="D272" s="2"/>
        <tr r="D272" s="2"/>
      </tp>
      <tp t="s">
        <v>P.US.KOSH152900</v>
        <stp/>
        <stp>ContractData</stp>
        <stp>P.US.KOSH152900</stp>
        <stp>Symbol</stp>
        <stp/>
        <stp>T</stp>
        <tr r="D420" s="2"/>
        <tr r="D420" s="2"/>
      </tp>
      <tp t="s">
        <v>C.US.KOSU152750</v>
        <stp/>
        <stp>ContractData</stp>
        <stp>C.US.KOSU152750</stp>
        <stp>Symbol</stp>
        <stp/>
        <stp>T</stp>
        <tr r="D519" s="2"/>
        <tr r="D519" s="2"/>
      </tp>
      <tp t="s">
        <v>C.US.KOSZ152850</v>
        <stp/>
        <stp>ContractData</stp>
        <stp>C.US.KOSZ152850</stp>
        <stp>Symbol</stp>
        <stp/>
        <stp>T</stp>
        <tr r="D593" s="2"/>
        <tr r="D593" s="2"/>
      </tp>
      <tp t="s">
        <v>P.US.KOSF152750</v>
        <stp/>
        <stp>ContractData</stp>
        <stp>P.US.KOSF152750</stp>
        <stp>Symbol</stp>
        <stp/>
        <stp>T</stp>
        <tr r="D274" s="2"/>
        <tr r="D274" s="2"/>
      </tp>
      <tp t="s">
        <v>P.US.KOSH152950</v>
        <stp/>
        <stp>ContractData</stp>
        <stp>P.US.KOSH152950</stp>
        <stp>Symbol</stp>
        <stp/>
        <stp>T</stp>
        <tr r="D422" s="2"/>
        <tr r="D422" s="2"/>
      </tp>
      <tp t="s">
        <v>768: Current Message -&gt; Symbol not found</v>
        <stp/>
        <stp>ContractData</stp>
        <stp>C.US.KOSU152200</stp>
        <stp>Symbol</stp>
        <stp/>
        <stp>T</stp>
        <tr r="D497" s="2"/>
      </tp>
      <tp t="s">
        <v>768: Current Message -&gt; Symbol not found</v>
        <stp/>
        <stp>ContractData</stp>
        <stp>P.US.KOSF152200</stp>
        <stp>Symbol</stp>
        <stp/>
        <stp>T</stp>
        <tr r="D252" s="2"/>
      </tp>
      <tp t="s">
        <v>P.US.KOSM152900</v>
        <stp/>
        <stp>ContractData</stp>
        <stp>P.US.KOSM152900</stp>
        <stp>Symbol</stp>
        <stp/>
        <stp>T</stp>
        <tr r="D490" s="2"/>
        <tr r="D490" s="2"/>
      </tp>
      <tp t="s">
        <v>C.US.KOSU152250</v>
        <stp/>
        <stp>ContractData</stp>
        <stp>C.US.KOSU152250</stp>
        <stp>Symbol</stp>
        <stp/>
        <stp>T</stp>
        <tr r="D499" s="2"/>
        <tr r="D499" s="2"/>
      </tp>
      <tp t="s">
        <v>768: Current Message -&gt; Symbol not found</v>
        <stp/>
        <stp>ContractData</stp>
        <stp>P.US.KOSF152250</stp>
        <stp>Symbol</stp>
        <stp/>
        <stp>T</stp>
        <tr r="D254" s="2"/>
      </tp>
      <tp t="s">
        <v>P.US.KOSM152950</v>
        <stp/>
        <stp>ContractData</stp>
        <stp>P.US.KOSM152950</stp>
        <stp>Symbol</stp>
        <stp/>
        <stp>T</stp>
        <tr r="D492" s="2"/>
        <tr r="D492" s="2"/>
      </tp>
      <tp t="s">
        <v>C.US.KOSU152300</v>
        <stp/>
        <stp>ContractData</stp>
        <stp>C.US.KOSU152300</stp>
        <stp>Symbol</stp>
        <stp/>
        <stp>T</stp>
        <tr r="D501" s="2"/>
        <tr r="D501" s="2"/>
      </tp>
      <tp t="s">
        <v>P.US.KOSF152300</v>
        <stp/>
        <stp>ContractData</stp>
        <stp>P.US.KOSF152300</stp>
        <stp>Symbol</stp>
        <stp/>
        <stp>T</stp>
        <tr r="D256" s="2"/>
        <tr r="D256" s="2"/>
      </tp>
      <tp t="s">
        <v>P.US.KOSM152800</v>
        <stp/>
        <stp>ContractData</stp>
        <stp>P.US.KOSM152800</stp>
        <stp>Symbol</stp>
        <stp/>
        <stp>T</stp>
        <tr r="D486" s="2"/>
        <tr r="D486" s="2"/>
      </tp>
      <tp t="s">
        <v>C.US.KOSU152350</v>
        <stp/>
        <stp>ContractData</stp>
        <stp>C.US.KOSU152350</stp>
        <stp>Symbol</stp>
        <stp/>
        <stp>T</stp>
        <tr r="D503" s="2"/>
        <tr r="D503" s="2"/>
      </tp>
      <tp t="s">
        <v>P.US.KOSF152350</v>
        <stp/>
        <stp>ContractData</stp>
        <stp>P.US.KOSF152350</stp>
        <stp>Symbol</stp>
        <stp/>
        <stp>T</stp>
        <tr r="D258" s="2"/>
        <tr r="D258" s="2"/>
      </tp>
      <tp t="s">
        <v>P.US.KOSM152850</v>
        <stp/>
        <stp>ContractData</stp>
        <stp>P.US.KOSM152850</stp>
        <stp>Symbol</stp>
        <stp/>
        <stp>T</stp>
        <tr r="D488" s="2"/>
        <tr r="D488" s="2"/>
      </tp>
      <tp t="s">
        <v>C.US.KOSM152400</v>
        <stp/>
        <stp>ContractData</stp>
        <stp>C.US.KOSM152400</stp>
        <stp>Symbol</stp>
        <stp/>
        <stp>T</stp>
        <tr r="D435" s="2"/>
        <tr r="D435" s="2"/>
      </tp>
      <tp t="s">
        <v>C.US.KOSM152450</v>
        <stp/>
        <stp>ContractData</stp>
        <stp>C.US.KOSM152450</stp>
        <stp>Symbol</stp>
        <stp/>
        <stp>T</stp>
        <tr r="D437" s="2"/>
        <tr r="D437" s="2"/>
      </tp>
      <tp t="s">
        <v>C.US.KOSM152500</v>
        <stp/>
        <stp>ContractData</stp>
        <stp>C.US.KOSM152500</stp>
        <stp>Symbol</stp>
        <stp/>
        <stp>T</stp>
        <tr r="D439" s="2"/>
        <tr r="D439" s="2"/>
      </tp>
      <tp t="s">
        <v>C.US.KOSM152550</v>
        <stp/>
        <stp>ContractData</stp>
        <stp>C.US.KOSM152550</stp>
        <stp>Symbol</stp>
        <stp/>
        <stp>T</stp>
        <tr r="D441" s="2"/>
        <tr r="D441" s="2"/>
      </tp>
      <tp t="s">
        <v>C.US.KOSH152300</v>
        <stp/>
        <stp>ContractData</stp>
        <stp>C.US.KOSH152300</stp>
        <stp>Symbol</stp>
        <stp/>
        <stp>T</stp>
        <tr r="D361" s="2"/>
        <tr r="D361" s="2"/>
      </tp>
      <tp t="s">
        <v>C.US.KOSM152600</v>
        <stp/>
        <stp>ContractData</stp>
        <stp>C.US.KOSM152600</stp>
        <stp>Symbol</stp>
        <stp/>
        <stp>T</stp>
        <tr r="D443" s="2"/>
        <tr r="D443" s="2"/>
      </tp>
      <tp t="s">
        <v>768: Current Message -&gt; Symbol not found</v>
        <stp/>
        <stp>ContractData</stp>
        <stp>P.US.KOSZ152200</stp>
        <stp>Symbol</stp>
        <stp/>
        <stp>T</stp>
        <tr r="D602" s="2"/>
      </tp>
      <tp t="s">
        <v>C.US.KOSH152350</v>
        <stp/>
        <stp>ContractData</stp>
        <stp>C.US.KOSH152350</stp>
        <stp>Symbol</stp>
        <stp/>
        <stp>T</stp>
        <tr r="D363" s="2"/>
        <tr r="D363" s="2"/>
      </tp>
      <tp t="s">
        <v>C.US.KOSM152650</v>
        <stp/>
        <stp>ContractData</stp>
        <stp>C.US.KOSM152650</stp>
        <stp>Symbol</stp>
        <stp/>
        <stp>T</stp>
        <tr r="D445" s="2"/>
        <tr r="D445" s="2"/>
      </tp>
      <tp t="s">
        <v>768: Current Message -&gt; Symbol not found</v>
        <stp/>
        <stp>ContractData</stp>
        <stp>P.US.KOSZ152250</stp>
        <stp>Symbol</stp>
        <stp/>
        <stp>T</stp>
        <tr r="D604" s="2"/>
      </tp>
      <tp t="s">
        <v>768: Current Message -&gt; Symbol not found</v>
        <stp/>
        <stp>ContractData</stp>
        <stp>C.US.KOSH152200</stp>
        <stp>Symbol</stp>
        <stp/>
        <stp>T</stp>
        <tr r="D357" s="2"/>
      </tp>
      <tp t="s">
        <v>C.US.KOSM152700</v>
        <stp/>
        <stp>ContractData</stp>
        <stp>C.US.KOSM152700</stp>
        <stp>Symbol</stp>
        <stp/>
        <stp>T</stp>
        <tr r="D447" s="2"/>
        <tr r="D447" s="2"/>
      </tp>
      <tp t="s">
        <v>P.US.KOSZ152300</v>
        <stp/>
        <stp>ContractData</stp>
        <stp>P.US.KOSZ152300</stp>
        <stp>Symbol</stp>
        <stp/>
        <stp>T</stp>
        <tr r="D606" s="2"/>
        <tr r="D606" s="2"/>
      </tp>
      <tp t="s">
        <v>768: Current Message -&gt; Symbol not found</v>
        <stp/>
        <stp>ContractData</stp>
        <stp>C.US.KOSH152250</stp>
        <stp>Symbol</stp>
        <stp/>
        <stp>T</stp>
        <tr r="D359" s="2"/>
      </tp>
      <tp t="s">
        <v>C.US.KOSM152750</v>
        <stp/>
        <stp>ContractData</stp>
        <stp>C.US.KOSM152750</stp>
        <stp>Symbol</stp>
        <stp/>
        <stp>T</stp>
        <tr r="D449" s="2"/>
        <tr r="D449" s="2"/>
      </tp>
      <tp t="s">
        <v>P.US.KOSZ152350</v>
        <stp/>
        <stp>ContractData</stp>
        <stp>P.US.KOSZ152350</stp>
        <stp>Symbol</stp>
        <stp/>
        <stp>T</stp>
        <tr r="D608" s="2"/>
        <tr r="D608" s="2"/>
      </tp>
      <tp t="s">
        <v>C.US.KOSH152500</v>
        <stp/>
        <stp>ContractData</stp>
        <stp>C.US.KOSH152500</stp>
        <stp>Symbol</stp>
        <stp/>
        <stp>T</stp>
        <tr r="D369" s="2"/>
        <tr r="D369" s="2"/>
      </tp>
      <tp t="s">
        <v>P.US.KOSZ152400</v>
        <stp/>
        <stp>ContractData</stp>
        <stp>P.US.KOSZ152400</stp>
        <stp>Symbol</stp>
        <stp/>
        <stp>T</stp>
        <tr r="D610" s="2"/>
        <tr r="D610" s="2"/>
      </tp>
      <tp t="s">
        <v>C.US.KOSH152550</v>
        <stp/>
        <stp>ContractData</stp>
        <stp>C.US.KOSH152550</stp>
        <stp>Symbol</stp>
        <stp/>
        <stp>T</stp>
        <tr r="D371" s="2"/>
        <tr r="D371" s="2"/>
      </tp>
      <tp t="s">
        <v>P.US.KOSZ152450</v>
        <stp/>
        <stp>ContractData</stp>
        <stp>P.US.KOSZ152450</stp>
        <stp>Symbol</stp>
        <stp/>
        <stp>T</stp>
        <tr r="D612" s="2"/>
        <tr r="D612" s="2"/>
      </tp>
      <tp t="s">
        <v>C.US.KOSH152400</v>
        <stp/>
        <stp>ContractData</stp>
        <stp>C.US.KOSH152400</stp>
        <stp>Symbol</stp>
        <stp/>
        <stp>T</stp>
        <tr r="D365" s="2"/>
        <tr r="D365" s="2"/>
      </tp>
      <tp t="s">
        <v>P.US.KOSZ152500</v>
        <stp/>
        <stp>ContractData</stp>
        <stp>P.US.KOSZ152500</stp>
        <stp>Symbol</stp>
        <stp/>
        <stp>T</stp>
        <tr r="D614" s="2"/>
        <tr r="D614" s="2"/>
      </tp>
      <tp t="s">
        <v>C.US.KOSH152450</v>
        <stp/>
        <stp>ContractData</stp>
        <stp>C.US.KOSH152450</stp>
        <stp>Symbol</stp>
        <stp/>
        <stp>T</stp>
        <tr r="D367" s="2"/>
        <tr r="D367" s="2"/>
      </tp>
      <tp t="s">
        <v>P.US.KOSZ152550</v>
        <stp/>
        <stp>ContractData</stp>
        <stp>P.US.KOSZ152550</stp>
        <stp>Symbol</stp>
        <stp/>
        <stp>T</stp>
        <tr r="D616" s="2"/>
        <tr r="D616" s="2"/>
      </tp>
      <tp t="s">
        <v>C.US.KOSF152900</v>
        <stp/>
        <stp>ContractData</stp>
        <stp>C.US.KOSF152900</stp>
        <stp>Symbol</stp>
        <stp/>
        <stp>T</stp>
        <tr r="D245" s="2"/>
        <tr r="D245" s="2"/>
      </tp>
      <tp t="s">
        <v>C.US.KOSG152800</v>
        <stp/>
        <stp>ContractData</stp>
        <stp>C.US.KOSG152800</stp>
        <stp>Symbol</stp>
        <stp/>
        <stp>T</stp>
        <tr r="D311" s="2"/>
        <tr r="D311" s="2"/>
      </tp>
      <tp t="s">
        <v>C.US.KOSH152700</v>
        <stp/>
        <stp>ContractData</stp>
        <stp>C.US.KOSH152700</stp>
        <stp>Symbol</stp>
        <stp/>
        <stp>T</stp>
        <tr r="D377" s="2"/>
        <tr r="D377" s="2"/>
      </tp>
      <tp t="s">
        <v>768: Current Message -&gt; Symbol not found</v>
        <stp/>
        <stp>ContractData</stp>
        <stp>C.US.KOSM152200</stp>
        <stp>Symbol</stp>
        <stp/>
        <stp>T</stp>
        <tr r="D427" s="2"/>
      </tp>
      <tp t="s">
        <v>P.US.KOSU152900</v>
        <stp/>
        <stp>ContractData</stp>
        <stp>P.US.KOSU152900</stp>
        <stp>Symbol</stp>
        <stp/>
        <stp>T</stp>
        <tr r="D560" s="2"/>
        <tr r="D560" s="2"/>
      </tp>
      <tp t="s">
        <v>P.US.KOSZ152600</v>
        <stp/>
        <stp>ContractData</stp>
        <stp>P.US.KOSZ152600</stp>
        <stp>Symbol</stp>
        <stp/>
        <stp>T</stp>
        <tr r="D618" s="2"/>
        <tr r="D618" s="2"/>
      </tp>
      <tp t="s">
        <v>C.US.KOSF152950</v>
        <stp/>
        <stp>ContractData</stp>
        <stp>C.US.KOSF152950</stp>
        <stp>Symbol</stp>
        <stp/>
        <stp>T</stp>
        <tr r="D247" s="2"/>
        <tr r="D247" s="2"/>
      </tp>
      <tp t="s">
        <v>C.US.KOSG152850</v>
        <stp/>
        <stp>ContractData</stp>
        <stp>C.US.KOSG152850</stp>
        <stp>Symbol</stp>
        <stp/>
        <stp>T</stp>
        <tr r="D313" s="2"/>
        <tr r="D313" s="2"/>
      </tp>
      <tp t="s">
        <v>C.US.KOSH152750</v>
        <stp/>
        <stp>ContractData</stp>
        <stp>C.US.KOSH152750</stp>
        <stp>Symbol</stp>
        <stp/>
        <stp>T</stp>
        <tr r="D379" s="2"/>
        <tr r="D379" s="2"/>
      </tp>
      <tp t="s">
        <v>C.US.KOSM152250</v>
        <stp/>
        <stp>ContractData</stp>
        <stp>C.US.KOSM152250</stp>
        <stp>Symbol</stp>
        <stp/>
        <stp>T</stp>
        <tr r="D429" s="2"/>
        <tr r="D429" s="2"/>
      </tp>
      <tp t="s">
        <v>P.US.KOSU152950</v>
        <stp/>
        <stp>ContractData</stp>
        <stp>P.US.KOSU152950</stp>
        <stp>Symbol</stp>
        <stp/>
        <stp>T</stp>
        <tr r="D562" s="2"/>
        <tr r="D562" s="2"/>
      </tp>
      <tp t="s">
        <v>P.US.KOSZ152650</v>
        <stp/>
        <stp>ContractData</stp>
        <stp>P.US.KOSZ152650</stp>
        <stp>Symbol</stp>
        <stp/>
        <stp>T</stp>
        <tr r="D620" s="2"/>
        <tr r="D620" s="2"/>
      </tp>
      <tp t="s">
        <v>C.US.KOSF152800</v>
        <stp/>
        <stp>ContractData</stp>
        <stp>C.US.KOSF152800</stp>
        <stp>Symbol</stp>
        <stp/>
        <stp>T</stp>
        <tr r="D241" s="2"/>
        <tr r="D241" s="2"/>
      </tp>
      <tp t="s">
        <v>C.US.KOSG152900</v>
        <stp/>
        <stp>ContractData</stp>
        <stp>C.US.KOSG152900</stp>
        <stp>Symbol</stp>
        <stp/>
        <stp>T</stp>
        <tr r="D315" s="2"/>
        <tr r="D315" s="2"/>
      </tp>
      <tp t="s">
        <v>C.US.KOSH152600</v>
        <stp/>
        <stp>ContractData</stp>
        <stp>C.US.KOSH152600</stp>
        <stp>Symbol</stp>
        <stp/>
        <stp>T</stp>
        <tr r="D373" s="2"/>
        <tr r="D373" s="2"/>
      </tp>
      <tp t="s">
        <v>C.US.KOSM152300</v>
        <stp/>
        <stp>ContractData</stp>
        <stp>C.US.KOSM152300</stp>
        <stp>Symbol</stp>
        <stp/>
        <stp>T</stp>
        <tr r="D431" s="2"/>
        <tr r="D431" s="2"/>
      </tp>
      <tp t="s">
        <v>P.US.KOSU152800</v>
        <stp/>
        <stp>ContractData</stp>
        <stp>P.US.KOSU152800</stp>
        <stp>Symbol</stp>
        <stp/>
        <stp>T</stp>
        <tr r="D556" s="2"/>
        <tr r="D556" s="2"/>
      </tp>
      <tp t="s">
        <v>P.US.KOSZ152700</v>
        <stp/>
        <stp>ContractData</stp>
        <stp>P.US.KOSZ152700</stp>
        <stp>Symbol</stp>
        <stp/>
        <stp>T</stp>
        <tr r="D622" s="2"/>
        <tr r="D622" s="2"/>
      </tp>
      <tp t="s">
        <v>C.US.KOSF152850</v>
        <stp/>
        <stp>ContractData</stp>
        <stp>C.US.KOSF152850</stp>
        <stp>Symbol</stp>
        <stp/>
        <stp>T</stp>
        <tr r="D243" s="2"/>
        <tr r="D243" s="2"/>
      </tp>
      <tp t="s">
        <v>C.US.KOSG152950</v>
        <stp/>
        <stp>ContractData</stp>
        <stp>C.US.KOSG152950</stp>
        <stp>Symbol</stp>
        <stp/>
        <stp>T</stp>
        <tr r="D317" s="2"/>
        <tr r="D317" s="2"/>
      </tp>
      <tp t="s">
        <v>C.US.KOSH152650</v>
        <stp/>
        <stp>ContractData</stp>
        <stp>C.US.KOSH152650</stp>
        <stp>Symbol</stp>
        <stp/>
        <stp>T</stp>
        <tr r="D375" s="2"/>
        <tr r="D375" s="2"/>
      </tp>
      <tp t="s">
        <v>C.US.KOSM152350</v>
        <stp/>
        <stp>ContractData</stp>
        <stp>C.US.KOSM152350</stp>
        <stp>Symbol</stp>
        <stp/>
        <stp>T</stp>
        <tr r="D433" s="2"/>
        <tr r="D433" s="2"/>
      </tp>
      <tp t="s">
        <v>P.US.KOSU152850</v>
        <stp/>
        <stp>ContractData</stp>
        <stp>P.US.KOSU152850</stp>
        <stp>Symbol</stp>
        <stp/>
        <stp>T</stp>
        <tr r="D558" s="2"/>
        <tr r="D558" s="2"/>
      </tp>
      <tp t="s">
        <v>P.US.KOSZ152750</v>
        <stp/>
        <stp>ContractData</stp>
        <stp>P.US.KOSZ152750</stp>
        <stp>Symbol</stp>
        <stp/>
        <stp>T</stp>
        <tr r="D624" s="2"/>
        <tr r="D624" s="2"/>
      </tp>
      <tp t="s">
        <v>C.US.KOSF152700</v>
        <stp/>
        <stp>ContractData</stp>
        <stp>C.US.KOSF152700</stp>
        <stp>Symbol</stp>
        <stp/>
        <stp>T</stp>
        <tr r="D237" s="2"/>
        <tr r="D237" s="2"/>
      </tp>
      <tp t="s">
        <v>C.US.KOSG152600</v>
        <stp/>
        <stp>ContractData</stp>
        <stp>C.US.KOSG152600</stp>
        <stp>Symbol</stp>
        <stp/>
        <stp>T</stp>
        <tr r="D303" s="2"/>
        <tr r="D303" s="2"/>
      </tp>
      <tp t="s">
        <v>C.US.KOSH152900</v>
        <stp/>
        <stp>ContractData</stp>
        <stp>C.US.KOSH152900</stp>
        <stp>Symbol</stp>
        <stp/>
        <stp>T</stp>
        <tr r="D385" s="2"/>
        <tr r="D385" s="2"/>
      </tp>
      <tp t="s">
        <v>P.US.KOSU152700</v>
        <stp/>
        <stp>ContractData</stp>
        <stp>P.US.KOSU152700</stp>
        <stp>Symbol</stp>
        <stp/>
        <stp>T</stp>
        <tr r="D552" s="2"/>
        <tr r="D552" s="2"/>
      </tp>
      <tp t="s">
        <v>P.US.KOSZ152800</v>
        <stp/>
        <stp>ContractData</stp>
        <stp>P.US.KOSZ152800</stp>
        <stp>Symbol</stp>
        <stp/>
        <stp>T</stp>
        <tr r="D626" s="2"/>
        <tr r="D626" s="2"/>
      </tp>
      <tp t="s">
        <v>C.US.KOSF152750</v>
        <stp/>
        <stp>ContractData</stp>
        <stp>C.US.KOSF152750</stp>
        <stp>Symbol</stp>
        <stp/>
        <stp>T</stp>
        <tr r="D239" s="2"/>
        <tr r="D239" s="2"/>
      </tp>
      <tp t="s">
        <v>C.US.KOSG152650</v>
        <stp/>
        <stp>ContractData</stp>
        <stp>C.US.KOSG152650</stp>
        <stp>Symbol</stp>
        <stp/>
        <stp>T</stp>
        <tr r="D305" s="2"/>
        <tr r="D305" s="2"/>
      </tp>
      <tp t="s">
        <v>C.US.KOSH152950</v>
        <stp/>
        <stp>ContractData</stp>
        <stp>C.US.KOSH152950</stp>
        <stp>Symbol</stp>
        <stp/>
        <stp>T</stp>
        <tr r="D387" s="2"/>
        <tr r="D387" s="2"/>
      </tp>
      <tp t="s">
        <v>P.US.KOSU152750</v>
        <stp/>
        <stp>ContractData</stp>
        <stp>P.US.KOSU152750</stp>
        <stp>Symbol</stp>
        <stp/>
        <stp>T</stp>
        <tr r="D554" s="2"/>
        <tr r="D554" s="2"/>
      </tp>
      <tp t="s">
        <v>P.US.KOSZ152850</v>
        <stp/>
        <stp>ContractData</stp>
        <stp>P.US.KOSZ152850</stp>
        <stp>Symbol</stp>
        <stp/>
        <stp>T</stp>
        <tr r="D628" s="2"/>
        <tr r="D628" s="2"/>
      </tp>
      <tp t="s">
        <v>C.US.KOSF152600</v>
        <stp/>
        <stp>ContractData</stp>
        <stp>C.US.KOSF152600</stp>
        <stp>Symbol</stp>
        <stp/>
        <stp>T</stp>
        <tr r="D233" s="2"/>
        <tr r="D233" s="2"/>
      </tp>
      <tp t="s">
        <v>C.US.KOSG152700</v>
        <stp/>
        <stp>ContractData</stp>
        <stp>C.US.KOSG152700</stp>
        <stp>Symbol</stp>
        <stp/>
        <stp>T</stp>
        <tr r="D307" s="2"/>
        <tr r="D307" s="2"/>
      </tp>
      <tp t="s">
        <v>C.US.KOSH152800</v>
        <stp/>
        <stp>ContractData</stp>
        <stp>C.US.KOSH152800</stp>
        <stp>Symbol</stp>
        <stp/>
        <stp>T</stp>
        <tr r="D381" s="2"/>
        <tr r="D381" s="2"/>
      </tp>
      <tp t="s">
        <v>P.US.KOSU152600</v>
        <stp/>
        <stp>ContractData</stp>
        <stp>P.US.KOSU152600</stp>
        <stp>Symbol</stp>
        <stp/>
        <stp>T</stp>
        <tr r="D548" s="2"/>
        <tr r="D548" s="2"/>
      </tp>
      <tp t="s">
        <v>P.US.KOSZ152900</v>
        <stp/>
        <stp>ContractData</stp>
        <stp>P.US.KOSZ152900</stp>
        <stp>Symbol</stp>
        <stp/>
        <stp>T</stp>
        <tr r="D630" s="2"/>
        <tr r="D630" s="2"/>
      </tp>
      <tp t="s">
        <v>C.US.KOSF152650</v>
        <stp/>
        <stp>ContractData</stp>
        <stp>C.US.KOSF152650</stp>
        <stp>Symbol</stp>
        <stp/>
        <stp>T</stp>
        <tr r="D235" s="2"/>
        <tr r="D235" s="2"/>
      </tp>
      <tp t="s">
        <v>C.US.KOSG152750</v>
        <stp/>
        <stp>ContractData</stp>
        <stp>C.US.KOSG152750</stp>
        <stp>Symbol</stp>
        <stp/>
        <stp>T</stp>
        <tr r="D309" s="2"/>
        <tr r="D309" s="2"/>
      </tp>
      <tp t="s">
        <v>C.US.KOSH152850</v>
        <stp/>
        <stp>ContractData</stp>
        <stp>C.US.KOSH152850</stp>
        <stp>Symbol</stp>
        <stp/>
        <stp>T</stp>
        <tr r="D383" s="2"/>
        <tr r="D383" s="2"/>
      </tp>
      <tp t="s">
        <v>P.US.KOSU152650</v>
        <stp/>
        <stp>ContractData</stp>
        <stp>P.US.KOSU152650</stp>
        <stp>Symbol</stp>
        <stp/>
        <stp>T</stp>
        <tr r="D550" s="2"/>
        <tr r="D550" s="2"/>
      </tp>
      <tp t="s">
        <v>P.US.KOSZ152950</v>
        <stp/>
        <stp>ContractData</stp>
        <stp>P.US.KOSZ152950</stp>
        <stp>Symbol</stp>
        <stp/>
        <stp>T</stp>
        <tr r="D632" s="2"/>
        <tr r="D632" s="2"/>
      </tp>
      <tp t="s">
        <v>C.US.KOSF152500</v>
        <stp/>
        <stp>ContractData</stp>
        <stp>C.US.KOSF152500</stp>
        <stp>Symbol</stp>
        <stp/>
        <stp>T</stp>
        <tr r="D229" s="2"/>
        <tr r="D229" s="2"/>
      </tp>
      <tp t="s">
        <v>C.US.KOSG152400</v>
        <stp/>
        <stp>ContractData</stp>
        <stp>C.US.KOSG152400</stp>
        <stp>Symbol</stp>
        <stp/>
        <stp>T</stp>
        <tr r="D295" s="2"/>
        <tr r="D295" s="2"/>
      </tp>
      <tp t="s">
        <v>P.US.KOSU152500</v>
        <stp/>
        <stp>ContractData</stp>
        <stp>P.US.KOSU152500</stp>
        <stp>Symbol</stp>
        <stp/>
        <stp>T</stp>
        <tr r="D544" s="2"/>
        <tr r="D544" s="2"/>
      </tp>
      <tp t="s">
        <v>C.US.KOSF152550</v>
        <stp/>
        <stp>ContractData</stp>
        <stp>C.US.KOSF152550</stp>
        <stp>Symbol</stp>
        <stp/>
        <stp>T</stp>
        <tr r="D231" s="2"/>
        <tr r="D231" s="2"/>
      </tp>
      <tp t="s">
        <v>C.US.KOSG152450</v>
        <stp/>
        <stp>ContractData</stp>
        <stp>C.US.KOSG152450</stp>
        <stp>Symbol</stp>
        <stp/>
        <stp>T</stp>
        <tr r="D297" s="2"/>
        <tr r="D297" s="2"/>
      </tp>
      <tp t="s">
        <v>P.US.KOSU152550</v>
        <stp/>
        <stp>ContractData</stp>
        <stp>P.US.KOSU152550</stp>
        <stp>Symbol</stp>
        <stp/>
        <stp>T</stp>
        <tr r="D546" s="2"/>
        <tr r="D546" s="2"/>
      </tp>
      <tp t="s">
        <v>C.US.KOSF152400</v>
        <stp/>
        <stp>ContractData</stp>
        <stp>C.US.KOSF152400</stp>
        <stp>Symbol</stp>
        <stp/>
        <stp>T</stp>
        <tr r="D225" s="2"/>
        <tr r="D225" s="2"/>
      </tp>
      <tp t="s">
        <v>C.US.KOSG152500</v>
        <stp/>
        <stp>ContractData</stp>
        <stp>C.US.KOSG152500</stp>
        <stp>Symbol</stp>
        <stp/>
        <stp>T</stp>
        <tr r="D299" s="2"/>
        <tr r="D299" s="2"/>
      </tp>
      <tp t="s">
        <v>P.US.KOSU152400</v>
        <stp/>
        <stp>ContractData</stp>
        <stp>P.US.KOSU152400</stp>
        <stp>Symbol</stp>
        <stp/>
        <stp>T</stp>
        <tr r="D540" s="2"/>
        <tr r="D540" s="2"/>
      </tp>
      <tp t="s">
        <v>C.US.KOSF152450</v>
        <stp/>
        <stp>ContractData</stp>
        <stp>C.US.KOSF152450</stp>
        <stp>Symbol</stp>
        <stp/>
        <stp>T</stp>
        <tr r="D227" s="2"/>
        <tr r="D227" s="2"/>
      </tp>
      <tp t="s">
        <v>C.US.KOSG152550</v>
        <stp/>
        <stp>ContractData</stp>
        <stp>C.US.KOSG152550</stp>
        <stp>Symbol</stp>
        <stp/>
        <stp>T</stp>
        <tr r="D301" s="2"/>
        <tr r="D301" s="2"/>
      </tp>
      <tp t="s">
        <v>P.US.KOSU152450</v>
        <stp/>
        <stp>ContractData</stp>
        <stp>P.US.KOSU152450</stp>
        <stp>Symbol</stp>
        <stp/>
        <stp>T</stp>
        <tr r="D542" s="2"/>
        <tr r="D542" s="2"/>
      </tp>
      <tp t="s">
        <v>C.US.KOSF152300</v>
        <stp/>
        <stp>ContractData</stp>
        <stp>C.US.KOSF152300</stp>
        <stp>Symbol</stp>
        <stp/>
        <stp>T</stp>
        <tr r="D221" s="2"/>
        <tr r="D221" s="2"/>
      </tp>
      <tp t="s">
        <v>768: Current Message -&gt; Symbol not found</v>
        <stp/>
        <stp>ContractData</stp>
        <stp>C.US.KOSG152200</stp>
        <stp>Symbol</stp>
        <stp/>
        <stp>T</stp>
        <tr r="D287" s="2"/>
      </tp>
      <tp t="s">
        <v>C.US.KOSM152800</v>
        <stp/>
        <stp>ContractData</stp>
        <stp>C.US.KOSM152800</stp>
        <stp>Symbol</stp>
        <stp/>
        <stp>T</stp>
        <tr r="D451" s="2"/>
        <tr r="D451" s="2"/>
      </tp>
      <tp t="s">
        <v>P.US.KOSU152300</v>
        <stp/>
        <stp>ContractData</stp>
        <stp>P.US.KOSU152300</stp>
        <stp>Symbol</stp>
        <stp/>
        <stp>T</stp>
        <tr r="D536" s="2"/>
        <tr r="D536" s="2"/>
      </tp>
      <tp t="s">
        <v>C.US.KOSF152350</v>
        <stp/>
        <stp>ContractData</stp>
        <stp>C.US.KOSF152350</stp>
        <stp>Symbol</stp>
        <stp/>
        <stp>T</stp>
        <tr r="D223" s="2"/>
        <tr r="D223" s="2"/>
      </tp>
      <tp t="s">
        <v>768: Current Message -&gt; Symbol not found</v>
        <stp/>
        <stp>ContractData</stp>
        <stp>C.US.KOSG152250</stp>
        <stp>Symbol</stp>
        <stp/>
        <stp>T</stp>
        <tr r="D289" s="2"/>
      </tp>
      <tp t="s">
        <v>C.US.KOSM152850</v>
        <stp/>
        <stp>ContractData</stp>
        <stp>C.US.KOSM152850</stp>
        <stp>Symbol</stp>
        <stp/>
        <stp>T</stp>
        <tr r="D453" s="2"/>
        <tr r="D453" s="2"/>
      </tp>
      <tp t="s">
        <v>P.US.KOSU152350</v>
        <stp/>
        <stp>ContractData</stp>
        <stp>P.US.KOSU152350</stp>
        <stp>Symbol</stp>
        <stp/>
        <stp>T</stp>
        <tr r="D538" s="2"/>
        <tr r="D538" s="2"/>
      </tp>
      <tp t="s">
        <v>768: Current Message -&gt; Symbol not found</v>
        <stp/>
        <stp>ContractData</stp>
        <stp>C.US.KOSF152200</stp>
        <stp>Symbol</stp>
        <stp/>
        <stp>T</stp>
        <tr r="D217" s="2"/>
      </tp>
      <tp t="s">
        <v>C.US.KOSG152300</v>
        <stp/>
        <stp>ContractData</stp>
        <stp>C.US.KOSG152300</stp>
        <stp>Symbol</stp>
        <stp/>
        <stp>T</stp>
        <tr r="D291" s="2"/>
        <tr r="D291" s="2"/>
      </tp>
      <tp t="s">
        <v>C.US.KOSM152900</v>
        <stp/>
        <stp>ContractData</stp>
        <stp>C.US.KOSM152900</stp>
        <stp>Symbol</stp>
        <stp/>
        <stp>T</stp>
        <tr r="D455" s="2"/>
        <tr r="D455" s="2"/>
      </tp>
      <tp t="s">
        <v>768: Current Message -&gt; Symbol not found</v>
        <stp/>
        <stp>ContractData</stp>
        <stp>P.US.KOSU152200</stp>
        <stp>Symbol</stp>
        <stp/>
        <stp>T</stp>
        <tr r="D532" s="2"/>
      </tp>
      <tp t="s">
        <v>768: Current Message -&gt; Symbol not found</v>
        <stp/>
        <stp>ContractData</stp>
        <stp>C.US.KOSF152250</stp>
        <stp>Symbol</stp>
        <stp/>
        <stp>T</stp>
        <tr r="D219" s="2"/>
      </tp>
      <tp t="s">
        <v>C.US.KOSG152350</v>
        <stp/>
        <stp>ContractData</stp>
        <stp>C.US.KOSG152350</stp>
        <stp>Symbol</stp>
        <stp/>
        <stp>T</stp>
        <tr r="D293" s="2"/>
        <tr r="D293" s="2"/>
      </tp>
      <tp t="s">
        <v>C.US.KOSM152950</v>
        <stp/>
        <stp>ContractData</stp>
        <stp>C.US.KOSM152950</stp>
        <stp>Symbol</stp>
        <stp/>
        <stp>T</stp>
        <tr r="D457" s="2"/>
        <tr r="D457" s="2"/>
      </tp>
      <tp t="s">
        <v>P.US.KOSU152250</v>
        <stp/>
        <stp>ContractData</stp>
        <stp>P.US.KOSU152250</stp>
        <stp>Symbol</stp>
        <stp/>
        <stp>T</stp>
        <tr r="D534" s="2"/>
        <tr r="D534" s="2"/>
      </tp>
      <tp t="s">
        <v/>
        <stp/>
        <stp>StudyData</stp>
        <stp>C.US.KOSF152300</stp>
        <stp>Vol</stp>
        <stp>VolType=Exchange,CoCType=Contract</stp>
        <stp>Vol</stp>
        <stp>D</stp>
        <stp>0</stp>
        <stp>ALL</stp>
        <stp/>
        <stp/>
        <stp>False</stp>
        <stp>T</stp>
        <tr r="G221" s="2"/>
      </tp>
      <tp t="s">
        <v/>
        <stp/>
        <stp>StudyData</stp>
        <stp>C.US.KOSM152800</stp>
        <stp>Vol</stp>
        <stp>VolType=Exchange,CoCType=Contract</stp>
        <stp>Vol</stp>
        <stp>D</stp>
        <stp>0</stp>
        <stp>ALL</stp>
        <stp/>
        <stp/>
        <stp>False</stp>
        <stp>T</stp>
        <tr r="G451" s="2"/>
      </tp>
      <tp t="s">
        <v/>
        <stp/>
        <stp>StudyData</stp>
        <stp>P.US.KOSU152300</stp>
        <stp>Vol</stp>
        <stp>VolType=Exchange,CoCType=Contract</stp>
        <stp>Vol</stp>
        <stp>D</stp>
        <stp>0</stp>
        <stp>ALL</stp>
        <stp/>
        <stp/>
        <stp>False</stp>
        <stp>T</stp>
        <tr r="G536" s="2"/>
      </tp>
      <tp t="s">
        <v/>
        <stp/>
        <stp>StudyData</stp>
        <stp>C.US.KOSF152325</stp>
        <stp>Vol</stp>
        <stp>VolType=Exchange,CoCType=Contract</stp>
        <stp>Vol</stp>
        <stp>D</stp>
        <stp>0</stp>
        <stp>ALL</stp>
        <stp/>
        <stp/>
        <stp>False</stp>
        <stp>T</stp>
        <tr r="G222" s="2"/>
      </tp>
      <tp t="s">
        <v/>
        <stp/>
        <stp>StudyData</stp>
        <stp>C.US.KOSF152350</stp>
        <stp>Vol</stp>
        <stp>VolType=Exchange,CoCType=Contract</stp>
        <stp>Vol</stp>
        <stp>D</stp>
        <stp>0</stp>
        <stp>ALL</stp>
        <stp/>
        <stp/>
        <stp>False</stp>
        <stp>T</stp>
        <tr r="G223" s="2"/>
      </tp>
      <tp t="s">
        <v/>
        <stp/>
        <stp>StudyData</stp>
        <stp>C.US.KOSM152850</stp>
        <stp>Vol</stp>
        <stp>VolType=Exchange,CoCType=Contract</stp>
        <stp>Vol</stp>
        <stp>D</stp>
        <stp>0</stp>
        <stp>ALL</stp>
        <stp/>
        <stp/>
        <stp>False</stp>
        <stp>T</stp>
        <tr r="G453" s="2"/>
      </tp>
      <tp t="s">
        <v/>
        <stp/>
        <stp>StudyData</stp>
        <stp>P.US.KOSU152350</stp>
        <stp>Vol</stp>
        <stp>VolType=Exchange,CoCType=Contract</stp>
        <stp>Vol</stp>
        <stp>D</stp>
        <stp>0</stp>
        <stp>ALL</stp>
        <stp/>
        <stp/>
        <stp>False</stp>
        <stp>T</stp>
        <tr r="G538" s="2"/>
      </tp>
      <tp t="s">
        <v/>
        <stp/>
        <stp>StudyData</stp>
        <stp>C.US.KOSF152375</stp>
        <stp>Vol</stp>
        <stp>VolType=Exchange,CoCType=Contract</stp>
        <stp>Vol</stp>
        <stp>D</stp>
        <stp>0</stp>
        <stp>ALL</stp>
        <stp/>
        <stp/>
        <stp>False</stp>
        <stp>T</stp>
        <tr r="G224" s="2"/>
      </tp>
      <tp t="s">
        <v/>
        <stp/>
        <stp>StudyData</stp>
        <stp>C.US.KOSG152275</stp>
        <stp>Vol</stp>
        <stp>VolType=Exchange,CoCType=Contract</stp>
        <stp>Vol</stp>
        <stp>D</stp>
        <stp>0</stp>
        <stp>ALL</stp>
        <stp/>
        <stp/>
        <stp>False</stp>
        <stp>T</stp>
        <tr r="G290" s="2"/>
      </tp>
      <tp t="s">
        <v>C.US.KOSZ142300</v>
        <stp/>
        <stp>ContractData</stp>
        <stp>C.US.KOSZ142300</stp>
        <stp>Symbol</stp>
        <stp/>
        <stp>T</stp>
        <tr r="D151" s="2"/>
        <tr r="D151" s="2"/>
      </tp>
      <tp t="s">
        <v>C.US.KOSZ142350</v>
        <stp/>
        <stp>ContractData</stp>
        <stp>C.US.KOSZ142350</stp>
        <stp>Symbol</stp>
        <stp/>
        <stp>T</stp>
        <tr r="D153" s="2"/>
        <tr r="D153" s="2"/>
      </tp>
      <tp t="s">
        <v>768: Current Message -&gt; Symbol not found</v>
        <stp/>
        <stp>ContractData</stp>
        <stp>C.US.KOSZ142200</stp>
        <stp>Symbol</stp>
        <stp/>
        <stp>T</stp>
        <tr r="D147" s="2"/>
      </tp>
      <tp t="s">
        <v>768: Current Message -&gt; Symbol not found</v>
        <stp/>
        <stp>ContractData</stp>
        <stp>C.US.KOSZ142250</stp>
        <stp>Symbol</stp>
        <stp/>
        <stp>T</stp>
        <tr r="D149" s="2"/>
      </tp>
      <tp t="s">
        <v>C.US.KOSX142300</v>
        <stp/>
        <stp>ContractData</stp>
        <stp>C.US.KOSX142300</stp>
        <stp>Symbol</stp>
        <stp/>
        <stp>T</stp>
        <tr r="D81" s="2"/>
        <tr r="D81" s="2"/>
      </tp>
      <tp t="s">
        <v>C.US.KOSX142350</v>
        <stp/>
        <stp>ContractData</stp>
        <stp>C.US.KOSX142350</stp>
        <stp>Symbol</stp>
        <stp/>
        <stp>T</stp>
        <tr r="D83" s="2"/>
        <tr r="D83" s="2"/>
      </tp>
      <tp t="s">
        <v>768: Current Message -&gt; Symbol not found</v>
        <stp/>
        <stp>ContractData</stp>
        <stp>C.US.KOSX142200</stp>
        <stp>Symbol</stp>
        <stp/>
        <stp>T</stp>
        <tr r="D77" s="2"/>
      </tp>
      <tp t="s">
        <v>768: Current Message -&gt; Symbol not found</v>
        <stp/>
        <stp>ContractData</stp>
        <stp>C.US.KOSX142250</stp>
        <stp>Symbol</stp>
        <stp/>
        <stp>T</stp>
        <tr r="D79" s="2"/>
      </tp>
      <tp t="s">
        <v>C.US.KOSX142500</v>
        <stp/>
        <stp>ContractData</stp>
        <stp>C.US.KOSX142500</stp>
        <stp>Symbol</stp>
        <stp/>
        <stp>T</stp>
        <tr r="D89" s="2"/>
        <tr r="D89" s="2"/>
      </tp>
      <tp t="s">
        <v>C.US.KOSZ142700</v>
        <stp/>
        <stp>ContractData</stp>
        <stp>C.US.KOSZ142700</stp>
        <stp>Symbol</stp>
        <stp/>
        <stp>T</stp>
        <tr r="D167" s="2"/>
        <tr r="D167" s="2"/>
      </tp>
      <tp t="s">
        <v>C.US.KOSX142550</v>
        <stp/>
        <stp>ContractData</stp>
        <stp>C.US.KOSX142550</stp>
        <stp>Symbol</stp>
        <stp/>
        <stp>T</stp>
        <tr r="D91" s="2"/>
        <tr r="D91" s="2"/>
      </tp>
      <tp t="s">
        <v>C.US.KOSZ142750</v>
        <stp/>
        <stp>ContractData</stp>
        <stp>C.US.KOSZ142750</stp>
        <stp>Symbol</stp>
        <stp/>
        <stp>T</stp>
        <tr r="D169" s="2"/>
        <tr r="D169" s="2"/>
      </tp>
      <tp t="s">
        <v>C.US.KOSX142400</v>
        <stp/>
        <stp>ContractData</stp>
        <stp>C.US.KOSX142400</stp>
        <stp>Symbol</stp>
        <stp/>
        <stp>T</stp>
        <tr r="D85" s="2"/>
        <tr r="D85" s="2"/>
      </tp>
      <tp t="s">
        <v>C.US.KOSZ142600</v>
        <stp/>
        <stp>ContractData</stp>
        <stp>C.US.KOSZ142600</stp>
        <stp>Symbol</stp>
        <stp/>
        <stp>T</stp>
        <tr r="D163" s="2"/>
        <tr r="D163" s="2"/>
      </tp>
      <tp t="s">
        <v>C.US.KOSX142450</v>
        <stp/>
        <stp>ContractData</stp>
        <stp>C.US.KOSX142450</stp>
        <stp>Symbol</stp>
        <stp/>
        <stp>T</stp>
        <tr r="D87" s="2"/>
        <tr r="D87" s="2"/>
      </tp>
      <tp t="s">
        <v>C.US.KOSZ142650</v>
        <stp/>
        <stp>ContractData</stp>
        <stp>C.US.KOSZ142650</stp>
        <stp>Symbol</stp>
        <stp/>
        <stp>T</stp>
        <tr r="D165" s="2"/>
        <tr r="D165" s="2"/>
      </tp>
      <tp t="s">
        <v>C.US.KOSV142900</v>
        <stp/>
        <stp>ContractData</stp>
        <stp>C.US.KOSV142900</stp>
        <stp>Symbol</stp>
        <stp/>
        <stp>T</stp>
        <tr r="D35" s="2"/>
        <tr r="D35" s="2"/>
      </tp>
      <tp t="s">
        <v>C.US.KOSX142700</v>
        <stp/>
        <stp>ContractData</stp>
        <stp>C.US.KOSX142700</stp>
        <stp>Symbol</stp>
        <stp/>
        <stp>T</stp>
        <tr r="D97" s="2"/>
        <tr r="D97" s="2"/>
      </tp>
      <tp t="s">
        <v>C.US.KOSZ142500</v>
        <stp/>
        <stp>ContractData</stp>
        <stp>C.US.KOSZ142500</stp>
        <stp>Symbol</stp>
        <stp/>
        <stp>T</stp>
        <tr r="D159" s="2"/>
        <tr r="D159" s="2"/>
      </tp>
      <tp t="s">
        <v>C.US.KOSV142950</v>
        <stp/>
        <stp>ContractData</stp>
        <stp>C.US.KOSV142950</stp>
        <stp>Symbol</stp>
        <stp/>
        <stp>T</stp>
        <tr r="D37" s="2"/>
        <tr r="D37" s="2"/>
      </tp>
      <tp t="s">
        <v>C.US.KOSX142750</v>
        <stp/>
        <stp>ContractData</stp>
        <stp>C.US.KOSX142750</stp>
        <stp>Symbol</stp>
        <stp/>
        <stp>T</stp>
        <tr r="D99" s="2"/>
        <tr r="D99" s="2"/>
      </tp>
      <tp t="s">
        <v>C.US.KOSZ142550</v>
        <stp/>
        <stp>ContractData</stp>
        <stp>C.US.KOSZ142550</stp>
        <stp>Symbol</stp>
        <stp/>
        <stp>T</stp>
        <tr r="D161" s="2"/>
        <tr r="D161" s="2"/>
      </tp>
      <tp t="s">
        <v>C.US.KOSV142800</v>
        <stp/>
        <stp>ContractData</stp>
        <stp>C.US.KOSV142800</stp>
        <stp>Symbol</stp>
        <stp/>
        <stp>T</stp>
        <tr r="D31" s="2"/>
        <tr r="D31" s="2"/>
      </tp>
      <tp t="s">
        <v>C.US.KOSX142600</v>
        <stp/>
        <stp>ContractData</stp>
        <stp>C.US.KOSX142600</stp>
        <stp>Symbol</stp>
        <stp/>
        <stp>T</stp>
        <tr r="D93" s="2"/>
        <tr r="D93" s="2"/>
      </tp>
      <tp t="s">
        <v>C.US.KOSZ142400</v>
        <stp/>
        <stp>ContractData</stp>
        <stp>C.US.KOSZ142400</stp>
        <stp>Symbol</stp>
        <stp/>
        <stp>T</stp>
        <tr r="D155" s="2"/>
        <tr r="D155" s="2"/>
      </tp>
      <tp t="s">
        <v>C.US.KOSV142850</v>
        <stp/>
        <stp>ContractData</stp>
        <stp>C.US.KOSV142850</stp>
        <stp>Symbol</stp>
        <stp/>
        <stp>T</stp>
        <tr r="D33" s="2"/>
        <tr r="D33" s="2"/>
      </tp>
      <tp t="s">
        <v>C.US.KOSX142650</v>
        <stp/>
        <stp>ContractData</stp>
        <stp>C.US.KOSX142650</stp>
        <stp>Symbol</stp>
        <stp/>
        <stp>T</stp>
        <tr r="D95" s="2"/>
        <tr r="D95" s="2"/>
      </tp>
      <tp t="s">
        <v>C.US.KOSZ142450</v>
        <stp/>
        <stp>ContractData</stp>
        <stp>C.US.KOSZ142450</stp>
        <stp>Symbol</stp>
        <stp/>
        <stp>T</stp>
        <tr r="D157" s="2"/>
        <tr r="D157" s="2"/>
      </tp>
      <tp t="s">
        <v>C.US.KOSV142700</v>
        <stp/>
        <stp>ContractData</stp>
        <stp>C.US.KOSV142700</stp>
        <stp>Symbol</stp>
        <stp/>
        <stp>T</stp>
        <tr r="D27" s="2"/>
        <tr r="D27" s="2"/>
      </tp>
      <tp t="s">
        <v>C.US.KOSX142900</v>
        <stp/>
        <stp>ContractData</stp>
        <stp>C.US.KOSX142900</stp>
        <stp>Symbol</stp>
        <stp/>
        <stp>T</stp>
        <tr r="D105" s="2"/>
        <tr r="D105" s="2"/>
      </tp>
      <tp t="s">
        <v>C.US.KOSV142750</v>
        <stp/>
        <stp>ContractData</stp>
        <stp>C.US.KOSV142750</stp>
        <stp>Symbol</stp>
        <stp/>
        <stp>T</stp>
        <tr r="D29" s="2"/>
        <tr r="D29" s="2"/>
      </tp>
      <tp t="s">
        <v>C.US.KOSX142950</v>
        <stp/>
        <stp>ContractData</stp>
        <stp>C.US.KOSX142950</stp>
        <stp>Symbol</stp>
        <stp/>
        <stp>T</stp>
        <tr r="D107" s="2"/>
        <tr r="D107" s="2"/>
      </tp>
      <tp t="s">
        <v>C.US.KOSV142600</v>
        <stp/>
        <stp>ContractData</stp>
        <stp>C.US.KOSV142600</stp>
        <stp>Symbol</stp>
        <stp/>
        <stp>T</stp>
        <tr r="D23" s="2"/>
        <tr r="D23" s="2"/>
      </tp>
      <tp t="s">
        <v>C.US.KOSX142800</v>
        <stp/>
        <stp>ContractData</stp>
        <stp>C.US.KOSX142800</stp>
        <stp>Symbol</stp>
        <stp/>
        <stp>T</stp>
        <tr r="D101" s="2"/>
        <tr r="D101" s="2"/>
      </tp>
      <tp t="s">
        <v>C.US.KOSV142650</v>
        <stp/>
        <stp>ContractData</stp>
        <stp>C.US.KOSV142650</stp>
        <stp>Symbol</stp>
        <stp/>
        <stp>T</stp>
        <tr r="D25" s="2"/>
        <tr r="D25" s="2"/>
      </tp>
      <tp t="s">
        <v>C.US.KOSX142850</v>
        <stp/>
        <stp>ContractData</stp>
        <stp>C.US.KOSX142850</stp>
        <stp>Symbol</stp>
        <stp/>
        <stp>T</stp>
        <tr r="D103" s="2"/>
        <tr r="D103" s="2"/>
      </tp>
      <tp t="s">
        <v>C.US.KOSV142500</v>
        <stp/>
        <stp>ContractData</stp>
        <stp>C.US.KOSV142500</stp>
        <stp>Symbol</stp>
        <stp/>
        <stp>T</stp>
        <tr r="D19" s="2"/>
        <tr r="D19" s="2"/>
      </tp>
      <tp t="s">
        <v>C.US.KOSZ142900</v>
        <stp/>
        <stp>ContractData</stp>
        <stp>C.US.KOSZ142900</stp>
        <stp>Symbol</stp>
        <stp/>
        <stp>T</stp>
        <tr r="D175" s="2"/>
        <tr r="D175" s="2"/>
      </tp>
      <tp t="s">
        <v>C.US.KOSV142550</v>
        <stp/>
        <stp>ContractData</stp>
        <stp>C.US.KOSV142550</stp>
        <stp>Symbol</stp>
        <stp/>
        <stp>T</stp>
        <tr r="D21" s="2"/>
        <tr r="D21" s="2"/>
      </tp>
      <tp t="s">
        <v>C.US.KOSZ142950</v>
        <stp/>
        <stp>ContractData</stp>
        <stp>C.US.KOSZ142950</stp>
        <stp>Symbol</stp>
        <stp/>
        <stp>T</stp>
        <tr r="D177" s="2"/>
        <tr r="D177" s="2"/>
      </tp>
      <tp t="s">
        <v>C.US.KOSV142400</v>
        <stp/>
        <stp>ContractData</stp>
        <stp>C.US.KOSV142400</stp>
        <stp>Symbol</stp>
        <stp/>
        <stp>T</stp>
        <tr r="D15" s="2"/>
        <tr r="D15" s="2"/>
      </tp>
      <tp t="s">
        <v>C.US.KOSZ142800</v>
        <stp/>
        <stp>ContractData</stp>
        <stp>C.US.KOSZ142800</stp>
        <stp>Symbol</stp>
        <stp/>
        <stp>T</stp>
        <tr r="D171" s="2"/>
        <tr r="D171" s="2"/>
      </tp>
      <tp t="s">
        <v>C.US.KOSV142450</v>
        <stp/>
        <stp>ContractData</stp>
        <stp>C.US.KOSV142450</stp>
        <stp>Symbol</stp>
        <stp/>
        <stp>T</stp>
        <tr r="D17" s="2"/>
        <tr r="D17" s="2"/>
      </tp>
      <tp t="s">
        <v>C.US.KOSZ142850</v>
        <stp/>
        <stp>ContractData</stp>
        <stp>C.US.KOSZ142850</stp>
        <stp>Symbol</stp>
        <stp/>
        <stp>T</stp>
        <tr r="D173" s="2"/>
        <tr r="D173" s="2"/>
      </tp>
      <tp t="s">
        <v>C.US.KOSV142300</v>
        <stp/>
        <stp>ContractData</stp>
        <stp>C.US.KOSV142300</stp>
        <stp>Symbol</stp>
        <stp/>
        <stp>T</stp>
        <tr r="D11" s="2"/>
        <tr r="D11" s="2"/>
      </tp>
      <tp t="s">
        <v>C.US.KOSV142350</v>
        <stp/>
        <stp>ContractData</stp>
        <stp>C.US.KOSV142350</stp>
        <stp>Symbol</stp>
        <stp/>
        <stp>T</stp>
        <tr r="D13" s="2"/>
        <tr r="D13" s="2"/>
      </tp>
      <tp t="s">
        <v>768: Current Message -&gt; Symbol not found</v>
        <stp/>
        <stp>ContractData</stp>
        <stp>C.US.KOSV142200</stp>
        <stp>Symbol</stp>
        <stp/>
        <stp>T</stp>
        <tr r="D7" s="2"/>
      </tp>
      <tp t="s">
        <v>768: Current Message -&gt; Symbol not found</v>
        <stp/>
        <stp>ContractData</stp>
        <stp>C.US.KOSV142250</stp>
        <stp>Symbol</stp>
        <stp/>
        <stp>T</stp>
        <tr r="D9" s="2"/>
      </tp>
      <tp t="s">
        <v>768: Current Message -&gt; Symbol not found</v>
        <stp/>
        <stp>ContractData</stp>
        <stp>P.US.KOSX142200</stp>
        <stp>Symbol</stp>
        <stp/>
        <stp>T</stp>
        <tr r="D112" s="2"/>
      </tp>
      <tp t="s">
        <v>768: Current Message -&gt; Symbol not found</v>
        <stp/>
        <stp>ContractData</stp>
        <stp>P.US.KOSX142250</stp>
        <stp>Symbol</stp>
        <stp/>
        <stp>T</stp>
        <tr r="D114" s="2"/>
      </tp>
      <tp t="s">
        <v>P.US.KOSX142300</v>
        <stp/>
        <stp>ContractData</stp>
        <stp>P.US.KOSX142300</stp>
        <stp>Symbol</stp>
        <stp/>
        <stp>T</stp>
        <tr r="D116" s="2"/>
        <tr r="D116" s="2"/>
      </tp>
      <tp t="s">
        <v>P.US.KOSX142350</v>
        <stp/>
        <stp>ContractData</stp>
        <stp>P.US.KOSX142350</stp>
        <stp>Symbol</stp>
        <stp/>
        <stp>T</stp>
        <tr r="D118" s="2"/>
        <tr r="D118" s="2"/>
      </tp>
      <tp t="s">
        <v>768: Current Message -&gt; Symbol not found</v>
        <stp/>
        <stp>ContractData</stp>
        <stp>P.US.KOSZ142200</stp>
        <stp>Symbol</stp>
        <stp/>
        <stp>T</stp>
        <tr r="D182" s="2"/>
      </tp>
      <tp t="s">
        <v>768: Current Message -&gt; Symbol not found</v>
        <stp/>
        <stp>ContractData</stp>
        <stp>P.US.KOSZ142250</stp>
        <stp>Symbol</stp>
        <stp/>
        <stp>T</stp>
        <tr r="D184" s="2"/>
      </tp>
      <tp t="s">
        <v>P.US.KOSZ142300</v>
        <stp/>
        <stp>ContractData</stp>
        <stp>P.US.KOSZ142300</stp>
        <stp>Symbol</stp>
        <stp/>
        <stp>T</stp>
        <tr r="D186" s="2"/>
        <tr r="D186" s="2"/>
      </tp>
      <tp t="s">
        <v>P.US.KOSZ142350</v>
        <stp/>
        <stp>ContractData</stp>
        <stp>P.US.KOSZ142350</stp>
        <stp>Symbol</stp>
        <stp/>
        <stp>T</stp>
        <tr r="D188" s="2"/>
        <tr r="D188" s="2"/>
      </tp>
      <tp t="s">
        <v>P.US.KOSV142800</v>
        <stp/>
        <stp>ContractData</stp>
        <stp>P.US.KOSV142800</stp>
        <stp>Symbol</stp>
        <stp/>
        <stp>T</stp>
        <tr r="D66" s="2"/>
        <tr r="D66" s="2"/>
      </tp>
      <tp t="s">
        <v>P.US.KOSX142600</v>
        <stp/>
        <stp>ContractData</stp>
        <stp>P.US.KOSX142600</stp>
        <stp>Symbol</stp>
        <stp/>
        <stp>T</stp>
        <tr r="D128" s="2"/>
        <tr r="D128" s="2"/>
      </tp>
      <tp t="s">
        <v>P.US.KOSZ142400</v>
        <stp/>
        <stp>ContractData</stp>
        <stp>P.US.KOSZ142400</stp>
        <stp>Symbol</stp>
        <stp/>
        <stp>T</stp>
        <tr r="D190" s="2"/>
        <tr r="D190" s="2"/>
      </tp>
      <tp t="s">
        <v>P.US.KOSV142850</v>
        <stp/>
        <stp>ContractData</stp>
        <stp>P.US.KOSV142850</stp>
        <stp>Symbol</stp>
        <stp/>
        <stp>T</stp>
        <tr r="D68" s="2"/>
        <tr r="D68" s="2"/>
      </tp>
      <tp t="s">
        <v>P.US.KOSX142650</v>
        <stp/>
        <stp>ContractData</stp>
        <stp>P.US.KOSX142650</stp>
        <stp>Symbol</stp>
        <stp/>
        <stp>T</stp>
        <tr r="D130" s="2"/>
        <tr r="D130" s="2"/>
      </tp>
      <tp t="s">
        <v>P.US.KOSZ142450</v>
        <stp/>
        <stp>ContractData</stp>
        <stp>P.US.KOSZ142450</stp>
        <stp>Symbol</stp>
        <stp/>
        <stp>T</stp>
        <tr r="D192" s="2"/>
        <tr r="D192" s="2"/>
      </tp>
      <tp t="s">
        <v>P.US.KOSV142900</v>
        <stp/>
        <stp>ContractData</stp>
        <stp>P.US.KOSV142900</stp>
        <stp>Symbol</stp>
        <stp/>
        <stp>T</stp>
        <tr r="D70" s="2"/>
        <tr r="D70" s="2"/>
      </tp>
      <tp t="s">
        <v>P.US.KOSX142700</v>
        <stp/>
        <stp>ContractData</stp>
        <stp>P.US.KOSX142700</stp>
        <stp>Symbol</stp>
        <stp/>
        <stp>T</stp>
        <tr r="D132" s="2"/>
        <tr r="D132" s="2"/>
      </tp>
      <tp t="s">
        <v>P.US.KOSZ142500</v>
        <stp/>
        <stp>ContractData</stp>
        <stp>P.US.KOSZ142500</stp>
        <stp>Symbol</stp>
        <stp/>
        <stp>T</stp>
        <tr r="D194" s="2"/>
        <tr r="D194" s="2"/>
      </tp>
      <tp t="s">
        <v>P.US.KOSV142950</v>
        <stp/>
        <stp>ContractData</stp>
        <stp>P.US.KOSV142950</stp>
        <stp>Symbol</stp>
        <stp/>
        <stp>T</stp>
        <tr r="D72" s="2"/>
        <tr r="D72" s="2"/>
      </tp>
      <tp t="s">
        <v>P.US.KOSX142750</v>
        <stp/>
        <stp>ContractData</stp>
        <stp>P.US.KOSX142750</stp>
        <stp>Symbol</stp>
        <stp/>
        <stp>T</stp>
        <tr r="D134" s="2"/>
        <tr r="D134" s="2"/>
      </tp>
      <tp t="s">
        <v>P.US.KOSZ142550</v>
        <stp/>
        <stp>ContractData</stp>
        <stp>P.US.KOSZ142550</stp>
        <stp>Symbol</stp>
        <stp/>
        <stp>T</stp>
        <tr r="D196" s="2"/>
        <tr r="D196" s="2"/>
      </tp>
      <tp t="s">
        <v>P.US.KOSX142400</v>
        <stp/>
        <stp>ContractData</stp>
        <stp>P.US.KOSX142400</stp>
        <stp>Symbol</stp>
        <stp/>
        <stp>T</stp>
        <tr r="D120" s="2"/>
        <tr r="D120" s="2"/>
      </tp>
      <tp t="s">
        <v>P.US.KOSZ142600</v>
        <stp/>
        <stp>ContractData</stp>
        <stp>P.US.KOSZ142600</stp>
        <stp>Symbol</stp>
        <stp/>
        <stp>T</stp>
        <tr r="D198" s="2"/>
        <tr r="D198" s="2"/>
      </tp>
      <tp t="s">
        <v>P.US.KOSX142450</v>
        <stp/>
        <stp>ContractData</stp>
        <stp>P.US.KOSX142450</stp>
        <stp>Symbol</stp>
        <stp/>
        <stp>T</stp>
        <tr r="D122" s="2"/>
        <tr r="D122" s="2"/>
      </tp>
      <tp t="s">
        <v>P.US.KOSZ142650</v>
        <stp/>
        <stp>ContractData</stp>
        <stp>P.US.KOSZ142650</stp>
        <stp>Symbol</stp>
        <stp/>
        <stp>T</stp>
        <tr r="D200" s="2"/>
        <tr r="D200" s="2"/>
      </tp>
      <tp t="s">
        <v>P.US.KOSX142500</v>
        <stp/>
        <stp>ContractData</stp>
        <stp>P.US.KOSX142500</stp>
        <stp>Symbol</stp>
        <stp/>
        <stp>T</stp>
        <tr r="D124" s="2"/>
        <tr r="D124" s="2"/>
      </tp>
      <tp t="s">
        <v>P.US.KOSZ142700</v>
        <stp/>
        <stp>ContractData</stp>
        <stp>P.US.KOSZ142700</stp>
        <stp>Symbol</stp>
        <stp/>
        <stp>T</stp>
        <tr r="D202" s="2"/>
        <tr r="D202" s="2"/>
      </tp>
      <tp t="s">
        <v>P.US.KOSX142550</v>
        <stp/>
        <stp>ContractData</stp>
        <stp>P.US.KOSX142550</stp>
        <stp>Symbol</stp>
        <stp/>
        <stp>T</stp>
        <tr r="D126" s="2"/>
        <tr r="D126" s="2"/>
      </tp>
      <tp t="s">
        <v>P.US.KOSZ142750</v>
        <stp/>
        <stp>ContractData</stp>
        <stp>P.US.KOSZ142750</stp>
        <stp>Symbol</stp>
        <stp/>
        <stp>T</stp>
        <tr r="D204" s="2"/>
        <tr r="D204" s="2"/>
      </tp>
      <tp t="s">
        <v>P.US.KOSV142400</v>
        <stp/>
        <stp>ContractData</stp>
        <stp>P.US.KOSV142400</stp>
        <stp>Symbol</stp>
        <stp/>
        <stp>T</stp>
        <tr r="D50" s="2"/>
        <tr r="D50" s="2"/>
      </tp>
      <tp t="s">
        <v>P.US.KOSZ142800</v>
        <stp/>
        <stp>ContractData</stp>
        <stp>P.US.KOSZ142800</stp>
        <stp>Symbol</stp>
        <stp/>
        <stp>T</stp>
        <tr r="D206" s="2"/>
        <tr r="D206" s="2"/>
      </tp>
      <tp t="s">
        <v>P.US.KOSV142450</v>
        <stp/>
        <stp>ContractData</stp>
        <stp>P.US.KOSV142450</stp>
        <stp>Symbol</stp>
        <stp/>
        <stp>T</stp>
        <tr r="D52" s="2"/>
        <tr r="D52" s="2"/>
      </tp>
      <tp t="s">
        <v>P.US.KOSZ142850</v>
        <stp/>
        <stp>ContractData</stp>
        <stp>P.US.KOSZ142850</stp>
        <stp>Symbol</stp>
        <stp/>
        <stp>T</stp>
        <tr r="D208" s="2"/>
        <tr r="D208" s="2"/>
      </tp>
      <tp t="s">
        <v>P.US.KOSV142500</v>
        <stp/>
        <stp>ContractData</stp>
        <stp>P.US.KOSV142500</stp>
        <stp>Symbol</stp>
        <stp/>
        <stp>T</stp>
        <tr r="D54" s="2"/>
        <tr r="D54" s="2"/>
      </tp>
      <tp t="s">
        <v>P.US.KOSZ142900</v>
        <stp/>
        <stp>ContractData</stp>
        <stp>P.US.KOSZ142900</stp>
        <stp>Symbol</stp>
        <stp/>
        <stp>T</stp>
        <tr r="D210" s="2"/>
        <tr r="D210" s="2"/>
      </tp>
      <tp t="s">
        <v>P.US.KOSV142550</v>
        <stp/>
        <stp>ContractData</stp>
        <stp>P.US.KOSV142550</stp>
        <stp>Symbol</stp>
        <stp/>
        <stp>T</stp>
        <tr r="D56" s="2"/>
        <tr r="D56" s="2"/>
      </tp>
      <tp t="s">
        <v>P.US.KOSZ142950</v>
        <stp/>
        <stp>ContractData</stp>
        <stp>P.US.KOSZ142950</stp>
        <stp>Symbol</stp>
        <stp/>
        <stp>T</stp>
        <tr r="D212" s="2"/>
        <tr r="D212" s="2"/>
      </tp>
      <tp t="s">
        <v>P.US.KOSV142600</v>
        <stp/>
        <stp>ContractData</stp>
        <stp>P.US.KOSV142600</stp>
        <stp>Symbol</stp>
        <stp/>
        <stp>T</stp>
        <tr r="D58" s="2"/>
        <tr r="D58" s="2"/>
      </tp>
      <tp t="s">
        <v>P.US.KOSX142800</v>
        <stp/>
        <stp>ContractData</stp>
        <stp>P.US.KOSX142800</stp>
        <stp>Symbol</stp>
        <stp/>
        <stp>T</stp>
        <tr r="D136" s="2"/>
        <tr r="D136" s="2"/>
      </tp>
      <tp t="s">
        <v>P.US.KOSV142650</v>
        <stp/>
        <stp>ContractData</stp>
        <stp>P.US.KOSV142650</stp>
        <stp>Symbol</stp>
        <stp/>
        <stp>T</stp>
        <tr r="D60" s="2"/>
        <tr r="D60" s="2"/>
      </tp>
      <tp t="s">
        <v>P.US.KOSX142850</v>
        <stp/>
        <stp>ContractData</stp>
        <stp>P.US.KOSX142850</stp>
        <stp>Symbol</stp>
        <stp/>
        <stp>T</stp>
        <tr r="D138" s="2"/>
        <tr r="D138" s="2"/>
      </tp>
      <tp t="s">
        <v>P.US.KOSV142700</v>
        <stp/>
        <stp>ContractData</stp>
        <stp>P.US.KOSV142700</stp>
        <stp>Symbol</stp>
        <stp/>
        <stp>T</stp>
        <tr r="D62" s="2"/>
        <tr r="D62" s="2"/>
      </tp>
      <tp t="s">
        <v>P.US.KOSX142900</v>
        <stp/>
        <stp>ContractData</stp>
        <stp>P.US.KOSX142900</stp>
        <stp>Symbol</stp>
        <stp/>
        <stp>T</stp>
        <tr r="D140" s="2"/>
        <tr r="D140" s="2"/>
      </tp>
      <tp t="s">
        <v>P.US.KOSV142750</v>
        <stp/>
        <stp>ContractData</stp>
        <stp>P.US.KOSV142750</stp>
        <stp>Symbol</stp>
        <stp/>
        <stp>T</stp>
        <tr r="D64" s="2"/>
        <tr r="D64" s="2"/>
      </tp>
      <tp t="s">
        <v>P.US.KOSX142950</v>
        <stp/>
        <stp>ContractData</stp>
        <stp>P.US.KOSX142950</stp>
        <stp>Symbol</stp>
        <stp/>
        <stp>T</stp>
        <tr r="D142" s="2"/>
        <tr r="D142" s="2"/>
      </tp>
      <tp t="s">
        <v>768: Current Message -&gt; Symbol not found</v>
        <stp/>
        <stp>ContractData</stp>
        <stp>P.US.KOSV142200</stp>
        <stp>Symbol</stp>
        <stp/>
        <stp>T</stp>
        <tr r="D42" s="2"/>
      </tp>
      <tp t="s">
        <v>768: Current Message -&gt; Symbol not found</v>
        <stp/>
        <stp>ContractData</stp>
        <stp>P.US.KOSV142250</stp>
        <stp>Symbol</stp>
        <stp/>
        <stp>T</stp>
        <tr r="D44" s="2"/>
      </tp>
      <tp t="s">
        <v>P.US.KOSV142300</v>
        <stp/>
        <stp>ContractData</stp>
        <stp>P.US.KOSV142300</stp>
        <stp>Symbol</stp>
        <stp/>
        <stp>T</stp>
        <tr r="D46" s="2"/>
        <tr r="D46" s="2"/>
      </tp>
      <tp t="s">
        <v>P.US.KOSV142350</v>
        <stp/>
        <stp>ContractData</stp>
        <stp>P.US.KOSV142350</stp>
        <stp>Symbol</stp>
        <stp/>
        <stp>T</stp>
        <tr r="D48" s="2"/>
        <tr r="D48" s="2"/>
      </tp>
      <tp t="s">
        <v/>
        <stp/>
        <stp>StudyData</stp>
        <stp>C.US.KOSG152300</stp>
        <stp>Vol</stp>
        <stp>VolType=Exchange,CoCType=Contract</stp>
        <stp>Vol</stp>
        <stp>D</stp>
        <stp>0</stp>
        <stp>ALL</stp>
        <stp/>
        <stp/>
        <stp>False</stp>
        <stp>T</stp>
        <tr r="G291" s="2"/>
      </tp>
      <tp t="s">
        <v/>
        <stp/>
        <stp>StudyData</stp>
        <stp>C.US.KOSM152900</stp>
        <stp>Vol</stp>
        <stp>VolType=Exchange,CoCType=Contract</stp>
        <stp>Vol</stp>
        <stp>D</stp>
        <stp>0</stp>
        <stp>ALL</stp>
        <stp/>
        <stp/>
        <stp>False</stp>
        <stp>T</stp>
        <tr r="G455" s="2"/>
      </tp>
      <tp t="s">
        <v/>
        <stp/>
        <stp>StudyData</stp>
        <stp>C.US.KOSG152325</stp>
        <stp>Vol</stp>
        <stp>VolType=Exchange,CoCType=Contract</stp>
        <stp>Vol</stp>
        <stp>D</stp>
        <stp>0</stp>
        <stp>ALL</stp>
        <stp/>
        <stp/>
        <stp>False</stp>
        <stp>T</stp>
        <tr r="G292" s="2"/>
      </tp>
      <tp t="s">
        <v/>
        <stp/>
        <stp>StudyData</stp>
        <stp>C.US.KOSG152350</stp>
        <stp>Vol</stp>
        <stp>VolType=Exchange,CoCType=Contract</stp>
        <stp>Vol</stp>
        <stp>D</stp>
        <stp>0</stp>
        <stp>ALL</stp>
        <stp/>
        <stp/>
        <stp>False</stp>
        <stp>T</stp>
        <tr r="G293" s="2"/>
      </tp>
      <tp>
        <v>71</v>
        <stp/>
        <stp>StudyData</stp>
        <stp>C.US.KOSM152950</stp>
        <stp>Vol</stp>
        <stp>VolType=Exchange,CoCType=Contract</stp>
        <stp>Vol</stp>
        <stp>D</stp>
        <stp>0</stp>
        <stp>ALL</stp>
        <stp/>
        <stp/>
        <stp>False</stp>
        <stp>T</stp>
        <tr r="G457" s="2"/>
      </tp>
      <tp t="s">
        <v/>
        <stp/>
        <stp>StudyData</stp>
        <stp>P.US.KOSU152250</stp>
        <stp>Vol</stp>
        <stp>VolType=Exchange,CoCType=Contract</stp>
        <stp>Vol</stp>
        <stp>D</stp>
        <stp>0</stp>
        <stp>ALL</stp>
        <stp/>
        <stp/>
        <stp>False</stp>
        <stp>T</stp>
        <tr r="G534" s="2"/>
      </tp>
      <tp t="s">
        <v/>
        <stp/>
        <stp>StudyData</stp>
        <stp>C.US.KOSF152275</stp>
        <stp>Vol</stp>
        <stp>VolType=Exchange,CoCType=Contract</stp>
        <stp>Vol</stp>
        <stp>D</stp>
        <stp>0</stp>
        <stp>ALL</stp>
        <stp/>
        <stp/>
        <stp>False</stp>
        <stp>T</stp>
        <tr r="G220" s="2"/>
      </tp>
      <tp t="s">
        <v/>
        <stp/>
        <stp>StudyData</stp>
        <stp>C.US.KOSG152375</stp>
        <stp>Vol</stp>
        <stp>VolType=Exchange,CoCType=Contract</stp>
        <stp>Vol</stp>
        <stp>D</stp>
        <stp>0</stp>
        <stp>ALL</stp>
        <stp/>
        <stp/>
        <stp>False</stp>
        <stp>T</stp>
        <tr r="G294" s="2"/>
      </tp>
      <tp t="s">
        <v/>
        <stp/>
        <stp>StudyData</stp>
        <stp>P.US.KOSM152500</stp>
        <stp>Vol</stp>
        <stp>VolType=Exchange,CoCType=Contract</stp>
        <stp>Vol</stp>
        <stp>D</stp>
        <stp>0</stp>
        <stp>ALL</stp>
        <stp/>
        <stp/>
        <stp>False</stp>
        <stp>T</stp>
        <tr r="G474" s="2"/>
      </tp>
      <tp>
        <v>4</v>
        <stp/>
        <stp>StudyData</stp>
        <stp>C.US.KOSX142300</stp>
        <stp>Vol</stp>
        <stp>VolType=Exchange,CoCType=Contract</stp>
        <stp>Vol</stp>
        <stp>D</stp>
        <stp>0</stp>
        <stp>ALL</stp>
        <stp/>
        <stp/>
        <stp>False</stp>
        <stp>T</stp>
        <tr r="G81" s="2"/>
      </tp>
      <tp t="s">
        <v/>
        <stp/>
        <stp>StudyData</stp>
        <stp>C.US.KOSX142325</stp>
        <stp>Vol</stp>
        <stp>VolType=Exchange,CoCType=Contract</stp>
        <stp>Vol</stp>
        <stp>D</stp>
        <stp>0</stp>
        <stp>ALL</stp>
        <stp/>
        <stp/>
        <stp>False</stp>
        <stp>T</stp>
        <tr r="G82" s="2"/>
      </tp>
      <tp t="s">
        <v/>
        <stp/>
        <stp>StudyData</stp>
        <stp>P.US.KOSM152550</stp>
        <stp>Vol</stp>
        <stp>VolType=Exchange,CoCType=Contract</stp>
        <stp>Vol</stp>
        <stp>D</stp>
        <stp>0</stp>
        <stp>ALL</stp>
        <stp/>
        <stp/>
        <stp>False</stp>
        <stp>T</stp>
        <tr r="G476" s="2"/>
      </tp>
      <tp>
        <v>2</v>
        <stp/>
        <stp>StudyData</stp>
        <stp>C.US.KOSX142350</stp>
        <stp>Vol</stp>
        <stp>VolType=Exchange,CoCType=Contract</stp>
        <stp>Vol</stp>
        <stp>D</stp>
        <stp>0</stp>
        <stp>ALL</stp>
        <stp/>
        <stp/>
        <stp>False</stp>
        <stp>T</stp>
        <tr r="G83" s="2"/>
      </tp>
      <tp t="s">
        <v/>
        <stp/>
        <stp>StudyData</stp>
        <stp>C.US.KOSX142375</stp>
        <stp>Vol</stp>
        <stp>VolType=Exchange,CoCType=Contract</stp>
        <stp>Vol</stp>
        <stp>D</stp>
        <stp>0</stp>
        <stp>ALL</stp>
        <stp/>
        <stp/>
        <stp>False</stp>
        <stp>T</stp>
        <tr r="G84" s="2"/>
      </tp>
      <tp t="s">
        <v/>
        <stp/>
        <stp>StudyData</stp>
        <stp>P.US.KOSM152400</stp>
        <stp>Vol</stp>
        <stp>VolType=Exchange,CoCType=Contract</stp>
        <stp>Vol</stp>
        <stp>D</stp>
        <stp>0</stp>
        <stp>ALL</stp>
        <stp/>
        <stp/>
        <stp>False</stp>
        <stp>T</stp>
        <tr r="G470" s="2"/>
      </tp>
      <tp t="s">
        <v/>
        <stp/>
        <stp>StudyData</stp>
        <stp>P.US.KOSM152450</stp>
        <stp>Vol</stp>
        <stp>VolType=Exchange,CoCType=Contract</stp>
        <stp>Vol</stp>
        <stp>D</stp>
        <stp>0</stp>
        <stp>ALL</stp>
        <stp/>
        <stp/>
        <stp>False</stp>
        <stp>T</stp>
        <tr r="G472" s="2"/>
      </tp>
      <tp>
        <v>3</v>
        <stp/>
        <stp>StudyData</stp>
        <stp>C.US.KOSX142275</stp>
        <stp>Vol</stp>
        <stp>VolType=Exchange,CoCType=Contract</stp>
        <stp>Vol</stp>
        <stp>D</stp>
        <stp>0</stp>
        <stp>ALL</stp>
        <stp/>
        <stp/>
        <stp>False</stp>
        <stp>T</stp>
        <tr r="G80" s="2"/>
      </tp>
      <tp t="s">
        <v/>
        <stp/>
        <stp>StudyData</stp>
        <stp>C.US.KOSZ152300</stp>
        <stp>Vol</stp>
        <stp>VolType=Exchange,CoCType=Contract</stp>
        <stp>Vol</stp>
        <stp>D</stp>
        <stp>0</stp>
        <stp>ALL</stp>
        <stp/>
        <stp/>
        <stp>False</stp>
        <stp>T</stp>
        <tr r="G571" s="2"/>
      </tp>
      <tp t="s">
        <v/>
        <stp/>
        <stp>StudyData</stp>
        <stp>P.US.KOSM152700</stp>
        <stp>Vol</stp>
        <stp>VolType=Exchange,CoCType=Contract</stp>
        <stp>Vol</stp>
        <stp>D</stp>
        <stp>0</stp>
        <stp>ALL</stp>
        <stp/>
        <stp/>
        <stp>False</stp>
        <stp>T</stp>
        <tr r="G482" s="2"/>
      </tp>
      <tp t="s">
        <v/>
        <stp/>
        <stp>StudyData</stp>
        <stp>C.US.KOSZ142300</stp>
        <stp>Vol</stp>
        <stp>VolType=Exchange,CoCType=Contract</stp>
        <stp>Vol</stp>
        <stp>D</stp>
        <stp>0</stp>
        <stp>ALL</stp>
        <stp/>
        <stp/>
        <stp>False</stp>
        <stp>T</stp>
        <tr r="G151" s="2"/>
      </tp>
      <tp t="s">
        <v/>
        <stp/>
        <stp>StudyData</stp>
        <stp>C.US.KOSZ142325</stp>
        <stp>Vol</stp>
        <stp>VolType=Exchange,CoCType=Contract</stp>
        <stp>Vol</stp>
        <stp>D</stp>
        <stp>0</stp>
        <stp>ALL</stp>
        <stp/>
        <stp/>
        <stp>False</stp>
        <stp>T</stp>
        <tr r="G152" s="2"/>
      </tp>
      <tp t="s">
        <v/>
        <stp/>
        <stp>StudyData</stp>
        <stp>C.US.KOSZ152350</stp>
        <stp>Vol</stp>
        <stp>VolType=Exchange,CoCType=Contract</stp>
        <stp>Vol</stp>
        <stp>D</stp>
        <stp>0</stp>
        <stp>ALL</stp>
        <stp/>
        <stp/>
        <stp>False</stp>
        <stp>T</stp>
        <tr r="G573" s="2"/>
      </tp>
      <tp t="s">
        <v/>
        <stp/>
        <stp>StudyData</stp>
        <stp>P.US.KOSM152750</stp>
        <stp>Vol</stp>
        <stp>VolType=Exchange,CoCType=Contract</stp>
        <stp>Vol</stp>
        <stp>D</stp>
        <stp>0</stp>
        <stp>ALL</stp>
        <stp/>
        <stp/>
        <stp>False</stp>
        <stp>T</stp>
        <tr r="G484" s="2"/>
      </tp>
      <tp t="s">
        <v/>
        <stp/>
        <stp>StudyData</stp>
        <stp>C.US.KOSZ142350</stp>
        <stp>Vol</stp>
        <stp>VolType=Exchange,CoCType=Contract</stp>
        <stp>Vol</stp>
        <stp>D</stp>
        <stp>0</stp>
        <stp>ALL</stp>
        <stp/>
        <stp/>
        <stp>False</stp>
        <stp>T</stp>
        <tr r="G153" s="2"/>
      </tp>
      <tp t="s">
        <v/>
        <stp/>
        <stp>StudyData</stp>
        <stp>C.US.KOSZ142375</stp>
        <stp>Vol</stp>
        <stp>VolType=Exchange,CoCType=Contract</stp>
        <stp>Vol</stp>
        <stp>D</stp>
        <stp>0</stp>
        <stp>ALL</stp>
        <stp/>
        <stp/>
        <stp>False</stp>
        <stp>T</stp>
        <tr r="G154" s="2"/>
      </tp>
      <tp>
        <v>128</v>
        <stp/>
        <stp>StudyData</stp>
        <stp>P.US.KOSH152275</stp>
        <stp>Vol</stp>
        <stp>VolType=Exchange,CoCType=Contract</stp>
        <stp>Vol</stp>
        <stp>D</stp>
        <stp>0</stp>
        <stp>ALL</stp>
        <stp/>
        <stp/>
        <stp>False</stp>
        <stp>T</stp>
        <tr r="G395" s="2"/>
      </tp>
      <tp>
        <v>46</v>
        <stp/>
        <stp>StudyData</stp>
        <stp>P.US.KOSH152300</stp>
        <stp>Vol</stp>
        <stp>VolType=Exchange,CoCType=Contract</stp>
        <stp>Vol</stp>
        <stp>D</stp>
        <stp>0</stp>
        <stp>ALL</stp>
        <stp/>
        <stp/>
        <stp>False</stp>
        <stp>T</stp>
        <tr r="G396" s="2"/>
      </tp>
      <tp t="s">
        <v/>
        <stp/>
        <stp>StudyData</stp>
        <stp>P.US.KOSM152600</stp>
        <stp>Vol</stp>
        <stp>VolType=Exchange,CoCType=Contract</stp>
        <stp>Vol</stp>
        <stp>D</stp>
        <stp>0</stp>
        <stp>ALL</stp>
        <stp/>
        <stp/>
        <stp>False</stp>
        <stp>T</stp>
        <tr r="G478" s="2"/>
      </tp>
      <tp t="s">
        <v/>
        <stp/>
        <stp>StudyData</stp>
        <stp>P.US.KOSH152325</stp>
        <stp>Vol</stp>
        <stp>VolType=Exchange,CoCType=Contract</stp>
        <stp>Vol</stp>
        <stp>D</stp>
        <stp>0</stp>
        <stp>ALL</stp>
        <stp/>
        <stp/>
        <stp>False</stp>
        <stp>T</stp>
        <tr r="G397" s="2"/>
      </tp>
      <tp>
        <v>26</v>
        <stp/>
        <stp>StudyData</stp>
        <stp>P.US.KOSH152350</stp>
        <stp>Vol</stp>
        <stp>VolType=Exchange,CoCType=Contract</stp>
        <stp>Vol</stp>
        <stp>D</stp>
        <stp>0</stp>
        <stp>ALL</stp>
        <stp/>
        <stp/>
        <stp>False</stp>
        <stp>T</stp>
        <tr r="G398" s="2"/>
      </tp>
      <tp t="s">
        <v/>
        <stp/>
        <stp>StudyData</stp>
        <stp>P.US.KOSM152650</stp>
        <stp>Vol</stp>
        <stp>VolType=Exchange,CoCType=Contract</stp>
        <stp>Vol</stp>
        <stp>D</stp>
        <stp>0</stp>
        <stp>ALL</stp>
        <stp/>
        <stp/>
        <stp>False</stp>
        <stp>T</stp>
        <tr r="G480" s="2"/>
      </tp>
      <tp>
        <v>12</v>
        <stp/>
        <stp>StudyData</stp>
        <stp>C.US.KOSZ142275</stp>
        <stp>Vol</stp>
        <stp>VolType=Exchange,CoCType=Contract</stp>
        <stp>Vol</stp>
        <stp>D</stp>
        <stp>0</stp>
        <stp>ALL</stp>
        <stp/>
        <stp/>
        <stp>False</stp>
        <stp>T</stp>
        <tr r="G150" s="2"/>
      </tp>
      <tp t="s">
        <v/>
        <stp/>
        <stp>StudyData</stp>
        <stp>P.US.KOSH152375</stp>
        <stp>Vol</stp>
        <stp>VolType=Exchange,CoCType=Contract</stp>
        <stp>Vol</stp>
        <stp>D</stp>
        <stp>0</stp>
        <stp>ALL</stp>
        <stp/>
        <stp/>
        <stp>False</stp>
        <stp>T</stp>
        <tr r="G399" s="2"/>
      </tp>
      <tp t="s">
        <v/>
        <stp/>
        <stp>StudyData</stp>
        <stp>C.US.KOSZ152500</stp>
        <stp>Vol</stp>
        <stp>VolType=Exchange,CoCType=Contract</stp>
        <stp>Vol</stp>
        <stp>D</stp>
        <stp>0</stp>
        <stp>ALL</stp>
        <stp/>
        <stp/>
        <stp>False</stp>
        <stp>T</stp>
        <tr r="G579" s="2"/>
      </tp>
      <tp>
        <v>27</v>
        <stp/>
        <stp>StudyData</stp>
        <stp>P.US.KOSH152400</stp>
        <stp>Vol</stp>
        <stp>VolType=Exchange,CoCType=Contract</stp>
        <stp>Vol</stp>
        <stp>D</stp>
        <stp>0</stp>
        <stp>ALL</stp>
        <stp/>
        <stp/>
        <stp>False</stp>
        <stp>T</stp>
        <tr r="G400" s="2"/>
      </tp>
      <tp>
        <v>5</v>
        <stp/>
        <stp>StudyData</stp>
        <stp>C.US.KOSV142900</stp>
        <stp>Vol</stp>
        <stp>VolType=Exchange,CoCType=Contract</stp>
        <stp>Vol</stp>
        <stp>D</stp>
        <stp>0</stp>
        <stp>ALL</stp>
        <stp/>
        <stp/>
        <stp>False</stp>
        <stp>T</stp>
        <tr r="G35" s="2"/>
      </tp>
      <tp>
        <v>3715</v>
        <stp/>
        <stp>StudyData</stp>
        <stp>C.US.KOSX142700</stp>
        <stp>Vol</stp>
        <stp>VolType=Exchange,CoCType=Contract</stp>
        <stp>Vol</stp>
        <stp>D</stp>
        <stp>0</stp>
        <stp>ALL</stp>
        <stp/>
        <stp/>
        <stp>False</stp>
        <stp>T</stp>
        <tr r="G97" s="2"/>
      </tp>
      <tp>
        <v>3</v>
        <stp/>
        <stp>StudyData</stp>
        <stp>C.US.KOSZ142500</stp>
        <stp>Vol</stp>
        <stp>VolType=Exchange,CoCType=Contract</stp>
        <stp>Vol</stp>
        <stp>D</stp>
        <stp>0</stp>
        <stp>ALL</stp>
        <stp/>
        <stp/>
        <stp>False</stp>
        <stp>T</stp>
        <tr r="G159" s="2"/>
      </tp>
      <tp>
        <v>4</v>
        <stp/>
        <stp>StudyData</stp>
        <stp>C.US.KOSV142925</stp>
        <stp>Vol</stp>
        <stp>VolType=Exchange,CoCType=Contract</stp>
        <stp>Vol</stp>
        <stp>D</stp>
        <stp>0</stp>
        <stp>ALL</stp>
        <stp/>
        <stp/>
        <stp>False</stp>
        <stp>T</stp>
        <tr r="G36" s="2"/>
      </tp>
      <tp>
        <v>3788</v>
        <stp/>
        <stp>StudyData</stp>
        <stp>C.US.KOSX142725</stp>
        <stp>Vol</stp>
        <stp>VolType=Exchange,CoCType=Contract</stp>
        <stp>Vol</stp>
        <stp>D</stp>
        <stp>0</stp>
        <stp>ALL</stp>
        <stp/>
        <stp/>
        <stp>False</stp>
        <stp>T</stp>
        <tr r="G98" s="2"/>
      </tp>
      <tp>
        <v>3</v>
        <stp/>
        <stp>StudyData</stp>
        <stp>C.US.KOSZ142525</stp>
        <stp>Vol</stp>
        <stp>VolType=Exchange,CoCType=Contract</stp>
        <stp>Vol</stp>
        <stp>D</stp>
        <stp>0</stp>
        <stp>ALL</stp>
        <stp/>
        <stp/>
        <stp>False</stp>
        <stp>T</stp>
        <tr r="G160" s="2"/>
      </tp>
      <tp t="s">
        <v/>
        <stp/>
        <stp>StudyData</stp>
        <stp>P.US.KOSH152425</stp>
        <stp>Vol</stp>
        <stp>VolType=Exchange,CoCType=Contract</stp>
        <stp>Vol</stp>
        <stp>D</stp>
        <stp>0</stp>
        <stp>ALL</stp>
        <stp/>
        <stp/>
        <stp>False</stp>
        <stp>T</stp>
        <tr r="G401" s="2"/>
      </tp>
      <tp t="s">
        <v/>
        <stp/>
        <stp>StudyData</stp>
        <stp>C.US.KOSZ152550</stp>
        <stp>Vol</stp>
        <stp>VolType=Exchange,CoCType=Contract</stp>
        <stp>Vol</stp>
        <stp>D</stp>
        <stp>0</stp>
        <stp>ALL</stp>
        <stp/>
        <stp/>
        <stp>False</stp>
        <stp>T</stp>
        <tr r="G581" s="2"/>
      </tp>
      <tp>
        <v>9</v>
        <stp/>
        <stp>StudyData</stp>
        <stp>P.US.KOSH152450</stp>
        <stp>Vol</stp>
        <stp>VolType=Exchange,CoCType=Contract</stp>
        <stp>Vol</stp>
        <stp>D</stp>
        <stp>0</stp>
        <stp>ALL</stp>
        <stp/>
        <stp/>
        <stp>False</stp>
        <stp>T</stp>
        <tr r="G402" s="2"/>
      </tp>
      <tp>
        <v>15</v>
        <stp/>
        <stp>StudyData</stp>
        <stp>C.US.KOSV142950</stp>
        <stp>Vol</stp>
        <stp>VolType=Exchange,CoCType=Contract</stp>
        <stp>Vol</stp>
        <stp>D</stp>
        <stp>0</stp>
        <stp>ALL</stp>
        <stp/>
        <stp/>
        <stp>False</stp>
        <stp>T</stp>
        <tr r="G37" s="2"/>
      </tp>
      <tp>
        <v>2739</v>
        <stp/>
        <stp>StudyData</stp>
        <stp>C.US.KOSX142750</stp>
        <stp>Vol</stp>
        <stp>VolType=Exchange,CoCType=Contract</stp>
        <stp>Vol</stp>
        <stp>D</stp>
        <stp>0</stp>
        <stp>ALL</stp>
        <stp/>
        <stp/>
        <stp>False</stp>
        <stp>T</stp>
        <tr r="G99" s="2"/>
      </tp>
      <tp t="s">
        <v/>
        <stp/>
        <stp>StudyData</stp>
        <stp>C.US.KOSZ142550</stp>
        <stp>Vol</stp>
        <stp>VolType=Exchange,CoCType=Contract</stp>
        <stp>Vol</stp>
        <stp>D</stp>
        <stp>0</stp>
        <stp>ALL</stp>
        <stp/>
        <stp/>
        <stp>False</stp>
        <stp>T</stp>
        <tr r="G161" s="2"/>
      </tp>
      <tp>
        <v>1344</v>
        <stp/>
        <stp>StudyData</stp>
        <stp>C.US.KOSX142775</stp>
        <stp>Vol</stp>
        <stp>VolType=Exchange,CoCType=Contract</stp>
        <stp>Vol</stp>
        <stp>D</stp>
        <stp>0</stp>
        <stp>ALL</stp>
        <stp/>
        <stp/>
        <stp>False</stp>
        <stp>T</stp>
        <tr r="G100" s="2"/>
      </tp>
      <tp t="s">
        <v/>
        <stp/>
        <stp>StudyData</stp>
        <stp>C.US.KOSZ142575</stp>
        <stp>Vol</stp>
        <stp>VolType=Exchange,CoCType=Contract</stp>
        <stp>Vol</stp>
        <stp>D</stp>
        <stp>0</stp>
        <stp>ALL</stp>
        <stp/>
        <stp/>
        <stp>False</stp>
        <stp>T</stp>
        <tr r="G162" s="2"/>
      </tp>
      <tp t="s">
        <v/>
        <stp/>
        <stp>StudyData</stp>
        <stp>P.US.KOSH152475</stp>
        <stp>Vol</stp>
        <stp>VolType=Exchange,CoCType=Contract</stp>
        <stp>Vol</stp>
        <stp>D</stp>
        <stp>0</stp>
        <stp>ALL</stp>
        <stp/>
        <stp/>
        <stp>False</stp>
        <stp>T</stp>
        <tr r="G403" s="2"/>
      </tp>
      <tp t="s">
        <v/>
        <stp/>
        <stp>StudyData</stp>
        <stp>C.US.KOSZ152400</stp>
        <stp>Vol</stp>
        <stp>VolType=Exchange,CoCType=Contract</stp>
        <stp>Vol</stp>
        <stp>D</stp>
        <stp>0</stp>
        <stp>ALL</stp>
        <stp/>
        <stp/>
        <stp>False</stp>
        <stp>T</stp>
        <tr r="G575" s="2"/>
      </tp>
      <tp t="s">
        <v/>
        <stp/>
        <stp>StudyData</stp>
        <stp>P.US.KOSH152500</stp>
        <stp>Vol</stp>
        <stp>VolType=Exchange,CoCType=Contract</stp>
        <stp>Vol</stp>
        <stp>D</stp>
        <stp>0</stp>
        <stp>ALL</stp>
        <stp/>
        <stp/>
        <stp>False</stp>
        <stp>T</stp>
        <tr r="G404" s="2"/>
      </tp>
      <tp>
        <v>5703</v>
        <stp/>
        <stp>StudyData</stp>
        <stp>C.US.KOSV142800</stp>
        <stp>Vol</stp>
        <stp>VolType=Exchange,CoCType=Contract</stp>
        <stp>Vol</stp>
        <stp>D</stp>
        <stp>0</stp>
        <stp>ALL</stp>
        <stp/>
        <stp/>
        <stp>False</stp>
        <stp>T</stp>
        <tr r="G31" s="2"/>
      </tp>
      <tp>
        <v>616</v>
        <stp/>
        <stp>StudyData</stp>
        <stp>C.US.KOSX142600</stp>
        <stp>Vol</stp>
        <stp>VolType=Exchange,CoCType=Contract</stp>
        <stp>Vol</stp>
        <stp>D</stp>
        <stp>0</stp>
        <stp>ALL</stp>
        <stp/>
        <stp/>
        <stp>False</stp>
        <stp>T</stp>
        <tr r="G93" s="2"/>
      </tp>
      <tp t="s">
        <v/>
        <stp/>
        <stp>StudyData</stp>
        <stp>C.US.KOSZ142400</stp>
        <stp>Vol</stp>
        <stp>VolType=Exchange,CoCType=Contract</stp>
        <stp>Vol</stp>
        <stp>D</stp>
        <stp>0</stp>
        <stp>ALL</stp>
        <stp/>
        <stp/>
        <stp>False</stp>
        <stp>T</stp>
        <tr r="G155" s="2"/>
      </tp>
      <tp>
        <v>1162</v>
        <stp/>
        <stp>StudyData</stp>
        <stp>C.US.KOSV142825</stp>
        <stp>Vol</stp>
        <stp>VolType=Exchange,CoCType=Contract</stp>
        <stp>Vol</stp>
        <stp>D</stp>
        <stp>0</stp>
        <stp>ALL</stp>
        <stp/>
        <stp/>
        <stp>False</stp>
        <stp>T</stp>
        <tr r="G32" s="2"/>
      </tp>
      <tp>
        <v>613</v>
        <stp/>
        <stp>StudyData</stp>
        <stp>C.US.KOSX142625</stp>
        <stp>Vol</stp>
        <stp>VolType=Exchange,CoCType=Contract</stp>
        <stp>Vol</stp>
        <stp>D</stp>
        <stp>0</stp>
        <stp>ALL</stp>
        <stp/>
        <stp/>
        <stp>False</stp>
        <stp>T</stp>
        <tr r="G94" s="2"/>
      </tp>
      <tp>
        <v>2</v>
        <stp/>
        <stp>StudyData</stp>
        <stp>C.US.KOSZ142425</stp>
        <stp>Vol</stp>
        <stp>VolType=Exchange,CoCType=Contract</stp>
        <stp>Vol</stp>
        <stp>D</stp>
        <stp>0</stp>
        <stp>ALL</stp>
        <stp/>
        <stp/>
        <stp>False</stp>
        <stp>T</stp>
        <tr r="G156" s="2"/>
      </tp>
      <tp t="s">
        <v/>
        <stp/>
        <stp>StudyData</stp>
        <stp>P.US.KOSH152525</stp>
        <stp>Vol</stp>
        <stp>VolType=Exchange,CoCType=Contract</stp>
        <stp>Vol</stp>
        <stp>D</stp>
        <stp>0</stp>
        <stp>ALL</stp>
        <stp/>
        <stp/>
        <stp>False</stp>
        <stp>T</stp>
        <tr r="G405" s="2"/>
      </tp>
      <tp t="s">
        <v/>
        <stp/>
        <stp>StudyData</stp>
        <stp>C.US.KOSZ152450</stp>
        <stp>Vol</stp>
        <stp>VolType=Exchange,CoCType=Contract</stp>
        <stp>Vol</stp>
        <stp>D</stp>
        <stp>0</stp>
        <stp>ALL</stp>
        <stp/>
        <stp/>
        <stp>False</stp>
        <stp>T</stp>
        <tr r="G577" s="2"/>
      </tp>
      <tp t="s">
        <v/>
        <stp/>
        <stp>StudyData</stp>
        <stp>P.US.KOSH152550</stp>
        <stp>Vol</stp>
        <stp>VolType=Exchange,CoCType=Contract</stp>
        <stp>Vol</stp>
        <stp>D</stp>
        <stp>0</stp>
        <stp>ALL</stp>
        <stp/>
        <stp/>
        <stp>False</stp>
        <stp>T</stp>
        <tr r="G406" s="2"/>
      </tp>
      <tp>
        <v>2263</v>
        <stp/>
        <stp>StudyData</stp>
        <stp>C.US.KOSV142850</stp>
        <stp>Vol</stp>
        <stp>VolType=Exchange,CoCType=Contract</stp>
        <stp>Vol</stp>
        <stp>D</stp>
        <stp>0</stp>
        <stp>ALL</stp>
        <stp/>
        <stp/>
        <stp>False</stp>
        <stp>T</stp>
        <tr r="G33" s="2"/>
      </tp>
      <tp>
        <v>1936</v>
        <stp/>
        <stp>StudyData</stp>
        <stp>C.US.KOSX142650</stp>
        <stp>Vol</stp>
        <stp>VolType=Exchange,CoCType=Contract</stp>
        <stp>Vol</stp>
        <stp>D</stp>
        <stp>0</stp>
        <stp>ALL</stp>
        <stp/>
        <stp/>
        <stp>False</stp>
        <stp>T</stp>
        <tr r="G95" s="2"/>
      </tp>
      <tp t="s">
        <v/>
        <stp/>
        <stp>StudyData</stp>
        <stp>C.US.KOSZ142450</stp>
        <stp>Vol</stp>
        <stp>VolType=Exchange,CoCType=Contract</stp>
        <stp>Vol</stp>
        <stp>D</stp>
        <stp>0</stp>
        <stp>ALL</stp>
        <stp/>
        <stp/>
        <stp>False</stp>
        <stp>T</stp>
        <tr r="G157" s="2"/>
      </tp>
      <tp>
        <v>243</v>
        <stp/>
        <stp>StudyData</stp>
        <stp>C.US.KOSV142875</stp>
        <stp>Vol</stp>
        <stp>VolType=Exchange,CoCType=Contract</stp>
        <stp>Vol</stp>
        <stp>D</stp>
        <stp>0</stp>
        <stp>ALL</stp>
        <stp/>
        <stp/>
        <stp>False</stp>
        <stp>T</stp>
        <tr r="G34" s="2"/>
      </tp>
      <tp>
        <v>2161</v>
        <stp/>
        <stp>StudyData</stp>
        <stp>C.US.KOSX142675</stp>
        <stp>Vol</stp>
        <stp>VolType=Exchange,CoCType=Contract</stp>
        <stp>Vol</stp>
        <stp>D</stp>
        <stp>0</stp>
        <stp>ALL</stp>
        <stp/>
        <stp/>
        <stp>False</stp>
        <stp>T</stp>
        <tr r="G96" s="2"/>
      </tp>
      <tp t="s">
        <v/>
        <stp/>
        <stp>StudyData</stp>
        <stp>C.US.KOSZ142475</stp>
        <stp>Vol</stp>
        <stp>VolType=Exchange,CoCType=Contract</stp>
        <stp>Vol</stp>
        <stp>D</stp>
        <stp>0</stp>
        <stp>ALL</stp>
        <stp/>
        <stp/>
        <stp>False</stp>
        <stp>T</stp>
        <tr r="G158" s="2"/>
      </tp>
      <tp t="s">
        <v/>
        <stp/>
        <stp>StudyData</stp>
        <stp>P.US.KOSH152575</stp>
        <stp>Vol</stp>
        <stp>VolType=Exchange,CoCType=Contract</stp>
        <stp>Vol</stp>
        <stp>D</stp>
        <stp>0</stp>
        <stp>ALL</stp>
        <stp/>
        <stp/>
        <stp>False</stp>
        <stp>T</stp>
        <tr r="G407" s="2"/>
      </tp>
      <tp>
        <v>13</v>
        <stp/>
        <stp>ContractData</stp>
        <stp>C.KOS</stp>
        <stp>OptionDaysToExp</stp>
        <stp/>
        <stp>T</stp>
        <tr r="F4" s="1"/>
      </tp>
      <tp t="s">
        <v/>
        <stp/>
        <stp>StudyData</stp>
        <stp>C.US.KOSU152800</stp>
        <stp>Vol</stp>
        <stp>VolType=Exchange,CoCType=Contract</stp>
        <stp>Vol</stp>
        <stp>D</stp>
        <stp>0</stp>
        <stp>ALL</stp>
        <stp/>
        <stp/>
        <stp>False</stp>
        <stp>T</stp>
        <tr r="G521" s="2"/>
      </tp>
      <tp t="s">
        <v/>
        <stp/>
        <stp>StudyData</stp>
        <stp>C.US.KOSZ152700</stp>
        <stp>Vol</stp>
        <stp>VolType=Exchange,CoCType=Contract</stp>
        <stp>Vol</stp>
        <stp>D</stp>
        <stp>0</stp>
        <stp>ALL</stp>
        <stp/>
        <stp/>
        <stp>False</stp>
        <stp>T</stp>
        <tr r="G587" s="2"/>
      </tp>
      <tp t="s">
        <v/>
        <stp/>
        <stp>StudyData</stp>
        <stp>P.US.KOSF152800</stp>
        <stp>Vol</stp>
        <stp>VolType=Exchange,CoCType=Contract</stp>
        <stp>Vol</stp>
        <stp>D</stp>
        <stp>0</stp>
        <stp>ALL</stp>
        <stp/>
        <stp/>
        <stp>False</stp>
        <stp>T</stp>
        <tr r="G276" s="2"/>
      </tp>
      <tp>
        <v>27</v>
        <stp/>
        <stp>StudyData</stp>
        <stp>P.US.KOSH152600</stp>
        <stp>Vol</stp>
        <stp>VolType=Exchange,CoCType=Contract</stp>
        <stp>Vol</stp>
        <stp>D</stp>
        <stp>0</stp>
        <stp>ALL</stp>
        <stp/>
        <stp/>
        <stp>False</stp>
        <stp>T</stp>
        <tr r="G408" s="2"/>
      </tp>
      <tp>
        <v>46</v>
        <stp/>
        <stp>StudyData</stp>
        <stp>P.US.KOSM152300</stp>
        <stp>Vol</stp>
        <stp>VolType=Exchange,CoCType=Contract</stp>
        <stp>Vol</stp>
        <stp>D</stp>
        <stp>0</stp>
        <stp>ALL</stp>
        <stp/>
        <stp/>
        <stp>False</stp>
        <stp>T</stp>
        <tr r="G466" s="2"/>
      </tp>
      <tp>
        <v>20</v>
        <stp/>
        <stp>StudyData</stp>
        <stp>C.US.KOSX142500</stp>
        <stp>Vol</stp>
        <stp>VolType=Exchange,CoCType=Contract</stp>
        <stp>Vol</stp>
        <stp>D</stp>
        <stp>0</stp>
        <stp>ALL</stp>
        <stp/>
        <stp/>
        <stp>False</stp>
        <stp>T</stp>
        <tr r="G89" s="2"/>
      </tp>
      <tp>
        <v>158</v>
        <stp/>
        <stp>StudyData</stp>
        <stp>C.US.KOSZ142700</stp>
        <stp>Vol</stp>
        <stp>VolType=Exchange,CoCType=Contract</stp>
        <stp>Vol</stp>
        <stp>D</stp>
        <stp>0</stp>
        <stp>ALL</stp>
        <stp/>
        <stp/>
        <stp>False</stp>
        <stp>T</stp>
        <tr r="G167" s="2"/>
      </tp>
      <tp>
        <v>6</v>
        <stp/>
        <stp>StudyData</stp>
        <stp>C.US.KOSX142525</stp>
        <stp>Vol</stp>
        <stp>VolType=Exchange,CoCType=Contract</stp>
        <stp>Vol</stp>
        <stp>D</stp>
        <stp>0</stp>
        <stp>ALL</stp>
        <stp/>
        <stp/>
        <stp>False</stp>
        <stp>T</stp>
        <tr r="G90" s="2"/>
      </tp>
      <tp>
        <v>47</v>
        <stp/>
        <stp>StudyData</stp>
        <stp>C.US.KOSZ142725</stp>
        <stp>Vol</stp>
        <stp>VolType=Exchange,CoCType=Contract</stp>
        <stp>Vol</stp>
        <stp>D</stp>
        <stp>0</stp>
        <stp>ALL</stp>
        <stp/>
        <stp/>
        <stp>False</stp>
        <stp>T</stp>
        <tr r="G168" s="2"/>
      </tp>
      <tp t="s">
        <v/>
        <stp/>
        <stp>StudyData</stp>
        <stp>P.US.KOSF152825</stp>
        <stp>Vol</stp>
        <stp>VolType=Exchange,CoCType=Contract</stp>
        <stp>Vol</stp>
        <stp>D</stp>
        <stp>0</stp>
        <stp>ALL</stp>
        <stp/>
        <stp/>
        <stp>False</stp>
        <stp>T</stp>
        <tr r="G277" s="2"/>
      </tp>
      <tp t="s">
        <v/>
        <stp/>
        <stp>StudyData</stp>
        <stp>P.US.KOSH152625</stp>
        <stp>Vol</stp>
        <stp>VolType=Exchange,CoCType=Contract</stp>
        <stp>Vol</stp>
        <stp>D</stp>
        <stp>0</stp>
        <stp>ALL</stp>
        <stp/>
        <stp/>
        <stp>False</stp>
        <stp>T</stp>
        <tr r="G409" s="2"/>
      </tp>
      <tp t="s">
        <v/>
        <stp/>
        <stp>StudyData</stp>
        <stp>C.US.KOSU152850</stp>
        <stp>Vol</stp>
        <stp>VolType=Exchange,CoCType=Contract</stp>
        <stp>Vol</stp>
        <stp>D</stp>
        <stp>0</stp>
        <stp>ALL</stp>
        <stp/>
        <stp/>
        <stp>False</stp>
        <stp>T</stp>
        <tr r="G523" s="2"/>
      </tp>
      <tp t="s">
        <v/>
        <stp/>
        <stp>StudyData</stp>
        <stp>C.US.KOSZ152750</stp>
        <stp>Vol</stp>
        <stp>VolType=Exchange,CoCType=Contract</stp>
        <stp>Vol</stp>
        <stp>D</stp>
        <stp>0</stp>
        <stp>ALL</stp>
        <stp/>
        <stp/>
        <stp>False</stp>
        <stp>T</stp>
        <tr r="G589" s="2"/>
      </tp>
      <tp t="s">
        <v/>
        <stp/>
        <stp>StudyData</stp>
        <stp>P.US.KOSF152850</stp>
        <stp>Vol</stp>
        <stp>VolType=Exchange,CoCType=Contract</stp>
        <stp>Vol</stp>
        <stp>D</stp>
        <stp>0</stp>
        <stp>ALL</stp>
        <stp/>
        <stp/>
        <stp>False</stp>
        <stp>T</stp>
        <tr r="G278" s="2"/>
      </tp>
      <tp t="s">
        <v/>
        <stp/>
        <stp>StudyData</stp>
        <stp>P.US.KOSH152650</stp>
        <stp>Vol</stp>
        <stp>VolType=Exchange,CoCType=Contract</stp>
        <stp>Vol</stp>
        <stp>D</stp>
        <stp>0</stp>
        <stp>ALL</stp>
        <stp/>
        <stp/>
        <stp>False</stp>
        <stp>T</stp>
        <tr r="G410" s="2"/>
      </tp>
      <tp>
        <v>25</v>
        <stp/>
        <stp>StudyData</stp>
        <stp>P.US.KOSM152350</stp>
        <stp>Vol</stp>
        <stp>VolType=Exchange,CoCType=Contract</stp>
        <stp>Vol</stp>
        <stp>D</stp>
        <stp>0</stp>
        <stp>ALL</stp>
        <stp/>
        <stp/>
        <stp>False</stp>
        <stp>T</stp>
        <tr r="G468" s="2"/>
      </tp>
      <tp>
        <v>51</v>
        <stp/>
        <stp>StudyData</stp>
        <stp>C.US.KOSX142550</stp>
        <stp>Vol</stp>
        <stp>VolType=Exchange,CoCType=Contract</stp>
        <stp>Vol</stp>
        <stp>D</stp>
        <stp>0</stp>
        <stp>ALL</stp>
        <stp/>
        <stp/>
        <stp>False</stp>
        <stp>T</stp>
        <tr r="G91" s="2"/>
      </tp>
      <tp>
        <v>364</v>
        <stp/>
        <stp>StudyData</stp>
        <stp>C.US.KOSZ142750</stp>
        <stp>Vol</stp>
        <stp>VolType=Exchange,CoCType=Contract</stp>
        <stp>Vol</stp>
        <stp>D</stp>
        <stp>0</stp>
        <stp>ALL</stp>
        <stp/>
        <stp/>
        <stp>False</stp>
        <stp>T</stp>
        <tr r="G169" s="2"/>
      </tp>
      <tp>
        <v>91</v>
        <stp/>
        <stp>StudyData</stp>
        <stp>C.US.KOSX142575</stp>
        <stp>Vol</stp>
        <stp>VolType=Exchange,CoCType=Contract</stp>
        <stp>Vol</stp>
        <stp>D</stp>
        <stp>0</stp>
        <stp>ALL</stp>
        <stp/>
        <stp/>
        <stp>False</stp>
        <stp>T</stp>
        <tr r="G92" s="2"/>
      </tp>
      <tp>
        <v>182</v>
        <stp/>
        <stp>StudyData</stp>
        <stp>C.US.KOSZ142775</stp>
        <stp>Vol</stp>
        <stp>VolType=Exchange,CoCType=Contract</stp>
        <stp>Vol</stp>
        <stp>D</stp>
        <stp>0</stp>
        <stp>ALL</stp>
        <stp/>
        <stp/>
        <stp>False</stp>
        <stp>T</stp>
        <tr r="G170" s="2"/>
      </tp>
      <tp t="s">
        <v/>
        <stp/>
        <stp>StudyData</stp>
        <stp>P.US.KOSF152875</stp>
        <stp>Vol</stp>
        <stp>VolType=Exchange,CoCType=Contract</stp>
        <stp>Vol</stp>
        <stp>D</stp>
        <stp>0</stp>
        <stp>ALL</stp>
        <stp/>
        <stp/>
        <stp>False</stp>
        <stp>T</stp>
        <tr r="G279" s="2"/>
      </tp>
      <tp t="s">
        <v/>
        <stp/>
        <stp>StudyData</stp>
        <stp>P.US.KOSH152675</stp>
        <stp>Vol</stp>
        <stp>VolType=Exchange,CoCType=Contract</stp>
        <stp>Vol</stp>
        <stp>D</stp>
        <stp>0</stp>
        <stp>ALL</stp>
        <stp/>
        <stp/>
        <stp>False</stp>
        <stp>T</stp>
        <tr r="G411" s="2"/>
      </tp>
      <tp t="s">
        <v/>
        <stp/>
        <stp>StudyData</stp>
        <stp>C.US.KOSU152900</stp>
        <stp>Vol</stp>
        <stp>VolType=Exchange,CoCType=Contract</stp>
        <stp>Vol</stp>
        <stp>D</stp>
        <stp>0</stp>
        <stp>ALL</stp>
        <stp/>
        <stp/>
        <stp>False</stp>
        <stp>T</stp>
        <tr r="G525" s="2"/>
      </tp>
      <tp t="s">
        <v/>
        <stp/>
        <stp>StudyData</stp>
        <stp>C.US.KOSZ152600</stp>
        <stp>Vol</stp>
        <stp>VolType=Exchange,CoCType=Contract</stp>
        <stp>Vol</stp>
        <stp>D</stp>
        <stp>0</stp>
        <stp>ALL</stp>
        <stp/>
        <stp/>
        <stp>False</stp>
        <stp>T</stp>
        <tr r="G583" s="2"/>
      </tp>
      <tp t="s">
        <v/>
        <stp/>
        <stp>StudyData</stp>
        <stp>P.US.KOSF152900</stp>
        <stp>Vol</stp>
        <stp>VolType=Exchange,CoCType=Contract</stp>
        <stp>Vol</stp>
        <stp>D</stp>
        <stp>0</stp>
        <stp>ALL</stp>
        <stp/>
        <stp/>
        <stp>False</stp>
        <stp>T</stp>
        <tr r="G280" s="2"/>
      </tp>
      <tp t="s">
        <v/>
        <stp/>
        <stp>StudyData</stp>
        <stp>P.US.KOSH152700</stp>
        <stp>Vol</stp>
        <stp>VolType=Exchange,CoCType=Contract</stp>
        <stp>Vol</stp>
        <stp>D</stp>
        <stp>0</stp>
        <stp>ALL</stp>
        <stp/>
        <stp/>
        <stp>False</stp>
        <stp>T</stp>
        <tr r="G412" s="2"/>
      </tp>
      <tp t="s">
        <v/>
        <stp/>
        <stp>StudyData</stp>
        <stp>C.US.KOSX142400</stp>
        <stp>Vol</stp>
        <stp>VolType=Exchange,CoCType=Contract</stp>
        <stp>Vol</stp>
        <stp>D</stp>
        <stp>0</stp>
        <stp>ALL</stp>
        <stp/>
        <stp/>
        <stp>False</stp>
        <stp>T</stp>
        <tr r="G85" s="2"/>
      </tp>
      <tp>
        <v>87</v>
        <stp/>
        <stp>StudyData</stp>
        <stp>C.US.KOSZ142600</stp>
        <stp>Vol</stp>
        <stp>VolType=Exchange,CoCType=Contract</stp>
        <stp>Vol</stp>
        <stp>D</stp>
        <stp>0</stp>
        <stp>ALL</stp>
        <stp/>
        <stp/>
        <stp>False</stp>
        <stp>T</stp>
        <tr r="G163" s="2"/>
      </tp>
      <tp t="s">
        <v/>
        <stp/>
        <stp>StudyData</stp>
        <stp>C.US.KOSX142425</stp>
        <stp>Vol</stp>
        <stp>VolType=Exchange,CoCType=Contract</stp>
        <stp>Vol</stp>
        <stp>D</stp>
        <stp>0</stp>
        <stp>ALL</stp>
        <stp/>
        <stp/>
        <stp>False</stp>
        <stp>T</stp>
        <tr r="G86" s="2"/>
      </tp>
      <tp>
        <v>21</v>
        <stp/>
        <stp>StudyData</stp>
        <stp>C.US.KOSZ142625</stp>
        <stp>Vol</stp>
        <stp>VolType=Exchange,CoCType=Contract</stp>
        <stp>Vol</stp>
        <stp>D</stp>
        <stp>0</stp>
        <stp>ALL</stp>
        <stp/>
        <stp/>
        <stp>False</stp>
        <stp>T</stp>
        <tr r="G164" s="2"/>
      </tp>
      <tp t="s">
        <v/>
        <stp/>
        <stp>StudyData</stp>
        <stp>P.US.KOSF152925</stp>
        <stp>Vol</stp>
        <stp>VolType=Exchange,CoCType=Contract</stp>
        <stp>Vol</stp>
        <stp>D</stp>
        <stp>0</stp>
        <stp>ALL</stp>
        <stp/>
        <stp/>
        <stp>False</stp>
        <stp>T</stp>
        <tr r="G281" s="2"/>
      </tp>
      <tp t="s">
        <v/>
        <stp/>
        <stp>StudyData</stp>
        <stp>P.US.KOSH152725</stp>
        <stp>Vol</stp>
        <stp>VolType=Exchange,CoCType=Contract</stp>
        <stp>Vol</stp>
        <stp>D</stp>
        <stp>0</stp>
        <stp>ALL</stp>
        <stp/>
        <stp/>
        <stp>False</stp>
        <stp>T</stp>
        <tr r="G413" s="2"/>
      </tp>
      <tp t="s">
        <v/>
        <stp/>
        <stp>StudyData</stp>
        <stp>C.US.KOSU152950</stp>
        <stp>Vol</stp>
        <stp>VolType=Exchange,CoCType=Contract</stp>
        <stp>Vol</stp>
        <stp>D</stp>
        <stp>0</stp>
        <stp>ALL</stp>
        <stp/>
        <stp/>
        <stp>False</stp>
        <stp>T</stp>
        <tr r="G527" s="2"/>
      </tp>
      <tp t="s">
        <v/>
        <stp/>
        <stp>StudyData</stp>
        <stp>C.US.KOSZ152650</stp>
        <stp>Vol</stp>
        <stp>VolType=Exchange,CoCType=Contract</stp>
        <stp>Vol</stp>
        <stp>D</stp>
        <stp>0</stp>
        <stp>ALL</stp>
        <stp/>
        <stp/>
        <stp>False</stp>
        <stp>T</stp>
        <tr r="G585" s="2"/>
      </tp>
      <tp t="s">
        <v/>
        <stp/>
        <stp>StudyData</stp>
        <stp>P.US.KOSF152950</stp>
        <stp>Vol</stp>
        <stp>VolType=Exchange,CoCType=Contract</stp>
        <stp>Vol</stp>
        <stp>D</stp>
        <stp>0</stp>
        <stp>ALL</stp>
        <stp/>
        <stp/>
        <stp>False</stp>
        <stp>T</stp>
        <tr r="G282" s="2"/>
      </tp>
      <tp>
        <v>2</v>
        <stp/>
        <stp>StudyData</stp>
        <stp>P.US.KOSH152750</stp>
        <stp>Vol</stp>
        <stp>VolType=Exchange,CoCType=Contract</stp>
        <stp>Vol</stp>
        <stp>D</stp>
        <stp>0</stp>
        <stp>ALL</stp>
        <stp/>
        <stp/>
        <stp>False</stp>
        <stp>T</stp>
        <tr r="G414" s="2"/>
      </tp>
      <tp t="s">
        <v/>
        <stp/>
        <stp>StudyData</stp>
        <stp>P.US.KOSM152250</stp>
        <stp>Vol</stp>
        <stp>VolType=Exchange,CoCType=Contract</stp>
        <stp>Vol</stp>
        <stp>D</stp>
        <stp>0</stp>
        <stp>ALL</stp>
        <stp/>
        <stp/>
        <stp>False</stp>
        <stp>T</stp>
        <tr r="G464" s="2"/>
      </tp>
      <tp t="s">
        <v/>
        <stp/>
        <stp>StudyData</stp>
        <stp>C.US.KOSX142450</stp>
        <stp>Vol</stp>
        <stp>VolType=Exchange,CoCType=Contract</stp>
        <stp>Vol</stp>
        <stp>D</stp>
        <stp>0</stp>
        <stp>ALL</stp>
        <stp/>
        <stp/>
        <stp>False</stp>
        <stp>T</stp>
        <tr r="G87" s="2"/>
      </tp>
      <tp>
        <v>171</v>
        <stp/>
        <stp>StudyData</stp>
        <stp>C.US.KOSZ142650</stp>
        <stp>Vol</stp>
        <stp>VolType=Exchange,CoCType=Contract</stp>
        <stp>Vol</stp>
        <stp>D</stp>
        <stp>0</stp>
        <stp>ALL</stp>
        <stp/>
        <stp/>
        <stp>False</stp>
        <stp>T</stp>
        <tr r="G165" s="2"/>
      </tp>
      <tp>
        <v>2</v>
        <stp/>
        <stp>StudyData</stp>
        <stp>C.US.KOSX142475</stp>
        <stp>Vol</stp>
        <stp>VolType=Exchange,CoCType=Contract</stp>
        <stp>Vol</stp>
        <stp>D</stp>
        <stp>0</stp>
        <stp>ALL</stp>
        <stp/>
        <stp/>
        <stp>False</stp>
        <stp>T</stp>
        <tr r="G88" s="2"/>
      </tp>
      <tp>
        <v>4</v>
        <stp/>
        <stp>StudyData</stp>
        <stp>C.US.KOSZ142675</stp>
        <stp>Vol</stp>
        <stp>VolType=Exchange,CoCType=Contract</stp>
        <stp>Vol</stp>
        <stp>D</stp>
        <stp>0</stp>
        <stp>ALL</stp>
        <stp/>
        <stp/>
        <stp>False</stp>
        <stp>T</stp>
        <tr r="G166" s="2"/>
      </tp>
      <tp t="s">
        <v/>
        <stp/>
        <stp>StudyData</stp>
        <stp>P.US.KOSH152775</stp>
        <stp>Vol</stp>
        <stp>VolType=Exchange,CoCType=Contract</stp>
        <stp>Vol</stp>
        <stp>D</stp>
        <stp>0</stp>
        <stp>ALL</stp>
        <stp/>
        <stp/>
        <stp>False</stp>
        <stp>T</stp>
        <tr r="G415" s="2"/>
      </tp>
      <tp t="s">
        <v/>
        <stp/>
        <stp>StudyData</stp>
        <stp>C.US.KOSU152600</stp>
        <stp>Vol</stp>
        <stp>VolType=Exchange,CoCType=Contract</stp>
        <stp>Vol</stp>
        <stp>D</stp>
        <stp>0</stp>
        <stp>ALL</stp>
        <stp/>
        <stp/>
        <stp>False</stp>
        <stp>T</stp>
        <tr r="G513" s="2"/>
      </tp>
      <tp>
        <v>31</v>
        <stp/>
        <stp>StudyData</stp>
        <stp>C.US.KOSZ152900</stp>
        <stp>Vol</stp>
        <stp>VolType=Exchange,CoCType=Contract</stp>
        <stp>Vol</stp>
        <stp>D</stp>
        <stp>0</stp>
        <stp>ALL</stp>
        <stp/>
        <stp/>
        <stp>False</stp>
        <stp>T</stp>
        <tr r="G595" s="2"/>
      </tp>
      <tp t="s">
        <v/>
        <stp/>
        <stp>StudyData</stp>
        <stp>P.US.KOSF152600</stp>
        <stp>Vol</stp>
        <stp>VolType=Exchange,CoCType=Contract</stp>
        <stp>Vol</stp>
        <stp>D</stp>
        <stp>0</stp>
        <stp>ALL</stp>
        <stp/>
        <stp/>
        <stp>False</stp>
        <stp>T</stp>
        <tr r="G268" s="2"/>
      </tp>
      <tp t="s">
        <v/>
        <stp/>
        <stp>StudyData</stp>
        <stp>P.US.KOSH152800</stp>
        <stp>Vol</stp>
        <stp>VolType=Exchange,CoCType=Contract</stp>
        <stp>Vol</stp>
        <stp>D</stp>
        <stp>0</stp>
        <stp>ALL</stp>
        <stp/>
        <stp/>
        <stp>False</stp>
        <stp>T</stp>
        <tr r="G416" s="2"/>
      </tp>
      <tp>
        <v>40</v>
        <stp/>
        <stp>StudyData</stp>
        <stp>C.US.KOSV142500</stp>
        <stp>Vol</stp>
        <stp>VolType=Exchange,CoCType=Contract</stp>
        <stp>Vol</stp>
        <stp>D</stp>
        <stp>0</stp>
        <stp>ALL</stp>
        <stp/>
        <stp/>
        <stp>False</stp>
        <stp>T</stp>
        <tr r="G19" s="2"/>
      </tp>
      <tp>
        <v>70</v>
        <stp/>
        <stp>StudyData</stp>
        <stp>C.US.KOSZ142900</stp>
        <stp>Vol</stp>
        <stp>VolType=Exchange,CoCType=Contract</stp>
        <stp>Vol</stp>
        <stp>D</stp>
        <stp>0</stp>
        <stp>ALL</stp>
        <stp/>
        <stp/>
        <stp>False</stp>
        <stp>T</stp>
        <tr r="G175" s="2"/>
      </tp>
      <tp>
        <v>440</v>
        <stp/>
        <stp>StudyData</stp>
        <stp>C.US.KOSV142525</stp>
        <stp>Vol</stp>
        <stp>VolType=Exchange,CoCType=Contract</stp>
        <stp>Vol</stp>
        <stp>D</stp>
        <stp>0</stp>
        <stp>ALL</stp>
        <stp/>
        <stp/>
        <stp>False</stp>
        <stp>T</stp>
        <tr r="G20" s="2"/>
      </tp>
      <tp>
        <v>51</v>
        <stp/>
        <stp>StudyData</stp>
        <stp>C.US.KOSZ142925</stp>
        <stp>Vol</stp>
        <stp>VolType=Exchange,CoCType=Contract</stp>
        <stp>Vol</stp>
        <stp>D</stp>
        <stp>0</stp>
        <stp>ALL</stp>
        <stp/>
        <stp/>
        <stp>False</stp>
        <stp>T</stp>
        <tr r="G176" s="2"/>
      </tp>
      <tp t="s">
        <v/>
        <stp/>
        <stp>StudyData</stp>
        <stp>P.US.KOSF152625</stp>
        <stp>Vol</stp>
        <stp>VolType=Exchange,CoCType=Contract</stp>
        <stp>Vol</stp>
        <stp>D</stp>
        <stp>0</stp>
        <stp>ALL</stp>
        <stp/>
        <stp/>
        <stp>False</stp>
        <stp>T</stp>
        <tr r="G269" s="2"/>
      </tp>
      <tp t="s">
        <v/>
        <stp/>
        <stp>StudyData</stp>
        <stp>P.US.KOSH152825</stp>
        <stp>Vol</stp>
        <stp>VolType=Exchange,CoCType=Contract</stp>
        <stp>Vol</stp>
        <stp>D</stp>
        <stp>0</stp>
        <stp>ALL</stp>
        <stp/>
        <stp/>
        <stp>False</stp>
        <stp>T</stp>
        <tr r="G417" s="2"/>
      </tp>
      <tp t="s">
        <v/>
        <stp/>
        <stp>StudyData</stp>
        <stp>C.US.KOSU152650</stp>
        <stp>Vol</stp>
        <stp>VolType=Exchange,CoCType=Contract</stp>
        <stp>Vol</stp>
        <stp>D</stp>
        <stp>0</stp>
        <stp>ALL</stp>
        <stp/>
        <stp/>
        <stp>False</stp>
        <stp>T</stp>
        <tr r="G515" s="2"/>
      </tp>
      <tp t="s">
        <v/>
        <stp/>
        <stp>StudyData</stp>
        <stp>C.US.KOSZ152950</stp>
        <stp>Vol</stp>
        <stp>VolType=Exchange,CoCType=Contract</stp>
        <stp>Vol</stp>
        <stp>D</stp>
        <stp>0</stp>
        <stp>ALL</stp>
        <stp/>
        <stp/>
        <stp>False</stp>
        <stp>T</stp>
        <tr r="G597" s="2"/>
      </tp>
      <tp t="s">
        <v/>
        <stp/>
        <stp>StudyData</stp>
        <stp>P.US.KOSF152650</stp>
        <stp>Vol</stp>
        <stp>VolType=Exchange,CoCType=Contract</stp>
        <stp>Vol</stp>
        <stp>D</stp>
        <stp>0</stp>
        <stp>ALL</stp>
        <stp/>
        <stp/>
        <stp>False</stp>
        <stp>T</stp>
        <tr r="G270" s="2"/>
      </tp>
      <tp t="s">
        <v/>
        <stp/>
        <stp>StudyData</stp>
        <stp>P.US.KOSH152850</stp>
        <stp>Vol</stp>
        <stp>VolType=Exchange,CoCType=Contract</stp>
        <stp>Vol</stp>
        <stp>D</stp>
        <stp>0</stp>
        <stp>ALL</stp>
        <stp/>
        <stp/>
        <stp>False</stp>
        <stp>T</stp>
        <tr r="G418" s="2"/>
      </tp>
      <tp>
        <v>1882</v>
        <stp/>
        <stp>StudyData</stp>
        <stp>C.US.KOSV142550</stp>
        <stp>Vol</stp>
        <stp>VolType=Exchange,CoCType=Contract</stp>
        <stp>Vol</stp>
        <stp>D</stp>
        <stp>0</stp>
        <stp>ALL</stp>
        <stp/>
        <stp/>
        <stp>False</stp>
        <stp>T</stp>
        <tr r="G21" s="2"/>
      </tp>
      <tp>
        <v>96</v>
        <stp/>
        <stp>StudyData</stp>
        <stp>C.US.KOSZ142950</stp>
        <stp>Vol</stp>
        <stp>VolType=Exchange,CoCType=Contract</stp>
        <stp>Vol</stp>
        <stp>D</stp>
        <stp>0</stp>
        <stp>ALL</stp>
        <stp/>
        <stp/>
        <stp>False</stp>
        <stp>T</stp>
        <tr r="G177" s="2"/>
      </tp>
      <tp>
        <v>11137</v>
        <stp/>
        <stp>StudyData</stp>
        <stp>C.US.KOSV142575</stp>
        <stp>Vol</stp>
        <stp>VolType=Exchange,CoCType=Contract</stp>
        <stp>Vol</stp>
        <stp>D</stp>
        <stp>0</stp>
        <stp>ALL</stp>
        <stp/>
        <stp/>
        <stp>False</stp>
        <stp>T</stp>
        <tr r="G22" s="2"/>
      </tp>
      <tp t="s">
        <v/>
        <stp/>
        <stp>StudyData</stp>
        <stp>P.US.KOSF152675</stp>
        <stp>Vol</stp>
        <stp>VolType=Exchange,CoCType=Contract</stp>
        <stp>Vol</stp>
        <stp>D</stp>
        <stp>0</stp>
        <stp>ALL</stp>
        <stp/>
        <stp/>
        <stp>False</stp>
        <stp>T</stp>
        <tr r="G271" s="2"/>
      </tp>
      <tp t="s">
        <v/>
        <stp/>
        <stp>StudyData</stp>
        <stp>P.US.KOSH152875</stp>
        <stp>Vol</stp>
        <stp>VolType=Exchange,CoCType=Contract</stp>
        <stp>Vol</stp>
        <stp>D</stp>
        <stp>0</stp>
        <stp>ALL</stp>
        <stp/>
        <stp/>
        <stp>False</stp>
        <stp>T</stp>
        <tr r="G419" s="2"/>
      </tp>
      <tp>
        <v>14.118</v>
        <stp/>
        <stp>ContractData</stp>
        <stp>OptVal(C.US.KOSX142525,ImpliedVolatility,"Black-Scholes")</stp>
        <stp>Close</stp>
        <tr r="M90" s="2"/>
      </tp>
      <tp>
        <v>15.904999999999999</v>
        <stp/>
        <stp>ContractData</stp>
        <stp>OptVal(C.US.KOSX142425,ImpliedVolatility,"Black-Scholes")</stp>
        <stp>Close</stp>
        <tr r="M86" s="2"/>
      </tp>
      <tp>
        <v>22.736000000000001</v>
        <stp/>
        <stp>ContractData</stp>
        <stp>OptVal(C.US.KOSV142925,ImpliedVolatility,"Black-Scholes")</stp>
        <stp>Close</stp>
        <tr r="M36" s="2"/>
      </tp>
      <tp>
        <v>11.486000000000001</v>
        <stp/>
        <stp>ContractData</stp>
        <stp>OptVal(C.US.KOSX142725,ImpliedVolatility,"Black-Scholes")</stp>
        <stp>Close</stp>
        <tr r="M98" s="2"/>
      </tp>
      <tp>
        <v>17.587</v>
        <stp/>
        <stp>ContractData</stp>
        <stp>OptVal(C.US.KOSV142825,ImpliedVolatility,"Black-Scholes")</stp>
        <stp>Close</stp>
        <tr r="M32" s="2"/>
      </tp>
      <tp>
        <v>12.356999999999999</v>
        <stp/>
        <stp>ContractData</stp>
        <stp>OptVal(C.US.KOSX142625,ImpliedVolatility,"Black-Scholes")</stp>
        <stp>Close</stp>
        <tr r="M94" s="2"/>
      </tp>
      <tp>
        <v>20.882999999999999</v>
        <stp/>
        <stp>ContractData</stp>
        <stp>OptVal(C.US.KOSX142325,ImpliedVolatility,"Black-Scholes")</stp>
        <stp>Close</stp>
        <tr r="M82" s="2"/>
      </tp>
      <tp>
        <v>42.832999999999998</v>
        <stp/>
        <stp>ContractData</stp>
        <stp>OptVal(C.US.KOSV142325,ImpliedVolatility,"Black-Scholes")</stp>
        <stp>Close</stp>
        <tr r="M12" s="2"/>
      </tp>
      <tp>
        <v>13.631</v>
        <stp/>
        <stp>ContractData</stp>
        <stp>OptVal(C.US.KOSV142725,ImpliedVolatility,"Black-Scholes")</stp>
        <stp>Close</stp>
        <tr r="M28" s="2"/>
      </tp>
      <tp>
        <v>14.052</v>
        <stp/>
        <stp>ContractData</stp>
        <stp>OptVal(C.US.KOSX142925,ImpliedVolatility,"Black-Scholes")</stp>
        <stp>Close</stp>
        <tr r="M106" s="2"/>
      </tp>
      <tp>
        <v>12.214</v>
        <stp/>
        <stp>ContractData</stp>
        <stp>OptVal(C.US.KOSV142625,ImpliedVolatility,"Black-Scholes")</stp>
        <stp>Close</stp>
        <tr r="M24" s="2"/>
      </tp>
      <tp>
        <v>12.268000000000001</v>
        <stp/>
        <stp>ContractData</stp>
        <stp>OptVal(C.US.KOSX142825,ImpliedVolatility,"Black-Scholes")</stp>
        <stp>Close</stp>
        <tr r="M102" s="2"/>
      </tp>
      <tp>
        <v>17.446000000000002</v>
        <stp/>
        <stp>ContractData</stp>
        <stp>OptVal(C.US.KOSV142525,ImpliedVolatility,"Black-Scholes")</stp>
        <stp>Close</stp>
        <tr r="M20" s="2"/>
      </tp>
      <tp>
        <v>30.591999999999999</v>
        <stp/>
        <stp>ContractData</stp>
        <stp>OptVal(C.US.KOSV142425,ImpliedVolatility,"Black-Scholes")</stp>
        <stp>Close</stp>
        <tr r="M16" s="2"/>
      </tp>
      <tp t="s">
        <v/>
        <stp/>
        <stp>ContractData</stp>
        <stp>OptVal(P.US.KOSV142825,ImpliedVolatility,"Black-Scholes")</stp>
        <stp>Close</stp>
        <tr r="M67" s="2"/>
      </tp>
      <tp>
        <v>8.8650000000000002</v>
        <stp/>
        <stp>ContractData</stp>
        <stp>OptVal(P.US.KOSX142625,ImpliedVolatility,"Black-Scholes")</stp>
        <stp>Close</stp>
        <tr r="M129" s="2"/>
      </tp>
      <tp t="s">
        <v/>
        <stp/>
        <stp>ContractData</stp>
        <stp>OptVal(P.US.KOSV142925,ImpliedVolatility,"Black-Scholes")</stp>
        <stp>Close</stp>
        <tr r="M71" s="2"/>
      </tp>
      <tp t="s">
        <v/>
        <stp/>
        <stp>ContractData</stp>
        <stp>OptVal(P.US.KOSX142725,ImpliedVolatility,"Black-Scholes")</stp>
        <stp>Close</stp>
        <tr r="M133" s="2"/>
      </tp>
      <tp>
        <v>13.151</v>
        <stp/>
        <stp>ContractData</stp>
        <stp>OptVal(P.US.KOSX142425,ImpliedVolatility,"Black-Scholes")</stp>
        <stp>Close</stp>
        <tr r="M121" s="2"/>
      </tp>
      <tp>
        <v>11.071</v>
        <stp/>
        <stp>ContractData</stp>
        <stp>OptVal(P.US.KOSX142525,ImpliedVolatility,"Black-Scholes")</stp>
        <stp>Close</stp>
        <tr r="M125" s="2"/>
      </tp>
      <tp>
        <v>15.688000000000001</v>
        <stp/>
        <stp>ContractData</stp>
        <stp>OptVal(P.US.KOSX142325,ImpliedVolatility,"Black-Scholes")</stp>
        <stp>Close</stp>
        <tr r="M117" s="2"/>
      </tp>
      <tp>
        <v>25.013999999999999</v>
        <stp/>
        <stp>ContractData</stp>
        <stp>OptVal(P.US.KOSV142325,ImpliedVolatility,"Black-Scholes")</stp>
        <stp>Close</stp>
        <tr r="M47" s="2"/>
      </tp>
      <tp>
        <v>18.009</v>
        <stp/>
        <stp>ContractData</stp>
        <stp>OptVal(P.US.KOSV142425,ImpliedVolatility,"Black-Scholes")</stp>
        <stp>Close</stp>
        <tr r="M51" s="2"/>
      </tp>
      <tp>
        <v>11.967000000000001</v>
        <stp/>
        <stp>ContractData</stp>
        <stp>OptVal(P.US.KOSV142525,ImpliedVolatility,"Black-Scholes")</stp>
        <stp>Close</stp>
        <tr r="M55" s="2"/>
      </tp>
      <tp>
        <v>6.0220000000000002</v>
        <stp/>
        <stp>ContractData</stp>
        <stp>OptVal(P.US.KOSV142625,ImpliedVolatility,"Black-Scholes")</stp>
        <stp>Close</stp>
        <tr r="M59" s="2"/>
      </tp>
      <tp t="s">
        <v/>
        <stp/>
        <stp>ContractData</stp>
        <stp>OptVal(P.US.KOSX142825,ImpliedVolatility,"Black-Scholes")</stp>
        <stp>Close</stp>
        <tr r="M137" s="2"/>
      </tp>
      <tp t="s">
        <v/>
        <stp/>
        <stp>ContractData</stp>
        <stp>OptVal(P.US.KOSV142725,ImpliedVolatility,"Black-Scholes")</stp>
        <stp>Close</stp>
        <tr r="M63" s="2"/>
      </tp>
      <tp t="s">
        <v/>
        <stp/>
        <stp>ContractData</stp>
        <stp>OptVal(P.US.KOSX142925,ImpliedVolatility,"Black-Scholes")</stp>
        <stp>Close</stp>
        <tr r="M141" s="2"/>
      </tp>
      <tp t="s">
        <v/>
        <stp/>
        <stp>StudyData</stp>
        <stp>C.US.KOSU152700</stp>
        <stp>Vol</stp>
        <stp>VolType=Exchange,CoCType=Contract</stp>
        <stp>Vol</stp>
        <stp>D</stp>
        <stp>0</stp>
        <stp>ALL</stp>
        <stp/>
        <stp/>
        <stp>False</stp>
        <stp>T</stp>
        <tr r="G517" s="2"/>
      </tp>
      <tp>
        <v>26</v>
        <stp/>
        <stp>StudyData</stp>
        <stp>C.US.KOSZ152800</stp>
        <stp>Vol</stp>
        <stp>VolType=Exchange,CoCType=Contract</stp>
        <stp>Vol</stp>
        <stp>D</stp>
        <stp>0</stp>
        <stp>ALL</stp>
        <stp/>
        <stp/>
        <stp>False</stp>
        <stp>T</stp>
        <tr r="G591" s="2"/>
      </tp>
      <tp t="s">
        <v/>
        <stp/>
        <stp>StudyData</stp>
        <stp>P.US.KOSF152700</stp>
        <stp>Vol</stp>
        <stp>VolType=Exchange,CoCType=Contract</stp>
        <stp>Vol</stp>
        <stp>D</stp>
        <stp>0</stp>
        <stp>ALL</stp>
        <stp/>
        <stp/>
        <stp>False</stp>
        <stp>T</stp>
        <tr r="G272" s="2"/>
      </tp>
      <tp t="s">
        <v/>
        <stp/>
        <stp>StudyData</stp>
        <stp>P.US.KOSH152900</stp>
        <stp>Vol</stp>
        <stp>VolType=Exchange,CoCType=Contract</stp>
        <stp>Vol</stp>
        <stp>D</stp>
        <stp>0</stp>
        <stp>ALL</stp>
        <stp/>
        <stp/>
        <stp>False</stp>
        <stp>T</stp>
        <tr r="G420" s="2"/>
      </tp>
      <tp t="s">
        <v/>
        <stp/>
        <stp>StudyData</stp>
        <stp>C.US.KOSV142400</stp>
        <stp>Vol</stp>
        <stp>VolType=Exchange,CoCType=Contract</stp>
        <stp>Vol</stp>
        <stp>D</stp>
        <stp>0</stp>
        <stp>ALL</stp>
        <stp/>
        <stp/>
        <stp>False</stp>
        <stp>T</stp>
        <tr r="G15" s="2"/>
      </tp>
      <tp>
        <v>329</v>
        <stp/>
        <stp>StudyData</stp>
        <stp>C.US.KOSZ142800</stp>
        <stp>Vol</stp>
        <stp>VolType=Exchange,CoCType=Contract</stp>
        <stp>Vol</stp>
        <stp>D</stp>
        <stp>0</stp>
        <stp>ALL</stp>
        <stp/>
        <stp/>
        <stp>False</stp>
        <stp>T</stp>
        <tr r="G171" s="2"/>
      </tp>
      <tp>
        <v>12</v>
        <stp/>
        <stp>StudyData</stp>
        <stp>C.US.KOSV142425</stp>
        <stp>Vol</stp>
        <stp>VolType=Exchange,CoCType=Contract</stp>
        <stp>Vol</stp>
        <stp>D</stp>
        <stp>0</stp>
        <stp>ALL</stp>
        <stp/>
        <stp/>
        <stp>False</stp>
        <stp>T</stp>
        <tr r="G16" s="2"/>
      </tp>
      <tp>
        <v>213</v>
        <stp/>
        <stp>StudyData</stp>
        <stp>C.US.KOSZ142825</stp>
        <stp>Vol</stp>
        <stp>VolType=Exchange,CoCType=Contract</stp>
        <stp>Vol</stp>
        <stp>D</stp>
        <stp>0</stp>
        <stp>ALL</stp>
        <stp/>
        <stp/>
        <stp>False</stp>
        <stp>T</stp>
        <tr r="G172" s="2"/>
      </tp>
      <tp t="s">
        <v/>
        <stp/>
        <stp>StudyData</stp>
        <stp>P.US.KOSF152725</stp>
        <stp>Vol</stp>
        <stp>VolType=Exchange,CoCType=Contract</stp>
        <stp>Vol</stp>
        <stp>D</stp>
        <stp>0</stp>
        <stp>ALL</stp>
        <stp/>
        <stp/>
        <stp>False</stp>
        <stp>T</stp>
        <tr r="G273" s="2"/>
      </tp>
      <tp t="s">
        <v/>
        <stp/>
        <stp>StudyData</stp>
        <stp>P.US.KOSH152925</stp>
        <stp>Vol</stp>
        <stp>VolType=Exchange,CoCType=Contract</stp>
        <stp>Vol</stp>
        <stp>D</stp>
        <stp>0</stp>
        <stp>ALL</stp>
        <stp/>
        <stp/>
        <stp>False</stp>
        <stp>T</stp>
        <tr r="G421" s="2"/>
      </tp>
      <tp t="s">
        <v/>
        <stp/>
        <stp>StudyData</stp>
        <stp>C.US.KOSU152750</stp>
        <stp>Vol</stp>
        <stp>VolType=Exchange,CoCType=Contract</stp>
        <stp>Vol</stp>
        <stp>D</stp>
        <stp>0</stp>
        <stp>ALL</stp>
        <stp/>
        <stp/>
        <stp>False</stp>
        <stp>T</stp>
        <tr r="G519" s="2"/>
      </tp>
      <tp t="s">
        <v/>
        <stp/>
        <stp>StudyData</stp>
        <stp>C.US.KOSZ152850</stp>
        <stp>Vol</stp>
        <stp>VolType=Exchange,CoCType=Contract</stp>
        <stp>Vol</stp>
        <stp>D</stp>
        <stp>0</stp>
        <stp>ALL</stp>
        <stp/>
        <stp/>
        <stp>False</stp>
        <stp>T</stp>
        <tr r="G593" s="2"/>
      </tp>
      <tp t="s">
        <v/>
        <stp/>
        <stp>StudyData</stp>
        <stp>P.US.KOSF152750</stp>
        <stp>Vol</stp>
        <stp>VolType=Exchange,CoCType=Contract</stp>
        <stp>Vol</stp>
        <stp>D</stp>
        <stp>0</stp>
        <stp>ALL</stp>
        <stp/>
        <stp/>
        <stp>False</stp>
        <stp>T</stp>
        <tr r="G274" s="2"/>
      </tp>
      <tp>
        <v>2</v>
        <stp/>
        <stp>StudyData</stp>
        <stp>P.US.KOSH152950</stp>
        <stp>Vol</stp>
        <stp>VolType=Exchange,CoCType=Contract</stp>
        <stp>Vol</stp>
        <stp>D</stp>
        <stp>0</stp>
        <stp>ALL</stp>
        <stp/>
        <stp/>
        <stp>False</stp>
        <stp>T</stp>
        <tr r="G422" s="2"/>
      </tp>
      <tp>
        <v>15</v>
        <stp/>
        <stp>StudyData</stp>
        <stp>C.US.KOSV142450</stp>
        <stp>Vol</stp>
        <stp>VolType=Exchange,CoCType=Contract</stp>
        <stp>Vol</stp>
        <stp>D</stp>
        <stp>0</stp>
        <stp>ALL</stp>
        <stp/>
        <stp/>
        <stp>False</stp>
        <stp>T</stp>
        <tr r="G17" s="2"/>
      </tp>
      <tp>
        <v>877</v>
        <stp/>
        <stp>StudyData</stp>
        <stp>C.US.KOSZ142850</stp>
        <stp>Vol</stp>
        <stp>VolType=Exchange,CoCType=Contract</stp>
        <stp>Vol</stp>
        <stp>D</stp>
        <stp>0</stp>
        <stp>ALL</stp>
        <stp/>
        <stp/>
        <stp>False</stp>
        <stp>T</stp>
        <tr r="G173" s="2"/>
      </tp>
      <tp>
        <v>9</v>
        <stp/>
        <stp>StudyData</stp>
        <stp>C.US.KOSV142475</stp>
        <stp>Vol</stp>
        <stp>VolType=Exchange,CoCType=Contract</stp>
        <stp>Vol</stp>
        <stp>D</stp>
        <stp>0</stp>
        <stp>ALL</stp>
        <stp/>
        <stp/>
        <stp>False</stp>
        <stp>T</stp>
        <tr r="G18" s="2"/>
      </tp>
      <tp>
        <v>120</v>
        <stp/>
        <stp>StudyData</stp>
        <stp>C.US.KOSZ142875</stp>
        <stp>Vol</stp>
        <stp>VolType=Exchange,CoCType=Contract</stp>
        <stp>Vol</stp>
        <stp>D</stp>
        <stp>0</stp>
        <stp>ALL</stp>
        <stp/>
        <stp/>
        <stp>False</stp>
        <stp>T</stp>
        <tr r="G174" s="2"/>
      </tp>
      <tp t="s">
        <v/>
        <stp/>
        <stp>StudyData</stp>
        <stp>P.US.KOSF152775</stp>
        <stp>Vol</stp>
        <stp>VolType=Exchange,CoCType=Contract</stp>
        <stp>Vol</stp>
        <stp>D</stp>
        <stp>0</stp>
        <stp>ALL</stp>
        <stp/>
        <stp/>
        <stp>False</stp>
        <stp>T</stp>
        <tr r="G275" s="2"/>
      </tp>
      <tp t="s">
        <v/>
        <stp/>
        <stp>StudyData</stp>
        <stp>C.US.KOSU152400</stp>
        <stp>Vol</stp>
        <stp>VolType=Exchange,CoCType=Contract</stp>
        <stp>Vol</stp>
        <stp>D</stp>
        <stp>0</stp>
        <stp>ALL</stp>
        <stp/>
        <stp/>
        <stp>False</stp>
        <stp>T</stp>
        <tr r="G505" s="2"/>
      </tp>
      <tp>
        <v>158</v>
        <stp/>
        <stp>StudyData</stp>
        <stp>P.US.KOSF152400</stp>
        <stp>Vol</stp>
        <stp>VolType=Exchange,CoCType=Contract</stp>
        <stp>Vol</stp>
        <stp>D</stp>
        <stp>0</stp>
        <stp>ALL</stp>
        <stp/>
        <stp/>
        <stp>False</stp>
        <stp>T</stp>
        <tr r="G260" s="2"/>
      </tp>
      <tp>
        <v>104101</v>
        <stp/>
        <stp>StudyData</stp>
        <stp>C.US.KOSV142700</stp>
        <stp>Vol</stp>
        <stp>VolType=Exchange,CoCType=Contract</stp>
        <stp>Vol</stp>
        <stp>D</stp>
        <stp>0</stp>
        <stp>ALL</stp>
        <stp/>
        <stp/>
        <stp>False</stp>
        <stp>T</stp>
        <tr r="G27" s="2"/>
      </tp>
      <tp>
        <v>52</v>
        <stp/>
        <stp>StudyData</stp>
        <stp>C.US.KOSX142900</stp>
        <stp>Vol</stp>
        <stp>VolType=Exchange,CoCType=Contract</stp>
        <stp>Vol</stp>
        <stp>D</stp>
        <stp>0</stp>
        <stp>ALL</stp>
        <stp/>
        <stp/>
        <stp>False</stp>
        <stp>T</stp>
        <tr r="G105" s="2"/>
      </tp>
      <tp>
        <v>93969</v>
        <stp/>
        <stp>StudyData</stp>
        <stp>C.US.KOSV142725</stp>
        <stp>Vol</stp>
        <stp>VolType=Exchange,CoCType=Contract</stp>
        <stp>Vol</stp>
        <stp>D</stp>
        <stp>0</stp>
        <stp>ALL</stp>
        <stp/>
        <stp/>
        <stp>False</stp>
        <stp>T</stp>
        <tr r="G28" s="2"/>
      </tp>
      <tp>
        <v>105</v>
        <stp/>
        <stp>StudyData</stp>
        <stp>C.US.KOSX142925</stp>
        <stp>Vol</stp>
        <stp>VolType=Exchange,CoCType=Contract</stp>
        <stp>Vol</stp>
        <stp>D</stp>
        <stp>0</stp>
        <stp>ALL</stp>
        <stp/>
        <stp/>
        <stp>False</stp>
        <stp>T</stp>
        <tr r="G106" s="2"/>
      </tp>
      <tp>
        <v>8</v>
        <stp/>
        <stp>StudyData</stp>
        <stp>P.US.KOSF152425</stp>
        <stp>Vol</stp>
        <stp>VolType=Exchange,CoCType=Contract</stp>
        <stp>Vol</stp>
        <stp>D</stp>
        <stp>0</stp>
        <stp>ALL</stp>
        <stp/>
        <stp/>
        <stp>False</stp>
        <stp>T</stp>
        <tr r="G261" s="2"/>
      </tp>
      <tp t="s">
        <v/>
        <stp/>
        <stp>StudyData</stp>
        <stp>C.US.KOSU152450</stp>
        <stp>Vol</stp>
        <stp>VolType=Exchange,CoCType=Contract</stp>
        <stp>Vol</stp>
        <stp>D</stp>
        <stp>0</stp>
        <stp>ALL</stp>
        <stp/>
        <stp/>
        <stp>False</stp>
        <stp>T</stp>
        <tr r="G507" s="2"/>
      </tp>
      <tp>
        <v>29</v>
        <stp/>
        <stp>StudyData</stp>
        <stp>P.US.KOSF152450</stp>
        <stp>Vol</stp>
        <stp>VolType=Exchange,CoCType=Contract</stp>
        <stp>Vol</stp>
        <stp>D</stp>
        <stp>0</stp>
        <stp>ALL</stp>
        <stp/>
        <stp/>
        <stp>False</stp>
        <stp>T</stp>
        <tr r="G262" s="2"/>
      </tp>
      <tp>
        <v>42569</v>
        <stp/>
        <stp>StudyData</stp>
        <stp>C.US.KOSV142750</stp>
        <stp>Vol</stp>
        <stp>VolType=Exchange,CoCType=Contract</stp>
        <stp>Vol</stp>
        <stp>D</stp>
        <stp>0</stp>
        <stp>ALL</stp>
        <stp/>
        <stp/>
        <stp>False</stp>
        <stp>T</stp>
        <tr r="G29" s="2"/>
      </tp>
      <tp>
        <v>412</v>
        <stp/>
        <stp>StudyData</stp>
        <stp>C.US.KOSX142950</stp>
        <stp>Vol</stp>
        <stp>VolType=Exchange,CoCType=Contract</stp>
        <stp>Vol</stp>
        <stp>D</stp>
        <stp>0</stp>
        <stp>ALL</stp>
        <stp/>
        <stp/>
        <stp>False</stp>
        <stp>T</stp>
        <tr r="G107" s="2"/>
      </tp>
      <tp>
        <v>2800</v>
        <stp/>
        <stp>StudyData</stp>
        <stp>C.US.KOSV142775</stp>
        <stp>Vol</stp>
        <stp>VolType=Exchange,CoCType=Contract</stp>
        <stp>Vol</stp>
        <stp>D</stp>
        <stp>0</stp>
        <stp>ALL</stp>
        <stp/>
        <stp/>
        <stp>False</stp>
        <stp>T</stp>
        <tr r="G30" s="2"/>
      </tp>
      <tp t="s">
        <v/>
        <stp/>
        <stp>StudyData</stp>
        <stp>P.US.KOSF152475</stp>
        <stp>Vol</stp>
        <stp>VolType=Exchange,CoCType=Contract</stp>
        <stp>Vol</stp>
        <stp>D</stp>
        <stp>0</stp>
        <stp>ALL</stp>
        <stp/>
        <stp/>
        <stp>False</stp>
        <stp>T</stp>
        <tr r="G263" s="2"/>
      </tp>
      <tp>
        <v>16.062999999999999</v>
        <stp/>
        <stp>ContractData</stp>
        <stp>OptVal(C.US.KOSX142500,ImpliedVolatility,"Black-Scholes")</stp>
        <stp>Close</stp>
        <tr r="M89" s="2"/>
      </tp>
      <tp>
        <v>19.425000000000001</v>
        <stp/>
        <stp>ContractData</stp>
        <stp>OptVal(C.US.KOSX142400,ImpliedVolatility,"Black-Scholes")</stp>
        <stp>Close</stp>
        <tr r="M85" s="2"/>
      </tp>
      <tp>
        <v>20.603000000000002</v>
        <stp/>
        <stp>ContractData</stp>
        <stp>OptVal(C.US.KOSV142900,ImpliedVolatility,"Black-Scholes")</stp>
        <stp>Close</stp>
        <tr r="M35" s="2"/>
      </tp>
      <tp>
        <v>11.461</v>
        <stp/>
        <stp>ContractData</stp>
        <stp>OptVal(C.US.KOSX142700,ImpliedVolatility,"Black-Scholes")</stp>
        <stp>Close</stp>
        <tr r="M97" s="2"/>
      </tp>
      <tp>
        <v>17.253</v>
        <stp/>
        <stp>ContractData</stp>
        <stp>OptVal(C.US.KOSV142800,ImpliedVolatility,"Black-Scholes")</stp>
        <stp>Close</stp>
        <tr r="M31" s="2"/>
      </tp>
      <tp>
        <v>12.845000000000001</v>
        <stp/>
        <stp>ContractData</stp>
        <stp>OptVal(C.US.KOSX142600,ImpliedVolatility,"Black-Scholes")</stp>
        <stp>Close</stp>
        <tr r="M93" s="2"/>
      </tp>
      <tp>
        <v>26.738</v>
        <stp/>
        <stp>ContractData</stp>
        <stp>OptVal(C.US.KOSX142300,ImpliedVolatility,"Black-Scholes")</stp>
        <stp>Close</stp>
        <tr r="M81" s="2"/>
      </tp>
      <tp>
        <v>55.301000000000002</v>
        <stp/>
        <stp>ContractData</stp>
        <stp>OptVal(C.US.KOSV142300,ImpliedVolatility,"Black-Scholes")</stp>
        <stp>Close</stp>
        <tr r="M11" s="2"/>
      </tp>
      <tp>
        <v>12.811</v>
        <stp/>
        <stp>ContractData</stp>
        <stp>OptVal(C.US.KOSV142700,ImpliedVolatility,"Black-Scholes")</stp>
        <stp>Close</stp>
        <tr r="M27" s="2"/>
      </tp>
      <tp>
        <v>13.305</v>
        <stp/>
        <stp>ContractData</stp>
        <stp>OptVal(C.US.KOSX142900,ImpliedVolatility,"Black-Scholes")</stp>
        <stp>Close</stp>
        <tr r="M105" s="2"/>
      </tp>
      <tp>
        <v>12.926</v>
        <stp/>
        <stp>ContractData</stp>
        <stp>OptVal(C.US.KOSV142600,ImpliedVolatility,"Black-Scholes")</stp>
        <stp>Close</stp>
        <tr r="M23" s="2"/>
      </tp>
      <tp>
        <v>11.981</v>
        <stp/>
        <stp>ContractData</stp>
        <stp>OptVal(C.US.KOSX142800,ImpliedVolatility,"Black-Scholes")</stp>
        <stp>Close</stp>
        <tr r="M101" s="2"/>
      </tp>
      <tp>
        <v>20.669</v>
        <stp/>
        <stp>ContractData</stp>
        <stp>OptVal(C.US.KOSV142500,ImpliedVolatility,"Black-Scholes")</stp>
        <stp>Close</stp>
        <tr r="M19" s="2"/>
      </tp>
      <tp>
        <v>37.433999999999997</v>
        <stp/>
        <stp>ContractData</stp>
        <stp>OptVal(C.US.KOSV142400,ImpliedVolatility,"Black-Scholes")</stp>
        <stp>Close</stp>
        <tr r="M15" s="2"/>
      </tp>
      <tp t="s">
        <v/>
        <stp/>
        <stp>ContractData</stp>
        <stp>OptVal(P.US.KOSV142800,ImpliedVolatility,"Black-Scholes")</stp>
        <stp>Close</stp>
        <tr r="M66" s="2"/>
      </tp>
      <tp>
        <v>9.36</v>
        <stp/>
        <stp>ContractData</stp>
        <stp>OptVal(P.US.KOSX142600,ImpliedVolatility,"Black-Scholes")</stp>
        <stp>Close</stp>
        <tr r="M128" s="2"/>
      </tp>
      <tp t="s">
        <v/>
        <stp/>
        <stp>ContractData</stp>
        <stp>OptVal(P.US.KOSV142900,ImpliedVolatility,"Black-Scholes")</stp>
        <stp>Close</stp>
        <tr r="M70" s="2"/>
      </tp>
      <tp t="s">
        <v/>
        <stp/>
        <stp>ContractData</stp>
        <stp>OptVal(P.US.KOSX142700,ImpliedVolatility,"Black-Scholes")</stp>
        <stp>Close</stp>
        <tr r="M132" s="2"/>
      </tp>
      <tp>
        <v>13.497</v>
        <stp/>
        <stp>ContractData</stp>
        <stp>OptVal(P.US.KOSX142400,ImpliedVolatility,"Black-Scholes")</stp>
        <stp>Close</stp>
        <tr r="M120" s="2"/>
      </tp>
      <tp>
        <v>11.595000000000001</v>
        <stp/>
        <stp>ContractData</stp>
        <stp>OptVal(P.US.KOSX142500,ImpliedVolatility,"Black-Scholes")</stp>
        <stp>Close</stp>
        <tr r="M124" s="2"/>
      </tp>
      <tp>
        <v>16.317</v>
        <stp/>
        <stp>ContractData</stp>
        <stp>OptVal(P.US.KOSX142300,ImpliedVolatility,"Black-Scholes")</stp>
        <stp>Close</stp>
        <tr r="M116" s="2"/>
      </tp>
      <tp>
        <v>25.541</v>
        <stp/>
        <stp>ContractData</stp>
        <stp>OptVal(P.US.KOSV142300,ImpliedVolatility,"Black-Scholes")</stp>
        <stp>Close</stp>
        <tr r="M46" s="2"/>
      </tp>
      <tp>
        <v>19.702999999999999</v>
        <stp/>
        <stp>ContractData</stp>
        <stp>OptVal(P.US.KOSV142400,ImpliedVolatility,"Black-Scholes")</stp>
        <stp>Close</stp>
        <tr r="M50" s="2"/>
      </tp>
      <tp>
        <v>13.247999999999999</v>
        <stp/>
        <stp>ContractData</stp>
        <stp>OptVal(P.US.KOSV142500,ImpliedVolatility,"Black-Scholes")</stp>
        <stp>Close</stp>
        <tr r="M54" s="2"/>
      </tp>
      <tp>
        <v>8.8480000000000008</v>
        <stp/>
        <stp>ContractData</stp>
        <stp>OptVal(P.US.KOSV142600,ImpliedVolatility,"Black-Scholes")</stp>
        <stp>Close</stp>
        <tr r="M58" s="2"/>
      </tp>
      <tp t="s">
        <v/>
        <stp/>
        <stp>ContractData</stp>
        <stp>OptVal(P.US.KOSX142800,ImpliedVolatility,"Black-Scholes")</stp>
        <stp>Close</stp>
        <tr r="M136" s="2"/>
      </tp>
      <tp t="s">
        <v/>
        <stp/>
        <stp>ContractData</stp>
        <stp>OptVal(P.US.KOSV142700,ImpliedVolatility,"Black-Scholes")</stp>
        <stp>Close</stp>
        <tr r="M62" s="2"/>
      </tp>
      <tp t="s">
        <v/>
        <stp/>
        <stp>ContractData</stp>
        <stp>OptVal(P.US.KOSX142900,ImpliedVolatility,"Black-Scholes")</stp>
        <stp>Close</stp>
        <tr r="M140" s="2"/>
      </tp>
      <tp t="s">
        <v/>
        <stp/>
        <stp>StudyData</stp>
        <stp>C.US.KOSU152500</stp>
        <stp>Vol</stp>
        <stp>VolType=Exchange,CoCType=Contract</stp>
        <stp>Vol</stp>
        <stp>D</stp>
        <stp>0</stp>
        <stp>ALL</stp>
        <stp/>
        <stp/>
        <stp>False</stp>
        <stp>T</stp>
        <tr r="G509" s="2"/>
      </tp>
      <tp t="s">
        <v/>
        <stp/>
        <stp>StudyData</stp>
        <stp>P.US.KOSF152500</stp>
        <stp>Vol</stp>
        <stp>VolType=Exchange,CoCType=Contract</stp>
        <stp>Vol</stp>
        <stp>D</stp>
        <stp>0</stp>
        <stp>ALL</stp>
        <stp/>
        <stp/>
        <stp>False</stp>
        <stp>T</stp>
        <tr r="G264" s="2"/>
      </tp>
      <tp>
        <v>115698</v>
        <stp/>
        <stp>StudyData</stp>
        <stp>C.US.KOSV142600</stp>
        <stp>Vol</stp>
        <stp>VolType=Exchange,CoCType=Contract</stp>
        <stp>Vol</stp>
        <stp>D</stp>
        <stp>0</stp>
        <stp>ALL</stp>
        <stp/>
        <stp/>
        <stp>False</stp>
        <stp>T</stp>
        <tr r="G23" s="2"/>
      </tp>
      <tp>
        <v>1470</v>
        <stp/>
        <stp>StudyData</stp>
        <stp>C.US.KOSX142800</stp>
        <stp>Vol</stp>
        <stp>VolType=Exchange,CoCType=Contract</stp>
        <stp>Vol</stp>
        <stp>D</stp>
        <stp>0</stp>
        <stp>ALL</stp>
        <stp/>
        <stp/>
        <stp>False</stp>
        <stp>T</stp>
        <tr r="G101" s="2"/>
      </tp>
      <tp>
        <v>168776</v>
        <stp/>
        <stp>StudyData</stp>
        <stp>C.US.KOSV142625</stp>
        <stp>Vol</stp>
        <stp>VolType=Exchange,CoCType=Contract</stp>
        <stp>Vol</stp>
        <stp>D</stp>
        <stp>0</stp>
        <stp>ALL</stp>
        <stp/>
        <stp/>
        <stp>False</stp>
        <stp>T</stp>
        <tr r="G24" s="2"/>
      </tp>
      <tp>
        <v>1452</v>
        <stp/>
        <stp>StudyData</stp>
        <stp>C.US.KOSX142825</stp>
        <stp>Vol</stp>
        <stp>VolType=Exchange,CoCType=Contract</stp>
        <stp>Vol</stp>
        <stp>D</stp>
        <stp>0</stp>
        <stp>ALL</stp>
        <stp/>
        <stp/>
        <stp>False</stp>
        <stp>T</stp>
        <tr r="G102" s="2"/>
      </tp>
      <tp>
        <v>10</v>
        <stp/>
        <stp>StudyData</stp>
        <stp>P.US.KOSF152525</stp>
        <stp>Vol</stp>
        <stp>VolType=Exchange,CoCType=Contract</stp>
        <stp>Vol</stp>
        <stp>D</stp>
        <stp>0</stp>
        <stp>ALL</stp>
        <stp/>
        <stp/>
        <stp>False</stp>
        <stp>T</stp>
        <tr r="G265" s="2"/>
      </tp>
      <tp t="s">
        <v/>
        <stp/>
        <stp>StudyData</stp>
        <stp>C.US.KOSU152550</stp>
        <stp>Vol</stp>
        <stp>VolType=Exchange,CoCType=Contract</stp>
        <stp>Vol</stp>
        <stp>D</stp>
        <stp>0</stp>
        <stp>ALL</stp>
        <stp/>
        <stp/>
        <stp>False</stp>
        <stp>T</stp>
        <tr r="G511" s="2"/>
      </tp>
      <tp t="s">
        <v/>
        <stp/>
        <stp>StudyData</stp>
        <stp>P.US.KOSF152550</stp>
        <stp>Vol</stp>
        <stp>VolType=Exchange,CoCType=Contract</stp>
        <stp>Vol</stp>
        <stp>D</stp>
        <stp>0</stp>
        <stp>ALL</stp>
        <stp/>
        <stp/>
        <stp>False</stp>
        <stp>T</stp>
        <tr r="G266" s="2"/>
      </tp>
      <tp>
        <v>172610</v>
        <stp/>
        <stp>StudyData</stp>
        <stp>C.US.KOSV142650</stp>
        <stp>Vol</stp>
        <stp>VolType=Exchange,CoCType=Contract</stp>
        <stp>Vol</stp>
        <stp>D</stp>
        <stp>0</stp>
        <stp>ALL</stp>
        <stp/>
        <stp/>
        <stp>False</stp>
        <stp>T</stp>
        <tr r="G25" s="2"/>
      </tp>
      <tp>
        <v>423</v>
        <stp/>
        <stp>StudyData</stp>
        <stp>C.US.KOSX142850</stp>
        <stp>Vol</stp>
        <stp>VolType=Exchange,CoCType=Contract</stp>
        <stp>Vol</stp>
        <stp>D</stp>
        <stp>0</stp>
        <stp>ALL</stp>
        <stp/>
        <stp/>
        <stp>False</stp>
        <stp>T</stp>
        <tr r="G103" s="2"/>
      </tp>
      <tp>
        <v>176153</v>
        <stp/>
        <stp>StudyData</stp>
        <stp>C.US.KOSV142675</stp>
        <stp>Vol</stp>
        <stp>VolType=Exchange,CoCType=Contract</stp>
        <stp>Vol</stp>
        <stp>D</stp>
        <stp>0</stp>
        <stp>ALL</stp>
        <stp/>
        <stp/>
        <stp>False</stp>
        <stp>T</stp>
        <tr r="G26" s="2"/>
      </tp>
      <tp>
        <v>194</v>
        <stp/>
        <stp>StudyData</stp>
        <stp>C.US.KOSX142875</stp>
        <stp>Vol</stp>
        <stp>VolType=Exchange,CoCType=Contract</stp>
        <stp>Vol</stp>
        <stp>D</stp>
        <stp>0</stp>
        <stp>ALL</stp>
        <stp/>
        <stp/>
        <stp>False</stp>
        <stp>T</stp>
        <tr r="G104" s="2"/>
      </tp>
      <tp t="s">
        <v/>
        <stp/>
        <stp>StudyData</stp>
        <stp>P.US.KOSF152575</stp>
        <stp>Vol</stp>
        <stp>VolType=Exchange,CoCType=Contract</stp>
        <stp>Vol</stp>
        <stp>D</stp>
        <stp>0</stp>
        <stp>ALL</stp>
        <stp/>
        <stp/>
        <stp>False</stp>
        <stp>T</stp>
        <tr r="G267" s="2"/>
      </tp>
      <tp t="s">
        <v/>
        <stp/>
        <stp>StudyData</stp>
        <stp>P.US.KOSM152900</stp>
        <stp>Vol</stp>
        <stp>VolType=Exchange,CoCType=Contract</stp>
        <stp>Vol</stp>
        <stp>D</stp>
        <stp>0</stp>
        <stp>ALL</stp>
        <stp/>
        <stp/>
        <stp>False</stp>
        <stp>T</stp>
        <tr r="G490" s="2"/>
      </tp>
      <tp>
        <v>259.60000000000002</v>
        <stp/>
        <stp>ContractData</stp>
        <stp>KOS?1</stp>
        <stp>LOw</stp>
        <stp/>
        <stp>T</stp>
        <tr r="U9" s="1"/>
      </tp>
      <tp t="s">
        <v/>
        <stp/>
        <stp>StudyData</stp>
        <stp>C.US.KOSU152250</stp>
        <stp>Vol</stp>
        <stp>VolType=Exchange,CoCType=Contract</stp>
        <stp>Vol</stp>
        <stp>D</stp>
        <stp>0</stp>
        <stp>ALL</stp>
        <stp/>
        <stp/>
        <stp>False</stp>
        <stp>T</stp>
        <tr r="G499" s="2"/>
      </tp>
      <tp t="s">
        <v/>
        <stp/>
        <stp>StudyData</stp>
        <stp>P.US.KOSM152950</stp>
        <stp>Vol</stp>
        <stp>VolType=Exchange,CoCType=Contract</stp>
        <stp>Vol</stp>
        <stp>D</stp>
        <stp>0</stp>
        <stp>ALL</stp>
        <stp/>
        <stp/>
        <stp>False</stp>
        <stp>T</stp>
        <tr r="G492" s="2"/>
      </tp>
      <tp>
        <v>52</v>
        <stp/>
        <stp>StudyData</stp>
        <stp>P.US.KOSF152275</stp>
        <stp>Vol</stp>
        <stp>VolType=Exchange,CoCType=Contract</stp>
        <stp>Vol</stp>
        <stp>D</stp>
        <stp>0</stp>
        <stp>ALL</stp>
        <stp/>
        <stp/>
        <stp>False</stp>
        <stp>T</stp>
        <tr r="G255" s="2"/>
      </tp>
      <tp t="s">
        <v/>
        <stp/>
        <stp>StudyData</stp>
        <stp>C.US.KOSU152300</stp>
        <stp>Vol</stp>
        <stp>VolType=Exchange,CoCType=Contract</stp>
        <stp>Vol</stp>
        <stp>D</stp>
        <stp>0</stp>
        <stp>ALL</stp>
        <stp/>
        <stp/>
        <stp>False</stp>
        <stp>T</stp>
        <tr r="G501" s="2"/>
      </tp>
      <tp>
        <v>108</v>
        <stp/>
        <stp>StudyData</stp>
        <stp>P.US.KOSF152300</stp>
        <stp>Vol</stp>
        <stp>VolType=Exchange,CoCType=Contract</stp>
        <stp>Vol</stp>
        <stp>D</stp>
        <stp>0</stp>
        <stp>ALL</stp>
        <stp/>
        <stp/>
        <stp>False</stp>
        <stp>T</stp>
        <tr r="G256" s="2"/>
      </tp>
      <tp t="s">
        <v/>
        <stp/>
        <stp>StudyData</stp>
        <stp>P.US.KOSM152800</stp>
        <stp>Vol</stp>
        <stp>VolType=Exchange,CoCType=Contract</stp>
        <stp>Vol</stp>
        <stp>D</stp>
        <stp>0</stp>
        <stp>ALL</stp>
        <stp/>
        <stp/>
        <stp>False</stp>
        <stp>T</stp>
        <tr r="G486" s="2"/>
      </tp>
      <tp t="s">
        <v/>
        <stp/>
        <stp>StudyData</stp>
        <stp>P.US.KOSF152325</stp>
        <stp>Vol</stp>
        <stp>VolType=Exchange,CoCType=Contract</stp>
        <stp>Vol</stp>
        <stp>D</stp>
        <stp>0</stp>
        <stp>ALL</stp>
        <stp/>
        <stp/>
        <stp>False</stp>
        <stp>T</stp>
        <tr r="G257" s="2"/>
      </tp>
      <tp t="s">
        <v/>
        <stp/>
        <stp>StudyData</stp>
        <stp>C.US.KOSU152350</stp>
        <stp>Vol</stp>
        <stp>VolType=Exchange,CoCType=Contract</stp>
        <stp>Vol</stp>
        <stp>D</stp>
        <stp>0</stp>
        <stp>ALL</stp>
        <stp/>
        <stp/>
        <stp>False</stp>
        <stp>T</stp>
        <tr r="G503" s="2"/>
      </tp>
      <tp>
        <v>27</v>
        <stp/>
        <stp>StudyData</stp>
        <stp>P.US.KOSF152350</stp>
        <stp>Vol</stp>
        <stp>VolType=Exchange,CoCType=Contract</stp>
        <stp>Vol</stp>
        <stp>D</stp>
        <stp>0</stp>
        <stp>ALL</stp>
        <stp/>
        <stp/>
        <stp>False</stp>
        <stp>T</stp>
        <tr r="G258" s="2"/>
      </tp>
      <tp t="s">
        <v/>
        <stp/>
        <stp>StudyData</stp>
        <stp>P.US.KOSM152850</stp>
        <stp>Vol</stp>
        <stp>VolType=Exchange,CoCType=Contract</stp>
        <stp>Vol</stp>
        <stp>D</stp>
        <stp>0</stp>
        <stp>ALL</stp>
        <stp/>
        <stp/>
        <stp>False</stp>
        <stp>T</stp>
        <tr r="G488" s="2"/>
      </tp>
      <tp t="s">
        <v/>
        <stp/>
        <stp>StudyData</stp>
        <stp>P.US.KOSF152375</stp>
        <stp>Vol</stp>
        <stp>VolType=Exchange,CoCType=Contract</stp>
        <stp>Vol</stp>
        <stp>D</stp>
        <stp>0</stp>
        <stp>ALL</stp>
        <stp/>
        <stp/>
        <stp>False</stp>
        <stp>T</stp>
        <tr r="G259" s="2"/>
      </tp>
      <tp>
        <v>13.228999999999999</v>
        <stp/>
        <stp>ContractData</stp>
        <stp>OptVal(C.US.KOSX142575,ImpliedVolatility,"Black-Scholes")</stp>
        <stp>Close</stp>
        <tr r="M92" s="2"/>
      </tp>
      <tp>
        <v>18.521000000000001</v>
        <stp/>
        <stp>ContractData</stp>
        <stp>OptVal(C.US.KOSX142475,ImpliedVolatility,"Black-Scholes")</stp>
        <stp>Close</stp>
        <tr r="M88" s="2"/>
      </tp>
      <tp>
        <v>11.451000000000001</v>
        <stp/>
        <stp>ContractData</stp>
        <stp>OptVal(C.US.KOSX142775,ImpliedVolatility,"Black-Scholes")</stp>
        <stp>Close</stp>
        <tr r="M100" s="2"/>
      </tp>
      <tp>
        <v>20.62</v>
        <stp/>
        <stp>ContractData</stp>
        <stp>OptVal(C.US.KOSV142875,ImpliedVolatility,"Black-Scholes")</stp>
        <stp>Close</stp>
        <tr r="M34" s="2"/>
      </tp>
      <tp>
        <v>11.641</v>
        <stp/>
        <stp>ContractData</stp>
        <stp>OptVal(C.US.KOSX142675,ImpliedVolatility,"Black-Scholes")</stp>
        <stp>Close</stp>
        <tr r="M96" s="2"/>
      </tp>
      <tp>
        <v>21.765999999999998</v>
        <stp/>
        <stp>ContractData</stp>
        <stp>OptVal(C.US.KOSX142375,ImpliedVolatility,"Black-Scholes")</stp>
        <stp>Close</stp>
        <tr r="M84" s="2"/>
      </tp>
      <tp>
        <v>28.245999999999999</v>
        <stp/>
        <stp>ContractData</stp>
        <stp>OptVal(C.US.KOSX142275,ImpliedVolatility,"Black-Scholes")</stp>
        <stp>Close</stp>
        <tr r="M80" s="2"/>
      </tp>
      <tp>
        <v>37.393999999999998</v>
        <stp/>
        <stp>ContractData</stp>
        <stp>OptVal(C.US.KOSV142375,ImpliedVolatility,"Black-Scholes")</stp>
        <stp>Close</stp>
        <tr r="M14" s="2"/>
      </tp>
      <tp>
        <v>59.473999999999997</v>
        <stp/>
        <stp>ContractData</stp>
        <stp>OptVal(C.US.KOSV142275,ImpliedVolatility,"Black-Scholes")</stp>
        <stp>Close</stp>
        <tr r="M10" s="2"/>
      </tp>
      <tp>
        <v>15.542999999999999</v>
        <stp/>
        <stp>ContractData</stp>
        <stp>OptVal(C.US.KOSV142775,ImpliedVolatility,"Black-Scholes")</stp>
        <stp>Close</stp>
        <tr r="M30" s="2"/>
      </tp>
      <tp>
        <v>12.031000000000001</v>
        <stp/>
        <stp>ContractData</stp>
        <stp>OptVal(C.US.KOSV142675,ImpliedVolatility,"Black-Scholes")</stp>
        <stp>Close</stp>
        <tr r="M26" s="2"/>
      </tp>
      <tp>
        <v>13.211</v>
        <stp/>
        <stp>ContractData</stp>
        <stp>OptVal(C.US.KOSX142875,ImpliedVolatility,"Black-Scholes")</stp>
        <stp>Close</stp>
        <tr r="M104" s="2"/>
      </tp>
      <tp>
        <v>14.102</v>
        <stp/>
        <stp>ContractData</stp>
        <stp>OptVal(C.US.KOSV142575,ImpliedVolatility,"Black-Scholes")</stp>
        <stp>Close</stp>
        <tr r="M22" s="2"/>
      </tp>
      <tp>
        <v>22.704999999999998</v>
        <stp/>
        <stp>ContractData</stp>
        <stp>OptVal(C.US.KOSV142475,ImpliedVolatility,"Black-Scholes")</stp>
        <stp>Close</stp>
        <tr r="M18" s="2"/>
      </tp>
      <tp t="s">
        <v/>
        <stp/>
        <stp>ContractData</stp>
        <stp>OptVal(P.US.KOSV142875,ImpliedVolatility,"Black-Scholes")</stp>
        <stp>Close</stp>
        <tr r="M69" s="2"/>
      </tp>
      <tp>
        <v>7.3620000000000001</v>
        <stp/>
        <stp>ContractData</stp>
        <stp>OptVal(P.US.KOSX142675,ImpliedVolatility,"Black-Scholes")</stp>
        <stp>Close</stp>
        <tr r="M131" s="2"/>
      </tp>
      <tp t="s">
        <v/>
        <stp/>
        <stp>ContractData</stp>
        <stp>OptVal(P.US.KOSX142775,ImpliedVolatility,"Black-Scholes")</stp>
        <stp>Close</stp>
        <tr r="M135" s="2"/>
      </tp>
      <tp>
        <v>12.101000000000001</v>
        <stp/>
        <stp>ContractData</stp>
        <stp>OptVal(P.US.KOSX142475,ImpliedVolatility,"Black-Scholes")</stp>
        <stp>Close</stp>
        <tr r="M123" s="2"/>
      </tp>
      <tp>
        <v>10.147</v>
        <stp/>
        <stp>ContractData</stp>
        <stp>OptVal(P.US.KOSX142575,ImpliedVolatility,"Black-Scholes")</stp>
        <stp>Close</stp>
        <tr r="M127" s="2"/>
      </tp>
      <tp>
        <v>17.184000000000001</v>
        <stp/>
        <stp>ContractData</stp>
        <stp>OptVal(P.US.KOSX142275,ImpliedVolatility,"Black-Scholes")</stp>
        <stp>Close</stp>
        <tr r="M115" s="2"/>
      </tp>
      <tp>
        <v>13.983000000000001</v>
        <stp/>
        <stp>ContractData</stp>
        <stp>OptVal(P.US.KOSX142375,ImpliedVolatility,"Black-Scholes")</stp>
        <stp>Close</stp>
        <tr r="M119" s="2"/>
      </tp>
      <tp>
        <v>26.157</v>
        <stp/>
        <stp>ContractData</stp>
        <stp>OptVal(P.US.KOSV142275,ImpliedVolatility,"Black-Scholes")</stp>
        <stp>Close</stp>
        <tr r="M45" s="2"/>
      </tp>
      <tp>
        <v>21.120999999999999</v>
        <stp/>
        <stp>ContractData</stp>
        <stp>OptVal(P.US.KOSV142375,ImpliedVolatility,"Black-Scholes")</stp>
        <stp>Close</stp>
        <tr r="M49" s="2"/>
      </tp>
      <tp>
        <v>14.913</v>
        <stp/>
        <stp>ContractData</stp>
        <stp>OptVal(P.US.KOSV142475,ImpliedVolatility,"Black-Scholes")</stp>
        <stp>Close</stp>
        <tr r="M53" s="2"/>
      </tp>
      <tp>
        <v>10.073</v>
        <stp/>
        <stp>ContractData</stp>
        <stp>OptVal(P.US.KOSV142575,ImpliedVolatility,"Black-Scholes")</stp>
        <stp>Close</stp>
        <tr r="M57" s="2"/>
      </tp>
      <tp t="s">
        <v/>
        <stp/>
        <stp>ContractData</stp>
        <stp>OptVal(P.US.KOSV142675,ImpliedVolatility,"Black-Scholes")</stp>
        <stp>Close</stp>
        <tr r="M61" s="2"/>
      </tp>
      <tp t="s">
        <v/>
        <stp/>
        <stp>ContractData</stp>
        <stp>OptVal(P.US.KOSX142875,ImpliedVolatility,"Black-Scholes")</stp>
        <stp>Close</stp>
        <tr r="M139" s="2"/>
      </tp>
      <tp t="s">
        <v/>
        <stp/>
        <stp>ContractData</stp>
        <stp>OptVal(P.US.KOSV142775,ImpliedVolatility,"Black-Scholes")</stp>
        <stp>Close</stp>
        <tr r="M65" s="2"/>
      </tp>
      <tp t="s">
        <v/>
        <stp/>
        <stp>StudyData</stp>
        <stp>C.US.KOSV142300</stp>
        <stp>Vol</stp>
        <stp>VolType=Exchange,CoCType=Contract</stp>
        <stp>Vol</stp>
        <stp>D</stp>
        <stp>0</stp>
        <stp>ALL</stp>
        <stp/>
        <stp/>
        <stp>False</stp>
        <stp>T</stp>
        <tr r="G11" s="2"/>
      </tp>
      <tp>
        <v>9</v>
        <stp/>
        <stp>StudyData</stp>
        <stp>C.US.KOSV142325</stp>
        <stp>Vol</stp>
        <stp>VolType=Exchange,CoCType=Contract</stp>
        <stp>Vol</stp>
        <stp>D</stp>
        <stp>0</stp>
        <stp>ALL</stp>
        <stp/>
        <stp/>
        <stp>False</stp>
        <stp>T</stp>
        <tr r="G12" s="2"/>
      </tp>
      <tp>
        <v>8</v>
        <stp/>
        <stp>StudyData</stp>
        <stp>C.US.KOSV142350</stp>
        <stp>Vol</stp>
        <stp>VolType=Exchange,CoCType=Contract</stp>
        <stp>Vol</stp>
        <stp>D</stp>
        <stp>0</stp>
        <stp>ALL</stp>
        <stp/>
        <stp/>
        <stp>False</stp>
        <stp>T</stp>
        <tr r="G13" s="2"/>
      </tp>
      <tp>
        <v>11</v>
        <stp/>
        <stp>StudyData</stp>
        <stp>C.US.KOSV142375</stp>
        <stp>Vol</stp>
        <stp>VolType=Exchange,CoCType=Contract</stp>
        <stp>Vol</stp>
        <stp>D</stp>
        <stp>0</stp>
        <stp>ALL</stp>
        <stp/>
        <stp/>
        <stp>False</stp>
        <stp>T</stp>
        <tr r="G14" s="2"/>
      </tp>
      <tp t="s">
        <v/>
        <stp/>
        <stp>StudyData</stp>
        <stp>C.US.KOSV142275</stp>
        <stp>Vol</stp>
        <stp>VolType=Exchange,CoCType=Contract</stp>
        <stp>Vol</stp>
        <stp>D</stp>
        <stp>0</stp>
        <stp>ALL</stp>
        <stp/>
        <stp/>
        <stp>False</stp>
        <stp>T</stp>
        <tr r="G10" s="2"/>
      </tp>
      <tp>
        <v>13.772</v>
        <stp/>
        <stp>ContractData</stp>
        <stp>OptVal(C.US.KOSX142550,ImpliedVolatility,"Black-Scholes")</stp>
        <stp>Close</stp>
        <tr r="M91" s="2"/>
      </tp>
      <tp>
        <v>17.074000000000002</v>
        <stp/>
        <stp>ContractData</stp>
        <stp>OptVal(C.US.KOSX142450,ImpliedVolatility,"Black-Scholes")</stp>
        <stp>Close</stp>
        <tr r="M87" s="2"/>
      </tp>
      <tp>
        <v>23.832999999999998</v>
        <stp/>
        <stp>ContractData</stp>
        <stp>OptVal(C.US.KOSV142950,ImpliedVolatility,"Black-Scholes")</stp>
        <stp>Close</stp>
        <tr r="M37" s="2"/>
      </tp>
      <tp>
        <v>11.323</v>
        <stp/>
        <stp>ContractData</stp>
        <stp>OptVal(C.US.KOSX142750,ImpliedVolatility,"Black-Scholes")</stp>
        <stp>Close</stp>
        <tr r="M99" s="2"/>
      </tp>
      <tp>
        <v>19.099</v>
        <stp/>
        <stp>ContractData</stp>
        <stp>OptVal(C.US.KOSV142850,ImpliedVolatility,"Black-Scholes")</stp>
        <stp>Close</stp>
        <tr r="M33" s="2"/>
      </tp>
      <tp>
        <v>11.840999999999999</v>
        <stp/>
        <stp>ContractData</stp>
        <stp>OptVal(C.US.KOSX142650,ImpliedVolatility,"Black-Scholes")</stp>
        <stp>Close</stp>
        <tr r="M95" s="2"/>
      </tp>
      <tp>
        <v>22.841999999999999</v>
        <stp/>
        <stp>ContractData</stp>
        <stp>OptVal(C.US.KOSX142350,ImpliedVolatility,"Black-Scholes")</stp>
        <stp>Close</stp>
        <tr r="M83" s="2"/>
      </tp>
      <tp>
        <v>40.159999999999997</v>
        <stp/>
        <stp>ContractData</stp>
        <stp>OptVal(C.US.KOSV142350,ImpliedVolatility,"Black-Scholes")</stp>
        <stp>Close</stp>
        <tr r="M13" s="2"/>
      </tp>
      <tp>
        <v>14.531000000000001</v>
        <stp/>
        <stp>ContractData</stp>
        <stp>OptVal(C.US.KOSV142750,ImpliedVolatility,"Black-Scholes")</stp>
        <stp>Close</stp>
        <tr r="M29" s="2"/>
      </tp>
      <tp>
        <v>14.465</v>
        <stp/>
        <stp>ContractData</stp>
        <stp>OptVal(C.US.KOSX142950,ImpliedVolatility,"Black-Scholes")</stp>
        <stp>Close</stp>
        <tr r="M107" s="2"/>
      </tp>
      <tp>
        <v>11.954000000000001</v>
        <stp/>
        <stp>ContractData</stp>
        <stp>OptVal(C.US.KOSV142650,ImpliedVolatility,"Black-Scholes")</stp>
        <stp>Close</stp>
        <tr r="M25" s="2"/>
      </tp>
      <tp>
        <v>12.651</v>
        <stp/>
        <stp>ContractData</stp>
        <stp>OptVal(C.US.KOSX142850,ImpliedVolatility,"Black-Scholes")</stp>
        <stp>Close</stp>
        <tr r="M103" s="2"/>
      </tp>
      <tp>
        <v>15.824</v>
        <stp/>
        <stp>ContractData</stp>
        <stp>OptVal(C.US.KOSV142550,ImpliedVolatility,"Black-Scholes")</stp>
        <stp>Close</stp>
        <tr r="M21" s="2"/>
      </tp>
      <tp>
        <v>27.568999999999999</v>
        <stp/>
        <stp>ContractData</stp>
        <stp>OptVal(C.US.KOSV142450,ImpliedVolatility,"Black-Scholes")</stp>
        <stp>Close</stp>
        <tr r="M17" s="2"/>
      </tp>
      <tp t="s">
        <v/>
        <stp/>
        <stp>ContractData</stp>
        <stp>OptVal(P.US.KOSV142850,ImpliedVolatility,"Black-Scholes")</stp>
        <stp>Close</stp>
        <tr r="M68" s="2"/>
      </tp>
      <tp>
        <v>7.99</v>
        <stp/>
        <stp>ContractData</stp>
        <stp>OptVal(P.US.KOSX142650,ImpliedVolatility,"Black-Scholes")</stp>
        <stp>Close</stp>
        <tr r="M130" s="2"/>
      </tp>
      <tp t="s">
        <v/>
        <stp/>
        <stp>ContractData</stp>
        <stp>OptVal(P.US.KOSV142950,ImpliedVolatility,"Black-Scholes")</stp>
        <stp>Close</stp>
        <tr r="M72" s="2"/>
      </tp>
      <tp t="s">
        <v/>
        <stp/>
        <stp>ContractData</stp>
        <stp>OptVal(P.US.KOSX142750,ImpliedVolatility,"Black-Scholes")</stp>
        <stp>Close</stp>
        <tr r="M134" s="2"/>
      </tp>
      <tp>
        <v>12.625999999999999</v>
        <stp/>
        <stp>ContractData</stp>
        <stp>OptVal(P.US.KOSX142450,ImpliedVolatility,"Black-Scholes")</stp>
        <stp>Close</stp>
        <tr r="M122" s="2"/>
      </tp>
      <tp>
        <v>10.564</v>
        <stp/>
        <stp>ContractData</stp>
        <stp>OptVal(P.US.KOSX142550,ImpliedVolatility,"Black-Scholes")</stp>
        <stp>Close</stp>
        <tr r="M126" s="2"/>
      </tp>
      <tp>
        <v>14.9</v>
        <stp/>
        <stp>ContractData</stp>
        <stp>OptVal(P.US.KOSX142350,ImpliedVolatility,"Black-Scholes")</stp>
        <stp>Close</stp>
        <tr r="M118" s="2"/>
      </tp>
      <tp>
        <v>22.797999999999998</v>
        <stp/>
        <stp>ContractData</stp>
        <stp>OptVal(P.US.KOSV142350,ImpliedVolatility,"Black-Scholes")</stp>
        <stp>Close</stp>
        <tr r="M48" s="2"/>
      </tp>
      <tp>
        <v>16.337</v>
        <stp/>
        <stp>ContractData</stp>
        <stp>OptVal(P.US.KOSV142450,ImpliedVolatility,"Black-Scholes")</stp>
        <stp>Close</stp>
        <tr r="M52" s="2"/>
      </tp>
      <tp>
        <v>11.018000000000001</v>
        <stp/>
        <stp>ContractData</stp>
        <stp>OptVal(P.US.KOSV142550,ImpliedVolatility,"Black-Scholes")</stp>
        <stp>Close</stp>
        <tr r="M56" s="2"/>
      </tp>
      <tp t="s">
        <v/>
        <stp/>
        <stp>ContractData</stp>
        <stp>OptVal(P.US.KOSV142650,ImpliedVolatility,"Black-Scholes")</stp>
        <stp>Close</stp>
        <tr r="M60" s="2"/>
      </tp>
      <tp t="s">
        <v/>
        <stp/>
        <stp>ContractData</stp>
        <stp>OptVal(P.US.KOSX142850,ImpliedVolatility,"Black-Scholes")</stp>
        <stp>Close</stp>
        <tr r="M138" s="2"/>
      </tp>
      <tp t="s">
        <v/>
        <stp/>
        <stp>ContractData</stp>
        <stp>OptVal(P.US.KOSV142750,ImpliedVolatility,"Black-Scholes")</stp>
        <stp>Close</stp>
        <tr r="M64" s="2"/>
      </tp>
      <tp t="s">
        <v/>
        <stp/>
        <stp>ContractData</stp>
        <stp>OptVal(P.US.KOSX142950,ImpliedVolatility,"Black-Scholes")</stp>
        <stp>Close</stp>
        <tr r="M142" s="2"/>
      </tp>
      <tp t="s">
        <v/>
        <stp/>
        <stp>ContractData</stp>
        <stp>C.US.KOSH152425</stp>
        <stp>NetLastTrade</stp>
        <stp/>
        <stp>T</stp>
        <tr r="F366" s="2"/>
      </tp>
      <tp>
        <v>-0.85000000000000142</v>
        <stp/>
        <stp>ContractData</stp>
        <stp>P.US.KOSV142925</stp>
        <stp>NetLastTrade</stp>
        <stp/>
        <stp>T</stp>
        <tr r="F71" s="2"/>
      </tp>
      <tp>
        <v>-0.84999999999999964</v>
        <stp/>
        <stp>ContractData</stp>
        <stp>P.US.KOSX142725</stp>
        <stp>NetLastTrade</stp>
        <stp/>
        <stp>T</stp>
        <tr r="F133" s="2"/>
      </tp>
      <tp>
        <v>0.10000000000000009</v>
        <stp/>
        <stp>ContractData</stp>
        <stp>P.US.KOSZ142525</stp>
        <stp>NetLastTrade</stp>
        <stp/>
        <stp>T</stp>
        <tr r="F195" s="2"/>
      </tp>
      <tp>
        <v>-0.10000000000000142</v>
        <stp/>
        <stp>ContractData</stp>
        <stp>P.US.KOSV142900</stp>
        <stp>NetLastTrade</stp>
        <stp/>
        <stp>T</stp>
        <tr r="F70" s="2"/>
      </tp>
      <tp>
        <v>0.30000000000000071</v>
        <stp/>
        <stp>ContractData</stp>
        <stp>P.US.KOSX142700</stp>
        <stp>NetLastTrade</stp>
        <stp/>
        <stp>T</stp>
        <tr r="F132" s="2"/>
      </tp>
      <tp>
        <v>4.9999999999999822E-2</v>
        <stp/>
        <stp>ContractData</stp>
        <stp>P.US.KOSZ142500</stp>
        <stp>NetLastTrade</stp>
        <stp/>
        <stp>T</stp>
        <tr r="F194" s="2"/>
      </tp>
      <tp t="s">
        <v/>
        <stp/>
        <stp>ContractData</stp>
        <stp>C.US.KOSH152400</stp>
        <stp>NetLastTrade</stp>
        <stp/>
        <stp>T</stp>
        <tr r="F365" s="2"/>
      </tp>
      <tp>
        <v>5.2000000000000011</v>
        <stp/>
        <stp>ContractData</stp>
        <stp>P.US.KOSZ152500</stp>
        <stp>NetLastTrade</stp>
        <stp/>
        <stp>T</stp>
        <tr r="F614" s="2"/>
      </tp>
      <tp t="s">
        <v/>
        <stp/>
        <stp>ContractData</stp>
        <stp>C.US.KOSH152475</stp>
        <stp>NetLastTrade</stp>
        <stp/>
        <stp>T</stp>
        <tr r="F368" s="2"/>
      </tp>
      <tp>
        <v>0.25</v>
        <stp/>
        <stp>ContractData</stp>
        <stp>P.US.KOSX142775</stp>
        <stp>NetLastTrade</stp>
        <stp/>
        <stp>T</stp>
        <tr r="F135" s="2"/>
      </tp>
      <tp>
        <v>-0.29999999999999982</v>
        <stp/>
        <stp>ContractData</stp>
        <stp>P.US.KOSZ142575</stp>
        <stp>NetLastTrade</stp>
        <stp/>
        <stp>T</stp>
        <tr r="F197" s="2"/>
      </tp>
      <tp>
        <v>-0.25</v>
        <stp/>
        <stp>ContractData</stp>
        <stp>P.US.KOSV142950</stp>
        <stp>NetLastTrade</stp>
        <stp/>
        <stp>T</stp>
        <tr r="F72" s="2"/>
      </tp>
      <tp>
        <v>-0.64999999999999858</v>
        <stp/>
        <stp>ContractData</stp>
        <stp>P.US.KOSX142750</stp>
        <stp>NetLastTrade</stp>
        <stp/>
        <stp>T</stp>
        <tr r="F134" s="2"/>
      </tp>
      <tp>
        <v>4.9999999999999822E-2</v>
        <stp/>
        <stp>ContractData</stp>
        <stp>P.US.KOSZ142550</stp>
        <stp>NetLastTrade</stp>
        <stp/>
        <stp>T</stp>
        <tr r="F196" s="2"/>
      </tp>
      <tp>
        <v>0.80000000000000071</v>
        <stp/>
        <stp>ContractData</stp>
        <stp>C.US.KOSH152450</stp>
        <stp>NetLastTrade</stp>
        <stp/>
        <stp>T</stp>
        <tr r="F367" s="2"/>
      </tp>
      <tp t="s">
        <v/>
        <stp/>
        <stp>ContractData</stp>
        <stp>P.US.KOSZ152550</stp>
        <stp>NetLastTrade</stp>
        <stp/>
        <stp>T</stp>
        <tr r="F616" s="2"/>
      </tp>
      <tp>
        <v>0.26</v>
        <stp/>
        <stp>ContractData</stp>
        <stp>P.US.KOSX142375</stp>
        <stp>LastPrice</stp>
        <stp/>
        <stp>T</stp>
        <tr r="E119" s="2"/>
      </tp>
      <tp>
        <v>0.12</v>
        <stp/>
        <stp>ContractData</stp>
        <stp>P.US.KOSX142275</stp>
        <stp>LastPrice</stp>
        <stp/>
        <stp>T</stp>
        <tr r="E115" s="2"/>
      </tp>
      <tp>
        <v>0.73</v>
        <stp/>
        <stp>ContractData</stp>
        <stp>P.US.KOSZ142375</stp>
        <stp>LastPrice</stp>
        <stp/>
        <stp>T</stp>
        <tr r="E189" s="2"/>
      </tp>
      <tp>
        <v>0.31</v>
        <stp/>
        <stp>ContractData</stp>
        <stp>P.US.KOSZ142275</stp>
        <stp>LastPrice</stp>
        <stp/>
        <stp>T</stp>
        <tr r="E185" s="2"/>
      </tp>
      <tp>
        <v>18.150000000000002</v>
        <stp/>
        <stp>ContractData</stp>
        <stp>P.US.KOSX142775</stp>
        <stp>LastPrice</stp>
        <stp/>
        <stp>T</stp>
        <tr r="E135" s="2"/>
      </tp>
      <tp>
        <v>4.2</v>
        <stp/>
        <stp>ContractData</stp>
        <stp>P.US.KOSZ142575</stp>
        <stp>LastPrice</stp>
        <stp/>
        <stp>T</stp>
        <tr r="E197" s="2"/>
      </tp>
      <tp>
        <v>28.400000000000002</v>
        <stp/>
        <stp>ContractData</stp>
        <stp>P.US.KOSV142875</stp>
        <stp>LastPrice</stp>
        <stp/>
        <stp>T</stp>
        <tr r="E69" s="2"/>
      </tp>
      <tp>
        <v>9.35</v>
        <stp/>
        <stp>ContractData</stp>
        <stp>P.US.KOSX142675</stp>
        <stp>LastPrice</stp>
        <stp/>
        <stp>T</stp>
        <tr r="E131" s="2"/>
      </tp>
      <tp>
        <v>1.8</v>
        <stp/>
        <stp>ContractData</stp>
        <stp>P.US.KOSZ142475</stp>
        <stp>LastPrice</stp>
        <stp/>
        <stp>T</stp>
        <tr r="E193" s="2"/>
      </tp>
      <tp>
        <v>3.35</v>
        <stp/>
        <stp>ContractData</stp>
        <stp>P.US.KOSX142575</stp>
        <stp>LastPrice</stp>
        <stp/>
        <stp>T</stp>
        <tr r="E127" s="2"/>
      </tp>
      <tp>
        <v>18.150000000000002</v>
        <stp/>
        <stp>ContractData</stp>
        <stp>P.US.KOSZ142775</stp>
        <stp>LastPrice</stp>
        <stp/>
        <stp>T</stp>
        <tr r="E205" s="2"/>
      </tp>
      <tp>
        <v>0.97</v>
        <stp/>
        <stp>ContractData</stp>
        <stp>P.US.KOSX142475</stp>
        <stp>LastPrice</stp>
        <stp/>
        <stp>T</stp>
        <tr r="E123" s="2"/>
      </tp>
      <tp>
        <v>10.25</v>
        <stp/>
        <stp>ContractData</stp>
        <stp>P.US.KOSZ142675</stp>
        <stp>LastPrice</stp>
        <stp/>
        <stp>T</stp>
        <tr r="E201" s="2"/>
      </tp>
      <tp>
        <v>1.51</v>
        <stp/>
        <stp>ContractData</stp>
        <stp>P.US.KOSV142575</stp>
        <stp>LastPrice</stp>
        <stp/>
        <stp>T</stp>
        <tr r="E57" s="2"/>
      </tp>
      <tp>
        <v>0.19</v>
        <stp/>
        <stp>ContractData</stp>
        <stp>P.US.KOSV142475</stp>
        <stp>LastPrice</stp>
        <stp/>
        <stp>T</stp>
        <tr r="E53" s="2"/>
      </tp>
      <tp>
        <v>27.7</v>
        <stp/>
        <stp>ContractData</stp>
        <stp>P.US.KOSZ142875</stp>
        <stp>LastPrice</stp>
        <stp/>
        <stp>T</stp>
        <tr r="E209" s="2"/>
      </tp>
      <tp>
        <v>17.400000000000002</v>
        <stp/>
        <stp>ContractData</stp>
        <stp>P.US.KOSV142775</stp>
        <stp>LastPrice</stp>
        <stp/>
        <stp>T</stp>
        <tr r="E65" s="2"/>
      </tp>
      <tp>
        <v>8.4</v>
        <stp/>
        <stp>ContractData</stp>
        <stp>P.US.KOSV142675</stp>
        <stp>LastPrice</stp>
        <stp/>
        <stp>T</stp>
        <tr r="E61" s="2"/>
      </tp>
      <tp>
        <v>28.150000000000002</v>
        <stp/>
        <stp>ContractData</stp>
        <stp>P.US.KOSX142875</stp>
        <stp>LastPrice</stp>
        <stp/>
        <stp>T</stp>
        <tr r="E139" s="2"/>
      </tp>
      <tp>
        <v>0.06</v>
        <stp/>
        <stp>ContractData</stp>
        <stp>P.US.KOSV142375</stp>
        <stp>LastPrice</stp>
        <stp/>
        <stp>T</stp>
        <tr r="E49" s="2"/>
      </tp>
      <tp>
        <v>0.02</v>
        <stp/>
        <stp>ContractData</stp>
        <stp>P.US.KOSV142275</stp>
        <stp>LastPrice</stp>
        <stp/>
        <stp>T</stp>
        <tr r="E45" s="2"/>
      </tp>
      <tp>
        <v>32.799999999999997</v>
        <stp/>
        <stp>ContractData</stp>
        <stp>C.US.KOSZ142275</stp>
        <stp>LastPrice</stp>
        <stp/>
        <stp>T</stp>
        <tr r="E150" s="2"/>
      </tp>
      <tp>
        <v>22.400000000000002</v>
        <stp/>
        <stp>ContractData</stp>
        <stp>C.US.KOSZ142375</stp>
        <stp>LastPrice</stp>
        <stp/>
        <stp>T</stp>
        <tr r="E154" s="2"/>
      </tp>
      <tp>
        <v>32.299999999999997</v>
        <stp/>
        <stp>ContractData</stp>
        <stp>C.US.KOSX142275</stp>
        <stp>LastPrice</stp>
        <stp/>
        <stp>T</stp>
        <tr r="E80" s="2"/>
      </tp>
      <tp>
        <v>22.45</v>
        <stp/>
        <stp>ContractData</stp>
        <stp>C.US.KOSX142375</stp>
        <stp>LastPrice</stp>
        <stp/>
        <stp>T</stp>
        <tr r="E84" s="2"/>
      </tp>
      <tp>
        <v>13.700000000000001</v>
        <stp/>
        <stp>ContractData</stp>
        <stp>C.US.KOSX142475</stp>
        <stp>LastPrice</stp>
        <stp/>
        <stp>T</stp>
        <tr r="E88" s="2"/>
      </tp>
      <tp>
        <v>2.75</v>
        <stp/>
        <stp>ContractData</stp>
        <stp>C.US.KOSZ142675</stp>
        <stp>LastPrice</stp>
        <stp/>
        <stp>T</stp>
        <tr r="E166" s="2"/>
      </tp>
      <tp>
        <v>5.5</v>
        <stp/>
        <stp>ContractData</stp>
        <stp>C.US.KOSX142575</stp>
        <stp>LastPrice</stp>
        <stp/>
        <stp>T</stp>
        <tr r="E92" s="2"/>
      </tp>
      <tp>
        <v>0.8</v>
        <stp/>
        <stp>ContractData</stp>
        <stp>C.US.KOSZ142775</stp>
        <stp>LastPrice</stp>
        <stp/>
        <stp>T</stp>
        <tr r="E170" s="2"/>
      </tp>
      <tp>
        <v>0.01</v>
        <stp/>
        <stp>ContractData</stp>
        <stp>C.US.KOSV142875</stp>
        <stp>LastPrice</stp>
        <stp/>
        <stp>T</stp>
        <tr r="E34" s="2"/>
      </tp>
      <tp>
        <v>1.34</v>
        <stp/>
        <stp>ContractData</stp>
        <stp>C.US.KOSX142675</stp>
        <stp>LastPrice</stp>
        <stp/>
        <stp>T</stp>
        <tr r="E96" s="2"/>
      </tp>
      <tp>
        <v>13.55</v>
        <stp/>
        <stp>ContractData</stp>
        <stp>C.US.KOSZ142475</stp>
        <stp>LastPrice</stp>
        <stp/>
        <stp>T</stp>
        <tr r="E158" s="2"/>
      </tp>
      <tp>
        <v>0.21</v>
        <stp/>
        <stp>ContractData</stp>
        <stp>C.US.KOSX142775</stp>
        <stp>LastPrice</stp>
        <stp/>
        <stp>T</stp>
        <tr r="E100" s="2"/>
      </tp>
      <tp>
        <v>6.65</v>
        <stp/>
        <stp>ContractData</stp>
        <stp>C.US.KOSZ142575</stp>
        <stp>LastPrice</stp>
        <stp/>
        <stp>T</stp>
        <tr r="E162" s="2"/>
      </tp>
      <tp>
        <v>0.17</v>
        <stp/>
        <stp>ContractData</stp>
        <stp>C.US.KOSV142675</stp>
        <stp>LastPrice</stp>
        <stp/>
        <stp>T</stp>
        <tr r="E26" s="2"/>
      </tp>
      <tp>
        <v>0.06</v>
        <stp/>
        <stp>ContractData</stp>
        <stp>C.US.KOSX142875</stp>
        <stp>LastPrice</stp>
        <stp/>
        <stp>T</stp>
        <tr r="E104" s="2"/>
      </tp>
      <tp>
        <v>0.02</v>
        <stp/>
        <stp>ContractData</stp>
        <stp>C.US.KOSV142775</stp>
        <stp>LastPrice</stp>
        <stp/>
        <stp>T</stp>
        <tr r="E30" s="2"/>
      </tp>
      <tp>
        <v>11.85</v>
        <stp/>
        <stp>ContractData</stp>
        <stp>C.US.KOSV142475</stp>
        <stp>LastPrice</stp>
        <stp/>
        <stp>T</stp>
        <tr r="E18" s="2"/>
      </tp>
      <tp>
        <v>0.19</v>
        <stp/>
        <stp>ContractData</stp>
        <stp>C.US.KOSZ142875</stp>
        <stp>LastPrice</stp>
        <stp/>
        <stp>T</stp>
        <tr r="E174" s="2"/>
      </tp>
      <tp>
        <v>3.25</v>
        <stp/>
        <stp>ContractData</stp>
        <stp>C.US.KOSV142575</stp>
        <stp>LastPrice</stp>
        <stp/>
        <stp>T</stp>
        <tr r="E22" s="2"/>
      </tp>
      <tp>
        <v>32.700000000000003</v>
        <stp/>
        <stp>ContractData</stp>
        <stp>C.US.KOSV142275</stp>
        <stp>LastPrice</stp>
        <stp/>
        <stp>T</stp>
        <tr r="E10" s="2"/>
      </tp>
      <tp>
        <v>21.95</v>
        <stp/>
        <stp>ContractData</stp>
        <stp>C.US.KOSV142375</stp>
        <stp>LastPrice</stp>
        <stp/>
        <stp>T</stp>
        <tr r="E14" s="2"/>
      </tp>
      <tp>
        <v>32.200000000000003</v>
        <stp/>
        <stp>ContractData</stp>
        <stp>C.US.KOSH152275</stp>
        <stp>LastPrice</stp>
        <stp/>
        <stp>T</stp>
        <tr r="E360" s="2"/>
      </tp>
      <tp>
        <v>22.35</v>
        <stp/>
        <stp>ContractData</stp>
        <stp>C.US.KOSH152375</stp>
        <stp>LastPrice</stp>
        <stp/>
        <stp>T</stp>
        <tr r="E364" s="2"/>
      </tp>
      <tp>
        <v>14.6</v>
        <stp/>
        <stp>ContractData</stp>
        <stp>C.US.KOSH152475</stp>
        <stp>LastPrice</stp>
        <stp/>
        <stp>T</stp>
        <tr r="E368" s="2"/>
      </tp>
      <tp>
        <v>8.65</v>
        <stp/>
        <stp>ContractData</stp>
        <stp>C.US.KOSH152575</stp>
        <stp>LastPrice</stp>
        <stp/>
        <stp>T</stp>
        <tr r="E372" s="2"/>
      </tp>
      <tp>
        <v>0.25</v>
        <stp/>
        <stp>ContractData</stp>
        <stp>C.US.KOSF152875</stp>
        <stp>LastPrice</stp>
        <stp/>
        <stp>T</stp>
        <tr r="E244" s="2"/>
      </tp>
      <tp>
        <v>4.6000000000000005</v>
        <stp/>
        <stp>ContractData</stp>
        <stp>C.US.KOSH152675</stp>
        <stp>LastPrice</stp>
        <stp/>
        <stp>T</stp>
        <tr r="E376" s="2"/>
      </tp>
      <tp t="s">
        <v/>
        <stp/>
        <stp>ContractData</stp>
        <stp>C.US.KOSG152875</stp>
        <stp>LastPrice</stp>
        <stp/>
        <stp>T</stp>
        <tr r="E314" s="2"/>
      </tp>
      <tp>
        <v>2.11</v>
        <stp/>
        <stp>ContractData</stp>
        <stp>C.US.KOSH152775</stp>
        <stp>LastPrice</stp>
        <stp/>
        <stp>T</stp>
        <tr r="E380" s="2"/>
      </tp>
      <tp>
        <v>3.45</v>
        <stp/>
        <stp>ContractData</stp>
        <stp>C.US.KOSF152675</stp>
        <stp>LastPrice</stp>
        <stp/>
        <stp>T</stp>
        <tr r="E236" s="2"/>
      </tp>
      <tp t="s">
        <v/>
        <stp/>
        <stp>ContractData</stp>
        <stp>C.US.KOSG152775</stp>
        <stp>LastPrice</stp>
        <stp/>
        <stp>T</stp>
        <tr r="E310" s="2"/>
      </tp>
      <tp>
        <v>0.88</v>
        <stp/>
        <stp>ContractData</stp>
        <stp>C.US.KOSH152875</stp>
        <stp>LastPrice</stp>
        <stp/>
        <stp>T</stp>
        <tr r="E384" s="2"/>
      </tp>
      <tp>
        <v>1.1100000000000001</v>
        <stp/>
        <stp>ContractData</stp>
        <stp>C.US.KOSF152775</stp>
        <stp>LastPrice</stp>
        <stp/>
        <stp>T</stp>
        <tr r="E240" s="2"/>
      </tp>
      <tp t="s">
        <v/>
        <stp/>
        <stp>ContractData</stp>
        <stp>C.US.KOSG152675</stp>
        <stp>LastPrice</stp>
        <stp/>
        <stp>T</stp>
        <tr r="E306" s="2"/>
      </tp>
      <tp>
        <v>12.55</v>
        <stp/>
        <stp>ContractData</stp>
        <stp>C.US.KOSF152475</stp>
        <stp>LastPrice</stp>
        <stp/>
        <stp>T</stp>
        <tr r="E228" s="2"/>
      </tp>
      <tp t="s">
        <v/>
        <stp/>
        <stp>ContractData</stp>
        <stp>C.US.KOSG152575</stp>
        <stp>LastPrice</stp>
        <stp/>
        <stp>T</stp>
        <tr r="E302" s="2"/>
      </tp>
      <tp>
        <v>6.45</v>
        <stp/>
        <stp>ContractData</stp>
        <stp>C.US.KOSF152575</stp>
        <stp>LastPrice</stp>
        <stp/>
        <stp>T</stp>
        <tr r="E232" s="2"/>
      </tp>
      <tp t="s">
        <v/>
        <stp/>
        <stp>ContractData</stp>
        <stp>C.US.KOSG152475</stp>
        <stp>LastPrice</stp>
        <stp/>
        <stp>T</stp>
        <tr r="E298" s="2"/>
      </tp>
      <tp>
        <v>30.1</v>
        <stp/>
        <stp>ContractData</stp>
        <stp>C.US.KOSF152275</stp>
        <stp>LastPrice</stp>
        <stp/>
        <stp>T</stp>
        <tr r="E220" s="2"/>
      </tp>
      <tp t="s">
        <v/>
        <stp/>
        <stp>ContractData</stp>
        <stp>C.US.KOSG152375</stp>
        <stp>LastPrice</stp>
        <stp/>
        <stp>T</stp>
        <tr r="E294" s="2"/>
      </tp>
      <tp>
        <v>20.7</v>
        <stp/>
        <stp>ContractData</stp>
        <stp>C.US.KOSF152375</stp>
        <stp>LastPrice</stp>
        <stp/>
        <stp>T</stp>
        <tr r="E224" s="2"/>
      </tp>
      <tp t="s">
        <v/>
        <stp/>
        <stp>ContractData</stp>
        <stp>C.US.KOSG152275</stp>
        <stp>LastPrice</stp>
        <stp/>
        <stp>T</stp>
        <tr r="E290" s="2"/>
      </tp>
      <tp>
        <v>0.94000000000000006</v>
        <stp/>
        <stp>ContractData</stp>
        <stp>P.US.KOSH152375</stp>
        <stp>LastPrice</stp>
        <stp/>
        <stp>T</stp>
        <tr r="E399" s="2"/>
      </tp>
      <tp>
        <v>1.28</v>
        <stp/>
        <stp>ContractData</stp>
        <stp>P.US.KOSH152275</stp>
        <stp>LastPrice</stp>
        <stp/>
        <stp>T</stp>
        <tr r="E395" s="2"/>
      </tp>
      <tp>
        <v>20.150000000000002</v>
        <stp/>
        <stp>ContractData</stp>
        <stp>P.US.KOSH152775</stp>
        <stp>LastPrice</stp>
        <stp/>
        <stp>T</stp>
        <tr r="E415" s="2"/>
      </tp>
      <tp>
        <v>29.75</v>
        <stp/>
        <stp>ContractData</stp>
        <stp>P.US.KOSF152875</stp>
        <stp>LastPrice</stp>
        <stp/>
        <stp>T</stp>
        <tr r="E279" s="2"/>
      </tp>
      <tp>
        <v>12.5</v>
        <stp/>
        <stp>ContractData</stp>
        <stp>P.US.KOSH152675</stp>
        <stp>LastPrice</stp>
        <stp/>
        <stp>T</stp>
        <tr r="E411" s="2"/>
      </tp>
      <tp>
        <v>6.6000000000000005</v>
        <stp/>
        <stp>ContractData</stp>
        <stp>P.US.KOSH152575</stp>
        <stp>LastPrice</stp>
        <stp/>
        <stp>T</stp>
        <tr r="E407" s="2"/>
      </tp>
      <tp>
        <v>2.84</v>
        <stp/>
        <stp>ContractData</stp>
        <stp>P.US.KOSH152475</stp>
        <stp>LastPrice</stp>
        <stp/>
        <stp>T</stp>
        <tr r="E403" s="2"/>
      </tp>
      <tp>
        <v>5.6000000000000005</v>
        <stp/>
        <stp>ContractData</stp>
        <stp>P.US.KOSF152575</stp>
        <stp>LastPrice</stp>
        <stp/>
        <stp>T</stp>
        <tr r="E267" s="2"/>
      </tp>
      <tp>
        <v>1.95</v>
        <stp/>
        <stp>ContractData</stp>
        <stp>P.US.KOSF152475</stp>
        <stp>LastPrice</stp>
        <stp/>
        <stp>T</stp>
        <tr r="E263" s="2"/>
      </tp>
      <tp>
        <v>20.350000000000001</v>
        <stp/>
        <stp>ContractData</stp>
        <stp>P.US.KOSF152775</stp>
        <stp>LastPrice</stp>
        <stp/>
        <stp>T</stp>
        <tr r="E275" s="2"/>
      </tp>
      <tp>
        <v>11.950000000000001</v>
        <stp/>
        <stp>ContractData</stp>
        <stp>P.US.KOSF152675</stp>
        <stp>LastPrice</stp>
        <stp/>
        <stp>T</stp>
        <tr r="E271" s="2"/>
      </tp>
      <tp>
        <v>29</v>
        <stp/>
        <stp>ContractData</stp>
        <stp>P.US.KOSH152875</stp>
        <stp>LastPrice</stp>
        <stp/>
        <stp>T</stp>
        <tr r="E419" s="2"/>
      </tp>
      <tp>
        <v>0.43</v>
        <stp/>
        <stp>ContractData</stp>
        <stp>P.US.KOSF152375</stp>
        <stp>LastPrice</stp>
        <stp/>
        <stp>T</stp>
        <tr r="E259" s="2"/>
      </tp>
      <tp>
        <v>0.62</v>
        <stp/>
        <stp>ContractData</stp>
        <stp>P.US.KOSF152275</stp>
        <stp>LastPrice</stp>
        <stp/>
        <stp>T</stp>
        <tr r="E255" s="2"/>
      </tp>
      <tp t="s">
        <v/>
        <stp/>
        <stp>ContractData</stp>
        <stp>C.US.KOSH152525</stp>
        <stp>NetLastTrade</stp>
        <stp/>
        <stp>T</stp>
        <tr r="F370" s="2"/>
      </tp>
      <tp>
        <v>0.19999999999999929</v>
        <stp/>
        <stp>ContractData</stp>
        <stp>P.US.KOSV142825</stp>
        <stp>NetLastTrade</stp>
        <stp/>
        <stp>T</stp>
        <tr r="F67" s="2"/>
      </tp>
      <tp>
        <v>4.9999999999999822E-2</v>
        <stp/>
        <stp>ContractData</stp>
        <stp>P.US.KOSX142625</stp>
        <stp>NetLastTrade</stp>
        <stp/>
        <stp>T</stp>
        <tr r="F129" s="2"/>
      </tp>
      <tp>
        <v>1.0000000000000009E-2</v>
        <stp/>
        <stp>ContractData</stp>
        <stp>P.US.KOSZ142425</stp>
        <stp>NetLastTrade</stp>
        <stp/>
        <stp>T</stp>
        <tr r="F191" s="2"/>
      </tp>
      <tp>
        <v>0.25</v>
        <stp/>
        <stp>ContractData</stp>
        <stp>P.US.KOSV142800</stp>
        <stp>NetLastTrade</stp>
        <stp/>
        <stp>T</stp>
        <tr r="F66" s="2"/>
      </tp>
      <tp>
        <v>5.0000000000000711E-2</v>
        <stp/>
        <stp>ContractData</stp>
        <stp>P.US.KOSX142600</stp>
        <stp>NetLastTrade</stp>
        <stp/>
        <stp>T</stp>
        <tr r="F128" s="2"/>
      </tp>
      <tp>
        <v>1.0000000000000009E-2</v>
        <stp/>
        <stp>ContractData</stp>
        <stp>P.US.KOSZ142400</stp>
        <stp>NetLastTrade</stp>
        <stp/>
        <stp>T</stp>
        <tr r="F190" s="2"/>
      </tp>
      <tp t="s">
        <v/>
        <stp/>
        <stp>ContractData</stp>
        <stp>C.US.KOSH152500</stp>
        <stp>NetLastTrade</stp>
        <stp/>
        <stp>T</stp>
        <tr r="F369" s="2"/>
      </tp>
      <tp>
        <v>9.9999999999999645E-2</v>
        <stp/>
        <stp>ContractData</stp>
        <stp>P.US.KOSZ152400</stp>
        <stp>NetLastTrade</stp>
        <stp/>
        <stp>T</stp>
        <tr r="F610" s="2"/>
      </tp>
      <tp t="s">
        <v/>
        <stp/>
        <stp>ContractData</stp>
        <stp>C.US.KOSH152575</stp>
        <stp>NetLastTrade</stp>
        <stp/>
        <stp>T</stp>
        <tr r="F372" s="2"/>
      </tp>
      <tp>
        <v>-0.14999999999999858</v>
        <stp/>
        <stp>ContractData</stp>
        <stp>P.US.KOSV142875</stp>
        <stp>NetLastTrade</stp>
        <stp/>
        <stp>T</stp>
        <tr r="F69" s="2"/>
      </tp>
      <tp>
        <v>0.25</v>
        <stp/>
        <stp>ContractData</stp>
        <stp>P.US.KOSX142675</stp>
        <stp>NetLastTrade</stp>
        <stp/>
        <stp>T</stp>
        <tr r="F131" s="2"/>
      </tp>
      <tp>
        <v>-1.0000000000000009E-2</v>
        <stp/>
        <stp>ContractData</stp>
        <stp>P.US.KOSZ142475</stp>
        <stp>NetLastTrade</stp>
        <stp/>
        <stp>T</stp>
        <tr r="F193" s="2"/>
      </tp>
      <tp>
        <v>-0.34999999999999787</v>
        <stp/>
        <stp>ContractData</stp>
        <stp>P.US.KOSV142850</stp>
        <stp>NetLastTrade</stp>
        <stp/>
        <stp>T</stp>
        <tr r="F68" s="2"/>
      </tp>
      <tp>
        <v>0.15000000000000036</v>
        <stp/>
        <stp>ContractData</stp>
        <stp>P.US.KOSX142650</stp>
        <stp>NetLastTrade</stp>
        <stp/>
        <stp>T</stp>
        <tr r="F130" s="2"/>
      </tp>
      <tp>
        <v>0</v>
        <stp/>
        <stp>ContractData</stp>
        <stp>P.US.KOSZ142450</stp>
        <stp>NetLastTrade</stp>
        <stp/>
        <stp>T</stp>
        <tr r="F192" s="2"/>
      </tp>
      <tp t="s">
        <v/>
        <stp/>
        <stp>ContractData</stp>
        <stp>C.US.KOSH152550</stp>
        <stp>NetLastTrade</stp>
        <stp/>
        <stp>T</stp>
        <tr r="F371" s="2"/>
      </tp>
      <tp t="s">
        <v/>
        <stp/>
        <stp>ContractData</stp>
        <stp>P.US.KOSZ152450</stp>
        <stp>NetLastTrade</stp>
        <stp/>
        <stp>T</stp>
        <tr r="F612" s="2"/>
      </tp>
      <tp>
        <v>0.10999999999999999</v>
        <stp/>
        <stp>ContractData</stp>
        <stp>C.US.KOSF152825</stp>
        <stp>NetLastTrade</stp>
        <stp/>
        <stp>T</stp>
        <tr r="F242" s="2"/>
      </tp>
      <tp t="s">
        <v/>
        <stp/>
        <stp>ContractData</stp>
        <stp>C.US.KOSG152925</stp>
        <stp>NetLastTrade</stp>
        <stp/>
        <stp>T</stp>
        <tr r="F316" s="2"/>
      </tp>
      <tp t="s">
        <v/>
        <stp/>
        <stp>ContractData</stp>
        <stp>C.US.KOSH152625</stp>
        <stp>NetLastTrade</stp>
        <stp/>
        <stp>T</stp>
        <tr r="F374" s="2"/>
      </tp>
      <tp>
        <v>0.10000000000000009</v>
        <stp/>
        <stp>ContractData</stp>
        <stp>P.US.KOSX142525</stp>
        <stp>NetLastTrade</stp>
        <stp/>
        <stp>T</stp>
        <tr r="F125" s="2"/>
      </tp>
      <tp t="s">
        <v/>
        <stp/>
        <stp>ContractData</stp>
        <stp>P.US.KOSZ142725</stp>
        <stp>NetLastTrade</stp>
        <stp/>
        <stp>T</stp>
        <tr r="F203" s="2"/>
      </tp>
      <tp>
        <v>6.0000000000000053E-2</v>
        <stp/>
        <stp>ContractData</stp>
        <stp>P.US.KOSX142500</stp>
        <stp>NetLastTrade</stp>
        <stp/>
        <stp>T</stp>
        <tr r="F124" s="2"/>
      </tp>
      <tp>
        <v>0.15000000000000036</v>
        <stp/>
        <stp>ContractData</stp>
        <stp>P.US.KOSZ142700</stp>
        <stp>NetLastTrade</stp>
        <stp/>
        <stp>T</stp>
        <tr r="F202" s="2"/>
      </tp>
      <tp>
        <v>-1.0000000000000009E-2</v>
        <stp/>
        <stp>ContractData</stp>
        <stp>C.US.KOSF152800</stp>
        <stp>NetLastTrade</stp>
        <stp/>
        <stp>T</stp>
        <tr r="F241" s="2"/>
      </tp>
      <tp t="s">
        <v/>
        <stp/>
        <stp>ContractData</stp>
        <stp>C.US.KOSG152900</stp>
        <stp>NetLastTrade</stp>
        <stp/>
        <stp>T</stp>
        <tr r="F315" s="2"/>
      </tp>
      <tp>
        <v>0.54999999999999893</v>
        <stp/>
        <stp>ContractData</stp>
        <stp>C.US.KOSH152600</stp>
        <stp>NetLastTrade</stp>
        <stp/>
        <stp>T</stp>
        <tr r="F373" s="2"/>
      </tp>
      <tp t="s">
        <v/>
        <stp/>
        <stp>ContractData</stp>
        <stp>C.US.KOSM152300</stp>
        <stp>NetLastTrade</stp>
        <stp/>
        <stp>T</stp>
        <tr r="F431" s="2"/>
      </tp>
      <tp t="s">
        <v/>
        <stp/>
        <stp>ContractData</stp>
        <stp>P.US.KOSU152800</stp>
        <stp>NetLastTrade</stp>
        <stp/>
        <stp>T</stp>
        <tr r="F556" s="2"/>
      </tp>
      <tp t="s">
        <v/>
        <stp/>
        <stp>ContractData</stp>
        <stp>P.US.KOSZ152700</stp>
        <stp>NetLastTrade</stp>
        <stp/>
        <stp>T</stp>
        <tr r="F622" s="2"/>
      </tp>
      <tp>
        <v>0</v>
        <stp/>
        <stp>ContractData</stp>
        <stp>C.US.KOSF152875</stp>
        <stp>NetLastTrade</stp>
        <stp/>
        <stp>T</stp>
        <tr r="F244" s="2"/>
      </tp>
      <tp>
        <v>0.95000000000000018</v>
        <stp/>
        <stp>ContractData</stp>
        <stp>C.US.KOSH152675</stp>
        <stp>NetLastTrade</stp>
        <stp/>
        <stp>T</stp>
        <tr r="F376" s="2"/>
      </tp>
      <tp>
        <v>0.14999999999999991</v>
        <stp/>
        <stp>ContractData</stp>
        <stp>P.US.KOSX142575</stp>
        <stp>NetLastTrade</stp>
        <stp/>
        <stp>T</stp>
        <tr r="F127" s="2"/>
      </tp>
      <tp>
        <v>-0.15000000000000213</v>
        <stp/>
        <stp>ContractData</stp>
        <stp>P.US.KOSZ142775</stp>
        <stp>NetLastTrade</stp>
        <stp/>
        <stp>T</stp>
        <tr r="F205" s="2"/>
      </tp>
      <tp>
        <v>0.12000000000000011</v>
        <stp/>
        <stp>ContractData</stp>
        <stp>P.US.KOSX142550</stp>
        <stp>NetLastTrade</stp>
        <stp/>
        <stp>T</stp>
        <tr r="F126" s="2"/>
      </tp>
      <tp>
        <v>-0.80000000000000071</v>
        <stp/>
        <stp>ContractData</stp>
        <stp>P.US.KOSZ142750</stp>
        <stp>NetLastTrade</stp>
        <stp/>
        <stp>T</stp>
        <tr r="F204" s="2"/>
      </tp>
      <tp>
        <v>0</v>
        <stp/>
        <stp>ContractData</stp>
        <stp>C.US.KOSF152850</stp>
        <stp>NetLastTrade</stp>
        <stp/>
        <stp>T</stp>
        <tr r="F243" s="2"/>
      </tp>
      <tp t="s">
        <v/>
        <stp/>
        <stp>ContractData</stp>
        <stp>C.US.KOSG152950</stp>
        <stp>NetLastTrade</stp>
        <stp/>
        <stp>T</stp>
        <tr r="F317" s="2"/>
      </tp>
      <tp>
        <v>-0.25</v>
        <stp/>
        <stp>ContractData</stp>
        <stp>C.US.KOSH152650</stp>
        <stp>NetLastTrade</stp>
        <stp/>
        <stp>T</stp>
        <tr r="F375" s="2"/>
      </tp>
      <tp t="s">
        <v/>
        <stp/>
        <stp>ContractData</stp>
        <stp>C.US.KOSM152350</stp>
        <stp>NetLastTrade</stp>
        <stp/>
        <stp>T</stp>
        <tr r="F433" s="2"/>
      </tp>
      <tp t="s">
        <v/>
        <stp/>
        <stp>ContractData</stp>
        <stp>P.US.KOSU152850</stp>
        <stp>NetLastTrade</stp>
        <stp/>
        <stp>T</stp>
        <tr r="F558" s="2"/>
      </tp>
      <tp t="s">
        <v/>
        <stp/>
        <stp>ContractData</stp>
        <stp>P.US.KOSZ152750</stp>
        <stp>NetLastTrade</stp>
        <stp/>
        <stp>T</stp>
        <tr r="F624" s="2"/>
      </tp>
      <tp>
        <v>12.700000000000001</v>
        <stp/>
        <stp>ContractData</stp>
        <stp>C.US.KOSM152550</stp>
        <stp>LastPrice</stp>
        <stp/>
        <stp>T</stp>
        <tr r="E441" s="2"/>
      </tp>
      <tp>
        <v>18.95</v>
        <stp/>
        <stp>ContractData</stp>
        <stp>C.US.KOSM152450</stp>
        <stp>LastPrice</stp>
        <stp/>
        <stp>T</stp>
        <tr r="E437" s="2"/>
      </tp>
      <tp>
        <v>4.55</v>
        <stp/>
        <stp>ContractData</stp>
        <stp>C.US.KOSM152750</stp>
        <stp>LastPrice</stp>
        <stp/>
        <stp>T</stp>
        <tr r="E449" s="2"/>
      </tp>
      <tp t="s">
        <v/>
        <stp/>
        <stp>ContractData</stp>
        <stp>P.US.KOSZ152350</stp>
        <stp>LastPrice</stp>
        <stp/>
        <stp>T</stp>
        <tr r="E608" s="2"/>
      </tp>
      <tp>
        <v>24.5</v>
        <stp/>
        <stp>ContractData</stp>
        <stp>C.US.KOSH152350</stp>
        <stp>LastPrice</stp>
        <stp/>
        <stp>T</stp>
        <tr r="E363" s="2"/>
      </tp>
      <tp>
        <v>7.9</v>
        <stp/>
        <stp>ContractData</stp>
        <stp>C.US.KOSM152650</stp>
        <stp>LastPrice</stp>
        <stp/>
        <stp>T</stp>
        <tr r="E445" s="2"/>
      </tp>
      <tp>
        <v>18</v>
        <stp/>
        <stp>ContractData</stp>
        <stp>C.US.KOSH152450</stp>
        <stp>LastPrice</stp>
        <stp/>
        <stp>T</stp>
        <tr r="E367" s="2"/>
      </tp>
      <tp t="s">
        <v/>
        <stp/>
        <stp>ContractData</stp>
        <stp>P.US.KOSZ152550</stp>
        <stp>LastPrice</stp>
        <stp/>
        <stp>T</stp>
        <tr r="E616" s="2"/>
      </tp>
      <tp>
        <v>10</v>
        <stp/>
        <stp>ContractData</stp>
        <stp>C.US.KOSH152550</stp>
        <stp>LastPrice</stp>
        <stp/>
        <stp>T</stp>
        <tr r="E371" s="2"/>
      </tp>
      <tp t="s">
        <v/>
        <stp/>
        <stp>ContractData</stp>
        <stp>P.US.KOSZ152450</stp>
        <stp>LastPrice</stp>
        <stp/>
        <stp>T</stp>
        <tr r="E612" s="2"/>
      </tp>
      <tp>
        <v>0.37</v>
        <stp/>
        <stp>ContractData</stp>
        <stp>C.US.KOSF152850</stp>
        <stp>LastPrice</stp>
        <stp/>
        <stp>T</stp>
        <tr r="E243" s="2"/>
      </tp>
      <tp t="s">
        <v/>
        <stp/>
        <stp>ContractData</stp>
        <stp>C.US.KOSG152950</stp>
        <stp>LastPrice</stp>
        <stp/>
        <stp>T</stp>
        <tr r="E317" s="2"/>
      </tp>
      <tp>
        <v>5.4</v>
        <stp/>
        <stp>ContractData</stp>
        <stp>C.US.KOSH152650</stp>
        <stp>LastPrice</stp>
        <stp/>
        <stp>T</stp>
        <tr r="E375" s="2"/>
      </tp>
      <tp>
        <v>26.650000000000002</v>
        <stp/>
        <stp>ContractData</stp>
        <stp>C.US.KOSM152350</stp>
        <stp>LastPrice</stp>
        <stp/>
        <stp>T</stp>
        <tr r="E433" s="2"/>
      </tp>
      <tp>
        <v>25.85</v>
        <stp/>
        <stp>ContractData</stp>
        <stp>P.US.KOSU152850</stp>
        <stp>LastPrice</stp>
        <stp/>
        <stp>T</stp>
        <tr r="E558" s="2"/>
      </tp>
      <tp t="s">
        <v/>
        <stp/>
        <stp>ContractData</stp>
        <stp>P.US.KOSZ152750</stp>
        <stp>LastPrice</stp>
        <stp/>
        <stp>T</stp>
        <tr r="E624" s="2"/>
      </tp>
      <tp>
        <v>0.16</v>
        <stp/>
        <stp>ContractData</stp>
        <stp>C.US.KOSF152950</stp>
        <stp>LastPrice</stp>
        <stp/>
        <stp>T</stp>
        <tr r="E247" s="2"/>
      </tp>
      <tp t="s">
        <v/>
        <stp/>
        <stp>ContractData</stp>
        <stp>C.US.KOSG152850</stp>
        <stp>LastPrice</stp>
        <stp/>
        <stp>T</stp>
        <tr r="E313" s="2"/>
      </tp>
      <tp>
        <v>3.35</v>
        <stp/>
        <stp>ContractData</stp>
        <stp>C.US.KOSH152750</stp>
        <stp>LastPrice</stp>
        <stp/>
        <stp>T</stp>
        <tr r="E379" s="2"/>
      </tp>
      <tp t="s">
        <v/>
        <stp/>
        <stp>ContractData</stp>
        <stp>C.US.KOSM152250</stp>
        <stp>LastPrice</stp>
        <stp/>
        <stp>T</stp>
        <tr r="E429" s="2"/>
      </tp>
      <tp>
        <v>34.25</v>
        <stp/>
        <stp>ContractData</stp>
        <stp>P.US.KOSU152950</stp>
        <stp>LastPrice</stp>
        <stp/>
        <stp>T</stp>
        <tr r="E562" s="2"/>
      </tp>
      <tp t="s">
        <v/>
        <stp/>
        <stp>ContractData</stp>
        <stp>P.US.KOSZ152650</stp>
        <stp>LastPrice</stp>
        <stp/>
        <stp>T</stp>
        <tr r="E620" s="2"/>
      </tp>
      <tp>
        <v>4.3</v>
        <stp/>
        <stp>ContractData</stp>
        <stp>C.US.KOSF152650</stp>
        <stp>LastPrice</stp>
        <stp/>
        <stp>T</stp>
        <tr r="E235" s="2"/>
      </tp>
      <tp t="s">
        <v/>
        <stp/>
        <stp>ContractData</stp>
        <stp>C.US.KOSG152750</stp>
        <stp>LastPrice</stp>
        <stp/>
        <stp>T</stp>
        <tr r="E309" s="2"/>
      </tp>
      <tp>
        <v>1.58</v>
        <stp/>
        <stp>ContractData</stp>
        <stp>C.US.KOSH152850</stp>
        <stp>LastPrice</stp>
        <stp/>
        <stp>T</stp>
        <tr r="E383" s="2"/>
      </tp>
      <tp>
        <v>12.200000000000001</v>
        <stp/>
        <stp>ContractData</stp>
        <stp>P.US.KOSU152650</stp>
        <stp>LastPrice</stp>
        <stp/>
        <stp>T</stp>
        <tr r="E550" s="2"/>
      </tp>
      <tp t="s">
        <v/>
        <stp/>
        <stp>ContractData</stp>
        <stp>P.US.KOSZ152950</stp>
        <stp>LastPrice</stp>
        <stp/>
        <stp>T</stp>
        <tr r="E632" s="2"/>
      </tp>
      <tp>
        <v>1.5</v>
        <stp/>
        <stp>ContractData</stp>
        <stp>C.US.KOSF152750</stp>
        <stp>LastPrice</stp>
        <stp/>
        <stp>T</stp>
        <tr r="E239" s="2"/>
      </tp>
      <tp t="s">
        <v/>
        <stp/>
        <stp>ContractData</stp>
        <stp>C.US.KOSG152650</stp>
        <stp>LastPrice</stp>
        <stp/>
        <stp>T</stp>
        <tr r="E305" s="2"/>
      </tp>
      <tp>
        <v>0.72</v>
        <stp/>
        <stp>ContractData</stp>
        <stp>C.US.KOSH152950</stp>
        <stp>LastPrice</stp>
        <stp/>
        <stp>T</stp>
        <tr r="E387" s="2"/>
      </tp>
      <tp>
        <v>18.350000000000001</v>
        <stp/>
        <stp>ContractData</stp>
        <stp>P.US.KOSU152750</stp>
        <stp>LastPrice</stp>
        <stp/>
        <stp>T</stp>
        <tr r="E554" s="2"/>
      </tp>
      <tp t="s">
        <v/>
        <stp/>
        <stp>ContractData</stp>
        <stp>P.US.KOSZ152850</stp>
        <stp>LastPrice</stp>
        <stp/>
        <stp>T</stp>
        <tr r="E628" s="2"/>
      </tp>
      <tp>
        <v>14.4</v>
        <stp/>
        <stp>ContractData</stp>
        <stp>C.US.KOSF152450</stp>
        <stp>LastPrice</stp>
        <stp/>
        <stp>T</stp>
        <tr r="E227" s="2"/>
      </tp>
      <tp t="s">
        <v/>
        <stp/>
        <stp>ContractData</stp>
        <stp>C.US.KOSG152550</stp>
        <stp>LastPrice</stp>
        <stp/>
        <stp>T</stp>
        <tr r="E301" s="2"/>
      </tp>
      <tp>
        <v>3.9</v>
        <stp/>
        <stp>ContractData</stp>
        <stp>P.US.KOSU152450</stp>
        <stp>LastPrice</stp>
        <stp/>
        <stp>T</stp>
        <tr r="E542" s="2"/>
      </tp>
      <tp>
        <v>7.75</v>
        <stp/>
        <stp>ContractData</stp>
        <stp>C.US.KOSF152550</stp>
        <stp>LastPrice</stp>
        <stp/>
        <stp>T</stp>
        <tr r="E231" s="2"/>
      </tp>
      <tp t="s">
        <v/>
        <stp/>
        <stp>ContractData</stp>
        <stp>C.US.KOSG152450</stp>
        <stp>LastPrice</stp>
        <stp/>
        <stp>T</stp>
        <tr r="E297" s="2"/>
      </tp>
      <tp>
        <v>7.4</v>
        <stp/>
        <stp>ContractData</stp>
        <stp>P.US.KOSU152550</stp>
        <stp>LastPrice</stp>
        <stp/>
        <stp>T</stp>
        <tr r="E546" s="2"/>
      </tp>
      <tp t="s">
        <v/>
        <stp/>
        <stp>ContractData</stp>
        <stp>C.US.KOSG152350</stp>
        <stp>LastPrice</stp>
        <stp/>
        <stp>T</stp>
        <tr r="E293" s="2"/>
      </tp>
      <tp>
        <v>2.13</v>
        <stp/>
        <stp>ContractData</stp>
        <stp>C.US.KOSM152950</stp>
        <stp>LastPrice</stp>
        <stp/>
        <stp>T</stp>
        <tr r="E457" s="2"/>
      </tp>
      <tp t="s">
        <v/>
        <stp/>
        <stp>ContractData</stp>
        <stp>P.US.KOSU152250</stp>
        <stp>LastPrice</stp>
        <stp/>
        <stp>T</stp>
        <tr r="E534" s="2"/>
      </tp>
      <tp>
        <v>23</v>
        <stp/>
        <stp>ContractData</stp>
        <stp>C.US.KOSF152350</stp>
        <stp>LastPrice</stp>
        <stp/>
        <stp>T</stp>
        <tr r="E223" s="2"/>
      </tp>
      <tp>
        <v>2.4900000000000002</v>
        <stp/>
        <stp>ContractData</stp>
        <stp>C.US.KOSM152850</stp>
        <stp>LastPrice</stp>
        <stp/>
        <stp>T</stp>
        <tr r="E453" s="2"/>
      </tp>
      <tp>
        <v>1.87</v>
        <stp/>
        <stp>ContractData</stp>
        <stp>P.US.KOSU152350</stp>
        <stp>LastPrice</stp>
        <stp/>
        <stp>T</stp>
        <tr r="E538" s="2"/>
      </tp>
      <tp>
        <v>2</v>
        <stp/>
        <stp>ContractData</stp>
        <stp>P.US.KOSH152350</stp>
        <stp>LastPrice</stp>
        <stp/>
        <stp>T</stp>
        <tr r="E398" s="2"/>
      </tp>
      <tp>
        <v>11.55</v>
        <stp/>
        <stp>ContractData</stp>
        <stp>P.US.KOSM152650</stp>
        <stp>LastPrice</stp>
        <stp/>
        <stp>T</stp>
        <tr r="E480" s="2"/>
      </tp>
      <tp t="s">
        <v/>
        <stp/>
        <stp>ContractData</stp>
        <stp>C.US.KOSZ152350</stp>
        <stp>LastPrice</stp>
        <stp/>
        <stp>T</stp>
        <tr r="E573" s="2"/>
      </tp>
      <tp>
        <v>18.25</v>
        <stp/>
        <stp>ContractData</stp>
        <stp>P.US.KOSM152750</stp>
        <stp>LastPrice</stp>
        <stp/>
        <stp>T</stp>
        <tr r="E484" s="2"/>
      </tp>
      <tp>
        <v>3.2</v>
        <stp/>
        <stp>ContractData</stp>
        <stp>P.US.KOSM152450</stp>
        <stp>LastPrice</stp>
        <stp/>
        <stp>T</stp>
        <tr r="E472" s="2"/>
      </tp>
      <tp>
        <v>6.55</v>
        <stp/>
        <stp>ContractData</stp>
        <stp>P.US.KOSM152550</stp>
        <stp>LastPrice</stp>
        <stp/>
        <stp>T</stp>
        <tr r="E476" s="2"/>
      </tp>
      <tp>
        <v>2.27</v>
        <stp/>
        <stp>ContractData</stp>
        <stp>C.US.KOSU152950</stp>
        <stp>LastPrice</stp>
        <stp/>
        <stp>T</stp>
        <tr r="E527" s="2"/>
      </tp>
      <tp t="s">
        <v/>
        <stp/>
        <stp>ContractData</stp>
        <stp>C.US.KOSZ152650</stp>
        <stp>LastPrice</stp>
        <stp/>
        <stp>T</stp>
        <tr r="E585" s="2"/>
      </tp>
      <tp>
        <v>37.1</v>
        <stp/>
        <stp>ContractData</stp>
        <stp>P.US.KOSF152950</stp>
        <stp>LastPrice</stp>
        <stp/>
        <stp>T</stp>
        <tr r="E282" s="2"/>
      </tp>
      <tp>
        <v>19.100000000000001</v>
        <stp/>
        <stp>ContractData</stp>
        <stp>P.US.KOSH152750</stp>
        <stp>LastPrice</stp>
        <stp/>
        <stp>T</stp>
        <tr r="E414" s="2"/>
      </tp>
      <tp t="s">
        <v/>
        <stp/>
        <stp>ContractData</stp>
        <stp>P.US.KOSM152250</stp>
        <stp>LastPrice</stp>
        <stp/>
        <stp>T</stp>
        <tr r="E464" s="2"/>
      </tp>
      <tp>
        <v>3.95</v>
        <stp/>
        <stp>ContractData</stp>
        <stp>C.US.KOSU152850</stp>
        <stp>LastPrice</stp>
        <stp/>
        <stp>T</stp>
        <tr r="E523" s="2"/>
      </tp>
      <tp t="s">
        <v/>
        <stp/>
        <stp>ContractData</stp>
        <stp>C.US.KOSZ152750</stp>
        <stp>LastPrice</stp>
        <stp/>
        <stp>T</stp>
        <tr r="E589" s="2"/>
      </tp>
      <tp>
        <v>27.35</v>
        <stp/>
        <stp>ContractData</stp>
        <stp>P.US.KOSF152850</stp>
        <stp>LastPrice</stp>
        <stp/>
        <stp>T</stp>
        <tr r="E278" s="2"/>
      </tp>
      <tp>
        <v>10.85</v>
        <stp/>
        <stp>ContractData</stp>
        <stp>P.US.KOSH152650</stp>
        <stp>LastPrice</stp>
        <stp/>
        <stp>T</stp>
        <tr r="E410" s="2"/>
      </tp>
      <tp>
        <v>3.7</v>
        <stp/>
        <stp>ContractData</stp>
        <stp>P.US.KOSM152350</stp>
        <stp>LastPrice</stp>
        <stp/>
        <stp>T</stp>
        <tr r="E468" s="2"/>
      </tp>
      <tp t="s">
        <v/>
        <stp/>
        <stp>ContractData</stp>
        <stp>C.US.KOSZ152450</stp>
        <stp>LastPrice</stp>
        <stp/>
        <stp>T</stp>
        <tr r="E577" s="2"/>
      </tp>
      <tp>
        <v>5.5</v>
        <stp/>
        <stp>ContractData</stp>
        <stp>P.US.KOSH152550</stp>
        <stp>LastPrice</stp>
        <stp/>
        <stp>T</stp>
        <tr r="E406" s="2"/>
      </tp>
      <tp t="s">
        <v/>
        <stp/>
        <stp>ContractData</stp>
        <stp>C.US.KOSZ152550</stp>
        <stp>LastPrice</stp>
        <stp/>
        <stp>T</stp>
        <tr r="E581" s="2"/>
      </tp>
      <tp>
        <v>3.95</v>
        <stp/>
        <stp>ContractData</stp>
        <stp>P.US.KOSH152450</stp>
        <stp>LastPrice</stp>
        <stp/>
        <stp>T</stp>
        <tr r="E402" s="2"/>
      </tp>
      <tp>
        <v>15</v>
        <stp/>
        <stp>ContractData</stp>
        <stp>C.US.KOSU152550</stp>
        <stp>LastPrice</stp>
        <stp/>
        <stp>T</stp>
        <tr r="E511" s="2"/>
      </tp>
      <tp>
        <v>4.45</v>
        <stp/>
        <stp>ContractData</stp>
        <stp>P.US.KOSF152550</stp>
        <stp>LastPrice</stp>
        <stp/>
        <stp>T</stp>
        <tr r="E266" s="2"/>
      </tp>
      <tp>
        <v>21.2</v>
        <stp/>
        <stp>ContractData</stp>
        <stp>C.US.KOSU152450</stp>
        <stp>LastPrice</stp>
        <stp/>
        <stp>T</stp>
        <tr r="E507" s="2"/>
      </tp>
      <tp>
        <v>2.4300000000000002</v>
        <stp/>
        <stp>ContractData</stp>
        <stp>P.US.KOSF152450</stp>
        <stp>LastPrice</stp>
        <stp/>
        <stp>T</stp>
        <tr r="E262" s="2"/>
      </tp>
      <tp>
        <v>6.5</v>
        <stp/>
        <stp>ContractData</stp>
        <stp>C.US.KOSU152750</stp>
        <stp>LastPrice</stp>
        <stp/>
        <stp>T</stp>
        <tr r="E519" s="2"/>
      </tp>
      <tp t="s">
        <v/>
        <stp/>
        <stp>ContractData</stp>
        <stp>C.US.KOSZ152850</stp>
        <stp>LastPrice</stp>
        <stp/>
        <stp>T</stp>
        <tr r="E593" s="2"/>
      </tp>
      <tp>
        <v>18.100000000000001</v>
        <stp/>
        <stp>ContractData</stp>
        <stp>P.US.KOSF152750</stp>
        <stp>LastPrice</stp>
        <stp/>
        <stp>T</stp>
        <tr r="E274" s="2"/>
      </tp>
      <tp>
        <v>36.200000000000003</v>
        <stp/>
        <stp>ContractData</stp>
        <stp>P.US.KOSH152950</stp>
        <stp>LastPrice</stp>
        <stp/>
        <stp>T</stp>
        <tr r="E422" s="2"/>
      </tp>
      <tp>
        <v>10.15</v>
        <stp/>
        <stp>ContractData</stp>
        <stp>C.US.KOSU152650</stp>
        <stp>LastPrice</stp>
        <stp/>
        <stp>T</stp>
        <tr r="E515" s="2"/>
      </tp>
      <tp t="s">
        <v/>
        <stp/>
        <stp>ContractData</stp>
        <stp>C.US.KOSZ152950</stp>
        <stp>LastPrice</stp>
        <stp/>
        <stp>T</stp>
        <tr r="E597" s="2"/>
      </tp>
      <tp>
        <v>10.15</v>
        <stp/>
        <stp>ContractData</stp>
        <stp>P.US.KOSF152650</stp>
        <stp>LastPrice</stp>
        <stp/>
        <stp>T</stp>
        <tr r="E270" s="2"/>
      </tp>
      <tp>
        <v>26.75</v>
        <stp/>
        <stp>ContractData</stp>
        <stp>P.US.KOSH152850</stp>
        <stp>LastPrice</stp>
        <stp/>
        <stp>T</stp>
        <tr r="E418" s="2"/>
      </tp>
      <tp>
        <v>28.6</v>
        <stp/>
        <stp>ContractData</stp>
        <stp>C.US.KOSU152350</stp>
        <stp>LastPrice</stp>
        <stp/>
        <stp>T</stp>
        <tr r="E503" s="2"/>
      </tp>
      <tp>
        <v>1.1300000000000001</v>
        <stp/>
        <stp>ContractData</stp>
        <stp>P.US.KOSF152350</stp>
        <stp>LastPrice</stp>
        <stp/>
        <stp>T</stp>
        <tr r="E258" s="2"/>
      </tp>
      <tp>
        <v>26.150000000000002</v>
        <stp/>
        <stp>ContractData</stp>
        <stp>P.US.KOSM152850</stp>
        <stp>LastPrice</stp>
        <stp/>
        <stp>T</stp>
        <tr r="E488" s="2"/>
      </tp>
      <tp t="s">
        <v/>
        <stp/>
        <stp>ContractData</stp>
        <stp>C.US.KOSU152250</stp>
        <stp>LastPrice</stp>
        <stp/>
        <stp>T</stp>
        <tr r="E499" s="2"/>
      </tp>
      <tp>
        <v>35</v>
        <stp/>
        <stp>ContractData</stp>
        <stp>P.US.KOSM152950</stp>
        <stp>LastPrice</stp>
        <stp/>
        <stp>T</stp>
        <tr r="E492" s="2"/>
      </tp>
      <tp>
        <v>0.22</v>
        <stp/>
        <stp>ContractData</stp>
        <stp>P.US.KOSX142350</stp>
        <stp>LastPrice</stp>
        <stp/>
        <stp>T</stp>
        <tr r="E118" s="2"/>
      </tp>
      <tp>
        <v>0.57000000000000006</v>
        <stp/>
        <stp>ContractData</stp>
        <stp>P.US.KOSZ142350</stp>
        <stp>LastPrice</stp>
        <stp/>
        <stp>T</stp>
        <tr r="E188" s="2"/>
      </tp>
      <tp>
        <v>35.75</v>
        <stp/>
        <stp>ContractData</stp>
        <stp>P.US.KOSV142950</stp>
        <stp>LastPrice</stp>
        <stp/>
        <stp>T</stp>
        <tr r="E72" s="2"/>
      </tp>
      <tp>
        <v>14.950000000000001</v>
        <stp/>
        <stp>ContractData</stp>
        <stp>P.US.KOSX142750</stp>
        <stp>LastPrice</stp>
        <stp/>
        <stp>T</stp>
        <tr r="E134" s="2"/>
      </tp>
      <tp>
        <v>3.65</v>
        <stp/>
        <stp>ContractData</stp>
        <stp>P.US.KOSZ142550</stp>
        <stp>LastPrice</stp>
        <stp/>
        <stp>T</stp>
        <tr r="E196" s="2"/>
      </tp>
      <tp>
        <v>25.900000000000002</v>
        <stp/>
        <stp>ContractData</stp>
        <stp>P.US.KOSV142850</stp>
        <stp>LastPrice</stp>
        <stp/>
        <stp>T</stp>
        <tr r="E68" s="2"/>
      </tp>
      <tp>
        <v>7.3500000000000005</v>
        <stp/>
        <stp>ContractData</stp>
        <stp>P.US.KOSX142650</stp>
        <stp>LastPrice</stp>
        <stp/>
        <stp>T</stp>
        <tr r="E130" s="2"/>
      </tp>
      <tp>
        <v>1.45</v>
        <stp/>
        <stp>ContractData</stp>
        <stp>P.US.KOSZ142450</stp>
        <stp>LastPrice</stp>
        <stp/>
        <stp>T</stp>
        <tr r="E192" s="2"/>
      </tp>
      <tp>
        <v>2.46</v>
        <stp/>
        <stp>ContractData</stp>
        <stp>P.US.KOSX142550</stp>
        <stp>LastPrice</stp>
        <stp/>
        <stp>T</stp>
        <tr r="E126" s="2"/>
      </tp>
      <tp>
        <v>14.6</v>
        <stp/>
        <stp>ContractData</stp>
        <stp>P.US.KOSZ142750</stp>
        <stp>LastPrice</stp>
        <stp/>
        <stp>T</stp>
        <tr r="E204" s="2"/>
      </tp>
      <tp>
        <v>0.71</v>
        <stp/>
        <stp>ContractData</stp>
        <stp>P.US.KOSX142450</stp>
        <stp>LastPrice</stp>
        <stp/>
        <stp>T</stp>
        <tr r="E122" s="2"/>
      </tp>
      <tp>
        <v>8.15</v>
        <stp/>
        <stp>ContractData</stp>
        <stp>P.US.KOSZ142650</stp>
        <stp>LastPrice</stp>
        <stp/>
        <stp>T</stp>
        <tr r="E200" s="2"/>
      </tp>
      <tp>
        <v>0.83000000000000007</v>
        <stp/>
        <stp>ContractData</stp>
        <stp>P.US.KOSV142550</stp>
        <stp>LastPrice</stp>
        <stp/>
        <stp>T</stp>
        <tr r="E56" s="2"/>
      </tp>
      <tp>
        <v>35.1</v>
        <stp/>
        <stp>ContractData</stp>
        <stp>P.US.KOSZ142950</stp>
        <stp>LastPrice</stp>
        <stp/>
        <stp>T</stp>
        <tr r="E212" s="2"/>
      </tp>
      <tp>
        <v>0.13</v>
        <stp/>
        <stp>ContractData</stp>
        <stp>P.US.KOSV142450</stp>
        <stp>LastPrice</stp>
        <stp/>
        <stp>T</stp>
        <tr r="E52" s="2"/>
      </tp>
      <tp>
        <v>23.7</v>
        <stp/>
        <stp>ContractData</stp>
        <stp>P.US.KOSZ142850</stp>
        <stp>LastPrice</stp>
        <stp/>
        <stp>T</stp>
        <tr r="E208" s="2"/>
      </tp>
      <tp>
        <v>16.149999999999999</v>
        <stp/>
        <stp>ContractData</stp>
        <stp>P.US.KOSV142750</stp>
        <stp>LastPrice</stp>
        <stp/>
        <stp>T</stp>
        <tr r="E64" s="2"/>
      </tp>
      <tp>
        <v>35.6</v>
        <stp/>
        <stp>ContractData</stp>
        <stp>P.US.KOSX142950</stp>
        <stp>LastPrice</stp>
        <stp/>
        <stp>T</stp>
        <tr r="E142" s="2"/>
      </tp>
      <tp>
        <v>6.2</v>
        <stp/>
        <stp>ContractData</stp>
        <stp>P.US.KOSV142650</stp>
        <stp>LastPrice</stp>
        <stp/>
        <stp>T</stp>
        <tr r="E60" s="2"/>
      </tp>
      <tp>
        <v>25.650000000000002</v>
        <stp/>
        <stp>ContractData</stp>
        <stp>P.US.KOSX142850</stp>
        <stp>LastPrice</stp>
        <stp/>
        <stp>T</stp>
        <tr r="E138" s="2"/>
      </tp>
      <tp>
        <v>0.05</v>
        <stp/>
        <stp>ContractData</stp>
        <stp>P.US.KOSV142350</stp>
        <stp>LastPrice</stp>
        <stp/>
        <stp>T</stp>
        <tr r="E48" s="2"/>
      </tp>
      <tp>
        <v>24.75</v>
        <stp/>
        <stp>ContractData</stp>
        <stp>C.US.KOSZ142350</stp>
        <stp>LastPrice</stp>
        <stp/>
        <stp>T</stp>
        <tr r="E153" s="2"/>
      </tp>
      <tp>
        <v>24.8</v>
        <stp/>
        <stp>ContractData</stp>
        <stp>C.US.KOSX142350</stp>
        <stp>LastPrice</stp>
        <stp/>
        <stp>T</stp>
        <tr r="E83" s="2"/>
      </tp>
      <tp>
        <v>15.200000000000001</v>
        <stp/>
        <stp>ContractData</stp>
        <stp>C.US.KOSX142450</stp>
        <stp>LastPrice</stp>
        <stp/>
        <stp>T</stp>
        <tr r="E87" s="2"/>
      </tp>
      <tp>
        <v>3.65</v>
        <stp/>
        <stp>ContractData</stp>
        <stp>C.US.KOSZ142650</stp>
        <stp>LastPrice</stp>
        <stp/>
        <stp>T</stp>
        <tr r="E165" s="2"/>
      </tp>
      <tp>
        <v>7.1000000000000005</v>
        <stp/>
        <stp>ContractData</stp>
        <stp>C.US.KOSX142550</stp>
        <stp>LastPrice</stp>
        <stp/>
        <stp>T</stp>
        <tr r="E91" s="2"/>
      </tp>
      <tp>
        <v>1.1100000000000001</v>
        <stp/>
        <stp>ContractData</stp>
        <stp>C.US.KOSZ142750</stp>
        <stp>LastPrice</stp>
        <stp/>
        <stp>T</stp>
        <tr r="E169" s="2"/>
      </tp>
      <tp>
        <v>0.01</v>
        <stp/>
        <stp>ContractData</stp>
        <stp>C.US.KOSV142850</stp>
        <stp>LastPrice</stp>
        <stp/>
        <stp>T</stp>
        <tr r="E33" s="2"/>
      </tp>
      <tp>
        <v>2</v>
        <stp/>
        <stp>ContractData</stp>
        <stp>C.US.KOSX142650</stp>
        <stp>LastPrice</stp>
        <stp/>
        <stp>T</stp>
        <tr r="E95" s="2"/>
      </tp>
      <tp>
        <v>16</v>
        <stp/>
        <stp>ContractData</stp>
        <stp>C.US.KOSZ142450</stp>
        <stp>LastPrice</stp>
        <stp/>
        <stp>T</stp>
        <tr r="E157" s="2"/>
      </tp>
      <tp>
        <v>0.01</v>
        <stp/>
        <stp>ContractData</stp>
        <stp>C.US.KOSV142950</stp>
        <stp>LastPrice</stp>
        <stp/>
        <stp>T</stp>
        <tr r="E37" s="2"/>
      </tp>
      <tp>
        <v>0.33</v>
        <stp/>
        <stp>ContractData</stp>
        <stp>C.US.KOSX142750</stp>
        <stp>LastPrice</stp>
        <stp/>
        <stp>T</stp>
        <tr r="E99" s="2"/>
      </tp>
      <tp>
        <v>8.3000000000000007</v>
        <stp/>
        <stp>ContractData</stp>
        <stp>C.US.KOSZ142550</stp>
        <stp>LastPrice</stp>
        <stp/>
        <stp>T</stp>
        <tr r="E161" s="2"/>
      </tp>
      <tp>
        <v>0.4</v>
        <stp/>
        <stp>ContractData</stp>
        <stp>C.US.KOSV142650</stp>
        <stp>LastPrice</stp>
        <stp/>
        <stp>T</stp>
        <tr r="E25" s="2"/>
      </tp>
      <tp>
        <v>0.08</v>
        <stp/>
        <stp>ContractData</stp>
        <stp>C.US.KOSX142850</stp>
        <stp>LastPrice</stp>
        <stp/>
        <stp>T</stp>
        <tr r="E103" s="2"/>
      </tp>
      <tp>
        <v>0.03</v>
        <stp/>
        <stp>ContractData</stp>
        <stp>C.US.KOSV142750</stp>
        <stp>LastPrice</stp>
        <stp/>
        <stp>T</stp>
        <tr r="E29" s="2"/>
      </tp>
      <tp>
        <v>0.03</v>
        <stp/>
        <stp>ContractData</stp>
        <stp>C.US.KOSX142950</stp>
        <stp>LastPrice</stp>
        <stp/>
        <stp>T</stp>
        <tr r="E107" s="2"/>
      </tp>
      <tp>
        <v>14.5</v>
        <stp/>
        <stp>ContractData</stp>
        <stp>C.US.KOSV142450</stp>
        <stp>LastPrice</stp>
        <stp/>
        <stp>T</stp>
        <tr r="E17" s="2"/>
      </tp>
      <tp>
        <v>0.28000000000000003</v>
        <stp/>
        <stp>ContractData</stp>
        <stp>C.US.KOSZ142850</stp>
        <stp>LastPrice</stp>
        <stp/>
        <stp>T</stp>
        <tr r="E173" s="2"/>
      </tp>
      <tp>
        <v>5.1000000000000005</v>
        <stp/>
        <stp>ContractData</stp>
        <stp>C.US.KOSV142550</stp>
        <stp>LastPrice</stp>
        <stp/>
        <stp>T</stp>
        <tr r="E21" s="2"/>
      </tp>
      <tp>
        <v>7.0000000000000007E-2</v>
        <stp/>
        <stp>ContractData</stp>
        <stp>C.US.KOSZ142950</stp>
        <stp>LastPrice</stp>
        <stp/>
        <stp>T</stp>
        <tr r="E177" s="2"/>
      </tp>
      <tp>
        <v>24.400000000000002</v>
        <stp/>
        <stp>ContractData</stp>
        <stp>C.US.KOSV142350</stp>
        <stp>LastPrice</stp>
        <stp/>
        <stp>T</stp>
        <tr r="E13" s="2"/>
      </tp>
      <tp>
        <v>8.0000000000000016E-2</v>
        <stp/>
        <stp>ContractData</stp>
        <stp>C.US.KOSF152925</stp>
        <stp>NetLastTrade</stp>
        <stp/>
        <stp>T</stp>
        <tr r="F246" s="2"/>
      </tp>
      <tp t="s">
        <v/>
        <stp/>
        <stp>ContractData</stp>
        <stp>C.US.KOSG152825</stp>
        <stp>NetLastTrade</stp>
        <stp/>
        <stp>T</stp>
        <tr r="F312" s="2"/>
      </tp>
      <tp>
        <v>0.69999999999999973</v>
        <stp/>
        <stp>ContractData</stp>
        <stp>C.US.KOSH152725</stp>
        <stp>NetLastTrade</stp>
        <stp/>
        <stp>T</stp>
        <tr r="F378" s="2"/>
      </tp>
      <tp>
        <v>-1.0000000000000009E-2</v>
        <stp/>
        <stp>ContractData</stp>
        <stp>P.US.KOSX142425</stp>
        <stp>NetLastTrade</stp>
        <stp/>
        <stp>T</stp>
        <tr r="F121" s="2"/>
      </tp>
      <tp>
        <v>0.45000000000000018</v>
        <stp/>
        <stp>ContractData</stp>
        <stp>P.US.KOSZ142625</stp>
        <stp>NetLastTrade</stp>
        <stp/>
        <stp>T</stp>
        <tr r="F199" s="2"/>
      </tp>
      <tp>
        <v>0</v>
        <stp/>
        <stp>ContractData</stp>
        <stp>P.US.KOSX142400</stp>
        <stp>NetLastTrade</stp>
        <stp/>
        <stp>T</stp>
        <tr r="F120" s="2"/>
      </tp>
      <tp>
        <v>0.15000000000000036</v>
        <stp/>
        <stp>ContractData</stp>
        <stp>P.US.KOSZ142600</stp>
        <stp>NetLastTrade</stp>
        <stp/>
        <stp>T</stp>
        <tr r="F198" s="2"/>
      </tp>
      <tp>
        <v>-1.0000000000000009E-2</v>
        <stp/>
        <stp>ContractData</stp>
        <stp>C.US.KOSF152900</stp>
        <stp>NetLastTrade</stp>
        <stp/>
        <stp>T</stp>
        <tr r="F245" s="2"/>
      </tp>
      <tp t="s">
        <v/>
        <stp/>
        <stp>ContractData</stp>
        <stp>C.US.KOSG152800</stp>
        <stp>NetLastTrade</stp>
        <stp/>
        <stp>T</stp>
        <tr r="F311" s="2"/>
      </tp>
      <tp>
        <v>0.90000000000000036</v>
        <stp/>
        <stp>ContractData</stp>
        <stp>C.US.KOSH152700</stp>
        <stp>NetLastTrade</stp>
        <stp/>
        <stp>T</stp>
        <tr r="F377" s="2"/>
      </tp>
      <tp t="s">
        <v/>
        <stp/>
        <stp>ContractData</stp>
        <stp>P.US.KOSU152900</stp>
        <stp>NetLastTrade</stp>
        <stp/>
        <stp>T</stp>
        <tr r="F560" s="2"/>
      </tp>
      <tp t="s">
        <v/>
        <stp/>
        <stp>ContractData</stp>
        <stp>P.US.KOSZ152600</stp>
        <stp>NetLastTrade</stp>
        <stp/>
        <stp>T</stp>
        <tr r="F618" s="2"/>
      </tp>
      <tp t="s">
        <v/>
        <stp/>
        <stp>ContractData</stp>
        <stp>C.US.KOSG152875</stp>
        <stp>NetLastTrade</stp>
        <stp/>
        <stp>T</stp>
        <tr r="F314" s="2"/>
      </tp>
      <tp>
        <v>0.69</v>
        <stp/>
        <stp>ContractData</stp>
        <stp>C.US.KOSH152775</stp>
        <stp>NetLastTrade</stp>
        <stp/>
        <stp>T</stp>
        <tr r="F380" s="2"/>
      </tp>
      <tp>
        <v>5.9999999999999942E-2</v>
        <stp/>
        <stp>ContractData</stp>
        <stp>P.US.KOSX142475</stp>
        <stp>NetLastTrade</stp>
        <stp/>
        <stp>T</stp>
        <tr r="F123" s="2"/>
      </tp>
      <tp>
        <v>0.25</v>
        <stp/>
        <stp>ContractData</stp>
        <stp>P.US.KOSZ142675</stp>
        <stp>NetLastTrade</stp>
        <stp/>
        <stp>T</stp>
        <tr r="F201" s="2"/>
      </tp>
      <tp>
        <v>3.9999999999999925E-2</v>
        <stp/>
        <stp>ContractData</stp>
        <stp>P.US.KOSX142450</stp>
        <stp>NetLastTrade</stp>
        <stp/>
        <stp>T</stp>
        <tr r="F122" s="2"/>
      </tp>
      <tp>
        <v>-0.19999999999999929</v>
        <stp/>
        <stp>ContractData</stp>
        <stp>P.US.KOSZ142650</stp>
        <stp>NetLastTrade</stp>
        <stp/>
        <stp>T</stp>
        <tr r="F200" s="2"/>
      </tp>
      <tp>
        <v>-1.0000000000000009E-2</v>
        <stp/>
        <stp>ContractData</stp>
        <stp>C.US.KOSF152950</stp>
        <stp>NetLastTrade</stp>
        <stp/>
        <stp>T</stp>
        <tr r="F247" s="2"/>
      </tp>
      <tp t="s">
        <v/>
        <stp/>
        <stp>ContractData</stp>
        <stp>C.US.KOSG152850</stp>
        <stp>NetLastTrade</stp>
        <stp/>
        <stp>T</stp>
        <tr r="F313" s="2"/>
      </tp>
      <tp>
        <v>-4.9999999999999822E-2</v>
        <stp/>
        <stp>ContractData</stp>
        <stp>C.US.KOSH152750</stp>
        <stp>NetLastTrade</stp>
        <stp/>
        <stp>T</stp>
        <tr r="F379" s="2"/>
      </tp>
      <tp t="s">
        <v/>
        <stp/>
        <stp>ContractData</stp>
        <stp>C.US.KOSM152250</stp>
        <stp>NetLastTrade</stp>
        <stp/>
        <stp>T</stp>
        <tr r="F429" s="2"/>
      </tp>
      <tp>
        <v>0.25</v>
        <stp/>
        <stp>ContractData</stp>
        <stp>P.US.KOSU152950</stp>
        <stp>NetLastTrade</stp>
        <stp/>
        <stp>T</stp>
        <tr r="F562" s="2"/>
      </tp>
      <tp t="s">
        <v/>
        <stp/>
        <stp>ContractData</stp>
        <stp>P.US.KOSZ152650</stp>
        <stp>NetLastTrade</stp>
        <stp/>
        <stp>T</stp>
        <tr r="F620" s="2"/>
      </tp>
      <tp>
        <v>-1.0000000000000009E-2</v>
        <stp/>
        <stp>ContractData</stp>
        <stp>P.US.KOSX142325</stp>
        <stp>NetLastTrade</stp>
        <stp/>
        <stp>T</stp>
        <tr r="F117" s="2"/>
      </tp>
      <tp>
        <v>-1.999999999999999E-2</v>
        <stp/>
        <stp>ContractData</stp>
        <stp>P.US.KOSX142300</stp>
        <stp>NetLastTrade</stp>
        <stp/>
        <stp>T</stp>
        <tr r="F116" s="2"/>
      </tp>
      <tp t="s">
        <v/>
        <stp/>
        <stp>ContractData</stp>
        <stp>C.US.KOSM152500</stp>
        <stp>NetLastTrade</stp>
        <stp/>
        <stp>T</stp>
        <tr r="F439" s="2"/>
      </tp>
      <tp>
        <v>-2.0000000000000018E-2</v>
        <stp/>
        <stp>ContractData</stp>
        <stp>P.US.KOSX142375</stp>
        <stp>NetLastTrade</stp>
        <stp/>
        <stp>T</stp>
        <tr r="F119" s="2"/>
      </tp>
      <tp>
        <v>-1.999999999999999E-2</v>
        <stp/>
        <stp>ContractData</stp>
        <stp>P.US.KOSX142350</stp>
        <stp>NetLastTrade</stp>
        <stp/>
        <stp>T</stp>
        <tr r="F118" s="2"/>
      </tp>
      <tp t="s">
        <v/>
        <stp/>
        <stp>ContractData</stp>
        <stp>C.US.KOSM152550</stp>
        <stp>NetLastTrade</stp>
        <stp/>
        <stp>T</stp>
        <tr r="F441" s="2"/>
      </tp>
      <tp>
        <v>257.88</v>
        <stp/>
        <stp>ContractData</stp>
        <stp>KOSC</stp>
        <stp>Low</stp>
        <stp/>
        <stp>T</stp>
        <tr r="P9" s="1"/>
      </tp>
      <tp t="s">
        <v/>
        <stp/>
        <stp>ContractData</stp>
        <stp>C.US.KOSM152400</stp>
        <stp>NetLastTrade</stp>
        <stp/>
        <stp>T</stp>
        <tr r="F435" s="2"/>
      </tp>
      <tp>
        <v>-2.0000000000000018E-2</v>
        <stp/>
        <stp>ContractData</stp>
        <stp>P.US.KOSX142275</stp>
        <stp>NetLastTrade</stp>
        <stp/>
        <stp>T</stp>
        <tr r="F115" s="2"/>
      </tp>
      <tp t="s">
        <v/>
        <stp/>
        <stp>ContractData</stp>
        <stp>C.US.KOSM152450</stp>
        <stp>NetLastTrade</stp>
        <stp/>
        <stp>T</stp>
        <tr r="F437" s="2"/>
      </tp>
      <tp>
        <v>0.18</v>
        <stp/>
        <stp>ContractData</stp>
        <stp>P.US.KOSX142325</stp>
        <stp>LastPrice</stp>
        <stp/>
        <stp>T</stp>
        <tr r="E117" s="2"/>
      </tp>
      <tp>
        <v>0.45</v>
        <stp/>
        <stp>ContractData</stp>
        <stp>P.US.KOSZ142325</stp>
        <stp>LastPrice</stp>
        <stp/>
        <stp>T</stp>
        <tr r="E187" s="2"/>
      </tp>
      <tp>
        <v>32.6</v>
        <stp/>
        <stp>ContractData</stp>
        <stp>P.US.KOSV142925</stp>
        <stp>LastPrice</stp>
        <stp/>
        <stp>T</stp>
        <tr r="E71" s="2"/>
      </tp>
      <tp>
        <v>13.4</v>
        <stp/>
        <stp>ContractData</stp>
        <stp>P.US.KOSX142725</stp>
        <stp>LastPrice</stp>
        <stp/>
        <stp>T</stp>
        <tr r="E133" s="2"/>
      </tp>
      <tp>
        <v>3</v>
        <stp/>
        <stp>ContractData</stp>
        <stp>P.US.KOSZ142525</stp>
        <stp>LastPrice</stp>
        <stp/>
        <stp>T</stp>
        <tr r="E195" s="2"/>
      </tp>
      <tp>
        <v>23.5</v>
        <stp/>
        <stp>ContractData</stp>
        <stp>P.US.KOSV142825</stp>
        <stp>LastPrice</stp>
        <stp/>
        <stp>T</stp>
        <tr r="E67" s="2"/>
      </tp>
      <tp>
        <v>5.75</v>
        <stp/>
        <stp>ContractData</stp>
        <stp>P.US.KOSX142625</stp>
        <stp>LastPrice</stp>
        <stp/>
        <stp>T</stp>
        <tr r="E129" s="2"/>
      </tp>
      <tp>
        <v>1.1300000000000001</v>
        <stp/>
        <stp>ContractData</stp>
        <stp>P.US.KOSZ142425</stp>
        <stp>LastPrice</stp>
        <stp/>
        <stp>T</stp>
        <tr r="E191" s="2"/>
      </tp>
      <tp>
        <v>1.81</v>
        <stp/>
        <stp>ContractData</stp>
        <stp>P.US.KOSX142525</stp>
        <stp>LastPrice</stp>
        <stp/>
        <stp>T</stp>
        <tr r="E125" s="2"/>
      </tp>
      <tp>
        <v>13.75</v>
        <stp/>
        <stp>ContractData</stp>
        <stp>P.US.KOSZ142725</stp>
        <stp>LastPrice</stp>
        <stp/>
        <stp>T</stp>
        <tr r="E203" s="2"/>
      </tp>
      <tp>
        <v>0.52</v>
        <stp/>
        <stp>ContractData</stp>
        <stp>P.US.KOSX142425</stp>
        <stp>LastPrice</stp>
        <stp/>
        <stp>T</stp>
        <tr r="E121" s="2"/>
      </tp>
      <tp>
        <v>7</v>
        <stp/>
        <stp>ContractData</stp>
        <stp>P.US.KOSZ142625</stp>
        <stp>LastPrice</stp>
        <stp/>
        <stp>T</stp>
        <tr r="E199" s="2"/>
      </tp>
      <tp>
        <v>0.45</v>
        <stp/>
        <stp>ContractData</stp>
        <stp>P.US.KOSV142525</stp>
        <stp>LastPrice</stp>
        <stp/>
        <stp>T</stp>
        <tr r="E55" s="2"/>
      </tp>
      <tp>
        <v>32.6</v>
        <stp/>
        <stp>ContractData</stp>
        <stp>P.US.KOSZ142925</stp>
        <stp>LastPrice</stp>
        <stp/>
        <stp>T</stp>
        <tr r="E211" s="2"/>
      </tp>
      <tp>
        <v>0.1</v>
        <stp/>
        <stp>ContractData</stp>
        <stp>P.US.KOSV142425</stp>
        <stp>LastPrice</stp>
        <stp/>
        <stp>T</stp>
        <tr r="E51" s="2"/>
      </tp>
      <tp>
        <v>22.85</v>
        <stp/>
        <stp>ContractData</stp>
        <stp>P.US.KOSZ142825</stp>
        <stp>LastPrice</stp>
        <stp/>
        <stp>T</stp>
        <tr r="E207" s="2"/>
      </tp>
      <tp>
        <v>13.200000000000001</v>
        <stp/>
        <stp>ContractData</stp>
        <stp>P.US.KOSV142725</stp>
        <stp>LastPrice</stp>
        <stp/>
        <stp>T</stp>
        <tr r="E63" s="2"/>
      </tp>
      <tp>
        <v>33.1</v>
        <stp/>
        <stp>ContractData</stp>
        <stp>P.US.KOSX142925</stp>
        <stp>LastPrice</stp>
        <stp/>
        <stp>T</stp>
        <tr r="E141" s="2"/>
      </tp>
      <tp>
        <v>4.1500000000000004</v>
        <stp/>
        <stp>ContractData</stp>
        <stp>P.US.KOSV142625</stp>
        <stp>LastPrice</stp>
        <stp/>
        <stp>T</stp>
        <tr r="E59" s="2"/>
      </tp>
      <tp>
        <v>23.2</v>
        <stp/>
        <stp>ContractData</stp>
        <stp>P.US.KOSX142825</stp>
        <stp>LastPrice</stp>
        <stp/>
        <stp>T</stp>
        <tr r="E137" s="2"/>
      </tp>
      <tp>
        <v>0.05</v>
        <stp/>
        <stp>ContractData</stp>
        <stp>P.US.KOSV142325</stp>
        <stp>LastPrice</stp>
        <stp/>
        <stp>T</stp>
        <tr r="E47" s="2"/>
      </tp>
      <tp>
        <v>27.2</v>
        <stp/>
        <stp>ContractData</stp>
        <stp>C.US.KOSZ142325</stp>
        <stp>LastPrice</stp>
        <stp/>
        <stp>T</stp>
        <tr r="E152" s="2"/>
      </tp>
      <tp>
        <v>26.7</v>
        <stp/>
        <stp>ContractData</stp>
        <stp>C.US.KOSX142325</stp>
        <stp>LastPrice</stp>
        <stp/>
        <stp>T</stp>
        <tr r="E82" s="2"/>
      </tp>
      <tp>
        <v>17</v>
        <stp/>
        <stp>ContractData</stp>
        <stp>C.US.KOSX142425</stp>
        <stp>LastPrice</stp>
        <stp/>
        <stp>T</stp>
        <tr r="E86" s="2"/>
      </tp>
      <tp>
        <v>4.7</v>
        <stp/>
        <stp>ContractData</stp>
        <stp>C.US.KOSZ142625</stp>
        <stp>LastPrice</stp>
        <stp/>
        <stp>T</stp>
        <tr r="E164" s="2"/>
      </tp>
      <tp>
        <v>8.8000000000000007</v>
        <stp/>
        <stp>ContractData</stp>
        <stp>C.US.KOSX142525</stp>
        <stp>LastPrice</stp>
        <stp/>
        <stp>T</stp>
        <tr r="E90" s="2"/>
      </tp>
      <tp>
        <v>1.52</v>
        <stp/>
        <stp>ContractData</stp>
        <stp>C.US.KOSZ142725</stp>
        <stp>LastPrice</stp>
        <stp/>
        <stp>T</stp>
        <tr r="E168" s="2"/>
      </tp>
      <tp>
        <v>0.01</v>
        <stp/>
        <stp>ContractData</stp>
        <stp>C.US.KOSV142825</stp>
        <stp>LastPrice</stp>
        <stp/>
        <stp>T</stp>
        <tr r="E32" s="2"/>
      </tp>
      <tp>
        <v>2.97</v>
        <stp/>
        <stp>ContractData</stp>
        <stp>C.US.KOSX142625</stp>
        <stp>LastPrice</stp>
        <stp/>
        <stp>T</stp>
        <tr r="E94" s="2"/>
      </tp>
      <tp>
        <v>18.7</v>
        <stp/>
        <stp>ContractData</stp>
        <stp>C.US.KOSZ142425</stp>
        <stp>LastPrice</stp>
        <stp/>
        <stp>T</stp>
        <tr r="E156" s="2"/>
      </tp>
      <tp>
        <v>0.01</v>
        <stp/>
        <stp>ContractData</stp>
        <stp>C.US.KOSV142925</stp>
        <stp>LastPrice</stp>
        <stp/>
        <stp>T</stp>
        <tr r="E36" s="2"/>
      </tp>
      <tp>
        <v>0.56000000000000005</v>
        <stp/>
        <stp>ContractData</stp>
        <stp>C.US.KOSX142725</stp>
        <stp>LastPrice</stp>
        <stp/>
        <stp>T</stp>
        <tr r="E98" s="2"/>
      </tp>
      <tp>
        <v>10.5</v>
        <stp/>
        <stp>ContractData</stp>
        <stp>C.US.KOSZ142525</stp>
        <stp>LastPrice</stp>
        <stp/>
        <stp>T</stp>
        <tr r="E160" s="2"/>
      </tp>
      <tp>
        <v>0.9</v>
        <stp/>
        <stp>ContractData</stp>
        <stp>C.US.KOSV142625</stp>
        <stp>LastPrice</stp>
        <stp/>
        <stp>T</stp>
        <tr r="E24" s="2"/>
      </tp>
      <tp>
        <v>0.11</v>
        <stp/>
        <stp>ContractData</stp>
        <stp>C.US.KOSX142825</stp>
        <stp>LastPrice</stp>
        <stp/>
        <stp>T</stp>
        <tr r="E102" s="2"/>
      </tp>
      <tp>
        <v>0.05</v>
        <stp/>
        <stp>ContractData</stp>
        <stp>C.US.KOSV142725</stp>
        <stp>LastPrice</stp>
        <stp/>
        <stp>T</stp>
        <tr r="E28" s="2"/>
      </tp>
      <tp>
        <v>0.04</v>
        <stp/>
        <stp>ContractData</stp>
        <stp>C.US.KOSX142925</stp>
        <stp>LastPrice</stp>
        <stp/>
        <stp>T</stp>
        <tr r="E106" s="2"/>
      </tp>
      <tp>
        <v>16.95</v>
        <stp/>
        <stp>ContractData</stp>
        <stp>C.US.KOSV142425</stp>
        <stp>LastPrice</stp>
        <stp/>
        <stp>T</stp>
        <tr r="E16" s="2"/>
      </tp>
      <tp>
        <v>0.4</v>
        <stp/>
        <stp>ContractData</stp>
        <stp>C.US.KOSZ142825</stp>
        <stp>LastPrice</stp>
        <stp/>
        <stp>T</stp>
        <tr r="E172" s="2"/>
      </tp>
      <tp>
        <v>7.15</v>
        <stp/>
        <stp>ContractData</stp>
        <stp>C.US.KOSV142525</stp>
        <stp>LastPrice</stp>
        <stp/>
        <stp>T</stp>
        <tr r="E20" s="2"/>
      </tp>
      <tp>
        <v>0.09</v>
        <stp/>
        <stp>ContractData</stp>
        <stp>C.US.KOSZ142925</stp>
        <stp>LastPrice</stp>
        <stp/>
        <stp>T</stp>
        <tr r="E176" s="2"/>
      </tp>
      <tp>
        <v>26.85</v>
        <stp/>
        <stp>ContractData</stp>
        <stp>C.US.KOSV142325</stp>
        <stp>LastPrice</stp>
        <stp/>
        <stp>T</stp>
        <tr r="E12" s="2"/>
      </tp>
      <tp>
        <v>26.7</v>
        <stp/>
        <stp>ContractData</stp>
        <stp>C.US.KOSH152325</stp>
        <stp>LastPrice</stp>
        <stp/>
        <stp>T</stp>
        <tr r="E362" s="2"/>
      </tp>
      <tp>
        <v>18.3</v>
        <stp/>
        <stp>ContractData</stp>
        <stp>C.US.KOSH152425</stp>
        <stp>LastPrice</stp>
        <stp/>
        <stp>T</stp>
        <tr r="E366" s="2"/>
      </tp>
      <tp>
        <v>11.35</v>
        <stp/>
        <stp>ContractData</stp>
        <stp>C.US.KOSH152525</stp>
        <stp>LastPrice</stp>
        <stp/>
        <stp>T</stp>
        <tr r="E370" s="2"/>
      </tp>
      <tp>
        <v>0.67</v>
        <stp/>
        <stp>ContractData</stp>
        <stp>C.US.KOSF152825</stp>
        <stp>LastPrice</stp>
        <stp/>
        <stp>T</stp>
        <tr r="E242" s="2"/>
      </tp>
      <tp t="s">
        <v/>
        <stp/>
        <stp>ContractData</stp>
        <stp>C.US.KOSG152925</stp>
        <stp>LastPrice</stp>
        <stp/>
        <stp>T</stp>
        <tr r="E316" s="2"/>
      </tp>
      <tp>
        <v>6.4</v>
        <stp/>
        <stp>ContractData</stp>
        <stp>C.US.KOSH152625</stp>
        <stp>LastPrice</stp>
        <stp/>
        <stp>T</stp>
        <tr r="E374" s="2"/>
      </tp>
      <tp>
        <v>0.23</v>
        <stp/>
        <stp>ContractData</stp>
        <stp>C.US.KOSF152925</stp>
        <stp>LastPrice</stp>
        <stp/>
        <stp>T</stp>
        <tr r="E246" s="2"/>
      </tp>
      <tp t="s">
        <v/>
        <stp/>
        <stp>ContractData</stp>
        <stp>C.US.KOSG152825</stp>
        <stp>LastPrice</stp>
        <stp/>
        <stp>T</stp>
        <tr r="E312" s="2"/>
      </tp>
      <tp>
        <v>3.15</v>
        <stp/>
        <stp>ContractData</stp>
        <stp>C.US.KOSH152725</stp>
        <stp>LastPrice</stp>
        <stp/>
        <stp>T</stp>
        <tr r="E378" s="2"/>
      </tp>
      <tp>
        <v>5</v>
        <stp/>
        <stp>ContractData</stp>
        <stp>C.US.KOSF152625</stp>
        <stp>LastPrice</stp>
        <stp/>
        <stp>T</stp>
        <tr r="E234" s="2"/>
      </tp>
      <tp t="s">
        <v/>
        <stp/>
        <stp>ContractData</stp>
        <stp>C.US.KOSG152725</stp>
        <stp>LastPrice</stp>
        <stp/>
        <stp>T</stp>
        <tr r="E308" s="2"/>
      </tp>
      <tp>
        <v>1.37</v>
        <stp/>
        <stp>ContractData</stp>
        <stp>C.US.KOSH152825</stp>
        <stp>LastPrice</stp>
        <stp/>
        <stp>T</stp>
        <tr r="E382" s="2"/>
      </tp>
      <tp>
        <v>2</v>
        <stp/>
        <stp>ContractData</stp>
        <stp>C.US.KOSF152725</stp>
        <stp>LastPrice</stp>
        <stp/>
        <stp>T</stp>
        <tr r="E238" s="2"/>
      </tp>
      <tp t="s">
        <v/>
        <stp/>
        <stp>ContractData</stp>
        <stp>C.US.KOSG152625</stp>
        <stp>LastPrice</stp>
        <stp/>
        <stp>T</stp>
        <tr r="E304" s="2"/>
      </tp>
      <tp>
        <v>0.54</v>
        <stp/>
        <stp>ContractData</stp>
        <stp>C.US.KOSH152925</stp>
        <stp>LastPrice</stp>
        <stp/>
        <stp>T</stp>
        <tr r="E386" s="2"/>
      </tp>
      <tp>
        <v>16.45</v>
        <stp/>
        <stp>ContractData</stp>
        <stp>C.US.KOSF152425</stp>
        <stp>LastPrice</stp>
        <stp/>
        <stp>T</stp>
        <tr r="E226" s="2"/>
      </tp>
      <tp t="s">
        <v/>
        <stp/>
        <stp>ContractData</stp>
        <stp>C.US.KOSG152525</stp>
        <stp>LastPrice</stp>
        <stp/>
        <stp>T</stp>
        <tr r="E300" s="2"/>
      </tp>
      <tp>
        <v>9.2000000000000011</v>
        <stp/>
        <stp>ContractData</stp>
        <stp>C.US.KOSF152525</stp>
        <stp>LastPrice</stp>
        <stp/>
        <stp>T</stp>
        <tr r="E230" s="2"/>
      </tp>
      <tp t="s">
        <v/>
        <stp/>
        <stp>ContractData</stp>
        <stp>C.US.KOSG152425</stp>
        <stp>LastPrice</stp>
        <stp/>
        <stp>T</stp>
        <tr r="E296" s="2"/>
      </tp>
      <tp t="s">
        <v/>
        <stp/>
        <stp>ContractData</stp>
        <stp>C.US.KOSG152325</stp>
        <stp>LastPrice</stp>
        <stp/>
        <stp>T</stp>
        <tr r="E292" s="2"/>
      </tp>
      <tp>
        <v>25.3</v>
        <stp/>
        <stp>ContractData</stp>
        <stp>C.US.KOSF152325</stp>
        <stp>LastPrice</stp>
        <stp/>
        <stp>T</stp>
        <tr r="E222" s="2"/>
      </tp>
      <tp>
        <v>0.48</v>
        <stp/>
        <stp>ContractData</stp>
        <stp>P.US.KOSH152325</stp>
        <stp>LastPrice</stp>
        <stp/>
        <stp>T</stp>
        <tr r="E397" s="2"/>
      </tp>
      <tp>
        <v>34.65</v>
        <stp/>
        <stp>ContractData</stp>
        <stp>P.US.KOSF152925</stp>
        <stp>LastPrice</stp>
        <stp/>
        <stp>T</stp>
        <tr r="E281" s="2"/>
      </tp>
      <tp>
        <v>16.149999999999999</v>
        <stp/>
        <stp>ContractData</stp>
        <stp>P.US.KOSH152725</stp>
        <stp>LastPrice</stp>
        <stp/>
        <stp>T</stp>
        <tr r="E413" s="2"/>
      </tp>
      <tp>
        <v>24.95</v>
        <stp/>
        <stp>ContractData</stp>
        <stp>P.US.KOSF152825</stp>
        <stp>LastPrice</stp>
        <stp/>
        <stp>T</stp>
        <tr r="E277" s="2"/>
      </tp>
      <tp>
        <v>9.3000000000000007</v>
        <stp/>
        <stp>ContractData</stp>
        <stp>P.US.KOSH152625</stp>
        <stp>LastPrice</stp>
        <stp/>
        <stp>T</stp>
        <tr r="E409" s="2"/>
      </tp>
      <tp>
        <v>4.45</v>
        <stp/>
        <stp>ContractData</stp>
        <stp>P.US.KOSH152525</stp>
        <stp>LastPrice</stp>
        <stp/>
        <stp>T</stp>
        <tr r="E405" s="2"/>
      </tp>
      <tp>
        <v>1.7</v>
        <stp/>
        <stp>ContractData</stp>
        <stp>P.US.KOSH152425</stp>
        <stp>LastPrice</stp>
        <stp/>
        <stp>T</stp>
        <tr r="E401" s="2"/>
      </tp>
      <tp>
        <v>4.5</v>
        <stp/>
        <stp>ContractData</stp>
        <stp>P.US.KOSF152525</stp>
        <stp>LastPrice</stp>
        <stp/>
        <stp>T</stp>
        <tr r="E265" s="2"/>
      </tp>
      <tp>
        <v>1.81</v>
        <stp/>
        <stp>ContractData</stp>
        <stp>P.US.KOSF152425</stp>
        <stp>LastPrice</stp>
        <stp/>
        <stp>T</stp>
        <tr r="E261" s="2"/>
      </tp>
      <tp>
        <v>15.950000000000001</v>
        <stp/>
        <stp>ContractData</stp>
        <stp>P.US.KOSF152725</stp>
        <stp>LastPrice</stp>
        <stp/>
        <stp>T</stp>
        <tr r="E273" s="2"/>
      </tp>
      <tp>
        <v>33.75</v>
        <stp/>
        <stp>ContractData</stp>
        <stp>P.US.KOSH152925</stp>
        <stp>LastPrice</stp>
        <stp/>
        <stp>T</stp>
        <tr r="E421" s="2"/>
      </tp>
      <tp>
        <v>8.4499999999999993</v>
        <stp/>
        <stp>ContractData</stp>
        <stp>P.US.KOSF152625</stp>
        <stp>LastPrice</stp>
        <stp/>
        <stp>T</stp>
        <tr r="E269" s="2"/>
      </tp>
      <tp>
        <v>24.5</v>
        <stp/>
        <stp>ContractData</stp>
        <stp>P.US.KOSH152825</stp>
        <stp>LastPrice</stp>
        <stp/>
        <stp>T</stp>
        <tr r="E417" s="2"/>
      </tp>
      <tp>
        <v>0.17</v>
        <stp/>
        <stp>ContractData</stp>
        <stp>P.US.KOSF152325</stp>
        <stp>LastPrice</stp>
        <stp/>
        <stp>T</stp>
        <tr r="E257" s="2"/>
      </tp>
      <tp>
        <v>0</v>
        <stp/>
        <stp>ContractData</stp>
        <stp>P.US.KOSZ142325</stp>
        <stp>NetLastTrade</stp>
        <stp/>
        <stp>T</stp>
        <tr r="F187" s="2"/>
      </tp>
      <tp>
        <v>-1.0000000000000009E-2</v>
        <stp/>
        <stp>ContractData</stp>
        <stp>P.US.KOSZ142300</stp>
        <stp>NetLastTrade</stp>
        <stp/>
        <stp>T</stp>
        <tr r="F186" s="2"/>
      </tp>
      <tp>
        <v>0</v>
        <stp/>
        <stp>ContractData</stp>
        <stp>C.US.KOSM152700</stp>
        <stp>NetLastTrade</stp>
        <stp/>
        <stp>T</stp>
        <tr r="F447" s="2"/>
      </tp>
      <tp>
        <v>3.7500000000000004</v>
        <stp/>
        <stp>ContractData</stp>
        <stp>P.US.KOSZ152300</stp>
        <stp>NetLastTrade</stp>
        <stp/>
        <stp>T</stp>
        <tr r="F606" s="2"/>
      </tp>
      <tp>
        <v>0.50000000000000355</v>
        <stp/>
        <stp>ContractData</stp>
        <stp>C.US.KOSH152275</stp>
        <stp>NetLastTrade</stp>
        <stp/>
        <stp>T</stp>
        <tr r="F360" s="2"/>
      </tp>
      <tp>
        <v>0</v>
        <stp/>
        <stp>ContractData</stp>
        <stp>P.US.KOSZ142375</stp>
        <stp>NetLastTrade</stp>
        <stp/>
        <stp>T</stp>
        <tr r="F189" s="2"/>
      </tp>
      <tp>
        <v>-9.9999999999998979E-3</v>
        <stp/>
        <stp>ContractData</stp>
        <stp>P.US.KOSZ142350</stp>
        <stp>NetLastTrade</stp>
        <stp/>
        <stp>T</stp>
        <tr r="F188" s="2"/>
      </tp>
      <tp t="s">
        <v/>
        <stp/>
        <stp>ContractData</stp>
        <stp>C.US.KOSM152750</stp>
        <stp>NetLastTrade</stp>
        <stp/>
        <stp>T</stp>
        <tr r="F449" s="2"/>
      </tp>
      <tp t="s">
        <v/>
        <stp/>
        <stp>ContractData</stp>
        <stp>P.US.KOSZ152350</stp>
        <stp>NetLastTrade</stp>
        <stp/>
        <stp>T</stp>
        <tr r="F608" s="2"/>
      </tp>
      <tp>
        <v>258.45999999999998</v>
        <stp/>
        <stp>ContractData</stp>
        <stp>KOSC</stp>
        <stp>LastTradeorSettle</stp>
        <stp/>
        <stp>T</stp>
        <tr r="N7" s="1"/>
      </tp>
      <tp t="s">
        <v/>
        <stp/>
        <stp>ContractData</stp>
        <stp>C.US.KOSH152325</stp>
        <stp>NetLastTrade</stp>
        <stp/>
        <stp>T</stp>
        <tr r="F362" s="2"/>
      </tp>
      <tp>
        <v>4.8499999999999979</v>
        <stp/>
        <stp>ContractData</stp>
        <stp>C.US.KOSH152300</stp>
        <stp>NetLastTrade</stp>
        <stp/>
        <stp>T</stp>
        <tr r="F361" s="2"/>
      </tp>
      <tp t="s">
        <v/>
        <stp/>
        <stp>ContractData</stp>
        <stp>C.US.KOSM152600</stp>
        <stp>NetLastTrade</stp>
        <stp/>
        <stp>T</stp>
        <tr r="F443" s="2"/>
      </tp>
      <tp t="s">
        <v/>
        <stp/>
        <stp>ContractData</stp>
        <stp>C.US.KOSH152375</stp>
        <stp>NetLastTrade</stp>
        <stp/>
        <stp>T</stp>
        <tr r="F364" s="2"/>
      </tp>
      <tp>
        <v>0</v>
        <stp/>
        <stp>ContractData</stp>
        <stp>P.US.KOSZ142275</stp>
        <stp>NetLastTrade</stp>
        <stp/>
        <stp>T</stp>
        <tr r="F185" s="2"/>
      </tp>
      <tp t="s">
        <v/>
        <stp/>
        <stp>ContractData</stp>
        <stp>C.US.KOSH152350</stp>
        <stp>NetLastTrade</stp>
        <stp/>
        <stp>T</stp>
        <tr r="F363" s="2"/>
      </tp>
      <tp t="s">
        <v/>
        <stp/>
        <stp>ContractData</stp>
        <stp>C.US.KOSM152650</stp>
        <stp>NetLastTrade</stp>
        <stp/>
        <stp>T</stp>
        <tr r="F445" s="2"/>
      </tp>
      <tp>
        <v>15.65</v>
        <stp/>
        <stp>ContractData</stp>
        <stp>C.US.KOSM152500</stp>
        <stp>LastPrice</stp>
        <stp/>
        <stp>T</stp>
        <tr r="E439" s="2"/>
      </tp>
      <tp>
        <v>22.650000000000002</v>
        <stp/>
        <stp>ContractData</stp>
        <stp>C.US.KOSM152400</stp>
        <stp>LastPrice</stp>
        <stp/>
        <stp>T</stp>
        <tr r="E435" s="2"/>
      </tp>
      <tp>
        <v>6.1000000000000005</v>
        <stp/>
        <stp>ContractData</stp>
        <stp>C.US.KOSM152700</stp>
        <stp>LastPrice</stp>
        <stp/>
        <stp>T</stp>
        <tr r="E447" s="2"/>
      </tp>
      <tp>
        <v>5.6000000000000005</v>
        <stp/>
        <stp>ContractData</stp>
        <stp>P.US.KOSZ152300</stp>
        <stp>LastPrice</stp>
        <stp/>
        <stp>T</stp>
        <tr r="E606" s="2"/>
      </tp>
      <tp>
        <v>28.95</v>
        <stp/>
        <stp>ContractData</stp>
        <stp>C.US.KOSH152300</stp>
        <stp>LastPrice</stp>
        <stp/>
        <stp>T</stp>
        <tr r="E361" s="2"/>
      </tp>
      <tp>
        <v>10</v>
        <stp/>
        <stp>ContractData</stp>
        <stp>C.US.KOSM152600</stp>
        <stp>LastPrice</stp>
        <stp/>
        <stp>T</stp>
        <tr r="E443" s="2"/>
      </tp>
      <tp>
        <v>20.3</v>
        <stp/>
        <stp>ContractData</stp>
        <stp>C.US.KOSH152400</stp>
        <stp>LastPrice</stp>
        <stp/>
        <stp>T</stp>
        <tr r="E365" s="2"/>
      </tp>
      <tp>
        <v>11.700000000000001</v>
        <stp/>
        <stp>ContractData</stp>
        <stp>P.US.KOSZ152500</stp>
        <stp>LastPrice</stp>
        <stp/>
        <stp>T</stp>
        <tr r="E614" s="2"/>
      </tp>
      <tp>
        <v>13</v>
        <stp/>
        <stp>ContractData</stp>
        <stp>C.US.KOSH152500</stp>
        <stp>LastPrice</stp>
        <stp/>
        <stp>T</stp>
        <tr r="E369" s="2"/>
      </tp>
      <tp>
        <v>8.1</v>
        <stp/>
        <stp>ContractData</stp>
        <stp>P.US.KOSZ152400</stp>
        <stp>LastPrice</stp>
        <stp/>
        <stp>T</stp>
        <tr r="E610" s="2"/>
      </tp>
      <tp>
        <v>0.88</v>
        <stp/>
        <stp>ContractData</stp>
        <stp>C.US.KOSF152800</stp>
        <stp>LastPrice</stp>
        <stp/>
        <stp>T</stp>
        <tr r="E241" s="2"/>
      </tp>
      <tp t="s">
        <v/>
        <stp/>
        <stp>ContractData</stp>
        <stp>C.US.KOSG152900</stp>
        <stp>LastPrice</stp>
        <stp/>
        <stp>T</stp>
        <tr r="E315" s="2"/>
      </tp>
      <tp>
        <v>8.4499999999999993</v>
        <stp/>
        <stp>ContractData</stp>
        <stp>C.US.KOSH152600</stp>
        <stp>LastPrice</stp>
        <stp/>
        <stp>T</stp>
        <tr r="E373" s="2"/>
      </tp>
      <tp>
        <v>30.900000000000002</v>
        <stp/>
        <stp>ContractData</stp>
        <stp>C.US.KOSM152300</stp>
        <stp>LastPrice</stp>
        <stp/>
        <stp>T</stp>
        <tr r="E431" s="2"/>
      </tp>
      <tp>
        <v>22</v>
        <stp/>
        <stp>ContractData</stp>
        <stp>P.US.KOSU152800</stp>
        <stp>LastPrice</stp>
        <stp/>
        <stp>T</stp>
        <tr r="E556" s="2"/>
      </tp>
      <tp>
        <v>15.4</v>
        <stp/>
        <stp>ContractData</stp>
        <stp>P.US.KOSZ152700</stp>
        <stp>LastPrice</stp>
        <stp/>
        <stp>T</stp>
        <tr r="E622" s="2"/>
      </tp>
      <tp>
        <v>0.27</v>
        <stp/>
        <stp>ContractData</stp>
        <stp>C.US.KOSF152900</stp>
        <stp>LastPrice</stp>
        <stp/>
        <stp>T</stp>
        <tr r="E245" s="2"/>
      </tp>
      <tp t="s">
        <v/>
        <stp/>
        <stp>ContractData</stp>
        <stp>C.US.KOSG152800</stp>
        <stp>LastPrice</stp>
        <stp/>
        <stp>T</stp>
        <tr r="E311" s="2"/>
      </tp>
      <tp>
        <v>4.9000000000000004</v>
        <stp/>
        <stp>ContractData</stp>
        <stp>C.US.KOSH152700</stp>
        <stp>LastPrice</stp>
        <stp/>
        <stp>T</stp>
        <tr r="E377" s="2"/>
      </tp>
      <tp>
        <v>29.95</v>
        <stp/>
        <stp>ContractData</stp>
        <stp>P.US.KOSU152900</stp>
        <stp>LastPrice</stp>
        <stp/>
        <stp>T</stp>
        <tr r="E560" s="2"/>
      </tp>
      <tp>
        <v>10</v>
        <stp/>
        <stp>ContractData</stp>
        <stp>P.US.KOSZ152600</stp>
        <stp>LastPrice</stp>
        <stp/>
        <stp>T</stp>
        <tr r="E618" s="2"/>
      </tp>
      <tp>
        <v>5.3</v>
        <stp/>
        <stp>ContractData</stp>
        <stp>C.US.KOSF152600</stp>
        <stp>LastPrice</stp>
        <stp/>
        <stp>T</stp>
        <tr r="E233" s="2"/>
      </tp>
      <tp t="s">
        <v/>
        <stp/>
        <stp>ContractData</stp>
        <stp>C.US.KOSG152700</stp>
        <stp>LastPrice</stp>
        <stp/>
        <stp>T</stp>
        <tr r="E307" s="2"/>
      </tp>
      <tp>
        <v>2.3000000000000003</v>
        <stp/>
        <stp>ContractData</stp>
        <stp>C.US.KOSH152800</stp>
        <stp>LastPrice</stp>
        <stp/>
        <stp>T</stp>
        <tr r="E381" s="2"/>
      </tp>
      <tp>
        <v>9.5500000000000007</v>
        <stp/>
        <stp>ContractData</stp>
        <stp>P.US.KOSU152600</stp>
        <stp>LastPrice</stp>
        <stp/>
        <stp>T</stp>
        <tr r="E548" s="2"/>
      </tp>
      <tp>
        <v>29.45</v>
        <stp/>
        <stp>ContractData</stp>
        <stp>P.US.KOSZ152900</stp>
        <stp>LastPrice</stp>
        <stp/>
        <stp>T</stp>
        <tr r="E630" s="2"/>
      </tp>
      <tp>
        <v>2.4900000000000002</v>
        <stp/>
        <stp>ContractData</stp>
        <stp>C.US.KOSF152700</stp>
        <stp>LastPrice</stp>
        <stp/>
        <stp>T</stp>
        <tr r="E237" s="2"/>
      </tp>
      <tp t="s">
        <v/>
        <stp/>
        <stp>ContractData</stp>
        <stp>C.US.KOSG152600</stp>
        <stp>LastPrice</stp>
        <stp/>
        <stp>T</stp>
        <tr r="E303" s="2"/>
      </tp>
      <tp>
        <v>1</v>
        <stp/>
        <stp>ContractData</stp>
        <stp>C.US.KOSH152900</stp>
        <stp>LastPrice</stp>
        <stp/>
        <stp>T</stp>
        <tr r="E385" s="2"/>
      </tp>
      <tp>
        <v>15.15</v>
        <stp/>
        <stp>ContractData</stp>
        <stp>P.US.KOSU152700</stp>
        <stp>LastPrice</stp>
        <stp/>
        <stp>T</stp>
        <tr r="E552" s="2"/>
      </tp>
      <tp>
        <v>21.95</v>
        <stp/>
        <stp>ContractData</stp>
        <stp>P.US.KOSZ152800</stp>
        <stp>LastPrice</stp>
        <stp/>
        <stp>T</stp>
        <tr r="E626" s="2"/>
      </tp>
      <tp>
        <v>18.5</v>
        <stp/>
        <stp>ContractData</stp>
        <stp>C.US.KOSF152400</stp>
        <stp>LastPrice</stp>
        <stp/>
        <stp>T</stp>
        <tr r="E225" s="2"/>
      </tp>
      <tp t="s">
        <v/>
        <stp/>
        <stp>ContractData</stp>
        <stp>C.US.KOSG152500</stp>
        <stp>LastPrice</stp>
        <stp/>
        <stp>T</stp>
        <tr r="E299" s="2"/>
      </tp>
      <tp>
        <v>2.7800000000000002</v>
        <stp/>
        <stp>ContractData</stp>
        <stp>P.US.KOSU152400</stp>
        <stp>LastPrice</stp>
        <stp/>
        <stp>T</stp>
        <tr r="E540" s="2"/>
      </tp>
      <tp>
        <v>10.8</v>
        <stp/>
        <stp>ContractData</stp>
        <stp>C.US.KOSF152500</stp>
        <stp>LastPrice</stp>
        <stp/>
        <stp>T</stp>
        <tr r="E229" s="2"/>
      </tp>
      <tp t="s">
        <v/>
        <stp/>
        <stp>ContractData</stp>
        <stp>C.US.KOSG152400</stp>
        <stp>LastPrice</stp>
        <stp/>
        <stp>T</stp>
        <tr r="E295" s="2"/>
      </tp>
      <tp>
        <v>5.5</v>
        <stp/>
        <stp>ContractData</stp>
        <stp>P.US.KOSU152500</stp>
        <stp>LastPrice</stp>
        <stp/>
        <stp>T</stp>
        <tr r="E544" s="2"/>
      </tp>
      <tp t="s">
        <v/>
        <stp/>
        <stp>ContractData</stp>
        <stp>C.US.KOSG152300</stp>
        <stp>LastPrice</stp>
        <stp/>
        <stp>T</stp>
        <tr r="E291" s="2"/>
      </tp>
      <tp>
        <v>1.74</v>
        <stp/>
        <stp>ContractData</stp>
        <stp>C.US.KOSM152900</stp>
        <stp>LastPrice</stp>
        <stp/>
        <stp>T</stp>
        <tr r="E455" s="2"/>
      </tp>
      <tp>
        <v>27.7</v>
        <stp/>
        <stp>ContractData</stp>
        <stp>C.US.KOSF152300</stp>
        <stp>LastPrice</stp>
        <stp/>
        <stp>T</stp>
        <tr r="E221" s="2"/>
      </tp>
      <tp>
        <v>3.4</v>
        <stp/>
        <stp>ContractData</stp>
        <stp>C.US.KOSM152800</stp>
        <stp>LastPrice</stp>
        <stp/>
        <stp>T</stp>
        <tr r="E451" s="2"/>
      </tp>
      <tp>
        <v>1.19</v>
        <stp/>
        <stp>ContractData</stp>
        <stp>P.US.KOSU152300</stp>
        <stp>LastPrice</stp>
        <stp/>
        <stp>T</stp>
        <tr r="E536" s="2"/>
      </tp>
      <tp>
        <v>1.5</v>
        <stp/>
        <stp>ContractData</stp>
        <stp>P.US.KOSH152300</stp>
        <stp>LastPrice</stp>
        <stp/>
        <stp>T</stp>
        <tr r="E396" s="2"/>
      </tp>
      <tp>
        <v>8.8000000000000007</v>
        <stp/>
        <stp>ContractData</stp>
        <stp>P.US.KOSM152600</stp>
        <stp>LastPrice</stp>
        <stp/>
        <stp>T</stp>
        <tr r="E478" s="2"/>
      </tp>
      <tp>
        <v>34.550000000000004</v>
        <stp/>
        <stp>ContractData</stp>
        <stp>C.US.KOSZ152300</stp>
        <stp>LastPrice</stp>
        <stp/>
        <stp>T</stp>
        <tr r="E571" s="2"/>
      </tp>
      <tp>
        <v>14.75</v>
        <stp/>
        <stp>ContractData</stp>
        <stp>P.US.KOSM152700</stp>
        <stp>LastPrice</stp>
        <stp/>
        <stp>T</stp>
        <tr r="E482" s="2"/>
      </tp>
      <tp>
        <v>2</v>
        <stp/>
        <stp>ContractData</stp>
        <stp>P.US.KOSM152400</stp>
        <stp>LastPrice</stp>
        <stp/>
        <stp>T</stp>
        <tr r="E470" s="2"/>
      </tp>
      <tp>
        <v>4.6500000000000004</v>
        <stp/>
        <stp>ContractData</stp>
        <stp>P.US.KOSM152500</stp>
        <stp>LastPrice</stp>
        <stp/>
        <stp>T</stp>
        <tr r="E474" s="2"/>
      </tp>
      <tp>
        <v>3</v>
        <stp/>
        <stp>ContractData</stp>
        <stp>C.US.KOSU152900</stp>
        <stp>LastPrice</stp>
        <stp/>
        <stp>T</stp>
        <tr r="E525" s="2"/>
      </tp>
      <tp>
        <v>14.5</v>
        <stp/>
        <stp>ContractData</stp>
        <stp>C.US.KOSZ152600</stp>
        <stp>LastPrice</stp>
        <stp/>
        <stp>T</stp>
        <tr r="E583" s="2"/>
      </tp>
      <tp>
        <v>32.200000000000003</v>
        <stp/>
        <stp>ContractData</stp>
        <stp>P.US.KOSF152900</stp>
        <stp>LastPrice</stp>
        <stp/>
        <stp>T</stp>
        <tr r="E280" s="2"/>
      </tp>
      <tp>
        <v>14.25</v>
        <stp/>
        <stp>ContractData</stp>
        <stp>P.US.KOSH152700</stp>
        <stp>LastPrice</stp>
        <stp/>
        <stp>T</stp>
        <tr r="E412" s="2"/>
      </tp>
      <tp>
        <v>5.1000000000000005</v>
        <stp/>
        <stp>ContractData</stp>
        <stp>C.US.KOSU152800</stp>
        <stp>LastPrice</stp>
        <stp/>
        <stp>T</stp>
        <tr r="E521" s="2"/>
      </tp>
      <tp>
        <v>10</v>
        <stp/>
        <stp>ContractData</stp>
        <stp>C.US.KOSZ152700</stp>
        <stp>LastPrice</stp>
        <stp/>
        <stp>T</stp>
        <tr r="E587" s="2"/>
      </tp>
      <tp>
        <v>22.6</v>
        <stp/>
        <stp>ContractData</stp>
        <stp>P.US.KOSF152800</stp>
        <stp>LastPrice</stp>
        <stp/>
        <stp>T</stp>
        <tr r="E276" s="2"/>
      </tp>
      <tp>
        <v>9.5</v>
        <stp/>
        <stp>ContractData</stp>
        <stp>P.US.KOSH152600</stp>
        <stp>LastPrice</stp>
        <stp/>
        <stp>T</stp>
        <tr r="E408" s="2"/>
      </tp>
      <tp>
        <v>2.9</v>
        <stp/>
        <stp>ContractData</stp>
        <stp>P.US.KOSM152300</stp>
        <stp>LastPrice</stp>
        <stp/>
        <stp>T</stp>
        <tr r="E466" s="2"/>
      </tp>
      <tp>
        <v>26.85</v>
        <stp/>
        <stp>ContractData</stp>
        <stp>C.US.KOSZ152400</stp>
        <stp>LastPrice</stp>
        <stp/>
        <stp>T</stp>
        <tr r="E575" s="2"/>
      </tp>
      <tp>
        <v>3.6</v>
        <stp/>
        <stp>ContractData</stp>
        <stp>P.US.KOSH152500</stp>
        <stp>LastPrice</stp>
        <stp/>
        <stp>T</stp>
        <tr r="E404" s="2"/>
      </tp>
      <tp>
        <v>20.100000000000001</v>
        <stp/>
        <stp>ContractData</stp>
        <stp>C.US.KOSZ152500</stp>
        <stp>LastPrice</stp>
        <stp/>
        <stp>T</stp>
        <tr r="E579" s="2"/>
      </tp>
      <tp>
        <v>2.86</v>
        <stp/>
        <stp>ContractData</stp>
        <stp>P.US.KOSH152400</stp>
        <stp>LastPrice</stp>
        <stp/>
        <stp>T</stp>
        <tr r="E400" s="2"/>
      </tp>
      <tp>
        <v>17.95</v>
        <stp/>
        <stp>ContractData</stp>
        <stp>C.US.KOSU152500</stp>
        <stp>LastPrice</stp>
        <stp/>
        <stp>T</stp>
        <tr r="E509" s="2"/>
      </tp>
      <tp>
        <v>2.59</v>
        <stp/>
        <stp>ContractData</stp>
        <stp>P.US.KOSF152500</stp>
        <stp>LastPrice</stp>
        <stp/>
        <stp>T</stp>
        <tr r="E264" s="2"/>
      </tp>
      <tp>
        <v>24.8</v>
        <stp/>
        <stp>ContractData</stp>
        <stp>C.US.KOSU152400</stp>
        <stp>LastPrice</stp>
        <stp/>
        <stp>T</stp>
        <tr r="E505" s="2"/>
      </tp>
      <tp>
        <v>1.55</v>
        <stp/>
        <stp>ContractData</stp>
        <stp>P.US.KOSF152400</stp>
        <stp>LastPrice</stp>
        <stp/>
        <stp>T</stp>
        <tr r="E260" s="2"/>
      </tp>
      <tp>
        <v>8.15</v>
        <stp/>
        <stp>ContractData</stp>
        <stp>C.US.KOSU152700</stp>
        <stp>LastPrice</stp>
        <stp/>
        <stp>T</stp>
        <tr r="E517" s="2"/>
      </tp>
      <tp>
        <v>10.5</v>
        <stp/>
        <stp>ContractData</stp>
        <stp>C.US.KOSZ152800</stp>
        <stp>LastPrice</stp>
        <stp/>
        <stp>T</stp>
        <tr r="E591" s="2"/>
      </tp>
      <tp>
        <v>13.9</v>
        <stp/>
        <stp>ContractData</stp>
        <stp>P.US.KOSF152700</stp>
        <stp>LastPrice</stp>
        <stp/>
        <stp>T</stp>
        <tr r="E272" s="2"/>
      </tp>
      <tp>
        <v>31.35</v>
        <stp/>
        <stp>ContractData</stp>
        <stp>P.US.KOSH152900</stp>
        <stp>LastPrice</stp>
        <stp/>
        <stp>T</stp>
        <tr r="E420" s="2"/>
      </tp>
      <tp>
        <v>12.3</v>
        <stp/>
        <stp>ContractData</stp>
        <stp>C.US.KOSU152600</stp>
        <stp>LastPrice</stp>
        <stp/>
        <stp>T</stp>
        <tr r="E513" s="2"/>
      </tp>
      <tp>
        <v>7.65</v>
        <stp/>
        <stp>ContractData</stp>
        <stp>C.US.KOSZ152900</stp>
        <stp>LastPrice</stp>
        <stp/>
        <stp>T</stp>
        <tr r="E595" s="2"/>
      </tp>
      <tp>
        <v>7</v>
        <stp/>
        <stp>ContractData</stp>
        <stp>P.US.KOSF152600</stp>
        <stp>LastPrice</stp>
        <stp/>
        <stp>T</stp>
        <tr r="E268" s="2"/>
      </tp>
      <tp>
        <v>22.25</v>
        <stp/>
        <stp>ContractData</stp>
        <stp>P.US.KOSH152800</stp>
        <stp>LastPrice</stp>
        <stp/>
        <stp>T</stp>
        <tr r="E416" s="2"/>
      </tp>
      <tp>
        <v>32.700000000000003</v>
        <stp/>
        <stp>ContractData</stp>
        <stp>C.US.KOSU152300</stp>
        <stp>LastPrice</stp>
        <stp/>
        <stp>T</stp>
        <tr r="E501" s="2"/>
      </tp>
      <tp>
        <v>0.74</v>
        <stp/>
        <stp>ContractData</stp>
        <stp>P.US.KOSF152300</stp>
        <stp>LastPrice</stp>
        <stp/>
        <stp>T</stp>
        <tr r="E256" s="2"/>
      </tp>
      <tp>
        <v>22</v>
        <stp/>
        <stp>ContractData</stp>
        <stp>P.US.KOSM152800</stp>
        <stp>LastPrice</stp>
        <stp/>
        <stp>T</stp>
        <tr r="E486" s="2"/>
      </tp>
      <tp>
        <v>30.5</v>
        <stp/>
        <stp>ContractData</stp>
        <stp>P.US.KOSM152900</stp>
        <stp>LastPrice</stp>
        <stp/>
        <stp>T</stp>
        <tr r="E490" s="2"/>
      </tp>
      <tp>
        <v>0.14000000000000001</v>
        <stp/>
        <stp>ContractData</stp>
        <stp>P.US.KOSX142300</stp>
        <stp>LastPrice</stp>
        <stp/>
        <stp>T</stp>
        <tr r="E116" s="2"/>
      </tp>
      <tp>
        <v>0.37</v>
        <stp/>
        <stp>ContractData</stp>
        <stp>P.US.KOSZ142300</stp>
        <stp>LastPrice</stp>
        <stp/>
        <stp>T</stp>
        <tr r="E186" s="2"/>
      </tp>
      <tp>
        <v>30.75</v>
        <stp/>
        <stp>ContractData</stp>
        <stp>P.US.KOSV142900</stp>
        <stp>LastPrice</stp>
        <stp/>
        <stp>T</stp>
        <tr r="E70" s="2"/>
      </tp>
      <tp>
        <v>11.4</v>
        <stp/>
        <stp>ContractData</stp>
        <stp>P.US.KOSX142700</stp>
        <stp>LastPrice</stp>
        <stp/>
        <stp>T</stp>
        <tr r="E132" s="2"/>
      </tp>
      <tp>
        <v>2.35</v>
        <stp/>
        <stp>ContractData</stp>
        <stp>P.US.KOSZ142500</stp>
        <stp>LastPrice</stp>
        <stp/>
        <stp>T</stp>
        <tr r="E194" s="2"/>
      </tp>
      <tp>
        <v>20.8</v>
        <stp/>
        <stp>ContractData</stp>
        <stp>P.US.KOSV142800</stp>
        <stp>LastPrice</stp>
        <stp/>
        <stp>T</stp>
        <tr r="E66" s="2"/>
      </tp>
      <tp>
        <v>4.3500000000000005</v>
        <stp/>
        <stp>ContractData</stp>
        <stp>P.US.KOSX142600</stp>
        <stp>LastPrice</stp>
        <stp/>
        <stp>T</stp>
        <tr r="E128" s="2"/>
      </tp>
      <tp>
        <v>0.9</v>
        <stp/>
        <stp>ContractData</stp>
        <stp>P.US.KOSZ142400</stp>
        <stp>LastPrice</stp>
        <stp/>
        <stp>T</stp>
        <tr r="E190" s="2"/>
      </tp>
      <tp>
        <v>1.33</v>
        <stp/>
        <stp>ContractData</stp>
        <stp>P.US.KOSX142500</stp>
        <stp>LastPrice</stp>
        <stp/>
        <stp>T</stp>
        <tr r="E124" s="2"/>
      </tp>
      <tp>
        <v>11.55</v>
        <stp/>
        <stp>ContractData</stp>
        <stp>P.US.KOSZ142700</stp>
        <stp>LastPrice</stp>
        <stp/>
        <stp>T</stp>
        <tr r="E202" s="2"/>
      </tp>
      <tp>
        <v>0.36</v>
        <stp/>
        <stp>ContractData</stp>
        <stp>P.US.KOSX142400</stp>
        <stp>LastPrice</stp>
        <stp/>
        <stp>T</stp>
        <tr r="E120" s="2"/>
      </tp>
      <tp>
        <v>5.7</v>
        <stp/>
        <stp>ContractData</stp>
        <stp>P.US.KOSZ142600</stp>
        <stp>LastPrice</stp>
        <stp/>
        <stp>T</stp>
        <tr r="E198" s="2"/>
      </tp>
      <tp>
        <v>0.27</v>
        <stp/>
        <stp>ContractData</stp>
        <stp>P.US.KOSV142500</stp>
        <stp>LastPrice</stp>
        <stp/>
        <stp>T</stp>
        <tr r="E54" s="2"/>
      </tp>
      <tp>
        <v>30.150000000000002</v>
        <stp/>
        <stp>ContractData</stp>
        <stp>P.US.KOSZ142900</stp>
        <stp>LastPrice</stp>
        <stp/>
        <stp>T</stp>
        <tr r="E210" s="2"/>
      </tp>
      <tp>
        <v>0.08</v>
        <stp/>
        <stp>ContractData</stp>
        <stp>P.US.KOSV142400</stp>
        <stp>LastPrice</stp>
        <stp/>
        <stp>T</stp>
        <tr r="E50" s="2"/>
      </tp>
      <tp>
        <v>20.45</v>
        <stp/>
        <stp>ContractData</stp>
        <stp>P.US.KOSZ142800</stp>
        <stp>LastPrice</stp>
        <stp/>
        <stp>T</stp>
        <tr r="E206" s="2"/>
      </tp>
      <tp>
        <v>10.75</v>
        <stp/>
        <stp>ContractData</stp>
        <stp>P.US.KOSV142700</stp>
        <stp>LastPrice</stp>
        <stp/>
        <stp>T</stp>
        <tr r="E62" s="2"/>
      </tp>
      <tp>
        <v>30.650000000000002</v>
        <stp/>
        <stp>ContractData</stp>
        <stp>P.US.KOSX142900</stp>
        <stp>LastPrice</stp>
        <stp/>
        <stp>T</stp>
        <tr r="E140" s="2"/>
      </tp>
      <tp>
        <v>2.6</v>
        <stp/>
        <stp>ContractData</stp>
        <stp>P.US.KOSV142600</stp>
        <stp>LastPrice</stp>
        <stp/>
        <stp>T</stp>
        <tr r="E58" s="2"/>
      </tp>
      <tp>
        <v>20.350000000000001</v>
        <stp/>
        <stp>ContractData</stp>
        <stp>P.US.KOSX142800</stp>
        <stp>LastPrice</stp>
        <stp/>
        <stp>T</stp>
        <tr r="E136" s="2"/>
      </tp>
      <tp>
        <v>0.03</v>
        <stp/>
        <stp>ContractData</stp>
        <stp>P.US.KOSV142300</stp>
        <stp>LastPrice</stp>
        <stp/>
        <stp>T</stp>
        <tr r="E46" s="2"/>
      </tp>
      <tp>
        <v>30.55</v>
        <stp/>
        <stp>ContractData</stp>
        <stp>C.US.KOSZ142300</stp>
        <stp>LastPrice</stp>
        <stp/>
        <stp>T</stp>
        <tr r="E151" s="2"/>
      </tp>
      <tp>
        <v>29.85</v>
        <stp/>
        <stp>ContractData</stp>
        <stp>C.US.KOSX142300</stp>
        <stp>LastPrice</stp>
        <stp/>
        <stp>T</stp>
        <tr r="E81" s="2"/>
      </tp>
      <tp>
        <v>19.850000000000001</v>
        <stp/>
        <stp>ContractData</stp>
        <stp>C.US.KOSX142400</stp>
        <stp>LastPrice</stp>
        <stp/>
        <stp>T</stp>
        <tr r="E85" s="2"/>
      </tp>
      <tp>
        <v>5.9</v>
        <stp/>
        <stp>ContractData</stp>
        <stp>C.US.KOSZ142600</stp>
        <stp>LastPrice</stp>
        <stp/>
        <stp>T</stp>
        <tr r="E163" s="2"/>
      </tp>
      <tp>
        <v>11.15</v>
        <stp/>
        <stp>ContractData</stp>
        <stp>C.US.KOSX142500</stp>
        <stp>LastPrice</stp>
        <stp/>
        <stp>T</stp>
        <tr r="E89" s="2"/>
      </tp>
      <tp>
        <v>2</v>
        <stp/>
        <stp>ContractData</stp>
        <stp>C.US.KOSZ142700</stp>
        <stp>LastPrice</stp>
        <stp/>
        <stp>T</stp>
        <tr r="E167" s="2"/>
      </tp>
      <tp>
        <v>0.02</v>
        <stp/>
        <stp>ContractData</stp>
        <stp>C.US.KOSV142800</stp>
        <stp>LastPrice</stp>
        <stp/>
        <stp>T</stp>
        <tr r="E31" s="2"/>
      </tp>
      <tp>
        <v>4.1500000000000004</v>
        <stp/>
        <stp>ContractData</stp>
        <stp>C.US.KOSX142600</stp>
        <stp>LastPrice</stp>
        <stp/>
        <stp>T</stp>
        <tr r="E93" s="2"/>
      </tp>
      <tp>
        <v>20.95</v>
        <stp/>
        <stp>ContractData</stp>
        <stp>C.US.KOSZ142400</stp>
        <stp>LastPrice</stp>
        <stp/>
        <stp>T</stp>
        <tr r="E155" s="2"/>
      </tp>
      <tp>
        <v>0.01</v>
        <stp/>
        <stp>ContractData</stp>
        <stp>C.US.KOSV142900</stp>
        <stp>LastPrice</stp>
        <stp/>
        <stp>T</stp>
        <tr r="E35" s="2"/>
      </tp>
      <tp>
        <v>0.86</v>
        <stp/>
        <stp>ContractData</stp>
        <stp>C.US.KOSX142700</stp>
        <stp>LastPrice</stp>
        <stp/>
        <stp>T</stp>
        <tr r="E97" s="2"/>
      </tp>
      <tp>
        <v>12.700000000000001</v>
        <stp/>
        <stp>ContractData</stp>
        <stp>C.US.KOSZ142500</stp>
        <stp>LastPrice</stp>
        <stp/>
        <stp>T</stp>
        <tr r="E159" s="2"/>
      </tp>
      <tp>
        <v>1.83</v>
        <stp/>
        <stp>ContractData</stp>
        <stp>C.US.KOSV142600</stp>
        <stp>LastPrice</stp>
        <stp/>
        <stp>T</stp>
        <tr r="E23" s="2"/>
      </tp>
      <tp>
        <v>0.16</v>
        <stp/>
        <stp>ContractData</stp>
        <stp>C.US.KOSX142800</stp>
        <stp>LastPrice</stp>
        <stp/>
        <stp>T</stp>
        <tr r="E101" s="2"/>
      </tp>
      <tp>
        <v>0.09</v>
        <stp/>
        <stp>ContractData</stp>
        <stp>C.US.KOSV142700</stp>
        <stp>LastPrice</stp>
        <stp/>
        <stp>T</stp>
        <tr r="E27" s="2"/>
      </tp>
      <tp>
        <v>0.04</v>
        <stp/>
        <stp>ContractData</stp>
        <stp>C.US.KOSX142900</stp>
        <stp>LastPrice</stp>
        <stp/>
        <stp>T</stp>
        <tr r="E105" s="2"/>
      </tp>
      <tp>
        <v>19.8</v>
        <stp/>
        <stp>ContractData</stp>
        <stp>C.US.KOSV142400</stp>
        <stp>LastPrice</stp>
        <stp/>
        <stp>T</stp>
        <tr r="E15" s="2"/>
      </tp>
      <tp>
        <v>0.56000000000000005</v>
        <stp/>
        <stp>ContractData</stp>
        <stp>C.US.KOSZ142800</stp>
        <stp>LastPrice</stp>
        <stp/>
        <stp>T</stp>
        <tr r="E171" s="2"/>
      </tp>
      <tp>
        <v>9.5500000000000007</v>
        <stp/>
        <stp>ContractData</stp>
        <stp>C.US.KOSV142500</stp>
        <stp>LastPrice</stp>
        <stp/>
        <stp>T</stp>
        <tr r="E19" s="2"/>
      </tp>
      <tp>
        <v>0.13</v>
        <stp/>
        <stp>ContractData</stp>
        <stp>C.US.KOSZ142900</stp>
        <stp>LastPrice</stp>
        <stp/>
        <stp>T</stp>
        <tr r="E175" s="2"/>
      </tp>
      <tp>
        <v>30.150000000000002</v>
        <stp/>
        <stp>ContractData</stp>
        <stp>C.US.KOSV142300</stp>
        <stp>LastPrice</stp>
        <stp/>
        <stp>T</stp>
        <tr r="E11" s="2"/>
      </tp>
      <tp t="s">
        <v/>
        <stp/>
        <stp>ContractData</stp>
        <stp>C.US.KOSG152325</stp>
        <stp>NetLastTrade</stp>
        <stp/>
        <stp>T</stp>
        <tr r="F292" s="2"/>
      </tp>
      <tp t="s">
        <v/>
        <stp/>
        <stp>ContractData</stp>
        <stp>C.US.KOSG152300</stp>
        <stp>NetLastTrade</stp>
        <stp/>
        <stp>T</stp>
        <tr r="F291" s="2"/>
      </tp>
      <tp t="s">
        <v/>
        <stp/>
        <stp>ContractData</stp>
        <stp>C.US.KOSM152900</stp>
        <stp>NetLastTrade</stp>
        <stp/>
        <stp>T</stp>
        <tr r="F455" s="2"/>
      </tp>
      <tp t="s">
        <v/>
        <stp/>
        <stp>ContractData</stp>
        <stp>C.US.KOSF152275</stp>
        <stp>NetLastTrade</stp>
        <stp/>
        <stp>T</stp>
        <tr r="F220" s="2"/>
      </tp>
      <tp t="s">
        <v/>
        <stp/>
        <stp>ContractData</stp>
        <stp>C.US.KOSG152375</stp>
        <stp>NetLastTrade</stp>
        <stp/>
        <stp>T</stp>
        <tr r="F294" s="2"/>
      </tp>
      <tp t="s">
        <v/>
        <stp/>
        <stp>ContractData</stp>
        <stp>C.US.KOSG152350</stp>
        <stp>NetLastTrade</stp>
        <stp/>
        <stp>T</stp>
        <tr r="F293" s="2"/>
      </tp>
      <tp>
        <v>-5.0000000000000266E-2</v>
        <stp/>
        <stp>ContractData</stp>
        <stp>C.US.KOSM152950</stp>
        <stp>NetLastTrade</stp>
        <stp/>
        <stp>T</stp>
        <tr r="F457" s="2"/>
      </tp>
      <tp t="s">
        <v/>
        <stp/>
        <stp>ContractData</stp>
        <stp>P.US.KOSU152250</stp>
        <stp>NetLastTrade</stp>
        <stp/>
        <stp>T</stp>
        <tr r="F534" s="2"/>
      </tp>
      <tp t="s">
        <v>768: Current Message -&gt; Invalid expression.</v>
        <stp/>
        <stp>ContractData</stp>
        <stp>2800</stp>
        <stp>Symbol</stp>
        <stp/>
        <stp>T</stp>
        <tr r="D346" s="2"/>
      </tp>
      <tp t="s">
        <v>768: Current Message -&gt; Invalid expression.</v>
        <stp/>
        <stp>ContractData</stp>
        <stp>2850</stp>
        <stp>Symbol</stp>
        <stp/>
        <stp>T</stp>
        <tr r="D348" s="2"/>
      </tp>
      <tp t="s">
        <v>768: Current Message -&gt; Invalid expression.</v>
        <stp/>
        <stp>ContractData</stp>
        <stp>2900</stp>
        <stp>Symbol</stp>
        <stp/>
        <stp>T</stp>
        <tr r="D350" s="2"/>
      </tp>
      <tp t="s">
        <v>768: Current Message -&gt; Invalid expression.</v>
        <stp/>
        <stp>ContractData</stp>
        <stp>2950</stp>
        <stp>Symbol</stp>
        <stp/>
        <stp>T</stp>
        <tr r="D352" s="2"/>
      </tp>
      <tp t="s">
        <v>768: Current Message -&gt; Invalid expression.</v>
        <stp/>
        <stp>ContractData</stp>
        <stp>2200</stp>
        <stp>Symbol</stp>
        <stp/>
        <stp>T</stp>
        <tr r="D322" s="2"/>
      </tp>
      <tp t="s">
        <v>768: Current Message -&gt; Invalid expression.</v>
        <stp/>
        <stp>ContractData</stp>
        <stp>2250</stp>
        <stp>Symbol</stp>
        <stp/>
        <stp>T</stp>
        <tr r="D324" s="2"/>
      </tp>
      <tp t="s">
        <v>768: Current Message -&gt; Invalid expression.</v>
        <stp/>
        <stp>ContractData</stp>
        <stp>2300</stp>
        <stp>Symbol</stp>
        <stp/>
        <stp>T</stp>
        <tr r="D326" s="2"/>
      </tp>
      <tp t="s">
        <v>768: Current Message -&gt; Invalid expression.</v>
        <stp/>
        <stp>ContractData</stp>
        <stp>2350</stp>
        <stp>Symbol</stp>
        <stp/>
        <stp>T</stp>
        <tr r="D328" s="2"/>
      </tp>
      <tp t="s">
        <v>768: Current Message -&gt; Invalid expression.</v>
        <stp/>
        <stp>ContractData</stp>
        <stp>2400</stp>
        <stp>Symbol</stp>
        <stp/>
        <stp>T</stp>
        <tr r="D330" s="2"/>
      </tp>
      <tp t="s">
        <v>768: Current Message -&gt; Invalid expression.</v>
        <stp/>
        <stp>ContractData</stp>
        <stp>2450</stp>
        <stp>Symbol</stp>
        <stp/>
        <stp>T</stp>
        <tr r="D332" s="2"/>
      </tp>
      <tp t="s">
        <v>768: Current Message -&gt; Invalid expression.</v>
        <stp/>
        <stp>ContractData</stp>
        <stp>2500</stp>
        <stp>Symbol</stp>
        <stp/>
        <stp>T</stp>
        <tr r="D334" s="2"/>
      </tp>
      <tp t="s">
        <v>768: Current Message -&gt; Invalid expression.</v>
        <stp/>
        <stp>ContractData</stp>
        <stp>2550</stp>
        <stp>Symbol</stp>
        <stp/>
        <stp>T</stp>
        <tr r="D336" s="2"/>
      </tp>
      <tp t="s">
        <v>768: Current Message -&gt; Invalid expression.</v>
        <stp/>
        <stp>ContractData</stp>
        <stp>2600</stp>
        <stp>Symbol</stp>
        <stp/>
        <stp>T</stp>
        <tr r="D338" s="2"/>
      </tp>
      <tp t="s">
        <v>768: Current Message -&gt; Invalid expression.</v>
        <stp/>
        <stp>ContractData</stp>
        <stp>2650</stp>
        <stp>Symbol</stp>
        <stp/>
        <stp>T</stp>
        <tr r="D340" s="2"/>
      </tp>
      <tp t="s">
        <v>768: Current Message -&gt; Invalid expression.</v>
        <stp/>
        <stp>ContractData</stp>
        <stp>2700</stp>
        <stp>Symbol</stp>
        <stp/>
        <stp>T</stp>
        <tr r="D342" s="2"/>
      </tp>
      <tp t="s">
        <v>768: Current Message -&gt; Invalid expression.</v>
        <stp/>
        <stp>ContractData</stp>
        <stp>2750</stp>
        <stp>Symbol</stp>
        <stp/>
        <stp>T</stp>
        <tr r="D344" s="2"/>
      </tp>
      <tp t="s">
        <v/>
        <stp/>
        <stp>ContractData</stp>
        <stp>C.US.KOSF152325</stp>
        <stp>NetLastTrade</stp>
        <stp/>
        <stp>T</stp>
        <tr r="F222" s="2"/>
      </tp>
      <tp t="s">
        <v/>
        <stp/>
        <stp>ContractData</stp>
        <stp>C.US.KOSF152300</stp>
        <stp>NetLastTrade</stp>
        <stp/>
        <stp>T</stp>
        <tr r="F221" s="2"/>
      </tp>
      <tp>
        <v>2.5000000000000004</v>
        <stp/>
        <stp>ContractData</stp>
        <stp>C.US.KOSM152800</stp>
        <stp>NetLastTrade</stp>
        <stp/>
        <stp>T</stp>
        <tr r="F451" s="2"/>
      </tp>
      <tp t="s">
        <v/>
        <stp/>
        <stp>ContractData</stp>
        <stp>P.US.KOSU152300</stp>
        <stp>NetLastTrade</stp>
        <stp/>
        <stp>T</stp>
        <tr r="F536" s="2"/>
      </tp>
      <tp t="s">
        <v/>
        <stp/>
        <stp>ContractData</stp>
        <stp>C.US.KOSF152375</stp>
        <stp>NetLastTrade</stp>
        <stp/>
        <stp>T</stp>
        <tr r="F224" s="2"/>
      </tp>
      <tp t="s">
        <v/>
        <stp/>
        <stp>ContractData</stp>
        <stp>C.US.KOSG152275</stp>
        <stp>NetLastTrade</stp>
        <stp/>
        <stp>T</stp>
        <tr r="F290" s="2"/>
      </tp>
      <tp t="s">
        <v/>
        <stp/>
        <stp>ContractData</stp>
        <stp>C.US.KOSF152350</stp>
        <stp>NetLastTrade</stp>
        <stp/>
        <stp>T</stp>
        <tr r="F223" s="2"/>
      </tp>
      <tp t="s">
        <v/>
        <stp/>
        <stp>ContractData</stp>
        <stp>C.US.KOSM152850</stp>
        <stp>NetLastTrade</stp>
        <stp/>
        <stp>T</stp>
        <tr r="F453" s="2"/>
      </tp>
      <tp t="s">
        <v/>
        <stp/>
        <stp>ContractData</stp>
        <stp>P.US.KOSU152350</stp>
        <stp>NetLastTrade</stp>
        <stp/>
        <stp>T</stp>
        <tr r="F538" s="2"/>
      </tp>
      <tp>
        <v>0</v>
        <stp/>
        <stp>ContractData</stp>
        <stp>P.US.KOSV142325</stp>
        <stp>NetLastTrade</stp>
        <stp/>
        <stp>T</stp>
        <tr r="F47" s="2"/>
      </tp>
      <tp>
        <v>-1.0000000000000002E-2</v>
        <stp/>
        <stp>ContractData</stp>
        <stp>P.US.KOSV142300</stp>
        <stp>NetLastTrade</stp>
        <stp/>
        <stp>T</stp>
        <tr r="F46" s="2"/>
      </tp>
      <tp>
        <v>-1.0000000000000009E-2</v>
        <stp/>
        <stp>ContractData</stp>
        <stp>P.US.KOSV142375</stp>
        <stp>NetLastTrade</stp>
        <stp/>
        <stp>T</stp>
        <tr r="F49" s="2"/>
      </tp>
      <tp>
        <v>-2.0000000000000004E-2</v>
        <stp/>
        <stp>ContractData</stp>
        <stp>P.US.KOSV142350</stp>
        <stp>NetLastTrade</stp>
        <stp/>
        <stp>T</stp>
        <tr r="F48" s="2"/>
      </tp>
      <tp>
        <v>-9.9999999999999985E-3</v>
        <stp/>
        <stp>ContractData</stp>
        <stp>P.US.KOSV142275</stp>
        <stp>NetLastTrade</stp>
        <stp/>
        <stp>T</stp>
        <tr r="F45" s="2"/>
      </tp>
      <tp t="s">
        <v>768: Current Message -&gt; Invalid expression.</v>
        <stp/>
        <stp>ContractData</stp>
        <stp>2825</stp>
        <stp>Symbol</stp>
        <stp/>
        <stp>T</stp>
        <tr r="D347" s="2"/>
      </tp>
      <tp t="s">
        <v>768: Current Message -&gt; Invalid expression.</v>
        <stp/>
        <stp>ContractData</stp>
        <stp>2875</stp>
        <stp>Symbol</stp>
        <stp/>
        <stp>T</stp>
        <tr r="D349" s="2"/>
      </tp>
      <tp t="s">
        <v>768: Current Message -&gt; Invalid expression.</v>
        <stp/>
        <stp>ContractData</stp>
        <stp>2925</stp>
        <stp>Symbol</stp>
        <stp/>
        <stp>T</stp>
        <tr r="D351" s="2"/>
      </tp>
      <tp t="s">
        <v>768: Current Message -&gt; Invalid expression.</v>
        <stp/>
        <stp>ContractData</stp>
        <stp>2975</stp>
        <stp>Symbol</stp>
        <stp/>
        <stp>T</stp>
        <tr r="D353" s="2"/>
      </tp>
      <tp t="s">
        <v>768: Current Message -&gt; Invalid expression.</v>
        <stp/>
        <stp>ContractData</stp>
        <stp>2175</stp>
        <stp>Symbol</stp>
        <stp/>
        <stp>T</stp>
        <tr r="D321" s="2"/>
      </tp>
      <tp t="s">
        <v>768: Current Message -&gt; Invalid expression.</v>
        <stp/>
        <stp>ContractData</stp>
        <stp>2225</stp>
        <stp>Symbol</stp>
        <stp/>
        <stp>T</stp>
        <tr r="D323" s="2"/>
      </tp>
      <tp t="s">
        <v>768: Current Message -&gt; Invalid expression.</v>
        <stp/>
        <stp>ContractData</stp>
        <stp>2275</stp>
        <stp>Symbol</stp>
        <stp/>
        <stp>T</stp>
        <tr r="D325" s="2"/>
      </tp>
      <tp t="s">
        <v>768: Current Message -&gt; Invalid expression.</v>
        <stp/>
        <stp>ContractData</stp>
        <stp>2325</stp>
        <stp>Symbol</stp>
        <stp/>
        <stp>T</stp>
        <tr r="D327" s="2"/>
      </tp>
      <tp t="s">
        <v>768: Current Message -&gt; Invalid expression.</v>
        <stp/>
        <stp>ContractData</stp>
        <stp>2375</stp>
        <stp>Symbol</stp>
        <stp/>
        <stp>T</stp>
        <tr r="D329" s="2"/>
      </tp>
      <tp t="s">
        <v>768: Current Message -&gt; Invalid expression.</v>
        <stp/>
        <stp>ContractData</stp>
        <stp>2425</stp>
        <stp>Symbol</stp>
        <stp/>
        <stp>T</stp>
        <tr r="D331" s="2"/>
      </tp>
      <tp t="s">
        <v>768: Current Message -&gt; Invalid expression.</v>
        <stp/>
        <stp>ContractData</stp>
        <stp>2475</stp>
        <stp>Symbol</stp>
        <stp/>
        <stp>T</stp>
        <tr r="D333" s="2"/>
      </tp>
      <tp t="s">
        <v>768: Current Message -&gt; Invalid expression.</v>
        <stp/>
        <stp>ContractData</stp>
        <stp>2525</stp>
        <stp>Symbol</stp>
        <stp/>
        <stp>T</stp>
        <tr r="D335" s="2"/>
      </tp>
      <tp t="s">
        <v>768: Current Message -&gt; Invalid expression.</v>
        <stp/>
        <stp>ContractData</stp>
        <stp>2575</stp>
        <stp>Symbol</stp>
        <stp/>
        <stp>T</stp>
        <tr r="D337" s="2"/>
      </tp>
      <tp t="s">
        <v>768: Current Message -&gt; Invalid expression.</v>
        <stp/>
        <stp>ContractData</stp>
        <stp>2625</stp>
        <stp>Symbol</stp>
        <stp/>
        <stp>T</stp>
        <tr r="D339" s="2"/>
      </tp>
      <tp t="s">
        <v>768: Current Message -&gt; Invalid expression.</v>
        <stp/>
        <stp>ContractData</stp>
        <stp>2675</stp>
        <stp>Symbol</stp>
        <stp/>
        <stp>T</stp>
        <tr r="D341" s="2"/>
      </tp>
      <tp t="s">
        <v>768: Current Message -&gt; Invalid expression.</v>
        <stp/>
        <stp>ContractData</stp>
        <stp>2725</stp>
        <stp>Symbol</stp>
        <stp/>
        <stp>T</stp>
        <tr r="D343" s="2"/>
      </tp>
      <tp t="s">
        <v>768: Current Message -&gt; Invalid expression.</v>
        <stp/>
        <stp>ContractData</stp>
        <stp>2775</stp>
        <stp>Symbol</stp>
        <stp/>
        <stp>T</stp>
        <tr r="D345" s="2"/>
      </tp>
      <tp>
        <v>4.9999999999999822E-2</v>
        <stp/>
        <stp>ContractData</stp>
        <stp>C.US.KOSF152625</stp>
        <stp>NetLastTrade</stp>
        <stp/>
        <stp>T</stp>
        <tr r="F234" s="2"/>
      </tp>
      <tp t="s">
        <v/>
        <stp/>
        <stp>ContractData</stp>
        <stp>C.US.KOSG152725</stp>
        <stp>NetLastTrade</stp>
        <stp/>
        <stp>T</stp>
        <tr r="F308" s="2"/>
      </tp>
      <tp>
        <v>1.34</v>
        <stp/>
        <stp>ContractData</stp>
        <stp>C.US.KOSH152825</stp>
        <stp>NetLastTrade</stp>
        <stp/>
        <stp>T</stp>
        <tr r="F382" s="2"/>
      </tp>
      <tp>
        <v>-1.0000000000000009E-2</v>
        <stp/>
        <stp>ContractData</stp>
        <stp>P.US.KOSV142525</stp>
        <stp>NetLastTrade</stp>
        <stp/>
        <stp>T</stp>
        <tr r="F55" s="2"/>
      </tp>
      <tp>
        <v>-0.50000000000000355</v>
        <stp/>
        <stp>ContractData</stp>
        <stp>P.US.KOSZ142925</stp>
        <stp>NetLastTrade</stp>
        <stp/>
        <stp>T</stp>
        <tr r="F211" s="2"/>
      </tp>
      <tp>
        <v>0</v>
        <stp/>
        <stp>ContractData</stp>
        <stp>P.US.KOSV142500</stp>
        <stp>NetLastTrade</stp>
        <stp/>
        <stp>T</stp>
        <tr r="F54" s="2"/>
      </tp>
      <tp t="s">
        <v/>
        <stp/>
        <stp>ContractData</stp>
        <stp>P.US.KOSZ142900</stp>
        <stp>NetLastTrade</stp>
        <stp/>
        <stp>T</stp>
        <tr r="F210" s="2"/>
      </tp>
      <tp>
        <v>0.69999999999999929</v>
        <stp/>
        <stp>ContractData</stp>
        <stp>C.US.KOSF152600</stp>
        <stp>NetLastTrade</stp>
        <stp/>
        <stp>T</stp>
        <tr r="F233" s="2"/>
      </tp>
      <tp t="s">
        <v/>
        <stp/>
        <stp>ContractData</stp>
        <stp>C.US.KOSG152700</stp>
        <stp>NetLastTrade</stp>
        <stp/>
        <stp>T</stp>
        <tr r="F307" s="2"/>
      </tp>
      <tp>
        <v>-1.9999999999999574E-2</v>
        <stp/>
        <stp>ContractData</stp>
        <stp>C.US.KOSH152800</stp>
        <stp>NetLastTrade</stp>
        <stp/>
        <stp>T</stp>
        <tr r="F381" s="2"/>
      </tp>
      <tp>
        <v>3</v>
        <stp/>
        <stp>ContractData</stp>
        <stp>P.US.KOSU152600</stp>
        <stp>NetLastTrade</stp>
        <stp/>
        <stp>T</stp>
        <tr r="F548" s="2"/>
      </tp>
      <tp t="s">
        <v/>
        <stp/>
        <stp>ContractData</stp>
        <stp>P.US.KOSZ152900</stp>
        <stp>NetLastTrade</stp>
        <stp/>
        <stp>T</stp>
        <tr r="F630" s="2"/>
      </tp>
      <tp>
        <v>0.35000000000000009</v>
        <stp/>
        <stp>ContractData</stp>
        <stp>C.US.KOSF152675</stp>
        <stp>NetLastTrade</stp>
        <stp/>
        <stp>T</stp>
        <tr r="F236" s="2"/>
      </tp>
      <tp t="s">
        <v/>
        <stp/>
        <stp>ContractData</stp>
        <stp>C.US.KOSG152775</stp>
        <stp>NetLastTrade</stp>
        <stp/>
        <stp>T</stp>
        <tr r="F310" s="2"/>
      </tp>
      <tp>
        <v>0</v>
        <stp/>
        <stp>ContractData</stp>
        <stp>C.US.KOSH152875</stp>
        <stp>NetLastTrade</stp>
        <stp/>
        <stp>T</stp>
        <tr r="F384" s="2"/>
      </tp>
      <tp>
        <v>6.0000000000000053E-2</v>
        <stp/>
        <stp>ContractData</stp>
        <stp>P.US.KOSV142575</stp>
        <stp>NetLastTrade</stp>
        <stp/>
        <stp>T</stp>
        <tr r="F57" s="2"/>
      </tp>
      <tp>
        <v>3.0000000000000027E-2</v>
        <stp/>
        <stp>ContractData</stp>
        <stp>P.US.KOSV142550</stp>
        <stp>NetLastTrade</stp>
        <stp/>
        <stp>T</stp>
        <tr r="F56" s="2"/>
      </tp>
      <tp>
        <v>-0.39999999999999858</v>
        <stp/>
        <stp>ContractData</stp>
        <stp>P.US.KOSZ142950</stp>
        <stp>NetLastTrade</stp>
        <stp/>
        <stp>T</stp>
        <tr r="F212" s="2"/>
      </tp>
      <tp>
        <v>0.39999999999999991</v>
        <stp/>
        <stp>ContractData</stp>
        <stp>C.US.KOSF152650</stp>
        <stp>NetLastTrade</stp>
        <stp/>
        <stp>T</stp>
        <tr r="F235" s="2"/>
      </tp>
      <tp t="s">
        <v/>
        <stp/>
        <stp>ContractData</stp>
        <stp>C.US.KOSG152750</stp>
        <stp>NetLastTrade</stp>
        <stp/>
        <stp>T</stp>
        <tr r="F309" s="2"/>
      </tp>
      <tp>
        <v>-8.9999999999999858E-2</v>
        <stp/>
        <stp>ContractData</stp>
        <stp>C.US.KOSH152850</stp>
        <stp>NetLastTrade</stp>
        <stp/>
        <stp>T</stp>
        <tr r="F383" s="2"/>
      </tp>
      <tp t="s">
        <v/>
        <stp/>
        <stp>ContractData</stp>
        <stp>P.US.KOSU152650</stp>
        <stp>NetLastTrade</stp>
        <stp/>
        <stp>T</stp>
        <tr r="F550" s="2"/>
      </tp>
      <tp t="s">
        <v/>
        <stp/>
        <stp>ContractData</stp>
        <stp>P.US.KOSZ152950</stp>
        <stp>NetLastTrade</stp>
        <stp/>
        <stp>T</stp>
        <tr r="F632" s="2"/>
      </tp>
      <tp>
        <v>260.25</v>
        <stp/>
        <stp>ContractData</stp>
        <stp>KOSC</stp>
        <stp>OpenPrice</stp>
        <stp/>
        <stp>T</stp>
        <tr r="N9" s="1"/>
      </tp>
      <tp>
        <v>0.2300000000000002</v>
        <stp/>
        <stp>ContractData</stp>
        <stp>C.US.KOSF152725</stp>
        <stp>NetLastTrade</stp>
        <stp/>
        <stp>T</stp>
        <tr r="F238" s="2"/>
      </tp>
      <tp t="s">
        <v/>
        <stp/>
        <stp>ContractData</stp>
        <stp>C.US.KOSG152625</stp>
        <stp>NetLastTrade</stp>
        <stp/>
        <stp>T</stp>
        <tr r="F304" s="2"/>
      </tp>
      <tp>
        <v>0.4</v>
        <stp/>
        <stp>ContractData</stp>
        <stp>C.US.KOSH152925</stp>
        <stp>NetLastTrade</stp>
        <stp/>
        <stp>T</stp>
        <tr r="F386" s="2"/>
      </tp>
      <tp>
        <v>-1.999999999999999E-2</v>
        <stp/>
        <stp>ContractData</stp>
        <stp>P.US.KOSV142425</stp>
        <stp>NetLastTrade</stp>
        <stp/>
        <stp>T</stp>
        <tr r="F51" s="2"/>
      </tp>
      <tp t="s">
        <v/>
        <stp/>
        <stp>ContractData</stp>
        <stp>P.US.KOSZ142825</stp>
        <stp>NetLastTrade</stp>
        <stp/>
        <stp>T</stp>
        <tr r="F207" s="2"/>
      </tp>
      <tp>
        <v>-1.999999999999999E-2</v>
        <stp/>
        <stp>ContractData</stp>
        <stp>P.US.KOSV142400</stp>
        <stp>NetLastTrade</stp>
        <stp/>
        <stp>T</stp>
        <tr r="F50" s="2"/>
      </tp>
      <tp>
        <v>0</v>
        <stp/>
        <stp>ContractData</stp>
        <stp>P.US.KOSZ142800</stp>
        <stp>NetLastTrade</stp>
        <stp/>
        <stp>T</stp>
        <tr r="F206" s="2"/>
      </tp>
      <tp>
        <v>-9.9999999999997868E-3</v>
        <stp/>
        <stp>ContractData</stp>
        <stp>C.US.KOSF152700</stp>
        <stp>NetLastTrade</stp>
        <stp/>
        <stp>T</stp>
        <tr r="F237" s="2"/>
      </tp>
      <tp t="s">
        <v/>
        <stp/>
        <stp>ContractData</stp>
        <stp>C.US.KOSG152600</stp>
        <stp>NetLastTrade</stp>
        <stp/>
        <stp>T</stp>
        <tr r="F303" s="2"/>
      </tp>
      <tp>
        <v>0</v>
        <stp/>
        <stp>ContractData</stp>
        <stp>C.US.KOSH152900</stp>
        <stp>NetLastTrade</stp>
        <stp/>
        <stp>T</stp>
        <tr r="F385" s="2"/>
      </tp>
      <tp t="s">
        <v/>
        <stp/>
        <stp>ContractData</stp>
        <stp>P.US.KOSU152700</stp>
        <stp>NetLastTrade</stp>
        <stp/>
        <stp>T</stp>
        <tr r="F552" s="2"/>
      </tp>
      <tp t="s">
        <v/>
        <stp/>
        <stp>ContractData</stp>
        <stp>P.US.KOSZ152800</stp>
        <stp>NetLastTrade</stp>
        <stp/>
        <stp>T</stp>
        <tr r="F626" s="2"/>
      </tp>
      <tp>
        <v>0.1100000000000001</v>
        <stp/>
        <stp>ContractData</stp>
        <stp>C.US.KOSF152775</stp>
        <stp>NetLastTrade</stp>
        <stp/>
        <stp>T</stp>
        <tr r="F240" s="2"/>
      </tp>
      <tp t="s">
        <v/>
        <stp/>
        <stp>ContractData</stp>
        <stp>C.US.KOSG152675</stp>
        <stp>NetLastTrade</stp>
        <stp/>
        <stp>T</stp>
        <tr r="F306" s="2"/>
      </tp>
      <tp>
        <v>0</v>
        <stp/>
        <stp>ContractData</stp>
        <stp>P.US.KOSV142475</stp>
        <stp>NetLastTrade</stp>
        <stp/>
        <stp>T</stp>
        <tr r="F53" s="2"/>
      </tp>
      <tp t="s">
        <v/>
        <stp/>
        <stp>ContractData</stp>
        <stp>P.US.KOSZ142875</stp>
        <stp>NetLastTrade</stp>
        <stp/>
        <stp>T</stp>
        <tr r="F209" s="2"/>
      </tp>
      <tp>
        <v>-1.0000000000000009E-2</v>
        <stp/>
        <stp>ContractData</stp>
        <stp>P.US.KOSV142450</stp>
        <stp>NetLastTrade</stp>
        <stp/>
        <stp>T</stp>
        <tr r="F52" s="2"/>
      </tp>
      <tp>
        <v>-0.70000000000000284</v>
        <stp/>
        <stp>ContractData</stp>
        <stp>P.US.KOSZ142850</stp>
        <stp>NetLastTrade</stp>
        <stp/>
        <stp>T</stp>
        <tr r="F208" s="2"/>
      </tp>
      <tp>
        <v>0.11999999999999988</v>
        <stp/>
        <stp>ContractData</stp>
        <stp>C.US.KOSF152750</stp>
        <stp>NetLastTrade</stp>
        <stp/>
        <stp>T</stp>
        <tr r="F239" s="2"/>
      </tp>
      <tp t="s">
        <v/>
        <stp/>
        <stp>ContractData</stp>
        <stp>C.US.KOSG152650</stp>
        <stp>NetLastTrade</stp>
        <stp/>
        <stp>T</stp>
        <tr r="F305" s="2"/>
      </tp>
      <tp>
        <v>0</v>
        <stp/>
        <stp>ContractData</stp>
        <stp>C.US.KOSH152950</stp>
        <stp>NetLastTrade</stp>
        <stp/>
        <stp>T</stp>
        <tr r="F387" s="2"/>
      </tp>
      <tp t="s">
        <v/>
        <stp/>
        <stp>ContractData</stp>
        <stp>P.US.KOSU152750</stp>
        <stp>NetLastTrade</stp>
        <stp/>
        <stp>T</stp>
        <tr r="F554" s="2"/>
      </tp>
      <tp t="s">
        <v/>
        <stp/>
        <stp>ContractData</stp>
        <stp>P.US.KOSZ152850</stp>
        <stp>NetLastTrade</stp>
        <stp/>
        <stp>T</stp>
        <tr r="F628" s="2"/>
      </tp>
      <tp>
        <v>0</v>
        <stp/>
        <stp>ContractData</stp>
        <stp>C.US.KOSF152425</stp>
        <stp>NetLastTrade</stp>
        <stp/>
        <stp>T</stp>
        <tr r="F226" s="2"/>
      </tp>
      <tp t="s">
        <v/>
        <stp/>
        <stp>ContractData</stp>
        <stp>C.US.KOSG152525</stp>
        <stp>NetLastTrade</stp>
        <stp/>
        <stp>T</stp>
        <tr r="F300" s="2"/>
      </tp>
      <tp>
        <v>0</v>
        <stp/>
        <stp>ContractData</stp>
        <stp>P.US.KOSV142725</stp>
        <stp>NetLastTrade</stp>
        <stp/>
        <stp>T</stp>
        <tr r="F63" s="2"/>
      </tp>
      <tp>
        <v>-1.1000000000000014</v>
        <stp/>
        <stp>ContractData</stp>
        <stp>P.US.KOSX142925</stp>
        <stp>NetLastTrade</stp>
        <stp/>
        <stp>T</stp>
        <tr r="F141" s="2"/>
      </tp>
      <tp>
        <v>9.9999999999999645E-2</v>
        <stp/>
        <stp>ContractData</stp>
        <stp>P.US.KOSV142700</stp>
        <stp>NetLastTrade</stp>
        <stp/>
        <stp>T</stp>
        <tr r="F62" s="2"/>
      </tp>
      <tp>
        <v>-0.54999999999999716</v>
        <stp/>
        <stp>ContractData</stp>
        <stp>P.US.KOSX142900</stp>
        <stp>NetLastTrade</stp>
        <stp/>
        <stp>T</stp>
        <tr r="F140" s="2"/>
      </tp>
      <tp t="s">
        <v/>
        <stp/>
        <stp>ContractData</stp>
        <stp>C.US.KOSF152400</stp>
        <stp>NetLastTrade</stp>
        <stp/>
        <stp>T</stp>
        <tr r="F225" s="2"/>
      </tp>
      <tp t="s">
        <v/>
        <stp/>
        <stp>ContractData</stp>
        <stp>C.US.KOSG152500</stp>
        <stp>NetLastTrade</stp>
        <stp/>
        <stp>T</stp>
        <tr r="F299" s="2"/>
      </tp>
      <tp t="s">
        <v/>
        <stp/>
        <stp>ContractData</stp>
        <stp>P.US.KOSU152400</stp>
        <stp>NetLastTrade</stp>
        <stp/>
        <stp>T</stp>
        <tr r="F540" s="2"/>
      </tp>
      <tp t="s">
        <v/>
        <stp/>
        <stp>ContractData</stp>
        <stp>C.US.KOSF152475</stp>
        <stp>NetLastTrade</stp>
        <stp/>
        <stp>T</stp>
        <tr r="F228" s="2"/>
      </tp>
      <tp t="s">
        <v/>
        <stp/>
        <stp>ContractData</stp>
        <stp>C.US.KOSG152575</stp>
        <stp>NetLastTrade</stp>
        <stp/>
        <stp>T</stp>
        <tr r="F302" s="2"/>
      </tp>
      <tp>
        <v>-1</v>
        <stp/>
        <stp>ContractData</stp>
        <stp>P.US.KOSV142775</stp>
        <stp>NetLastTrade</stp>
        <stp/>
        <stp>T</stp>
        <tr r="F65" s="2"/>
      </tp>
      <tp>
        <v>0.44999999999999751</v>
        <stp/>
        <stp>ContractData</stp>
        <stp>P.US.KOSV142750</stp>
        <stp>NetLastTrade</stp>
        <stp/>
        <stp>T</stp>
        <tr r="F64" s="2"/>
      </tp>
      <tp>
        <v>-4.3999999999999986</v>
        <stp/>
        <stp>ContractData</stp>
        <stp>P.US.KOSX142950</stp>
        <stp>NetLastTrade</stp>
        <stp/>
        <stp>T</stp>
        <tr r="F142" s="2"/>
      </tp>
      <tp t="s">
        <v/>
        <stp/>
        <stp>ContractData</stp>
        <stp>C.US.KOSF152450</stp>
        <stp>NetLastTrade</stp>
        <stp/>
        <stp>T</stp>
        <tr r="F227" s="2"/>
      </tp>
      <tp t="s">
        <v/>
        <stp/>
        <stp>ContractData</stp>
        <stp>C.US.KOSG152550</stp>
        <stp>NetLastTrade</stp>
        <stp/>
        <stp>T</stp>
        <tr r="F301" s="2"/>
      </tp>
      <tp t="s">
        <v/>
        <stp/>
        <stp>ContractData</stp>
        <stp>P.US.KOSU152450</stp>
        <stp>NetLastTrade</stp>
        <stp/>
        <stp>T</stp>
        <tr r="F542" s="2"/>
      </tp>
      <tp>
        <v>0</v>
        <stp/>
        <stp>ContractData</stp>
        <stp>C.US.KOSF152525</stp>
        <stp>NetLastTrade</stp>
        <stp/>
        <stp>T</stp>
        <tr r="F230" s="2"/>
      </tp>
      <tp t="s">
        <v/>
        <stp/>
        <stp>ContractData</stp>
        <stp>C.US.KOSG152425</stp>
        <stp>NetLastTrade</stp>
        <stp/>
        <stp>T</stp>
        <tr r="F296" s="2"/>
      </tp>
      <tp>
        <v>0.15000000000000036</v>
        <stp/>
        <stp>ContractData</stp>
        <stp>P.US.KOSV142625</stp>
        <stp>NetLastTrade</stp>
        <stp/>
        <stp>T</stp>
        <tr r="F59" s="2"/>
      </tp>
      <tp>
        <v>-0.44999999999999929</v>
        <stp/>
        <stp>ContractData</stp>
        <stp>P.US.KOSX142825</stp>
        <stp>NetLastTrade</stp>
        <stp/>
        <stp>T</stp>
        <tr r="F137" s="2"/>
      </tp>
      <tp>
        <v>8.9999999999999858E-2</v>
        <stp/>
        <stp>ContractData</stp>
        <stp>P.US.KOSV142600</stp>
        <stp>NetLastTrade</stp>
        <stp/>
        <stp>T</stp>
        <tr r="F58" s="2"/>
      </tp>
      <tp>
        <v>0</v>
        <stp/>
        <stp>ContractData</stp>
        <stp>P.US.KOSX142800</stp>
        <stp>NetLastTrade</stp>
        <stp/>
        <stp>T</stp>
        <tr r="F136" s="2"/>
      </tp>
      <tp t="s">
        <v/>
        <stp/>
        <stp>ContractData</stp>
        <stp>C.US.KOSF152500</stp>
        <stp>NetLastTrade</stp>
        <stp/>
        <stp>T</stp>
        <tr r="F229" s="2"/>
      </tp>
      <tp t="s">
        <v/>
        <stp/>
        <stp>ContractData</stp>
        <stp>C.US.KOSG152400</stp>
        <stp>NetLastTrade</stp>
        <stp/>
        <stp>T</stp>
        <tr r="F295" s="2"/>
      </tp>
      <tp t="s">
        <v/>
        <stp/>
        <stp>ContractData</stp>
        <stp>P.US.KOSU152500</stp>
        <stp>NetLastTrade</stp>
        <stp/>
        <stp>T</stp>
        <tr r="F544" s="2"/>
      </tp>
      <tp t="s">
        <v/>
        <stp/>
        <stp>ContractData</stp>
        <stp>C.US.KOSF152575</stp>
        <stp>NetLastTrade</stp>
        <stp/>
        <stp>T</stp>
        <tr r="F232" s="2"/>
      </tp>
      <tp t="s">
        <v/>
        <stp/>
        <stp>ContractData</stp>
        <stp>C.US.KOSG152475</stp>
        <stp>NetLastTrade</stp>
        <stp/>
        <stp>T</stp>
        <tr r="F298" s="2"/>
      </tp>
      <tp>
        <v>0.25</v>
        <stp/>
        <stp>ContractData</stp>
        <stp>P.US.KOSV142675</stp>
        <stp>NetLastTrade</stp>
        <stp/>
        <stp>T</stp>
        <tr r="F61" s="2"/>
      </tp>
      <tp t="s">
        <v/>
        <stp/>
        <stp>ContractData</stp>
        <stp>P.US.KOSX142875</stp>
        <stp>NetLastTrade</stp>
        <stp/>
        <stp>T</stp>
        <tr r="F139" s="2"/>
      </tp>
      <tp>
        <v>0.29999999999999982</v>
        <stp/>
        <stp>ContractData</stp>
        <stp>P.US.KOSV142650</stp>
        <stp>NetLastTrade</stp>
        <stp/>
        <stp>T</stp>
        <tr r="F60" s="2"/>
      </tp>
      <tp>
        <v>0</v>
        <stp/>
        <stp>ContractData</stp>
        <stp>P.US.KOSX142850</stp>
        <stp>NetLastTrade</stp>
        <stp/>
        <stp>T</stp>
        <tr r="F138" s="2"/>
      </tp>
      <tp t="s">
        <v/>
        <stp/>
        <stp>ContractData</stp>
        <stp>C.US.KOSF152550</stp>
        <stp>NetLastTrade</stp>
        <stp/>
        <stp>T</stp>
        <tr r="F231" s="2"/>
      </tp>
      <tp t="s">
        <v/>
        <stp/>
        <stp>ContractData</stp>
        <stp>C.US.KOSG152450</stp>
        <stp>NetLastTrade</stp>
        <stp/>
        <stp>T</stp>
        <tr r="F297" s="2"/>
      </tp>
      <tp t="s">
        <v/>
        <stp/>
        <stp>ContractData</stp>
        <stp>P.US.KOSU152550</stp>
        <stp>NetLastTrade</stp>
        <stp/>
        <stp>T</stp>
        <tr r="F546" s="2"/>
      </tp>
      <tp t="s">
        <v/>
        <stp/>
        <stp>ContractData</stp>
        <stp>P.US.KOSF152925</stp>
        <stp>NetLastTrade</stp>
        <stp/>
        <stp>T</stp>
        <tr r="F281" s="2"/>
      </tp>
      <tp t="s">
        <v/>
        <stp/>
        <stp>ContractData</stp>
        <stp>P.US.KOSH152725</stp>
        <stp>NetLastTrade</stp>
        <stp/>
        <stp>T</stp>
        <tr r="F413" s="2"/>
      </tp>
      <tp>
        <v>0.89999999999999858</v>
        <stp/>
        <stp>ContractData</stp>
        <stp>C.US.KOSX142425</stp>
        <stp>NetLastTrade</stp>
        <stp/>
        <stp>T</stp>
        <tr r="F86" s="2"/>
      </tp>
      <tp>
        <v>-9.9999999999999645E-2</v>
        <stp/>
        <stp>ContractData</stp>
        <stp>C.US.KOSZ142625</stp>
        <stp>NetLastTrade</stp>
        <stp/>
        <stp>T</stp>
        <tr r="F164" s="2"/>
      </tp>
      <tp>
        <v>-0.55000000000000071</v>
        <stp/>
        <stp>ContractData</stp>
        <stp>C.US.KOSX142400</stp>
        <stp>NetLastTrade</stp>
        <stp/>
        <stp>T</stp>
        <tr r="F85" s="2"/>
      </tp>
      <tp>
        <v>-9.9999999999999645E-2</v>
        <stp/>
        <stp>ContractData</stp>
        <stp>C.US.KOSZ142600</stp>
        <stp>NetLastTrade</stp>
        <stp/>
        <stp>T</stp>
        <tr r="F163" s="2"/>
      </tp>
      <tp>
        <v>4.9999999999999822E-2</v>
        <stp/>
        <stp>ContractData</stp>
        <stp>C.US.KOSU152900</stp>
        <stp>NetLastTrade</stp>
        <stp/>
        <stp>T</stp>
        <tr r="F525" s="2"/>
      </tp>
      <tp t="s">
        <v/>
        <stp/>
        <stp>ContractData</stp>
        <stp>C.US.KOSZ152600</stp>
        <stp>NetLastTrade</stp>
        <stp/>
        <stp>T</stp>
        <tr r="F583" s="2"/>
      </tp>
      <tp t="s">
        <v/>
        <stp/>
        <stp>ContractData</stp>
        <stp>P.US.KOSF152900</stp>
        <stp>NetLastTrade</stp>
        <stp/>
        <stp>T</stp>
        <tr r="F280" s="2"/>
      </tp>
      <tp t="s">
        <v/>
        <stp/>
        <stp>ContractData</stp>
        <stp>P.US.KOSH152700</stp>
        <stp>NetLastTrade</stp>
        <stp/>
        <stp>T</stp>
        <tr r="F412" s="2"/>
      </tp>
      <tp t="s">
        <v/>
        <stp/>
        <stp>ContractData</stp>
        <stp>P.US.KOSH152775</stp>
        <stp>NetLastTrade</stp>
        <stp/>
        <stp>T</stp>
        <tr r="F415" s="2"/>
      </tp>
      <tp>
        <v>0.5</v>
        <stp/>
        <stp>ContractData</stp>
        <stp>C.US.KOSX142475</stp>
        <stp>NetLastTrade</stp>
        <stp/>
        <stp>T</stp>
        <tr r="F88" s="2"/>
      </tp>
      <tp>
        <v>-0.12000000000000011</v>
        <stp/>
        <stp>ContractData</stp>
        <stp>C.US.KOSZ142675</stp>
        <stp>NetLastTrade</stp>
        <stp/>
        <stp>T</stp>
        <tr r="F166" s="2"/>
      </tp>
      <tp>
        <v>0.10000000000000142</v>
        <stp/>
        <stp>ContractData</stp>
        <stp>C.US.KOSX142450</stp>
        <stp>NetLastTrade</stp>
        <stp/>
        <stp>T</stp>
        <tr r="F87" s="2"/>
      </tp>
      <tp>
        <v>-0.10000000000000009</v>
        <stp/>
        <stp>ContractData</stp>
        <stp>C.US.KOSZ142650</stp>
        <stp>NetLastTrade</stp>
        <stp/>
        <stp>T</stp>
        <tr r="F165" s="2"/>
      </tp>
      <tp>
        <v>4.9999999999999822E-2</v>
        <stp/>
        <stp>ContractData</stp>
        <stp>C.US.KOSU152950</stp>
        <stp>NetLastTrade</stp>
        <stp/>
        <stp>T</stp>
        <tr r="F527" s="2"/>
      </tp>
      <tp t="s">
        <v/>
        <stp/>
        <stp>ContractData</stp>
        <stp>C.US.KOSZ152650</stp>
        <stp>NetLastTrade</stp>
        <stp/>
        <stp>T</stp>
        <tr r="F585" s="2"/>
      </tp>
      <tp t="s">
        <v/>
        <stp/>
        <stp>ContractData</stp>
        <stp>P.US.KOSF152950</stp>
        <stp>NetLastTrade</stp>
        <stp/>
        <stp>T</stp>
        <tr r="F282" s="2"/>
      </tp>
      <tp>
        <v>1.1000000000000014</v>
        <stp/>
        <stp>ContractData</stp>
        <stp>P.US.KOSH152750</stp>
        <stp>NetLastTrade</stp>
        <stp/>
        <stp>T</stp>
        <tr r="F414" s="2"/>
      </tp>
      <tp t="s">
        <v/>
        <stp/>
        <stp>ContractData</stp>
        <stp>P.US.KOSM152250</stp>
        <stp>NetLastTrade</stp>
        <stp/>
        <stp>T</stp>
        <tr r="F464" s="2"/>
      </tp>
      <tp t="s">
        <v/>
        <stp/>
        <stp>ContractData</stp>
        <stp>P.US.KOSF152825</stp>
        <stp>NetLastTrade</stp>
        <stp/>
        <stp>T</stp>
        <tr r="F277" s="2"/>
      </tp>
      <tp t="s">
        <v/>
        <stp/>
        <stp>ContractData</stp>
        <stp>P.US.KOSH152625</stp>
        <stp>NetLastTrade</stp>
        <stp/>
        <stp>T</stp>
        <tr r="F409" s="2"/>
      </tp>
      <tp>
        <v>-0.34999999999999964</v>
        <stp/>
        <stp>ContractData</stp>
        <stp>C.US.KOSX142525</stp>
        <stp>NetLastTrade</stp>
        <stp/>
        <stp>T</stp>
        <tr r="F90" s="2"/>
      </tp>
      <tp>
        <v>-6.0000000000000053E-2</v>
        <stp/>
        <stp>ContractData</stp>
        <stp>C.US.KOSZ142725</stp>
        <stp>NetLastTrade</stp>
        <stp/>
        <stp>T</stp>
        <tr r="F168" s="2"/>
      </tp>
      <tp>
        <v>5.0000000000000711E-2</v>
        <stp/>
        <stp>ContractData</stp>
        <stp>C.US.KOSX142500</stp>
        <stp>NetLastTrade</stp>
        <stp/>
        <stp>T</stp>
        <tr r="F89" s="2"/>
      </tp>
      <tp>
        <v>-7.0000000000000284E-2</v>
        <stp/>
        <stp>ContractData</stp>
        <stp>C.US.KOSZ142700</stp>
        <stp>NetLastTrade</stp>
        <stp/>
        <stp>T</stp>
        <tr r="F167" s="2"/>
      </tp>
      <tp t="s">
        <v/>
        <stp/>
        <stp>ContractData</stp>
        <stp>C.US.KOSU152800</stp>
        <stp>NetLastTrade</stp>
        <stp/>
        <stp>T</stp>
        <tr r="F521" s="2"/>
      </tp>
      <tp t="s">
        <v/>
        <stp/>
        <stp>ContractData</stp>
        <stp>C.US.KOSZ152700</stp>
        <stp>NetLastTrade</stp>
        <stp/>
        <stp>T</stp>
        <tr r="F587" s="2"/>
      </tp>
      <tp t="s">
        <v/>
        <stp/>
        <stp>ContractData</stp>
        <stp>P.US.KOSF152800</stp>
        <stp>NetLastTrade</stp>
        <stp/>
        <stp>T</stp>
        <tr r="F276" s="2"/>
      </tp>
      <tp>
        <v>1.5</v>
        <stp/>
        <stp>ContractData</stp>
        <stp>P.US.KOSH152600</stp>
        <stp>NetLastTrade</stp>
        <stp/>
        <stp>T</stp>
        <tr r="F408" s="2"/>
      </tp>
      <tp>
        <v>0.10999999999999988</v>
        <stp/>
        <stp>ContractData</stp>
        <stp>P.US.KOSM152300</stp>
        <stp>NetLastTrade</stp>
        <stp/>
        <stp>T</stp>
        <tr r="F466" s="2"/>
      </tp>
      <tp t="s">
        <v/>
        <stp/>
        <stp>ContractData</stp>
        <stp>P.US.KOSF152875</stp>
        <stp>NetLastTrade</stp>
        <stp/>
        <stp>T</stp>
        <tr r="F279" s="2"/>
      </tp>
      <tp t="s">
        <v/>
        <stp/>
        <stp>ContractData</stp>
        <stp>P.US.KOSH152675</stp>
        <stp>NetLastTrade</stp>
        <stp/>
        <stp>T</stp>
        <tr r="F411" s="2"/>
      </tp>
      <tp>
        <v>-0.15000000000000036</v>
        <stp/>
        <stp>ContractData</stp>
        <stp>C.US.KOSX142575</stp>
        <stp>NetLastTrade</stp>
        <stp/>
        <stp>T</stp>
        <tr r="F92" s="2"/>
      </tp>
      <tp>
        <v>-2.0000000000000018E-2</v>
        <stp/>
        <stp>ContractData</stp>
        <stp>C.US.KOSZ142775</stp>
        <stp>NetLastTrade</stp>
        <stp/>
        <stp>T</stp>
        <tr r="F170" s="2"/>
      </tp>
      <tp>
        <v>-0.29999999999999982</v>
        <stp/>
        <stp>ContractData</stp>
        <stp>C.US.KOSX142550</stp>
        <stp>NetLastTrade</stp>
        <stp/>
        <stp>T</stp>
        <tr r="F91" s="2"/>
      </tp>
      <tp>
        <v>-5.9999999999999831E-2</v>
        <stp/>
        <stp>ContractData</stp>
        <stp>C.US.KOSZ142750</stp>
        <stp>NetLastTrade</stp>
        <stp/>
        <stp>T</stp>
        <tr r="F169" s="2"/>
      </tp>
      <tp t="s">
        <v/>
        <stp/>
        <stp>ContractData</stp>
        <stp>C.US.KOSU152850</stp>
        <stp>NetLastTrade</stp>
        <stp/>
        <stp>T</stp>
        <tr r="F523" s="2"/>
      </tp>
      <tp t="s">
        <v/>
        <stp/>
        <stp>ContractData</stp>
        <stp>C.US.KOSZ152750</stp>
        <stp>NetLastTrade</stp>
        <stp/>
        <stp>T</stp>
        <tr r="F589" s="2"/>
      </tp>
      <tp t="s">
        <v/>
        <stp/>
        <stp>ContractData</stp>
        <stp>P.US.KOSF152850</stp>
        <stp>NetLastTrade</stp>
        <stp/>
        <stp>T</stp>
        <tr r="F278" s="2"/>
      </tp>
      <tp t="s">
        <v/>
        <stp/>
        <stp>ContractData</stp>
        <stp>P.US.KOSH152650</stp>
        <stp>NetLastTrade</stp>
        <stp/>
        <stp>T</stp>
        <tr r="F410" s="2"/>
      </tp>
      <tp>
        <v>0.10000000000000009</v>
        <stp/>
        <stp>ContractData</stp>
        <stp>P.US.KOSM152350</stp>
        <stp>NetLastTrade</stp>
        <stp/>
        <stp>T</stp>
        <tr r="F468" s="2"/>
      </tp>
      <tp t="s">
        <v/>
        <stp/>
        <stp>ContractData</stp>
        <stp>P.US.KOSH152525</stp>
        <stp>NetLastTrade</stp>
        <stp/>
        <stp>T</stp>
        <tr r="F405" s="2"/>
      </tp>
      <tp>
        <v>0</v>
        <stp/>
        <stp>ContractData</stp>
        <stp>C.US.KOSV142825</stp>
        <stp>NetLastTrade</stp>
        <stp/>
        <stp>T</stp>
        <tr r="F32" s="2"/>
      </tp>
      <tp>
        <v>-0.12999999999999989</v>
        <stp/>
        <stp>ContractData</stp>
        <stp>C.US.KOSX142625</stp>
        <stp>NetLastTrade</stp>
        <stp/>
        <stp>T</stp>
        <tr r="F94" s="2"/>
      </tp>
      <tp>
        <v>0</v>
        <stp/>
        <stp>ContractData</stp>
        <stp>C.US.KOSZ142425</stp>
        <stp>NetLastTrade</stp>
        <stp/>
        <stp>T</stp>
        <tr r="F156" s="2"/>
      </tp>
      <tp>
        <v>-0.01</v>
        <stp/>
        <stp>ContractData</stp>
        <stp>C.US.KOSV142800</stp>
        <stp>NetLastTrade</stp>
        <stp/>
        <stp>T</stp>
        <tr r="F31" s="2"/>
      </tp>
      <tp>
        <v>-0.14999999999999947</v>
        <stp/>
        <stp>ContractData</stp>
        <stp>C.US.KOSX142600</stp>
        <stp>NetLastTrade</stp>
        <stp/>
        <stp>T</stp>
        <tr r="F93" s="2"/>
      </tp>
      <tp>
        <v>-0.30000000000000071</v>
        <stp/>
        <stp>ContractData</stp>
        <stp>C.US.KOSZ142400</stp>
        <stp>NetLastTrade</stp>
        <stp/>
        <stp>T</stp>
        <tr r="F155" s="2"/>
      </tp>
      <tp t="s">
        <v/>
        <stp/>
        <stp>ContractData</stp>
        <stp>C.US.KOSZ152400</stp>
        <stp>NetLastTrade</stp>
        <stp/>
        <stp>T</stp>
        <tr r="F575" s="2"/>
      </tp>
      <tp>
        <v>1.3000000000000003</v>
        <stp/>
        <stp>ContractData</stp>
        <stp>P.US.KOSH152500</stp>
        <stp>NetLastTrade</stp>
        <stp/>
        <stp>T</stp>
        <tr r="F404" s="2"/>
      </tp>
      <tp>
        <v>0.20000000000000018</v>
        <stp/>
        <stp>ContractData</stp>
        <stp>P.US.KOSH152575</stp>
        <stp>NetLastTrade</stp>
        <stp/>
        <stp>T</stp>
        <tr r="F407" s="2"/>
      </tp>
      <tp>
        <v>0</v>
        <stp/>
        <stp>ContractData</stp>
        <stp>C.US.KOSV142875</stp>
        <stp>NetLastTrade</stp>
        <stp/>
        <stp>T</stp>
        <tr r="F34" s="2"/>
      </tp>
      <tp>
        <v>-0.11999999999999988</v>
        <stp/>
        <stp>ContractData</stp>
        <stp>C.US.KOSX142675</stp>
        <stp>NetLastTrade</stp>
        <stp/>
        <stp>T</stp>
        <tr r="F96" s="2"/>
      </tp>
      <tp>
        <v>0</v>
        <stp/>
        <stp>ContractData</stp>
        <stp>C.US.KOSZ142475</stp>
        <stp>NetLastTrade</stp>
        <stp/>
        <stp>T</stp>
        <tr r="F158" s="2"/>
      </tp>
      <tp>
        <v>0</v>
        <stp/>
        <stp>ContractData</stp>
        <stp>C.US.KOSV142850</stp>
        <stp>NetLastTrade</stp>
        <stp/>
        <stp>T</stp>
        <tr r="F33" s="2"/>
      </tp>
      <tp>
        <v>-0.11999999999999966</v>
        <stp/>
        <stp>ContractData</stp>
        <stp>C.US.KOSX142650</stp>
        <stp>NetLastTrade</stp>
        <stp/>
        <stp>T</stp>
        <tr r="F95" s="2"/>
      </tp>
      <tp>
        <v>-0.60000000000000142</v>
        <stp/>
        <stp>ContractData</stp>
        <stp>C.US.KOSZ142450</stp>
        <stp>NetLastTrade</stp>
        <stp/>
        <stp>T</stp>
        <tr r="F157" s="2"/>
      </tp>
      <tp t="s">
        <v/>
        <stp/>
        <stp>ContractData</stp>
        <stp>C.US.KOSZ152450</stp>
        <stp>NetLastTrade</stp>
        <stp/>
        <stp>T</stp>
        <tr r="F577" s="2"/>
      </tp>
      <tp>
        <v>0.45000000000000018</v>
        <stp/>
        <stp>ContractData</stp>
        <stp>P.US.KOSH152550</stp>
        <stp>NetLastTrade</stp>
        <stp/>
        <stp>T</stp>
        <tr r="F406" s="2"/>
      </tp>
      <tp>
        <v>0</v>
        <stp/>
        <stp>ContractData</stp>
        <stp>P.US.KOSH152425</stp>
        <stp>NetLastTrade</stp>
        <stp/>
        <stp>T</stp>
        <tr r="F401" s="2"/>
      </tp>
      <tp>
        <v>0</v>
        <stp/>
        <stp>ContractData</stp>
        <stp>C.US.KOSV142925</stp>
        <stp>NetLastTrade</stp>
        <stp/>
        <stp>T</stp>
        <tr r="F36" s="2"/>
      </tp>
      <tp>
        <v>-4.9999999999999933E-2</v>
        <stp/>
        <stp>ContractData</stp>
        <stp>C.US.KOSX142725</stp>
        <stp>NetLastTrade</stp>
        <stp/>
        <stp>T</stp>
        <tr r="F98" s="2"/>
      </tp>
      <tp>
        <v>0.34999999999999964</v>
        <stp/>
        <stp>ContractData</stp>
        <stp>C.US.KOSZ142525</stp>
        <stp>NetLastTrade</stp>
        <stp/>
        <stp>T</stp>
        <tr r="F160" s="2"/>
      </tp>
      <tp t="s">
        <v/>
        <stp/>
        <stp>ContractData</stp>
        <stp>C.US.KOSV142900</stp>
        <stp>NetLastTrade</stp>
        <stp/>
        <stp>T</stp>
        <tr r="F35" s="2"/>
      </tp>
      <tp>
        <v>-9.9999999999999978E-2</v>
        <stp/>
        <stp>ContractData</stp>
        <stp>C.US.KOSX142700</stp>
        <stp>NetLastTrade</stp>
        <stp/>
        <stp>T</stp>
        <tr r="F97" s="2"/>
      </tp>
      <tp>
        <v>-0.25</v>
        <stp/>
        <stp>ContractData</stp>
        <stp>C.US.KOSZ142500</stp>
        <stp>NetLastTrade</stp>
        <stp/>
        <stp>T</stp>
        <tr r="F159" s="2"/>
      </tp>
      <tp t="s">
        <v/>
        <stp/>
        <stp>ContractData</stp>
        <stp>C.US.KOSZ152500</stp>
        <stp>NetLastTrade</stp>
        <stp/>
        <stp>T</stp>
        <tr r="F579" s="2"/>
      </tp>
      <tp>
        <v>4.0000000000000036E-2</v>
        <stp/>
        <stp>ContractData</stp>
        <stp>P.US.KOSH152400</stp>
        <stp>NetLastTrade</stp>
        <stp/>
        <stp>T</stp>
        <tr r="F400" s="2"/>
      </tp>
      <tp>
        <v>0</v>
        <stp/>
        <stp>ContractData</stp>
        <stp>P.US.KOSH152475</stp>
        <stp>NetLastTrade</stp>
        <stp/>
        <stp>T</stp>
        <tr r="F403" s="2"/>
      </tp>
      <tp>
        <v>-4.0000000000000008E-2</v>
        <stp/>
        <stp>ContractData</stp>
        <stp>C.US.KOSX142775</stp>
        <stp>NetLastTrade</stp>
        <stp/>
        <stp>T</stp>
        <tr r="F100" s="2"/>
      </tp>
      <tp>
        <v>0.75</v>
        <stp/>
        <stp>ContractData</stp>
        <stp>C.US.KOSZ142575</stp>
        <stp>NetLastTrade</stp>
        <stp/>
        <stp>T</stp>
        <tr r="F162" s="2"/>
      </tp>
      <tp>
        <v>0</v>
        <stp/>
        <stp>ContractData</stp>
        <stp>C.US.KOSV142950</stp>
        <stp>NetLastTrade</stp>
        <stp/>
        <stp>T</stp>
        <tr r="F37" s="2"/>
      </tp>
      <tp>
        <v>-3.999999999999998E-2</v>
        <stp/>
        <stp>ContractData</stp>
        <stp>C.US.KOSX142750</stp>
        <stp>NetLastTrade</stp>
        <stp/>
        <stp>T</stp>
        <tr r="F99" s="2"/>
      </tp>
      <tp>
        <v>-0.79999999999999893</v>
        <stp/>
        <stp>ContractData</stp>
        <stp>C.US.KOSZ142550</stp>
        <stp>NetLastTrade</stp>
        <stp/>
        <stp>T</stp>
        <tr r="F161" s="2"/>
      </tp>
      <tp t="s">
        <v/>
        <stp/>
        <stp>ContractData</stp>
        <stp>C.US.KOSZ152550</stp>
        <stp>NetLastTrade</stp>
        <stp/>
        <stp>T</stp>
        <tr r="F581" s="2"/>
      </tp>
      <tp>
        <v>5.0000000000000266E-2</v>
        <stp/>
        <stp>ContractData</stp>
        <stp>P.US.KOSH152450</stp>
        <stp>NetLastTrade</stp>
        <stp/>
        <stp>T</stp>
        <tr r="F402" s="2"/>
      </tp>
      <tp>
        <v>0</v>
        <stp/>
        <stp>ContractData</stp>
        <stp>P.US.KOSH152325</stp>
        <stp>NetLastTrade</stp>
        <stp/>
        <stp>T</stp>
        <tr r="F397" s="2"/>
      </tp>
      <tp>
        <v>2.0000000000000018E-2</v>
        <stp/>
        <stp>ContractData</stp>
        <stp>P.US.KOSH152300</stp>
        <stp>NetLastTrade</stp>
        <stp/>
        <stp>T</stp>
        <tr r="F396" s="2"/>
      </tp>
      <tp t="s">
        <v/>
        <stp/>
        <stp>ContractData</stp>
        <stp>P.US.KOSM152600</stp>
        <stp>NetLastTrade</stp>
        <stp/>
        <stp>T</stp>
        <tr r="F478" s="2"/>
      </tp>
      <tp>
        <v>0</v>
        <stp/>
        <stp>ContractData</stp>
        <stp>P.US.KOSH152375</stp>
        <stp>NetLastTrade</stp>
        <stp/>
        <stp>T</stp>
        <tr r="F399" s="2"/>
      </tp>
      <tp>
        <v>0.25</v>
        <stp/>
        <stp>ContractData</stp>
        <stp>C.US.KOSZ142275</stp>
        <stp>NetLastTrade</stp>
        <stp/>
        <stp>T</stp>
        <tr r="F150" s="2"/>
      </tp>
      <tp>
        <v>6.0000000000000053E-2</v>
        <stp/>
        <stp>ContractData</stp>
        <stp>P.US.KOSH152350</stp>
        <stp>NetLastTrade</stp>
        <stp/>
        <stp>T</stp>
        <tr r="F398" s="2"/>
      </tp>
      <tp t="s">
        <v/>
        <stp/>
        <stp>ContractData</stp>
        <stp>P.US.KOSM152650</stp>
        <stp>NetLastTrade</stp>
        <stp/>
        <stp>T</stp>
        <tr r="F480" s="2"/>
      </tp>
      <tp>
        <v>0</v>
        <stp/>
        <stp>ContractData</stp>
        <stp>C.US.KOSZ142325</stp>
        <stp>NetLastTrade</stp>
        <stp/>
        <stp>T</stp>
        <tr r="F152" s="2"/>
      </tp>
      <tp>
        <v>0</v>
        <stp/>
        <stp>ContractData</stp>
        <stp>C.US.KOSZ142300</stp>
        <stp>NetLastTrade</stp>
        <stp/>
        <stp>T</stp>
        <tr r="F151" s="2"/>
      </tp>
      <tp t="s">
        <v/>
        <stp/>
        <stp>ContractData</stp>
        <stp>C.US.KOSZ152300</stp>
        <stp>NetLastTrade</stp>
        <stp/>
        <stp>T</stp>
        <tr r="F571" s="2"/>
      </tp>
      <tp t="s">
        <v/>
        <stp/>
        <stp>ContractData</stp>
        <stp>P.US.KOSM152700</stp>
        <stp>NetLastTrade</stp>
        <stp/>
        <stp>T</stp>
        <tr r="F482" s="2"/>
      </tp>
      <tp>
        <v>2.0000000000000018E-2</v>
        <stp/>
        <stp>ContractData</stp>
        <stp>P.US.KOSH152275</stp>
        <stp>NetLastTrade</stp>
        <stp/>
        <stp>T</stp>
        <tr r="F395" s="2"/>
      </tp>
      <tp>
        <v>0</v>
        <stp/>
        <stp>ContractData</stp>
        <stp>C.US.KOSZ142375</stp>
        <stp>NetLastTrade</stp>
        <stp/>
        <stp>T</stp>
        <tr r="F154" s="2"/>
      </tp>
      <tp>
        <v>0.80000000000000071</v>
        <stp/>
        <stp>ContractData</stp>
        <stp>C.US.KOSZ142350</stp>
        <stp>NetLastTrade</stp>
        <stp/>
        <stp>T</stp>
        <tr r="F153" s="2"/>
      </tp>
      <tp t="s">
        <v/>
        <stp/>
        <stp>ContractData</stp>
        <stp>C.US.KOSZ152350</stp>
        <stp>NetLastTrade</stp>
        <stp/>
        <stp>T</stp>
        <tr r="F573" s="2"/>
      </tp>
      <tp t="s">
        <v/>
        <stp/>
        <stp>ContractData</stp>
        <stp>P.US.KOSM152750</stp>
        <stp>NetLastTrade</stp>
        <stp/>
        <stp>T</stp>
        <tr r="F484" s="2"/>
      </tp>
      <tp>
        <v>0</v>
        <stp/>
        <stp>ContractData</stp>
        <stp>P.US.KOSM152400</stp>
        <stp>NetLastTrade</stp>
        <stp/>
        <stp>T</stp>
        <tr r="F470" s="2"/>
      </tp>
      <tp>
        <v>0.19999999999999574</v>
        <stp/>
        <stp>ContractData</stp>
        <stp>C.US.KOSX142275</stp>
        <stp>NetLastTrade</stp>
        <stp/>
        <stp>T</stp>
        <tr r="F80" s="2"/>
      </tp>
      <tp>
        <v>2.15</v>
        <stp/>
        <stp>ContractData</stp>
        <stp>P.US.KOSM152450</stp>
        <stp>NetLastTrade</stp>
        <stp/>
        <stp>T</stp>
        <tr r="F472" s="2"/>
      </tp>
      <tp>
        <v>0.64999999999999858</v>
        <stp/>
        <stp>ContractData</stp>
        <stp>C.US.KOSX142325</stp>
        <stp>NetLastTrade</stp>
        <stp/>
        <stp>T</stp>
        <tr r="F82" s="2"/>
      </tp>
      <tp>
        <v>0</v>
        <stp/>
        <stp>ContractData</stp>
        <stp>C.US.KOSX142300</stp>
        <stp>NetLastTrade</stp>
        <stp/>
        <stp>T</stp>
        <tr r="F81" s="2"/>
      </tp>
      <tp>
        <v>1.5499999999999998</v>
        <stp/>
        <stp>ContractData</stp>
        <stp>P.US.KOSM152500</stp>
        <stp>NetLastTrade</stp>
        <stp/>
        <stp>T</stp>
        <tr r="F474" s="2"/>
      </tp>
      <tp>
        <v>-5.0000000000000711E-2</v>
        <stp/>
        <stp>ContractData</stp>
        <stp>C.US.KOSX142375</stp>
        <stp>NetLastTrade</stp>
        <stp/>
        <stp>T</stp>
        <tr r="F84" s="2"/>
      </tp>
      <tp>
        <v>-0.10000000000000142</v>
        <stp/>
        <stp>ContractData</stp>
        <stp>C.US.KOSX142350</stp>
        <stp>NetLastTrade</stp>
        <stp/>
        <stp>T</stp>
        <tr r="F83" s="2"/>
      </tp>
      <tp t="s">
        <v/>
        <stp/>
        <stp>ContractData</stp>
        <stp>P.US.KOSM152550</stp>
        <stp>NetLastTrade</stp>
        <stp/>
        <stp>T</stp>
        <tr r="F476" s="2"/>
      </tp>
      <tp>
        <v>0.90000000000000213</v>
        <stp/>
        <stp>ContractData</stp>
        <stp>C.US.KOSV142275</stp>
        <stp>NetLastTrade</stp>
        <stp/>
        <stp>T</stp>
        <tr r="F10" s="2"/>
      </tp>
      <tp>
        <v>-5.0000000000000711E-2</v>
        <stp/>
        <stp>ContractData</stp>
        <stp>C.US.KOSV142325</stp>
        <stp>NetLastTrade</stp>
        <stp/>
        <stp>T</stp>
        <tr r="F12" s="2"/>
      </tp>
      <tp>
        <v>1.4500000000000028</v>
        <stp/>
        <stp>ContractData</stp>
        <stp>C.US.KOSV142300</stp>
        <stp>NetLastTrade</stp>
        <stp/>
        <stp>T</stp>
        <tr r="F11" s="2"/>
      </tp>
      <tp>
        <v>-5.0000000000000711E-2</v>
        <stp/>
        <stp>ContractData</stp>
        <stp>C.US.KOSV142375</stp>
        <stp>NetLastTrade</stp>
        <stp/>
        <stp>T</stp>
        <tr r="F14" s="2"/>
      </tp>
      <tp>
        <v>-9.9999999999997868E-2</v>
        <stp/>
        <stp>ContractData</stp>
        <stp>C.US.KOSV142350</stp>
        <stp>NetLastTrade</stp>
        <stp/>
        <stp>T</stp>
        <tr r="F13" s="2"/>
      </tp>
      <tp>
        <v>0.54</v>
        <stp/>
        <stp>ContractData</stp>
        <stp>P.US.KOSF152325</stp>
        <stp>NetLastTrade</stp>
        <stp/>
        <stp>T</stp>
        <tr r="F257" s="2"/>
      </tp>
      <tp>
        <v>4.4500000000000028</v>
        <stp/>
        <stp>ContractData</stp>
        <stp>C.US.KOSU152300</stp>
        <stp>NetLastTrade</stp>
        <stp/>
        <stp>T</stp>
        <tr r="F501" s="2"/>
      </tp>
      <tp>
        <v>3.0000000000000027E-2</v>
        <stp/>
        <stp>ContractData</stp>
        <stp>P.US.KOSF152300</stp>
        <stp>NetLastTrade</stp>
        <stp/>
        <stp>T</stp>
        <tr r="F256" s="2"/>
      </tp>
      <tp t="s">
        <v/>
        <stp/>
        <stp>ContractData</stp>
        <stp>P.US.KOSM152800</stp>
        <stp>NetLastTrade</stp>
        <stp/>
        <stp>T</stp>
        <tr r="F486" s="2"/>
      </tp>
      <tp>
        <v>0.85000000000000009</v>
        <stp/>
        <stp>ContractData</stp>
        <stp>P.US.KOSF152375</stp>
        <stp>NetLastTrade</stp>
        <stp/>
        <stp>T</stp>
        <tr r="F259" s="2"/>
      </tp>
      <tp t="s">
        <v/>
        <stp/>
        <stp>ContractData</stp>
        <stp>C.US.KOSU152350</stp>
        <stp>NetLastTrade</stp>
        <stp/>
        <stp>T</stp>
        <tr r="F503" s="2"/>
      </tp>
      <tp>
        <v>0.13000000000000012</v>
        <stp/>
        <stp>ContractData</stp>
        <stp>P.US.KOSF152350</stp>
        <stp>NetLastTrade</stp>
        <stp/>
        <stp>T</stp>
        <tr r="F258" s="2"/>
      </tp>
      <tp t="s">
        <v/>
        <stp/>
        <stp>ContractData</stp>
        <stp>P.US.KOSM152850</stp>
        <stp>NetLastTrade</stp>
        <stp/>
        <stp>T</stp>
        <tr r="F488" s="2"/>
      </tp>
      <tp t="s">
        <v/>
        <stp/>
        <stp>ContractData</stp>
        <stp>P.US.KOSM152900</stp>
        <stp>NetLastTrade</stp>
        <stp/>
        <stp>T</stp>
        <tr r="F490" s="2"/>
      </tp>
      <tp>
        <v>2.0000000000000018E-2</v>
        <stp/>
        <stp>ContractData</stp>
        <stp>P.US.KOSF152275</stp>
        <stp>NetLastTrade</stp>
        <stp/>
        <stp>T</stp>
        <tr r="F255" s="2"/>
      </tp>
      <tp t="s">
        <v/>
        <stp/>
        <stp>ContractData</stp>
        <stp>C.US.KOSU152250</stp>
        <stp>NetLastTrade</stp>
        <stp/>
        <stp>T</stp>
        <tr r="F499" s="2"/>
      </tp>
      <tp>
        <v>-1.1499999999999986</v>
        <stp/>
        <stp>ContractData</stp>
        <stp>P.US.KOSM152950</stp>
        <stp>NetLastTrade</stp>
        <stp/>
        <stp>T</stp>
        <tr r="F492" s="2"/>
      </tp>
      <tp>
        <v>-0.29999999999999982</v>
        <stp/>
        <stp>ContractData</stp>
        <stp>P.US.KOSF152525</stp>
        <stp>NetLastTrade</stp>
        <stp/>
        <stp>T</stp>
        <tr r="F265" s="2"/>
      </tp>
      <tp>
        <v>-0.20000000000000007</v>
        <stp/>
        <stp>ContractData</stp>
        <stp>C.US.KOSV142625</stp>
        <stp>NetLastTrade</stp>
        <stp/>
        <stp>T</stp>
        <tr r="F24" s="2"/>
      </tp>
      <tp>
        <v>-2.0000000000000004E-2</v>
        <stp/>
        <stp>ContractData</stp>
        <stp>C.US.KOSX142825</stp>
        <stp>NetLastTrade</stp>
        <stp/>
        <stp>T</stp>
        <tr r="F102" s="2"/>
      </tp>
      <tp>
        <v>-0.16999999999999993</v>
        <stp/>
        <stp>ContractData</stp>
        <stp>C.US.KOSV142600</stp>
        <stp>NetLastTrade</stp>
        <stp/>
        <stp>T</stp>
        <tr r="F23" s="2"/>
      </tp>
      <tp>
        <v>-1.999999999999999E-2</v>
        <stp/>
        <stp>ContractData</stp>
        <stp>C.US.KOSX142800</stp>
        <stp>NetLastTrade</stp>
        <stp/>
        <stp>T</stp>
        <tr r="F101" s="2"/>
      </tp>
      <tp t="s">
        <v/>
        <stp/>
        <stp>ContractData</stp>
        <stp>C.US.KOSU152500</stp>
        <stp>NetLastTrade</stp>
        <stp/>
        <stp>T</stp>
        <tr r="F509" s="2"/>
      </tp>
      <tp>
        <v>0.69</v>
        <stp/>
        <stp>ContractData</stp>
        <stp>P.US.KOSF152500</stp>
        <stp>NetLastTrade</stp>
        <stp/>
        <stp>T</stp>
        <tr r="F264" s="2"/>
      </tp>
      <tp>
        <v>0.59999999999999964</v>
        <stp/>
        <stp>ContractData</stp>
        <stp>P.US.KOSF152575</stp>
        <stp>NetLastTrade</stp>
        <stp/>
        <stp>T</stp>
        <tr r="F267" s="2"/>
      </tp>
      <tp>
        <v>-6.9999999999999979E-2</v>
        <stp/>
        <stp>ContractData</stp>
        <stp>C.US.KOSV142675</stp>
        <stp>NetLastTrade</stp>
        <stp/>
        <stp>T</stp>
        <tr r="F26" s="2"/>
      </tp>
      <tp>
        <v>0</v>
        <stp/>
        <stp>ContractData</stp>
        <stp>C.US.KOSX142875</stp>
        <stp>NetLastTrade</stp>
        <stp/>
        <stp>T</stp>
        <tr r="F104" s="2"/>
      </tp>
      <tp>
        <v>-0.10999999999999999</v>
        <stp/>
        <stp>ContractData</stp>
        <stp>C.US.KOSV142650</stp>
        <stp>NetLastTrade</stp>
        <stp/>
        <stp>T</stp>
        <tr r="F25" s="2"/>
      </tp>
      <tp>
        <v>-9.999999999999995E-3</v>
        <stp/>
        <stp>ContractData</stp>
        <stp>C.US.KOSX142850</stp>
        <stp>NetLastTrade</stp>
        <stp/>
        <stp>T</stp>
        <tr r="F103" s="2"/>
      </tp>
      <tp t="s">
        <v/>
        <stp/>
        <stp>ContractData</stp>
        <stp>C.US.KOSU152550</stp>
        <stp>NetLastTrade</stp>
        <stp/>
        <stp>T</stp>
        <tr r="F511" s="2"/>
      </tp>
      <tp>
        <v>0.65000000000000036</v>
        <stp/>
        <stp>ContractData</stp>
        <stp>P.US.KOSF152550</stp>
        <stp>NetLastTrade</stp>
        <stp/>
        <stp>T</stp>
        <tr r="F266" s="2"/>
      </tp>
      <tp>
        <v>0.81</v>
        <stp/>
        <stp>ContractData</stp>
        <stp>P.US.KOSF152425</stp>
        <stp>NetLastTrade</stp>
        <stp/>
        <stp>T</stp>
        <tr r="F261" s="2"/>
      </tp>
      <tp>
        <v>-9.999999999999995E-3</v>
        <stp/>
        <stp>ContractData</stp>
        <stp>C.US.KOSV142725</stp>
        <stp>NetLastTrade</stp>
        <stp/>
        <stp>T</stp>
        <tr r="F28" s="2"/>
      </tp>
      <tp>
        <v>1.0000000000000002E-2</v>
        <stp/>
        <stp>ContractData</stp>
        <stp>C.US.KOSX142925</stp>
        <stp>NetLastTrade</stp>
        <stp/>
        <stp>T</stp>
        <tr r="F106" s="2"/>
      </tp>
      <tp>
        <v>-3.9999999999999994E-2</v>
        <stp/>
        <stp>ContractData</stp>
        <stp>C.US.KOSV142700</stp>
        <stp>NetLastTrade</stp>
        <stp/>
        <stp>T</stp>
        <tr r="F27" s="2"/>
      </tp>
      <tp>
        <v>-1.0000000000000002E-2</v>
        <stp/>
        <stp>ContractData</stp>
        <stp>C.US.KOSX142900</stp>
        <stp>NetLastTrade</stp>
        <stp/>
        <stp>T</stp>
        <tr r="F105" s="2"/>
      </tp>
      <tp t="s">
        <v/>
        <stp/>
        <stp>ContractData</stp>
        <stp>C.US.KOSU152400</stp>
        <stp>NetLastTrade</stp>
        <stp/>
        <stp>T</stp>
        <tr r="F505" s="2"/>
      </tp>
      <tp>
        <v>-4.0000000000000036E-2</v>
        <stp/>
        <stp>ContractData</stp>
        <stp>P.US.KOSF152400</stp>
        <stp>NetLastTrade</stp>
        <stp/>
        <stp>T</stp>
        <tr r="F260" s="2"/>
      </tp>
      <tp>
        <v>0.16000000000000014</v>
        <stp/>
        <stp>ContractData</stp>
        <stp>P.US.KOSF152475</stp>
        <stp>NetLastTrade</stp>
        <stp/>
        <stp>T</stp>
        <tr r="F263" s="2"/>
      </tp>
      <tp>
        <v>0</v>
        <stp/>
        <stp>ContractData</stp>
        <stp>C.US.KOSV142775</stp>
        <stp>NetLastTrade</stp>
        <stp/>
        <stp>T</stp>
        <tr r="F30" s="2"/>
      </tp>
      <tp>
        <v>0</v>
        <stp/>
        <stp>ContractData</stp>
        <stp>C.US.KOSV142750</stp>
        <stp>NetLastTrade</stp>
        <stp/>
        <stp>T</stp>
        <tr r="F29" s="2"/>
      </tp>
      <tp>
        <v>0</v>
        <stp/>
        <stp>ContractData</stp>
        <stp>C.US.KOSX142950</stp>
        <stp>NetLastTrade</stp>
        <stp/>
        <stp>T</stp>
        <tr r="F107" s="2"/>
      </tp>
      <tp t="s">
        <v/>
        <stp/>
        <stp>ContractData</stp>
        <stp>C.US.KOSU152450</stp>
        <stp>NetLastTrade</stp>
        <stp/>
        <stp>T</stp>
        <tr r="F507" s="2"/>
      </tp>
      <tp>
        <v>0.92000000000000015</v>
        <stp/>
        <stp>ContractData</stp>
        <stp>P.US.KOSF152450</stp>
        <stp>NetLastTrade</stp>
        <stp/>
        <stp>T</stp>
        <tr r="F262" s="2"/>
      </tp>
      <tp t="s">
        <v/>
        <stp/>
        <stp>ContractData</stp>
        <stp>P.US.KOSF152725</stp>
        <stp>NetLastTrade</stp>
        <stp/>
        <stp>T</stp>
        <tr r="F273" s="2"/>
      </tp>
      <tp t="s">
        <v/>
        <stp/>
        <stp>ContractData</stp>
        <stp>P.US.KOSH152925</stp>
        <stp>NetLastTrade</stp>
        <stp/>
        <stp>T</stp>
        <tr r="F421" s="2"/>
      </tp>
      <tp>
        <v>-5.0000000000000711E-2</v>
        <stp/>
        <stp>ContractData</stp>
        <stp>C.US.KOSV142425</stp>
        <stp>NetLastTrade</stp>
        <stp/>
        <stp>T</stp>
        <tr r="F16" s="2"/>
      </tp>
      <tp>
        <v>-1.0000000000000009E-2</v>
        <stp/>
        <stp>ContractData</stp>
        <stp>C.US.KOSZ142825</stp>
        <stp>NetLastTrade</stp>
        <stp/>
        <stp>T</stp>
        <tr r="F172" s="2"/>
      </tp>
      <tp>
        <v>1</v>
        <stp/>
        <stp>ContractData</stp>
        <stp>C.US.KOSV142400</stp>
        <stp>NetLastTrade</stp>
        <stp/>
        <stp>T</stp>
        <tr r="F15" s="2"/>
      </tp>
      <tp>
        <v>-3.9999999999999925E-2</v>
        <stp/>
        <stp>ContractData</stp>
        <stp>C.US.KOSZ142800</stp>
        <stp>NetLastTrade</stp>
        <stp/>
        <stp>T</stp>
        <tr r="F171" s="2"/>
      </tp>
      <tp>
        <v>4.1500000000000004</v>
        <stp/>
        <stp>ContractData</stp>
        <stp>C.US.KOSU152700</stp>
        <stp>NetLastTrade</stp>
        <stp/>
        <stp>T</stp>
        <tr r="F517" s="2"/>
      </tp>
      <tp>
        <v>-5.0000000000000711E-2</v>
        <stp/>
        <stp>ContractData</stp>
        <stp>C.US.KOSZ152800</stp>
        <stp>NetLastTrade</stp>
        <stp/>
        <stp>T</stp>
        <tr r="F591" s="2"/>
      </tp>
      <tp>
        <v>-2.5</v>
        <stp/>
        <stp>ContractData</stp>
        <stp>P.US.KOSF152700</stp>
        <stp>NetLastTrade</stp>
        <stp/>
        <stp>T</stp>
        <tr r="F272" s="2"/>
      </tp>
      <tp t="s">
        <v/>
        <stp/>
        <stp>ContractData</stp>
        <stp>P.US.KOSH152900</stp>
        <stp>NetLastTrade</stp>
        <stp/>
        <stp>T</stp>
        <tr r="F420" s="2"/>
      </tp>
      <tp t="s">
        <v/>
        <stp/>
        <stp>ContractData</stp>
        <stp>P.US.KOSF152775</stp>
        <stp>NetLastTrade</stp>
        <stp/>
        <stp>T</stp>
        <tr r="F275" s="2"/>
      </tp>
      <tp>
        <v>-0.30000000000000071</v>
        <stp/>
        <stp>ContractData</stp>
        <stp>C.US.KOSV142475</stp>
        <stp>NetLastTrade</stp>
        <stp/>
        <stp>T</stp>
        <tr r="F18" s="2"/>
      </tp>
      <tp>
        <v>-0.03</v>
        <stp/>
        <stp>ContractData</stp>
        <stp>C.US.KOSZ142875</stp>
        <stp>NetLastTrade</stp>
        <stp/>
        <stp>T</stp>
        <tr r="F174" s="2"/>
      </tp>
      <tp>
        <v>0.29999999999999893</v>
        <stp/>
        <stp>ContractData</stp>
        <stp>C.US.KOSV142450</stp>
        <stp>NetLastTrade</stp>
        <stp/>
        <stp>T</stp>
        <tr r="F17" s="2"/>
      </tp>
      <tp>
        <v>-9.9999999999999534E-3</v>
        <stp/>
        <stp>ContractData</stp>
        <stp>C.US.KOSZ142850</stp>
        <stp>NetLastTrade</stp>
        <stp/>
        <stp>T</stp>
        <tr r="F173" s="2"/>
      </tp>
      <tp t="s">
        <v/>
        <stp/>
        <stp>ContractData</stp>
        <stp>C.US.KOSU152750</stp>
        <stp>NetLastTrade</stp>
        <stp/>
        <stp>T</stp>
        <tr r="F519" s="2"/>
      </tp>
      <tp t="s">
        <v/>
        <stp/>
        <stp>ContractData</stp>
        <stp>C.US.KOSZ152850</stp>
        <stp>NetLastTrade</stp>
        <stp/>
        <stp>T</stp>
        <tr r="F593" s="2"/>
      </tp>
      <tp t="s">
        <v/>
        <stp/>
        <stp>ContractData</stp>
        <stp>P.US.KOSF152750</stp>
        <stp>NetLastTrade</stp>
        <stp/>
        <stp>T</stp>
        <tr r="F274" s="2"/>
      </tp>
      <tp>
        <v>0.45000000000000284</v>
        <stp/>
        <stp>ContractData</stp>
        <stp>P.US.KOSH152950</stp>
        <stp>NetLastTrade</stp>
        <stp/>
        <stp>T</stp>
        <tr r="F422" s="2"/>
      </tp>
      <tp t="s">
        <v/>
        <stp/>
        <stp>ContractData</stp>
        <stp>P.US.KOSF152625</stp>
        <stp>NetLastTrade</stp>
        <stp/>
        <stp>T</stp>
        <tr r="F269" s="2"/>
      </tp>
      <tp t="s">
        <v/>
        <stp/>
        <stp>ContractData</stp>
        <stp>P.US.KOSH152825</stp>
        <stp>NetLastTrade</stp>
        <stp/>
        <stp>T</stp>
        <tr r="F417" s="2"/>
      </tp>
      <tp>
        <v>-0.39999999999999947</v>
        <stp/>
        <stp>ContractData</stp>
        <stp>C.US.KOSV142525</stp>
        <stp>NetLastTrade</stp>
        <stp/>
        <stp>T</stp>
        <tr r="F20" s="2"/>
      </tp>
      <tp>
        <v>-1.0000000000000009E-2</v>
        <stp/>
        <stp>ContractData</stp>
        <stp>C.US.KOSZ142925</stp>
        <stp>NetLastTrade</stp>
        <stp/>
        <stp>T</stp>
        <tr r="F176" s="2"/>
      </tp>
      <tp>
        <v>-0.15000000000000036</v>
        <stp/>
        <stp>ContractData</stp>
        <stp>C.US.KOSV142500</stp>
        <stp>NetLastTrade</stp>
        <stp/>
        <stp>T</stp>
        <tr r="F19" s="2"/>
      </tp>
      <tp>
        <v>-0.03</v>
        <stp/>
        <stp>ContractData</stp>
        <stp>C.US.KOSZ142900</stp>
        <stp>NetLastTrade</stp>
        <stp/>
        <stp>T</stp>
        <tr r="F175" s="2"/>
      </tp>
      <tp>
        <v>5.2499999999999982</v>
        <stp/>
        <stp>ContractData</stp>
        <stp>C.US.KOSU152600</stp>
        <stp>NetLastTrade</stp>
        <stp/>
        <stp>T</stp>
        <tr r="F513" s="2"/>
      </tp>
      <tp>
        <v>3.05</v>
        <stp/>
        <stp>ContractData</stp>
        <stp>C.US.KOSZ152900</stp>
        <stp>NetLastTrade</stp>
        <stp/>
        <stp>T</stp>
        <tr r="F595" s="2"/>
      </tp>
      <tp>
        <v>0</v>
        <stp/>
        <stp>ContractData</stp>
        <stp>P.US.KOSF152600</stp>
        <stp>NetLastTrade</stp>
        <stp/>
        <stp>T</stp>
        <tr r="F268" s="2"/>
      </tp>
      <tp t="s">
        <v/>
        <stp/>
        <stp>ContractData</stp>
        <stp>P.US.KOSH152800</stp>
        <stp>NetLastTrade</stp>
        <stp/>
        <stp>T</stp>
        <tr r="F416" s="2"/>
      </tp>
      <tp t="s">
        <v/>
        <stp/>
        <stp>ContractData</stp>
        <stp>P.US.KOSF152675</stp>
        <stp>NetLastTrade</stp>
        <stp/>
        <stp>T</stp>
        <tr r="F271" s="2"/>
      </tp>
      <tp t="s">
        <v/>
        <stp/>
        <stp>ContractData</stp>
        <stp>P.US.KOSH152875</stp>
        <stp>NetLastTrade</stp>
        <stp/>
        <stp>T</stp>
        <tr r="F419" s="2"/>
      </tp>
      <tp>
        <v>-0.25</v>
        <stp/>
        <stp>ContractData</stp>
        <stp>C.US.KOSV142575</stp>
        <stp>NetLastTrade</stp>
        <stp/>
        <stp>T</stp>
        <tr r="F22" s="2"/>
      </tp>
      <tp>
        <v>-0.29999999999999982</v>
        <stp/>
        <stp>ContractData</stp>
        <stp>C.US.KOSV142550</stp>
        <stp>NetLastTrade</stp>
        <stp/>
        <stp>T</stp>
        <tr r="F21" s="2"/>
      </tp>
      <tp>
        <v>-1.0000000000000009E-2</v>
        <stp/>
        <stp>ContractData</stp>
        <stp>C.US.KOSZ142950</stp>
        <stp>NetLastTrade</stp>
        <stp/>
        <stp>T</stp>
        <tr r="F177" s="2"/>
      </tp>
      <tp>
        <v>0</v>
        <stp/>
        <stp>ContractData</stp>
        <stp>C.US.KOSU152650</stp>
        <stp>NetLastTrade</stp>
        <stp/>
        <stp>T</stp>
        <tr r="F515" s="2"/>
      </tp>
      <tp t="s">
        <v/>
        <stp/>
        <stp>ContractData</stp>
        <stp>C.US.KOSZ152950</stp>
        <stp>NetLastTrade</stp>
        <stp/>
        <stp>T</stp>
        <tr r="F597" s="2"/>
      </tp>
      <tp>
        <v>-2.0500000000000007</v>
        <stp/>
        <stp>ContractData</stp>
        <stp>P.US.KOSF152650</stp>
        <stp>NetLastTrade</stp>
        <stp/>
        <stp>T</stp>
        <tr r="F270" s="2"/>
      </tp>
      <tp t="s">
        <v/>
        <stp/>
        <stp>ContractData</stp>
        <stp>P.US.KOSH152850</stp>
        <stp>NetLastTrade</stp>
        <stp/>
        <stp>T</stp>
        <tr r="F418" s="2"/>
      </tp>
      <tp>
        <v>-2.4691358024691357</v>
        <stp/>
        <stp>ContractData</stp>
        <stp>C.US.KOSV142475</stp>
        <stp>PerCentNetLastTrade</stp>
        <stp/>
        <stp>T</stp>
        <tr r="K18" s="2"/>
        <tr r="K18" s="2"/>
      </tp>
      <tp>
        <v>-13.636363636363637</v>
        <stp/>
        <stp>ContractData</stp>
        <stp>C.US.KOSZ142875</stp>
        <stp>PerCentNetLastTrade</stp>
        <stp/>
        <stp>T</stp>
        <tr r="K174" s="2"/>
        <tr r="K174" s="2"/>
      </tp>
      <tp>
        <v>1.75</v>
        <stp/>
        <stp>ContractData</stp>
        <stp>P.US.KOSF152775</stp>
        <stp>PerCentNetLastTrade</stp>
        <stp/>
        <stp>T</stp>
        <tr r="K275" s="2"/>
        <tr r="K275" s="2"/>
      </tp>
      <tp>
        <v>-3.7037037037037037</v>
        <stp/>
        <stp>ContractData</stp>
        <stp>C.US.KOSU152750</stp>
        <stp>PerCentNetLastTrade</stp>
        <stp/>
        <stp>T</stp>
        <tr r="K519" s="2"/>
        <tr r="K519" s="2"/>
      </tp>
      <tp t="s">
        <v/>
        <stp/>
        <stp>ContractData</stp>
        <stp>C.US.KOSZ152850</stp>
        <stp>PerCentNetLastTrade</stp>
        <stp/>
        <stp>T</stp>
        <tr r="K593" s="2"/>
      </tp>
      <tp>
        <v>1.1173184357541899</v>
        <stp/>
        <stp>ContractData</stp>
        <stp>P.US.KOSF152750</stp>
        <stp>PerCentNetLastTrade</stp>
        <stp/>
        <stp>T</stp>
        <tr r="K274" s="2"/>
        <tr r="K274" s="2"/>
      </tp>
      <tp>
        <v>1.2587412587412588</v>
        <stp/>
        <stp>ContractData</stp>
        <stp>P.US.KOSH152950</stp>
        <stp>PerCentNetLastTrade</stp>
        <stp/>
        <stp>T</stp>
        <tr r="K422" s="2"/>
        <tr r="K422" s="2"/>
      </tp>
      <tp>
        <v>2.112676056338028</v>
        <stp/>
        <stp>ContractData</stp>
        <stp>C.US.KOSV142450</stp>
        <stp>PerCentNetLastTrade</stp>
        <stp/>
        <stp>T</stp>
        <tr r="K17" s="2"/>
        <tr r="K17" s="2"/>
      </tp>
      <tp>
        <v>-3.4482758620689653</v>
        <stp/>
        <stp>ContractData</stp>
        <stp>C.US.KOSZ142850</stp>
        <stp>PerCentNetLastTrade</stp>
        <stp/>
        <stp>T</stp>
        <tr r="K173" s="2"/>
        <tr r="K173" s="2"/>
      </tp>
      <tp>
        <v>-0.29411764705882354</v>
        <stp/>
        <stp>ContractData</stp>
        <stp>C.US.KOSV142425</stp>
        <stp>PerCentNetLastTrade</stp>
        <stp/>
        <stp>T</stp>
        <tr r="K16" s="2"/>
        <tr r="K16" s="2"/>
      </tp>
      <tp>
        <v>-2.4390243902439024</v>
        <stp/>
        <stp>ContractData</stp>
        <stp>C.US.KOSZ142825</stp>
        <stp>PerCentNetLastTrade</stp>
        <stp/>
        <stp>T</stp>
        <tr r="K172" s="2"/>
        <tr r="K172" s="2"/>
      </tp>
      <tp>
        <v>1.2698412698412698</v>
        <stp/>
        <stp>ContractData</stp>
        <stp>P.US.KOSF152725</stp>
        <stp>PerCentNetLastTrade</stp>
        <stp/>
        <stp>T</stp>
        <tr r="K273" s="2"/>
        <tr r="K273" s="2"/>
      </tp>
      <tp>
        <v>1.0479041916167664</v>
        <stp/>
        <stp>ContractData</stp>
        <stp>P.US.KOSH152925</stp>
        <stp>PerCentNetLastTrade</stp>
        <stp/>
        <stp>T</stp>
        <tr r="K421" s="2"/>
        <tr r="K421" s="2"/>
      </tp>
      <tp>
        <v>-2.9761904761904763</v>
        <stp/>
        <stp>ContractData</stp>
        <stp>C.US.KOSU152700</stp>
        <stp>PerCentNetLastTrade</stp>
        <stp/>
        <stp>T</stp>
        <tr r="K517" s="2"/>
        <tr r="K517" s="2"/>
      </tp>
      <tp>
        <v>-0.47393364928909953</v>
        <stp/>
        <stp>ContractData</stp>
        <stp>C.US.KOSZ152800</stp>
        <stp>PerCentNetLastTrade</stp>
        <stp/>
        <stp>T</stp>
        <tr r="K591" s="2"/>
        <tr r="K591" s="2"/>
      </tp>
      <tp>
        <v>0.72463768115942029</v>
        <stp/>
        <stp>ContractData</stp>
        <stp>P.US.KOSF152700</stp>
        <stp>PerCentNetLastTrade</stp>
        <stp/>
        <stp>T</stp>
        <tr r="K272" s="2"/>
        <tr r="K272" s="2"/>
      </tp>
      <tp>
        <v>1.1290322580645162</v>
        <stp/>
        <stp>ContractData</stp>
        <stp>P.US.KOSH152900</stp>
        <stp>PerCentNetLastTrade</stp>
        <stp/>
        <stp>T</stp>
        <tr r="K420" s="2"/>
        <tr r="K420" s="2"/>
      </tp>
      <tp>
        <v>5.3191489361702127</v>
        <stp/>
        <stp>ContractData</stp>
        <stp>C.US.KOSV142400</stp>
        <stp>PerCentNetLastTrade</stp>
        <stp/>
        <stp>T</stp>
        <tr r="K15" s="2"/>
        <tr r="K15" s="2"/>
      </tp>
      <tp>
        <v>-6.666666666666667</v>
        <stp/>
        <stp>ContractData</stp>
        <stp>C.US.KOSZ142800</stp>
        <stp>PerCentNetLastTrade</stp>
        <stp/>
        <stp>T</stp>
        <tr r="K171" s="2"/>
        <tr r="K171" s="2"/>
      </tp>
      <tp>
        <v>-7.1428571428571432</v>
        <stp/>
        <stp>ContractData</stp>
        <stp>C.US.KOSV142575</stp>
        <stp>PerCentNetLastTrade</stp>
        <stp/>
        <stp>T</stp>
        <tr r="K22" s="2"/>
        <tr r="K22" s="2"/>
      </tp>
      <tp>
        <v>0.84388185654008441</v>
        <stp/>
        <stp>ContractData</stp>
        <stp>P.US.KOSF152675</stp>
        <stp>PerCentNetLastTrade</stp>
        <stp/>
        <stp>T</stp>
        <tr r="K271" s="2"/>
        <tr r="K271" s="2"/>
      </tp>
      <tp>
        <v>0.86956521739130432</v>
        <stp/>
        <stp>ContractData</stp>
        <stp>P.US.KOSH152875</stp>
        <stp>PerCentNetLastTrade</stp>
        <stp/>
        <stp>T</stp>
        <tr r="K419" s="2"/>
        <tr r="K419" s="2"/>
      </tp>
      <tp>
        <v>-21.923076923076923</v>
        <stp/>
        <stp>ContractData</stp>
        <stp>C.US.KOSU152650</stp>
        <stp>PerCentNetLastTrade</stp>
        <stp/>
        <stp>T</stp>
        <tr r="K515" s="2"/>
        <tr r="K515" s="2"/>
      </tp>
      <tp t="s">
        <v/>
        <stp/>
        <stp>ContractData</stp>
        <stp>C.US.KOSZ152950</stp>
        <stp>PerCentNetLastTrade</stp>
        <stp/>
        <stp>T</stp>
        <tr r="K597" s="2"/>
      </tp>
      <tp>
        <v>0</v>
        <stp/>
        <stp>ContractData</stp>
        <stp>P.US.KOSF152650</stp>
        <stp>PerCentNetLastTrade</stp>
        <stp/>
        <stp>T</stp>
        <tr r="K270" s="2"/>
        <tr r="K270" s="2"/>
      </tp>
      <tp>
        <v>0.94339622641509435</v>
        <stp/>
        <stp>ContractData</stp>
        <stp>P.US.KOSH152850</stp>
        <stp>PerCentNetLastTrade</stp>
        <stp/>
        <stp>T</stp>
        <tr r="K418" s="2"/>
        <tr r="K418" s="2"/>
      </tp>
      <tp>
        <v>-5.5555555555555554</v>
        <stp/>
        <stp>ContractData</stp>
        <stp>C.US.KOSV142550</stp>
        <stp>PerCentNetLastTrade</stp>
        <stp/>
        <stp>T</stp>
        <tr r="K21" s="2"/>
        <tr r="K21" s="2"/>
      </tp>
      <tp>
        <v>0</v>
        <stp/>
        <stp>ContractData</stp>
        <stp>C.US.KOSZ142950</stp>
        <stp>PerCentNetLastTrade</stp>
        <stp/>
        <stp>T</stp>
        <tr r="K177" s="2"/>
        <tr r="K177" s="2"/>
      </tp>
      <tp>
        <v>-5.298013245033113</v>
        <stp/>
        <stp>ContractData</stp>
        <stp>C.US.KOSV142525</stp>
        <stp>PerCentNetLastTrade</stp>
        <stp/>
        <stp>T</stp>
        <tr r="K20" s="2"/>
        <tr r="K20" s="2"/>
      </tp>
      <tp>
        <v>-10</v>
        <stp/>
        <stp>ContractData</stp>
        <stp>C.US.KOSZ142925</stp>
        <stp>PerCentNetLastTrade</stp>
        <stp/>
        <stp>T</stp>
        <tr r="K176" s="2"/>
        <tr r="K176" s="2"/>
      </tp>
      <tp>
        <v>0</v>
        <stp/>
        <stp>ContractData</stp>
        <stp>P.US.KOSF152625</stp>
        <stp>PerCentNetLastTrade</stp>
        <stp/>
        <stp>T</stp>
        <tr r="K269" s="2"/>
        <tr r="K269" s="2"/>
      </tp>
      <tp>
        <v>1.0309278350515463</v>
        <stp/>
        <stp>ContractData</stp>
        <stp>P.US.KOSH152825</stp>
        <stp>PerCentNetLastTrade</stp>
        <stp/>
        <stp>T</stp>
        <tr r="K417" s="2"/>
        <tr r="K417" s="2"/>
      </tp>
      <tp>
        <v>-3.1496062992125986</v>
        <stp/>
        <stp>ContractData</stp>
        <stp>C.US.KOSU152600</stp>
        <stp>PerCentNetLastTrade</stp>
        <stp/>
        <stp>T</stp>
        <tr r="K513" s="2"/>
        <tr r="K513" s="2"/>
      </tp>
      <tp>
        <v>66.304347826086953</v>
        <stp/>
        <stp>ContractData</stp>
        <stp>C.US.KOSZ152900</stp>
        <stp>PerCentNetLastTrade</stp>
        <stp/>
        <stp>T</stp>
        <tr r="K595" s="2"/>
        <tr r="K595" s="2"/>
      </tp>
      <tp>
        <v>-9.67741935483871</v>
        <stp/>
        <stp>ContractData</stp>
        <stp>P.US.KOSF152600</stp>
        <stp>PerCentNetLastTrade</stp>
        <stp/>
        <stp>T</stp>
        <tr r="K268" s="2"/>
        <tr r="K268" s="2"/>
      </tp>
      <tp>
        <v>0.45146726862302483</v>
        <stp/>
        <stp>ContractData</stp>
        <stp>P.US.KOSH152800</stp>
        <stp>PerCentNetLastTrade</stp>
        <stp/>
        <stp>T</stp>
        <tr r="K416" s="2"/>
        <tr r="K416" s="2"/>
      </tp>
      <tp>
        <v>-1.5463917525773196</v>
        <stp/>
        <stp>ContractData</stp>
        <stp>C.US.KOSV142500</stp>
        <stp>PerCentNetLastTrade</stp>
        <stp/>
        <stp>T</stp>
        <tr r="K19" s="2"/>
        <tr r="K19" s="2"/>
      </tp>
      <tp>
        <v>-18.75</v>
        <stp/>
        <stp>ContractData</stp>
        <stp>C.US.KOSZ142900</stp>
        <stp>PerCentNetLastTrade</stp>
        <stp/>
        <stp>T</stp>
        <tr r="K175" s="2"/>
        <tr r="K175" s="2"/>
      </tp>
      <tp>
        <v>-29.166666666666668</v>
        <stp/>
        <stp>ContractData</stp>
        <stp>C.US.KOSV142675</stp>
        <stp>PerCentNetLastTrade</stp>
        <stp/>
        <stp>T</stp>
        <tr r="K26" s="2"/>
        <tr r="K26" s="2"/>
      </tp>
      <tp>
        <v>0</v>
        <stp/>
        <stp>ContractData</stp>
        <stp>C.US.KOSX142875</stp>
        <stp>PerCentNetLastTrade</stp>
        <stp/>
        <stp>T</stp>
        <tr r="K104" s="2"/>
        <tr r="K104" s="2"/>
      </tp>
      <tp>
        <v>-1.7543859649122806</v>
        <stp/>
        <stp>ContractData</stp>
        <stp>P.US.KOSF152575</stp>
        <stp>PerCentNetLastTrade</stp>
        <stp/>
        <stp>T</stp>
        <tr r="K267" s="2"/>
        <tr r="K267" s="2"/>
      </tp>
      <tp>
        <v>-2.5974025974025974</v>
        <stp/>
        <stp>ContractData</stp>
        <stp>C.US.KOSU152550</stp>
        <stp>PerCentNetLastTrade</stp>
        <stp/>
        <stp>T</stp>
        <tr r="K511" s="2"/>
        <tr r="K511" s="2"/>
      </tp>
      <tp>
        <v>-2.197802197802198</v>
        <stp/>
        <stp>ContractData</stp>
        <stp>P.US.KOSF152550</stp>
        <stp>PerCentNetLastTrade</stp>
        <stp/>
        <stp>T</stp>
        <tr r="K266" s="2"/>
        <tr r="K266" s="2"/>
      </tp>
      <tp>
        <v>-21.568627450980394</v>
        <stp/>
        <stp>ContractData</stp>
        <stp>C.US.KOSV142650</stp>
        <stp>PerCentNetLastTrade</stp>
        <stp/>
        <stp>T</stp>
        <tr r="K25" s="2"/>
        <tr r="K25" s="2"/>
      </tp>
      <tp>
        <v>-11.111111111111111</v>
        <stp/>
        <stp>ContractData</stp>
        <stp>C.US.KOSX142850</stp>
        <stp>PerCentNetLastTrade</stp>
        <stp/>
        <stp>T</stp>
        <tr r="K103" s="2"/>
        <tr r="K103" s="2"/>
      </tp>
      <tp>
        <v>-18.181818181818183</v>
        <stp/>
        <stp>ContractData</stp>
        <stp>C.US.KOSV142625</stp>
        <stp>PerCentNetLastTrade</stp>
        <stp/>
        <stp>T</stp>
        <tr r="K24" s="2"/>
        <tr r="K24" s="2"/>
      </tp>
      <tp>
        <v>-15.384615384615385</v>
        <stp/>
        <stp>ContractData</stp>
        <stp>C.US.KOSX142825</stp>
        <stp>PerCentNetLastTrade</stp>
        <stp/>
        <stp>T</stp>
        <tr r="K102" s="2"/>
        <tr r="K102" s="2"/>
      </tp>
      <tp>
        <v>-6.25</v>
        <stp/>
        <stp>ContractData</stp>
        <stp>P.US.KOSF152525</stp>
        <stp>PerCentNetLastTrade</stp>
        <stp/>
        <stp>T</stp>
        <tr r="K265" s="2"/>
        <tr r="K265" s="2"/>
      </tp>
      <tp>
        <v>-2.1798365122615806</v>
        <stp/>
        <stp>ContractData</stp>
        <stp>C.US.KOSU152500</stp>
        <stp>PerCentNetLastTrade</stp>
        <stp/>
        <stp>T</stp>
        <tr r="K509" s="2"/>
        <tr r="K509" s="2"/>
      </tp>
      <tp>
        <v>-4.4280442804428048</v>
        <stp/>
        <stp>ContractData</stp>
        <stp>P.US.KOSF152500</stp>
        <stp>PerCentNetLastTrade</stp>
        <stp/>
        <stp>T</stp>
        <tr r="K264" s="2"/>
        <tr r="K264" s="2"/>
      </tp>
      <tp>
        <v>-8.5</v>
        <stp/>
        <stp>ContractData</stp>
        <stp>C.US.KOSV142600</stp>
        <stp>PerCentNetLastTrade</stp>
        <stp/>
        <stp>T</stp>
        <tr r="K23" s="2"/>
        <tr r="K23" s="2"/>
      </tp>
      <tp>
        <v>-11.111111111111111</v>
        <stp/>
        <stp>ContractData</stp>
        <stp>C.US.KOSX142800</stp>
        <stp>PerCentNetLastTrade</stp>
        <stp/>
        <stp>T</stp>
        <tr r="K101" s="2"/>
        <tr r="K101" s="2"/>
      </tp>
      <tp>
        <v>0</v>
        <stp/>
        <stp>ContractData</stp>
        <stp>C.US.KOSV142775</stp>
        <stp>PerCentNetLastTrade</stp>
        <stp/>
        <stp>T</stp>
        <tr r="K30" s="2"/>
        <tr r="K30" s="2"/>
      </tp>
      <tp>
        <v>-2.5</v>
        <stp/>
        <stp>ContractData</stp>
        <stp>P.US.KOSF152475</stp>
        <stp>PerCentNetLastTrade</stp>
        <stp/>
        <stp>T</stp>
        <tr r="K263" s="2"/>
        <tr r="K263" s="2"/>
      </tp>
      <tp>
        <v>-1.8518518518518519</v>
        <stp/>
        <stp>ContractData</stp>
        <stp>C.US.KOSU152450</stp>
        <stp>PerCentNetLastTrade</stp>
        <stp/>
        <stp>T</stp>
        <tr r="K507" s="2"/>
        <tr r="K507" s="2"/>
      </tp>
      <tp>
        <v>60.927152317880797</v>
        <stp/>
        <stp>ContractData</stp>
        <stp>P.US.KOSF152450</stp>
        <stp>PerCentNetLastTrade</stp>
        <stp/>
        <stp>T</stp>
        <tr r="K262" s="2"/>
        <tr r="K262" s="2"/>
      </tp>
      <tp>
        <v>0</v>
        <stp/>
        <stp>ContractData</stp>
        <stp>C.US.KOSV142750</stp>
        <stp>PerCentNetLastTrade</stp>
        <stp/>
        <stp>T</stp>
        <tr r="K29" s="2"/>
        <tr r="K29" s="2"/>
      </tp>
      <tp>
        <v>0</v>
        <stp/>
        <stp>ContractData</stp>
        <stp>C.US.KOSX142950</stp>
        <stp>PerCentNetLastTrade</stp>
        <stp/>
        <stp>T</stp>
        <tr r="K107" s="2"/>
        <tr r="K107" s="2"/>
      </tp>
      <tp>
        <v>-16.666666666666668</v>
        <stp/>
        <stp>ContractData</stp>
        <stp>C.US.KOSV142725</stp>
        <stp>PerCentNetLastTrade</stp>
        <stp/>
        <stp>T</stp>
        <tr r="K28" s="2"/>
        <tr r="K28" s="2"/>
      </tp>
      <tp>
        <v>33.333333333333336</v>
        <stp/>
        <stp>ContractData</stp>
        <stp>C.US.KOSX142925</stp>
        <stp>PerCentNetLastTrade</stp>
        <stp/>
        <stp>T</stp>
        <tr r="K106" s="2"/>
        <tr r="K106" s="2"/>
      </tp>
      <tp>
        <v>81</v>
        <stp/>
        <stp>ContractData</stp>
        <stp>P.US.KOSF152425</stp>
        <stp>PerCentNetLastTrade</stp>
        <stp/>
        <stp>T</stp>
        <tr r="K261" s="2"/>
        <tr r="K261" s="2"/>
      </tp>
      <tp>
        <v>-1.5873015873015872</v>
        <stp/>
        <stp>ContractData</stp>
        <stp>C.US.KOSU152400</stp>
        <stp>PerCentNetLastTrade</stp>
        <stp/>
        <stp>T</stp>
        <tr r="K505" s="2"/>
        <tr r="K505" s="2"/>
      </tp>
      <tp>
        <v>-2.5157232704402515</v>
        <stp/>
        <stp>ContractData</stp>
        <stp>P.US.KOSF152400</stp>
        <stp>PerCentNetLastTrade</stp>
        <stp/>
        <stp>T</stp>
        <tr r="K260" s="2"/>
        <tr r="K260" s="2"/>
      </tp>
      <tp>
        <v>-25</v>
        <stp/>
        <stp>ContractData</stp>
        <stp>C.US.KOSV142700</stp>
        <stp>PerCentNetLastTrade</stp>
        <stp/>
        <stp>T</stp>
        <tr r="K27" s="2"/>
        <tr r="K27" s="2"/>
      </tp>
      <tp>
        <v>-20</v>
        <stp/>
        <stp>ContractData</stp>
        <stp>C.US.KOSX142900</stp>
        <stp>PerCentNetLastTrade</stp>
        <stp/>
        <stp>T</stp>
        <tr r="K105" s="2"/>
        <tr r="K105" s="2"/>
      </tp>
      <tp>
        <v>-14</v>
        <stp/>
        <stp>ContractData</stp>
        <stp>P.US.KOSF152375</stp>
        <stp>PerCentNetLastTrade</stp>
        <stp/>
        <stp>T</stp>
        <tr r="K259" s="2"/>
        <tr r="K259" s="2"/>
      </tp>
      <tp>
        <v>-1.3793103448275863</v>
        <stp/>
        <stp>ContractData</stp>
        <stp>C.US.KOSU152350</stp>
        <stp>PerCentNetLastTrade</stp>
        <stp/>
        <stp>T</stp>
        <tr r="K503" s="2"/>
        <tr r="K503" s="2"/>
      </tp>
      <tp>
        <v>13</v>
        <stp/>
        <stp>ContractData</stp>
        <stp>P.US.KOSF152350</stp>
        <stp>PerCentNetLastTrade</stp>
        <stp/>
        <stp>T</stp>
        <tr r="K258" s="2"/>
        <tr r="K258" s="2"/>
      </tp>
      <tp>
        <v>0.19157088122605365</v>
        <stp/>
        <stp>ContractData</stp>
        <stp>P.US.KOSM152850</stp>
        <stp>PerCentNetLastTrade</stp>
        <stp/>
        <stp>T</stp>
        <tr r="K488" s="2"/>
        <tr r="K488" s="2"/>
      </tp>
      <tp>
        <v>-19.047619047619047</v>
        <stp/>
        <stp>ContractData</stp>
        <stp>P.US.KOSF152325</stp>
        <stp>PerCentNetLastTrade</stp>
        <stp/>
        <stp>T</stp>
        <tr r="K257" s="2"/>
        <tr r="K257" s="2"/>
      </tp>
      <tp>
        <v>-1.3574660633484164</v>
        <stp/>
        <stp>ContractData</stp>
        <stp>C.US.KOSU152300</stp>
        <stp>PerCentNetLastTrade</stp>
        <stp/>
        <stp>T</stp>
        <tr r="K501" s="2"/>
        <tr r="K501" s="2"/>
      </tp>
      <tp>
        <v>4.225352112676056</v>
        <stp/>
        <stp>ContractData</stp>
        <stp>P.US.KOSF152300</stp>
        <stp>PerCentNetLastTrade</stp>
        <stp/>
        <stp>T</stp>
        <tr r="K256" s="2"/>
        <tr r="K256" s="2"/>
      </tp>
      <tp>
        <v>0</v>
        <stp/>
        <stp>ContractData</stp>
        <stp>P.US.KOSM152800</stp>
        <stp>PerCentNetLastTrade</stp>
        <stp/>
        <stp>T</stp>
        <tr r="K486" s="2"/>
        <tr r="K486" s="2"/>
      </tp>
      <tp>
        <v>3.3333333333333335</v>
        <stp/>
        <stp>ContractData</stp>
        <stp>P.US.KOSF152275</stp>
        <stp>PerCentNetLastTrade</stp>
        <stp/>
        <stp>T</stp>
        <tr r="K255" s="2"/>
        <tr r="K255" s="2"/>
      </tp>
      <tp t="s">
        <v/>
        <stp/>
        <stp>ContractData</stp>
        <stp>C.US.KOSU152250</stp>
        <stp>PerCentNetLastTrade</stp>
        <stp/>
        <stp>T</stp>
        <tr r="K499" s="2"/>
      </tp>
      <tp>
        <v>0.71942446043165464</v>
        <stp/>
        <stp>ContractData</stp>
        <stp>P.US.KOSM152950</stp>
        <stp>PerCentNetLastTrade</stp>
        <stp/>
        <stp>T</stp>
        <tr r="K492" s="2"/>
        <tr r="K492" s="2"/>
      </tp>
      <tp>
        <v>0.49423393739703458</v>
        <stp/>
        <stp>ContractData</stp>
        <stp>P.US.KOSM152900</stp>
        <stp>PerCentNetLastTrade</stp>
        <stp/>
        <stp>T</stp>
        <tr r="K490" s="2"/>
        <tr r="K490" s="2"/>
      </tp>
      <tp>
        <v>2.8301886792452828</v>
        <stp/>
        <stp>ContractData</stp>
        <stp>C.US.KOSV142275</stp>
        <stp>PerCentNetLastTrade</stp>
        <stp/>
        <stp>T</stp>
        <tr r="K10" s="2"/>
        <tr r="K10" s="2"/>
      </tp>
      <tp>
        <v>-0.22727272727272727</v>
        <stp/>
        <stp>ContractData</stp>
        <stp>C.US.KOSV142375</stp>
        <stp>PerCentNetLastTrade</stp>
        <stp/>
        <stp>T</stp>
        <tr r="K14" s="2"/>
        <tr r="K14" s="2"/>
      </tp>
      <tp>
        <v>-0.40816326530612246</v>
        <stp/>
        <stp>ContractData</stp>
        <stp>C.US.KOSV142350</stp>
        <stp>PerCentNetLastTrade</stp>
        <stp/>
        <stp>T</stp>
        <tr r="K13" s="2"/>
        <tr r="K13" s="2"/>
      </tp>
      <tp>
        <v>-0.18587360594795538</v>
        <stp/>
        <stp>ContractData</stp>
        <stp>C.US.KOSV142325</stp>
        <stp>PerCentNetLastTrade</stp>
        <stp/>
        <stp>T</stp>
        <tr r="K12" s="2"/>
        <tr r="K12" s="2"/>
      </tp>
      <tp>
        <v>5.0522648083623691</v>
        <stp/>
        <stp>ContractData</stp>
        <stp>C.US.KOSV142300</stp>
        <stp>PerCentNetLastTrade</stp>
        <stp/>
        <stp>T</stp>
        <tr r="K11" s="2"/>
        <tr r="K11" s="2"/>
      </tp>
      <tp>
        <v>0.62305295950155759</v>
        <stp/>
        <stp>ContractData</stp>
        <stp>C.US.KOSX142275</stp>
        <stp>PerCentNetLastTrade</stp>
        <stp/>
        <stp>T</stp>
        <tr r="K80" s="2"/>
        <tr r="K80" s="2"/>
      </tp>
      <tp>
        <v>-5.882352941176471</v>
        <stp/>
        <stp>ContractData</stp>
        <stp>P.US.KOSM152450</stp>
        <stp>PerCentNetLastTrade</stp>
        <stp/>
        <stp>T</stp>
        <tr r="K472" s="2"/>
        <tr r="K472" s="2"/>
      </tp>
      <tp>
        <v>-50</v>
        <stp/>
        <stp>ContractData</stp>
        <stp>P.US.KOSM152400</stp>
        <stp>PerCentNetLastTrade</stp>
        <stp/>
        <stp>T</stp>
        <tr r="K470" s="2"/>
        <tr r="K470" s="2"/>
      </tp>
      <tp>
        <v>-0.22222222222222221</v>
        <stp/>
        <stp>ContractData</stp>
        <stp>C.US.KOSX142375</stp>
        <stp>PerCentNetLastTrade</stp>
        <stp/>
        <stp>T</stp>
        <tr r="K84" s="2"/>
        <tr r="K84" s="2"/>
      </tp>
      <tp>
        <v>-3.6764705882352939</v>
        <stp/>
        <stp>ContractData</stp>
        <stp>P.US.KOSM152550</stp>
        <stp>PerCentNetLastTrade</stp>
        <stp/>
        <stp>T</stp>
        <tr r="K476" s="2"/>
        <tr r="K476" s="2"/>
      </tp>
      <tp>
        <v>-0.40160642570281124</v>
        <stp/>
        <stp>ContractData</stp>
        <stp>C.US.KOSX142350</stp>
        <stp>PerCentNetLastTrade</stp>
        <stp/>
        <stp>T</stp>
        <tr r="K83" s="2"/>
        <tr r="K83" s="2"/>
      </tp>
      <tp>
        <v>-1.6574585635359116</v>
        <stp/>
        <stp>ContractData</stp>
        <stp>C.US.KOSX142325</stp>
        <stp>PerCentNetLastTrade</stp>
        <stp/>
        <stp>T</stp>
        <tr r="K82" s="2"/>
        <tr r="K82" s="2"/>
      </tp>
      <tp>
        <v>-6.0606060606060606</v>
        <stp/>
        <stp>ContractData</stp>
        <stp>P.US.KOSM152500</stp>
        <stp>PerCentNetLastTrade</stp>
        <stp/>
        <stp>T</stp>
        <tr r="K474" s="2"/>
        <tr r="K474" s="2"/>
      </tp>
      <tp>
        <v>0</v>
        <stp/>
        <stp>ContractData</stp>
        <stp>C.US.KOSX142300</stp>
        <stp>PerCentNetLastTrade</stp>
        <stp/>
        <stp>T</stp>
        <tr r="K81" s="2"/>
        <tr r="K81" s="2"/>
      </tp>
      <tp>
        <v>0.76804915514592931</v>
        <stp/>
        <stp>ContractData</stp>
        <stp>C.US.KOSZ142275</stp>
        <stp>PerCentNetLastTrade</stp>
        <stp/>
        <stp>T</stp>
        <tr r="K150" s="2"/>
        <tr r="K150" s="2"/>
      </tp>
      <tp>
        <v>-60.833333333333336</v>
        <stp/>
        <stp>ContractData</stp>
        <stp>P.US.KOSH152375</stp>
        <stp>PerCentNetLastTrade</stp>
        <stp/>
        <stp>T</stp>
        <tr r="K399" s="2"/>
        <tr r="K399" s="2"/>
      </tp>
      <tp>
        <v>0</v>
        <stp/>
        <stp>ContractData</stp>
        <stp>P.US.KOSH152350</stp>
        <stp>PerCentNetLastTrade</stp>
        <stp/>
        <stp>T</stp>
        <tr r="K398" s="2"/>
        <tr r="K398" s="2"/>
      </tp>
      <tp>
        <v>-2.1186440677966103</v>
        <stp/>
        <stp>ContractData</stp>
        <stp>P.US.KOSM152650</stp>
        <stp>PerCentNetLastTrade</stp>
        <stp/>
        <stp>T</stp>
        <tr r="K480" s="2"/>
        <tr r="K480" s="2"/>
      </tp>
      <tp>
        <v>-72.571428571428569</v>
        <stp/>
        <stp>ContractData</stp>
        <stp>P.US.KOSH152325</stp>
        <stp>PerCentNetLastTrade</stp>
        <stp/>
        <stp>T</stp>
        <tr r="K397" s="2"/>
        <tr r="K397" s="2"/>
      </tp>
      <tp>
        <v>1.3513513513513513</v>
        <stp/>
        <stp>ContractData</stp>
        <stp>P.US.KOSH152300</stp>
        <stp>PerCentNetLastTrade</stp>
        <stp/>
        <stp>T</stp>
        <tr r="K396" s="2"/>
        <tr r="K396" s="2"/>
      </tp>
      <tp>
        <v>-2.2222222222222223</v>
        <stp/>
        <stp>ContractData</stp>
        <stp>P.US.KOSM152600</stp>
        <stp>PerCentNetLastTrade</stp>
        <stp/>
        <stp>T</stp>
        <tr r="K478" s="2"/>
        <tr r="K478" s="2"/>
      </tp>
      <tp>
        <v>-3.6559139784946235</v>
        <stp/>
        <stp>ContractData</stp>
        <stp>C.US.KOSZ142375</stp>
        <stp>PerCentNetLastTrade</stp>
        <stp/>
        <stp>T</stp>
        <tr r="K154" s="2"/>
        <tr r="K154" s="2"/>
      </tp>
      <tp>
        <v>1.5873015873015872</v>
        <stp/>
        <stp>ContractData</stp>
        <stp>P.US.KOSH152275</stp>
        <stp>PerCentNetLastTrade</stp>
        <stp/>
        <stp>T</stp>
        <tr r="K395" s="2"/>
        <tr r="K395" s="2"/>
      </tp>
      <tp t="s">
        <v/>
        <stp/>
        <stp>ContractData</stp>
        <stp>C.US.KOSZ152350</stp>
        <stp>PerCentNetLastTrade</stp>
        <stp/>
        <stp>T</stp>
        <tr r="K573" s="2"/>
      </tp>
      <tp>
        <v>-0.27322404371584702</v>
        <stp/>
        <stp>ContractData</stp>
        <stp>P.US.KOSM152750</stp>
        <stp>PerCentNetLastTrade</stp>
        <stp/>
        <stp>T</stp>
        <tr r="K484" s="2"/>
        <tr r="K484" s="2"/>
      </tp>
      <tp>
        <v>-1.7857142857142858</v>
        <stp/>
        <stp>ContractData</stp>
        <stp>C.US.KOSZ142350</stp>
        <stp>PerCentNetLastTrade</stp>
        <stp/>
        <stp>T</stp>
        <tr r="K153" s="2"/>
        <tr r="K153" s="2"/>
      </tp>
      <tp>
        <v>-2.8571428571428572</v>
        <stp/>
        <stp>ContractData</stp>
        <stp>C.US.KOSZ142325</stp>
        <stp>PerCentNetLastTrade</stp>
        <stp/>
        <stp>T</stp>
        <tr r="K152" s="2"/>
        <tr r="K152" s="2"/>
      </tp>
      <tp>
        <v>-1.2857142857142858</v>
        <stp/>
        <stp>ContractData</stp>
        <stp>C.US.KOSZ152300</stp>
        <stp>PerCentNetLastTrade</stp>
        <stp/>
        <stp>T</stp>
        <tr r="K571" s="2"/>
        <tr r="K571" s="2"/>
      </tp>
      <tp>
        <v>-1.0067114093959733</v>
        <stp/>
        <stp>ContractData</stp>
        <stp>P.US.KOSM152700</stp>
        <stp>PerCentNetLastTrade</stp>
        <stp/>
        <stp>T</stp>
        <tr r="K482" s="2"/>
        <tr r="K482" s="2"/>
      </tp>
      <tp>
        <v>0</v>
        <stp/>
        <stp>ContractData</stp>
        <stp>C.US.KOSZ142300</stp>
        <stp>PerCentNetLastTrade</stp>
        <stp/>
        <stp>T</stp>
        <tr r="K151" s="2"/>
        <tr r="K151" s="2"/>
      </tp>
      <tp>
        <v>0</v>
        <stp/>
        <stp>ContractData</stp>
        <stp>C.US.KOSV142875</stp>
        <stp>PerCentNetLastTrade</stp>
        <stp/>
        <stp>T</stp>
        <tr r="K34" s="2"/>
        <tr r="K34" s="2"/>
      </tp>
      <tp>
        <v>-8.2191780821917817</v>
        <stp/>
        <stp>ContractData</stp>
        <stp>C.US.KOSX142675</stp>
        <stp>PerCentNetLastTrade</stp>
        <stp/>
        <stp>T</stp>
        <tr r="K96" s="2"/>
        <tr r="K96" s="2"/>
      </tp>
      <tp>
        <v>-7.1917808219178081</v>
        <stp/>
        <stp>ContractData</stp>
        <stp>C.US.KOSZ142475</stp>
        <stp>PerCentNetLastTrade</stp>
        <stp/>
        <stp>T</stp>
        <tr r="K158" s="2"/>
        <tr r="K158" s="2"/>
      </tp>
      <tp>
        <v>-2.9411764705882355</v>
        <stp/>
        <stp>ContractData</stp>
        <stp>P.US.KOSH152575</stp>
        <stp>PerCentNetLastTrade</stp>
        <stp/>
        <stp>T</stp>
        <tr r="K407" s="2"/>
        <tr r="K407" s="2"/>
      </tp>
      <tp t="s">
        <v/>
        <stp/>
        <stp>ContractData</stp>
        <stp>C.US.KOSZ152450</stp>
        <stp>PerCentNetLastTrade</stp>
        <stp/>
        <stp>T</stp>
        <tr r="K577" s="2"/>
      </tp>
      <tp>
        <v>-2.6548672566371683</v>
        <stp/>
        <stp>ContractData</stp>
        <stp>P.US.KOSH152550</stp>
        <stp>PerCentNetLastTrade</stp>
        <stp/>
        <stp>T</stp>
        <tr r="K406" s="2"/>
        <tr r="K406" s="2"/>
      </tp>
      <tp>
        <v>0</v>
        <stp/>
        <stp>ContractData</stp>
        <stp>C.US.KOSV142850</stp>
        <stp>PerCentNetLastTrade</stp>
        <stp/>
        <stp>T</stp>
        <tr r="K33" s="2"/>
        <tr r="K33" s="2"/>
      </tp>
      <tp>
        <v>-6.9767441860465116</v>
        <stp/>
        <stp>ContractData</stp>
        <stp>C.US.KOSX142650</stp>
        <stp>PerCentNetLastTrade</stp>
        <stp/>
        <stp>T</stp>
        <tr r="K95" s="2"/>
        <tr r="K95" s="2"/>
      </tp>
      <tp>
        <v>-3.6144578313253013</v>
        <stp/>
        <stp>ContractData</stp>
        <stp>C.US.KOSZ142450</stp>
        <stp>PerCentNetLastTrade</stp>
        <stp/>
        <stp>T</stp>
        <tr r="K157" s="2"/>
        <tr r="K157" s="2"/>
      </tp>
      <tp>
        <v>0</v>
        <stp/>
        <stp>ContractData</stp>
        <stp>C.US.KOSV142825</stp>
        <stp>PerCentNetLastTrade</stp>
        <stp/>
        <stp>T</stp>
        <tr r="K32" s="2"/>
        <tr r="K32" s="2"/>
      </tp>
      <tp>
        <v>-4.193548387096774</v>
        <stp/>
        <stp>ContractData</stp>
        <stp>C.US.KOSX142625</stp>
        <stp>PerCentNetLastTrade</stp>
        <stp/>
        <stp>T</stp>
        <tr r="K94" s="2"/>
        <tr r="K94" s="2"/>
      </tp>
      <tp>
        <v>0</v>
        <stp/>
        <stp>ContractData</stp>
        <stp>C.US.KOSZ142425</stp>
        <stp>PerCentNetLastTrade</stp>
        <stp/>
        <stp>T</stp>
        <tr r="K156" s="2"/>
        <tr r="K156" s="2"/>
      </tp>
      <tp>
        <v>-4.301075268817204</v>
        <stp/>
        <stp>ContractData</stp>
        <stp>P.US.KOSH152525</stp>
        <stp>PerCentNetLastTrade</stp>
        <stp/>
        <stp>T</stp>
        <tr r="K405" s="2"/>
        <tr r="K405" s="2"/>
      </tp>
      <tp>
        <v>-1.4678899082568808</v>
        <stp/>
        <stp>ContractData</stp>
        <stp>C.US.KOSZ152400</stp>
        <stp>PerCentNetLastTrade</stp>
        <stp/>
        <stp>T</stp>
        <tr r="K575" s="2"/>
        <tr r="K575" s="2"/>
      </tp>
      <tp>
        <v>-5.2631578947368425</v>
        <stp/>
        <stp>ContractData</stp>
        <stp>P.US.KOSH152500</stp>
        <stp>PerCentNetLastTrade</stp>
        <stp/>
        <stp>T</stp>
        <tr r="K404" s="2"/>
        <tr r="K404" s="2"/>
      </tp>
      <tp>
        <v>0</v>
        <stp/>
        <stp>ContractData</stp>
        <stp>C.US.KOSV142800</stp>
        <stp>PerCentNetLastTrade</stp>
        <stp/>
        <stp>T</stp>
        <tr r="K31" s="2"/>
        <tr r="K31" s="2"/>
      </tp>
      <tp>
        <v>-3.4883720930232558</v>
        <stp/>
        <stp>ContractData</stp>
        <stp>C.US.KOSX142600</stp>
        <stp>PerCentNetLastTrade</stp>
        <stp/>
        <stp>T</stp>
        <tr r="K93" s="2"/>
        <tr r="K93" s="2"/>
      </tp>
      <tp>
        <v>-1.411764705882353</v>
        <stp/>
        <stp>ContractData</stp>
        <stp>C.US.KOSZ142400</stp>
        <stp>PerCentNetLastTrade</stp>
        <stp/>
        <stp>T</stp>
        <tr r="K155" s="2"/>
        <tr r="K155" s="2"/>
      </tp>
      <tp>
        <v>-16</v>
        <stp/>
        <stp>ContractData</stp>
        <stp>C.US.KOSX142775</stp>
        <stp>PerCentNetLastTrade</stp>
        <stp/>
        <stp>T</stp>
        <tr r="K100" s="2"/>
        <tr r="K100" s="2"/>
      </tp>
      <tp>
        <v>-5</v>
        <stp/>
        <stp>ContractData</stp>
        <stp>C.US.KOSZ142575</stp>
        <stp>PerCentNetLastTrade</stp>
        <stp/>
        <stp>T</stp>
        <tr r="K162" s="2"/>
        <tr r="K162" s="2"/>
      </tp>
      <tp>
        <v>-25.263157894736842</v>
        <stp/>
        <stp>ContractData</stp>
        <stp>P.US.KOSH152475</stp>
        <stp>PerCentNetLastTrade</stp>
        <stp/>
        <stp>T</stp>
        <tr r="K403" s="2"/>
        <tr r="K403" s="2"/>
      </tp>
      <tp t="s">
        <v/>
        <stp/>
        <stp>ContractData</stp>
        <stp>C.US.KOSZ152550</stp>
        <stp>PerCentNetLastTrade</stp>
        <stp/>
        <stp>T</stp>
        <tr r="K581" s="2"/>
      </tp>
      <tp>
        <v>1.2820512820512822</v>
        <stp/>
        <stp>ContractData</stp>
        <stp>P.US.KOSH152450</stp>
        <stp>PerCentNetLastTrade</stp>
        <stp/>
        <stp>T</stp>
        <tr r="K402" s="2"/>
        <tr r="K402" s="2"/>
      </tp>
      <tp>
        <v>0</v>
        <stp/>
        <stp>ContractData</stp>
        <stp>C.US.KOSV142950</stp>
        <stp>PerCentNetLastTrade</stp>
        <stp/>
        <stp>T</stp>
        <tr r="K37" s="2"/>
        <tr r="K37" s="2"/>
      </tp>
      <tp>
        <v>-10.810810810810811</v>
        <stp/>
        <stp>ContractData</stp>
        <stp>C.US.KOSX142750</stp>
        <stp>PerCentNetLastTrade</stp>
        <stp/>
        <stp>T</stp>
        <tr r="K99" s="2"/>
        <tr r="K99" s="2"/>
      </tp>
      <tp>
        <v>-8.791208791208792</v>
        <stp/>
        <stp>ContractData</stp>
        <stp>C.US.KOSZ142550</stp>
        <stp>PerCentNetLastTrade</stp>
        <stp/>
        <stp>T</stp>
        <tr r="K161" s="2"/>
        <tr r="K161" s="2"/>
      </tp>
      <tp>
        <v>0</v>
        <stp/>
        <stp>ContractData</stp>
        <stp>C.US.KOSV142925</stp>
        <stp>PerCentNetLastTrade</stp>
        <stp/>
        <stp>T</stp>
        <tr r="K36" s="2"/>
        <tr r="K36" s="2"/>
      </tp>
      <tp>
        <v>-8.1967213114754092</v>
        <stp/>
        <stp>ContractData</stp>
        <stp>C.US.KOSX142725</stp>
        <stp>PerCentNetLastTrade</stp>
        <stp/>
        <stp>T</stp>
        <tr r="K98" s="2"/>
        <tr r="K98" s="2"/>
      </tp>
      <tp>
        <v>3.4482758620689653</v>
        <stp/>
        <stp>ContractData</stp>
        <stp>C.US.KOSZ142525</stp>
        <stp>PerCentNetLastTrade</stp>
        <stp/>
        <stp>T</stp>
        <tr r="K160" s="2"/>
        <tr r="K160" s="2"/>
      </tp>
      <tp>
        <v>-46.875</v>
        <stp/>
        <stp>ContractData</stp>
        <stp>P.US.KOSH152425</stp>
        <stp>PerCentNetLastTrade</stp>
        <stp/>
        <stp>T</stp>
        <tr r="K401" s="2"/>
        <tr r="K401" s="2"/>
      </tp>
      <tp>
        <v>-1.9512195121951219</v>
        <stp/>
        <stp>ContractData</stp>
        <stp>C.US.KOSZ152500</stp>
        <stp>PerCentNetLastTrade</stp>
        <stp/>
        <stp>T</stp>
        <tr r="K579" s="2"/>
        <tr r="K579" s="2"/>
      </tp>
      <tp>
        <v>1.4184397163120568</v>
        <stp/>
        <stp>ContractData</stp>
        <stp>P.US.KOSH152400</stp>
        <stp>PerCentNetLastTrade</stp>
        <stp/>
        <stp>T</stp>
        <tr r="K400" s="2"/>
        <tr r="K400" s="2"/>
      </tp>
      <tp t="s">
        <v/>
        <stp/>
        <stp>ContractData</stp>
        <stp>C.US.KOSV142900</stp>
        <stp>PerCentNetLastTrade</stp>
        <stp/>
        <stp>T</stp>
        <tr r="K35" s="2"/>
      </tp>
      <tp>
        <v>-10.416666666666666</v>
        <stp/>
        <stp>ContractData</stp>
        <stp>C.US.KOSX142700</stp>
        <stp>PerCentNetLastTrade</stp>
        <stp/>
        <stp>T</stp>
        <tr r="K97" s="2"/>
        <tr r="K97" s="2"/>
      </tp>
      <tp>
        <v>-1.9305019305019304</v>
        <stp/>
        <stp>ContractData</stp>
        <stp>C.US.KOSZ142500</stp>
        <stp>PerCentNetLastTrade</stp>
        <stp/>
        <stp>T</stp>
        <tr r="K159" s="2"/>
        <tr r="K159" s="2"/>
      </tp>
      <tp>
        <v>3.7878787878787881</v>
        <stp/>
        <stp>ContractData</stp>
        <stp>C.US.KOSX142475</stp>
        <stp>PerCentNetLastTrade</stp>
        <stp/>
        <stp>T</stp>
        <tr r="K88" s="2"/>
        <tr r="K88" s="2"/>
      </tp>
      <tp>
        <v>-4.1811846689895473</v>
        <stp/>
        <stp>ContractData</stp>
        <stp>C.US.KOSZ142675</stp>
        <stp>PerCentNetLastTrade</stp>
        <stp/>
        <stp>T</stp>
        <tr r="K166" s="2"/>
        <tr r="K166" s="2"/>
      </tp>
      <tp>
        <v>0.75</v>
        <stp/>
        <stp>ContractData</stp>
        <stp>P.US.KOSH152775</stp>
        <stp>PerCentNetLastTrade</stp>
        <stp/>
        <stp>T</stp>
        <tr r="K415" s="2"/>
        <tr r="K415" s="2"/>
      </tp>
      <tp>
        <v>-43.25</v>
        <stp/>
        <stp>ContractData</stp>
        <stp>C.US.KOSU152950</stp>
        <stp>PerCentNetLastTrade</stp>
        <stp/>
        <stp>T</stp>
        <tr r="K527" s="2"/>
        <tr r="K527" s="2"/>
      </tp>
      <tp t="s">
        <v/>
        <stp/>
        <stp>ContractData</stp>
        <stp>C.US.KOSZ152650</stp>
        <stp>PerCentNetLastTrade</stp>
        <stp/>
        <stp>T</stp>
        <tr r="K585" s="2"/>
      </tp>
      <tp>
        <v>1.0899182561307903</v>
        <stp/>
        <stp>ContractData</stp>
        <stp>P.US.KOSF152950</stp>
        <stp>PerCentNetLastTrade</stp>
        <stp/>
        <stp>T</stp>
        <tr r="K282" s="2"/>
        <tr r="K282" s="2"/>
      </tp>
      <tp>
        <v>6.1111111111111107</v>
        <stp/>
        <stp>ContractData</stp>
        <stp>P.US.KOSH152750</stp>
        <stp>PerCentNetLastTrade</stp>
        <stp/>
        <stp>T</stp>
        <tr r="K414" s="2"/>
        <tr r="K414" s="2"/>
      </tp>
      <tp t="s">
        <v/>
        <stp/>
        <stp>ContractData</stp>
        <stp>P.US.KOSM152250</stp>
        <stp>PerCentNetLastTrade</stp>
        <stp/>
        <stp>T</stp>
        <tr r="K464" s="2"/>
      </tp>
      <tp>
        <v>0.66225165562913912</v>
        <stp/>
        <stp>ContractData</stp>
        <stp>C.US.KOSX142450</stp>
        <stp>PerCentNetLastTrade</stp>
        <stp/>
        <stp>T</stp>
        <tr r="K87" s="2"/>
        <tr r="K87" s="2"/>
      </tp>
      <tp>
        <v>-2.6666666666666665</v>
        <stp/>
        <stp>ContractData</stp>
        <stp>C.US.KOSZ142650</stp>
        <stp>PerCentNetLastTrade</stp>
        <stp/>
        <stp>T</stp>
        <tr r="K165" s="2"/>
        <tr r="K165" s="2"/>
      </tp>
      <tp>
        <v>-2.2988505747126435</v>
        <stp/>
        <stp>ContractData</stp>
        <stp>C.US.KOSX142425</stp>
        <stp>PerCentNetLastTrade</stp>
        <stp/>
        <stp>T</stp>
        <tr r="K86" s="2"/>
        <tr r="K86" s="2"/>
      </tp>
      <tp>
        <v>-2.0833333333333335</v>
        <stp/>
        <stp>ContractData</stp>
        <stp>C.US.KOSZ142625</stp>
        <stp>PerCentNetLastTrade</stp>
        <stp/>
        <stp>T</stp>
        <tr r="K164" s="2"/>
        <tr r="K164" s="2"/>
      </tp>
      <tp>
        <v>1.167883211678832</v>
        <stp/>
        <stp>ContractData</stp>
        <stp>P.US.KOSF152925</stp>
        <stp>PerCentNetLastTrade</stp>
        <stp/>
        <stp>T</stp>
        <tr r="K281" s="2"/>
        <tr r="K281" s="2"/>
      </tp>
      <tp>
        <v>0.3105590062111801</v>
        <stp/>
        <stp>ContractData</stp>
        <stp>P.US.KOSH152725</stp>
        <stp>PerCentNetLastTrade</stp>
        <stp/>
        <stp>T</stp>
        <tr r="K413" s="2"/>
        <tr r="K413" s="2"/>
      </tp>
      <tp>
        <v>-40</v>
        <stp/>
        <stp>ContractData</stp>
        <stp>C.US.KOSU152900</stp>
        <stp>PerCentNetLastTrade</stp>
        <stp/>
        <stp>T</stp>
        <tr r="K525" s="2"/>
        <tr r="K525" s="2"/>
      </tp>
      <tp>
        <v>-2.6845637583892619</v>
        <stp/>
        <stp>ContractData</stp>
        <stp>C.US.KOSZ152600</stp>
        <stp>PerCentNetLastTrade</stp>
        <stp/>
        <stp>T</stp>
        <tr r="K583" s="2"/>
        <tr r="K583" s="2"/>
      </tp>
      <tp>
        <v>1.2578616352201257</v>
        <stp/>
        <stp>ContractData</stp>
        <stp>P.US.KOSF152900</stp>
        <stp>PerCentNetLastTrade</stp>
        <stp/>
        <stp>T</stp>
        <tr r="K280" s="2"/>
        <tr r="K280" s="2"/>
      </tp>
      <tp>
        <v>0</v>
        <stp/>
        <stp>ContractData</stp>
        <stp>P.US.KOSH152700</stp>
        <stp>PerCentNetLastTrade</stp>
        <stp/>
        <stp>T</stp>
        <tr r="K412" s="2"/>
        <tr r="K412" s="2"/>
      </tp>
      <tp>
        <v>-2.6960784313725492</v>
        <stp/>
        <stp>ContractData</stp>
        <stp>C.US.KOSX142400</stp>
        <stp>PerCentNetLastTrade</stp>
        <stp/>
        <stp>T</stp>
        <tr r="K85" s="2"/>
        <tr r="K85" s="2"/>
      </tp>
      <tp>
        <v>-1.6666666666666667</v>
        <stp/>
        <stp>ContractData</stp>
        <stp>C.US.KOSZ142600</stp>
        <stp>PerCentNetLastTrade</stp>
        <stp/>
        <stp>T</stp>
        <tr r="K163" s="2"/>
        <tr r="K163" s="2"/>
      </tp>
      <tp>
        <v>-2.6548672566371683</v>
        <stp/>
        <stp>ContractData</stp>
        <stp>C.US.KOSX142575</stp>
        <stp>PerCentNetLastTrade</stp>
        <stp/>
        <stp>T</stp>
        <tr r="K92" s="2"/>
        <tr r="K92" s="2"/>
      </tp>
      <tp>
        <v>-2.4390243902439024</v>
        <stp/>
        <stp>ContractData</stp>
        <stp>C.US.KOSZ142775</stp>
        <stp>PerCentNetLastTrade</stp>
        <stp/>
        <stp>T</stp>
        <tr r="K170" s="2"/>
        <tr r="K170" s="2"/>
      </tp>
      <tp>
        <v>1.1904761904761905</v>
        <stp/>
        <stp>ContractData</stp>
        <stp>P.US.KOSF152875</stp>
        <stp>PerCentNetLastTrade</stp>
        <stp/>
        <stp>T</stp>
        <tr r="K279" s="2"/>
        <tr r="K279" s="2"/>
      </tp>
      <tp>
        <v>-0.39840637450199201</v>
        <stp/>
        <stp>ContractData</stp>
        <stp>P.US.KOSH152675</stp>
        <stp>PerCentNetLastTrade</stp>
        <stp/>
        <stp>T</stp>
        <tr r="K411" s="2"/>
        <tr r="K411" s="2"/>
      </tp>
      <tp>
        <v>-4.8192771084337354</v>
        <stp/>
        <stp>ContractData</stp>
        <stp>C.US.KOSU152850</stp>
        <stp>PerCentNetLastTrade</stp>
        <stp/>
        <stp>T</stp>
        <tr r="K523" s="2"/>
        <tr r="K523" s="2"/>
      </tp>
      <tp t="s">
        <v/>
        <stp/>
        <stp>ContractData</stp>
        <stp>C.US.KOSZ152750</stp>
        <stp>PerCentNetLastTrade</stp>
        <stp/>
        <stp>T</stp>
        <tr r="K589" s="2"/>
      </tp>
      <tp>
        <v>1.2962962962962963</v>
        <stp/>
        <stp>ContractData</stp>
        <stp>P.US.KOSF152850</stp>
        <stp>PerCentNetLastTrade</stp>
        <stp/>
        <stp>T</stp>
        <tr r="K278" s="2"/>
        <tr r="K278" s="2"/>
      </tp>
      <tp>
        <v>-0.45871559633027525</v>
        <stp/>
        <stp>ContractData</stp>
        <stp>P.US.KOSH152650</stp>
        <stp>PerCentNetLastTrade</stp>
        <stp/>
        <stp>T</stp>
        <tr r="K410" s="2"/>
        <tr r="K410" s="2"/>
      </tp>
      <tp>
        <v>2.7777777777777777</v>
        <stp/>
        <stp>ContractData</stp>
        <stp>P.US.KOSM152350</stp>
        <stp>PerCentNetLastTrade</stp>
        <stp/>
        <stp>T</stp>
        <tr r="K468" s="2"/>
        <tr r="K468" s="2"/>
      </tp>
      <tp>
        <v>-4.0540540540540544</v>
        <stp/>
        <stp>ContractData</stp>
        <stp>C.US.KOSX142550</stp>
        <stp>PerCentNetLastTrade</stp>
        <stp/>
        <stp>T</stp>
        <tr r="K91" s="2"/>
        <tr r="K91" s="2"/>
      </tp>
      <tp>
        <v>-5.1282051282051286</v>
        <stp/>
        <stp>ContractData</stp>
        <stp>C.US.KOSZ142750</stp>
        <stp>PerCentNetLastTrade</stp>
        <stp/>
        <stp>T</stp>
        <tr r="K169" s="2"/>
        <tr r="K169" s="2"/>
      </tp>
      <tp>
        <v>-3.8251366120218577</v>
        <stp/>
        <stp>ContractData</stp>
        <stp>C.US.KOSX142525</stp>
        <stp>PerCentNetLastTrade</stp>
        <stp/>
        <stp>T</stp>
        <tr r="K90" s="2"/>
        <tr r="K90" s="2"/>
      </tp>
      <tp>
        <v>-3.7974683544303796</v>
        <stp/>
        <stp>ContractData</stp>
        <stp>C.US.KOSZ142725</stp>
        <stp>PerCentNetLastTrade</stp>
        <stp/>
        <stp>T</stp>
        <tr r="K168" s="2"/>
        <tr r="K168" s="2"/>
      </tp>
      <tp>
        <v>1.2170385395537526</v>
        <stp/>
        <stp>ContractData</stp>
        <stp>P.US.KOSF152825</stp>
        <stp>PerCentNetLastTrade</stp>
        <stp/>
        <stp>T</stp>
        <tr r="K277" s="2"/>
        <tr r="K277" s="2"/>
      </tp>
      <tp>
        <v>-1.5873015873015872</v>
        <stp/>
        <stp>ContractData</stp>
        <stp>P.US.KOSH152625</stp>
        <stp>PerCentNetLastTrade</stp>
        <stp/>
        <stp>T</stp>
        <tr r="K409" s="2"/>
        <tr r="K409" s="2"/>
      </tp>
      <tp>
        <v>-3.7735849056603774</v>
        <stp/>
        <stp>ContractData</stp>
        <stp>C.US.KOSU152800</stp>
        <stp>PerCentNetLastTrade</stp>
        <stp/>
        <stp>T</stp>
        <tr r="K521" s="2"/>
        <tr r="K521" s="2"/>
      </tp>
      <tp>
        <v>-3.8461538461538463</v>
        <stp/>
        <stp>ContractData</stp>
        <stp>C.US.KOSZ152700</stp>
        <stp>PerCentNetLastTrade</stp>
        <stp/>
        <stp>T</stp>
        <tr r="K587" s="2"/>
        <tr r="K587" s="2"/>
      </tp>
      <tp>
        <v>1.1185682326621924</v>
        <stp/>
        <stp>ContractData</stp>
        <stp>P.US.KOSF152800</stp>
        <stp>PerCentNetLastTrade</stp>
        <stp/>
        <stp>T</stp>
        <tr r="K276" s="2"/>
        <tr r="K276" s="2"/>
      </tp>
      <tp>
        <v>18.75</v>
        <stp/>
        <stp>ContractData</stp>
        <stp>P.US.KOSH152600</stp>
        <stp>PerCentNetLastTrade</stp>
        <stp/>
        <stp>T</stp>
        <tr r="K408" s="2"/>
        <tr r="K408" s="2"/>
      </tp>
      <tp>
        <v>3.9426523297491038</v>
        <stp/>
        <stp>ContractData</stp>
        <stp>P.US.KOSM152300</stp>
        <stp>PerCentNetLastTrade</stp>
        <stp/>
        <stp>T</stp>
        <tr r="K466" s="2"/>
        <tr r="K466" s="2"/>
      </tp>
      <tp>
        <v>0.45045045045045046</v>
        <stp/>
        <stp>ContractData</stp>
        <stp>C.US.KOSX142500</stp>
        <stp>PerCentNetLastTrade</stp>
        <stp/>
        <stp>T</stp>
        <tr r="K89" s="2"/>
        <tr r="K89" s="2"/>
      </tp>
      <tp>
        <v>-7.4074074074074074</v>
        <stp/>
        <stp>ContractData</stp>
        <stp>C.US.KOSZ142700</stp>
        <stp>PerCentNetLastTrade</stp>
        <stp/>
        <stp>T</stp>
        <tr r="K167" s="2"/>
        <tr r="K167" s="2"/>
      </tp>
      <tp>
        <v>-5.4347826086956523</v>
        <stp/>
        <stp>ContractData</stp>
        <stp>P.US.KOSV142775</stp>
        <stp>PerCentNetLastTrade</stp>
        <stp/>
        <stp>T</stp>
        <tr r="K65" s="2"/>
        <tr r="K65" s="2"/>
      </tp>
      <tp>
        <v>-3.0888030888030888</v>
        <stp/>
        <stp>ContractData</stp>
        <stp>C.US.KOSF152475</stp>
        <stp>PerCentNetLastTrade</stp>
        <stp/>
        <stp>T</stp>
        <tr r="K228" s="2"/>
        <tr r="K228" s="2"/>
      </tp>
      <tp t="s">
        <v/>
        <stp/>
        <stp>ContractData</stp>
        <stp>C.US.KOSG152575</stp>
        <stp>PerCentNetLastTrade</stp>
        <stp/>
        <stp>T</stp>
        <tr r="K302" s="2"/>
      </tp>
      <tp>
        <v>-2.7027027027027026</v>
        <stp/>
        <stp>ContractData</stp>
        <stp>C.US.KOSF152450</stp>
        <stp>PerCentNetLastTrade</stp>
        <stp/>
        <stp>T</stp>
        <tr r="K227" s="2"/>
        <tr r="K227" s="2"/>
      </tp>
      <tp t="s">
        <v/>
        <stp/>
        <stp>ContractData</stp>
        <stp>C.US.KOSG152550</stp>
        <stp>PerCentNetLastTrade</stp>
        <stp/>
        <stp>T</stp>
        <tr r="K301" s="2"/>
      </tp>
      <tp>
        <v>-7.1428571428571432</v>
        <stp/>
        <stp>ContractData</stp>
        <stp>P.US.KOSU152450</stp>
        <stp>PerCentNetLastTrade</stp>
        <stp/>
        <stp>T</stp>
        <tr r="K542" s="2"/>
        <tr r="K542" s="2"/>
      </tp>
      <tp>
        <v>2.8662420382165603</v>
        <stp/>
        <stp>ContractData</stp>
        <stp>P.US.KOSV142750</stp>
        <stp>PerCentNetLastTrade</stp>
        <stp/>
        <stp>T</stp>
        <tr r="K64" s="2"/>
        <tr r="K64" s="2"/>
      </tp>
      <tp>
        <v>1.2802275960170697</v>
        <stp/>
        <stp>ContractData</stp>
        <stp>P.US.KOSX142950</stp>
        <stp>PerCentNetLastTrade</stp>
        <stp/>
        <stp>T</stp>
        <tr r="K142" s="2"/>
        <tr r="K142" s="2"/>
      </tp>
      <tp>
        <v>0</v>
        <stp/>
        <stp>ContractData</stp>
        <stp>P.US.KOSV142725</stp>
        <stp>PerCentNetLastTrade</stp>
        <stp/>
        <stp>T</stp>
        <tr r="K63" s="2"/>
        <tr r="K63" s="2"/>
      </tp>
      <tp>
        <v>1.2232415902140672</v>
        <stp/>
        <stp>ContractData</stp>
        <stp>P.US.KOSX142925</stp>
        <stp>PerCentNetLastTrade</stp>
        <stp/>
        <stp>T</stp>
        <tr r="K141" s="2"/>
        <tr r="K141" s="2"/>
      </tp>
      <tp>
        <v>-8.3565459610027855</v>
        <stp/>
        <stp>ContractData</stp>
        <stp>C.US.KOSF152425</stp>
        <stp>PerCentNetLastTrade</stp>
        <stp/>
        <stp>T</stp>
        <tr r="K226" s="2"/>
        <tr r="K226" s="2"/>
      </tp>
      <tp t="s">
        <v/>
        <stp/>
        <stp>ContractData</stp>
        <stp>C.US.KOSG152525</stp>
        <stp>PerCentNetLastTrade</stp>
        <stp/>
        <stp>T</stp>
        <tr r="K300" s="2"/>
      </tp>
      <tp>
        <v>-2.3746701846965701</v>
        <stp/>
        <stp>ContractData</stp>
        <stp>C.US.KOSF152400</stp>
        <stp>PerCentNetLastTrade</stp>
        <stp/>
        <stp>T</stp>
        <tr r="K225" s="2"/>
        <tr r="K225" s="2"/>
      </tp>
      <tp t="s">
        <v/>
        <stp/>
        <stp>ContractData</stp>
        <stp>C.US.KOSG152500</stp>
        <stp>PerCentNetLastTrade</stp>
        <stp/>
        <stp>T</stp>
        <tr r="K299" s="2"/>
      </tp>
      <tp>
        <v>-7.333333333333333</v>
        <stp/>
        <stp>ContractData</stp>
        <stp>P.US.KOSU152400</stp>
        <stp>PerCentNetLastTrade</stp>
        <stp/>
        <stp>T</stp>
        <tr r="K540" s="2"/>
        <tr r="K540" s="2"/>
      </tp>
      <tp>
        <v>0.93896713615023475</v>
        <stp/>
        <stp>ContractData</stp>
        <stp>P.US.KOSV142700</stp>
        <stp>PerCentNetLastTrade</stp>
        <stp/>
        <stp>T</stp>
        <tr r="K62" s="2"/>
        <tr r="K62" s="2"/>
      </tp>
      <tp>
        <v>1.490066225165563</v>
        <stp/>
        <stp>ContractData</stp>
        <stp>P.US.KOSX142900</stp>
        <stp>PerCentNetLastTrade</stp>
        <stp/>
        <stp>T</stp>
        <tr r="K140" s="2"/>
        <tr r="K140" s="2"/>
      </tp>
      <tp>
        <v>3.0674846625766872</v>
        <stp/>
        <stp>ContractData</stp>
        <stp>P.US.KOSV142675</stp>
        <stp>PerCentNetLastTrade</stp>
        <stp/>
        <stp>T</stp>
        <tr r="K61" s="2"/>
        <tr r="K61" s="2"/>
      </tp>
      <tp>
        <v>1.6245487364620939</v>
        <stp/>
        <stp>ContractData</stp>
        <stp>P.US.KOSX142875</stp>
        <stp>PerCentNetLastTrade</stp>
        <stp/>
        <stp>T</stp>
        <tr r="K139" s="2"/>
        <tr r="K139" s="2"/>
      </tp>
      <tp>
        <v>-4.4444444444444446</v>
        <stp/>
        <stp>ContractData</stp>
        <stp>C.US.KOSF152575</stp>
        <stp>PerCentNetLastTrade</stp>
        <stp/>
        <stp>T</stp>
        <tr r="K232" s="2"/>
        <tr r="K232" s="2"/>
      </tp>
      <tp t="s">
        <v/>
        <stp/>
        <stp>ContractData</stp>
        <stp>C.US.KOSG152475</stp>
        <stp>PerCentNetLastTrade</stp>
        <stp/>
        <stp>T</stp>
        <tr r="K298" s="2"/>
      </tp>
      <tp>
        <v>-4.3209876543209873</v>
        <stp/>
        <stp>ContractData</stp>
        <stp>C.US.KOSF152550</stp>
        <stp>PerCentNetLastTrade</stp>
        <stp/>
        <stp>T</stp>
        <tr r="K231" s="2"/>
        <tr r="K231" s="2"/>
      </tp>
      <tp t="s">
        <v/>
        <stp/>
        <stp>ContractData</stp>
        <stp>C.US.KOSG152450</stp>
        <stp>PerCentNetLastTrade</stp>
        <stp/>
        <stp>T</stp>
        <tr r="K297" s="2"/>
      </tp>
      <tp>
        <v>-3.8961038961038961</v>
        <stp/>
        <stp>ContractData</stp>
        <stp>P.US.KOSU152550</stp>
        <stp>PerCentNetLastTrade</stp>
        <stp/>
        <stp>T</stp>
        <tr r="K546" s="2"/>
        <tr r="K546" s="2"/>
      </tp>
      <tp>
        <v>5.0847457627118642</v>
        <stp/>
        <stp>ContractData</stp>
        <stp>P.US.KOSV142650</stp>
        <stp>PerCentNetLastTrade</stp>
        <stp/>
        <stp>T</stp>
        <tr r="K60" s="2"/>
        <tr r="K60" s="2"/>
      </tp>
      <tp>
        <v>0.39138943248532287</v>
        <stp/>
        <stp>ContractData</stp>
        <stp>P.US.KOSX142850</stp>
        <stp>PerCentNetLastTrade</stp>
        <stp/>
        <stp>T</stp>
        <tr r="K138" s="2"/>
        <tr r="K138" s="2"/>
      </tp>
      <tp>
        <v>3.75</v>
        <stp/>
        <stp>ContractData</stp>
        <stp>P.US.KOSV142625</stp>
        <stp>PerCentNetLastTrade</stp>
        <stp/>
        <stp>T</stp>
        <tr r="K59" s="2"/>
        <tr r="K59" s="2"/>
      </tp>
      <tp>
        <v>1.7543859649122806</v>
        <stp/>
        <stp>ContractData</stp>
        <stp>P.US.KOSX142825</stp>
        <stp>PerCentNetLastTrade</stp>
        <stp/>
        <stp>T</stp>
        <tr r="K137" s="2"/>
        <tr r="K137" s="2"/>
      </tp>
      <tp>
        <v>-5.1546391752577323</v>
        <stp/>
        <stp>ContractData</stp>
        <stp>C.US.KOSF152525</stp>
        <stp>PerCentNetLastTrade</stp>
        <stp/>
        <stp>T</stp>
        <tr r="K230" s="2"/>
        <tr r="K230" s="2"/>
      </tp>
      <tp t="s">
        <v/>
        <stp/>
        <stp>ContractData</stp>
        <stp>C.US.KOSG152425</stp>
        <stp>PerCentNetLastTrade</stp>
        <stp/>
        <stp>T</stp>
        <tr r="K296" s="2"/>
      </tp>
      <tp>
        <v>-3.1390134529147984</v>
        <stp/>
        <stp>ContractData</stp>
        <stp>C.US.KOSF152500</stp>
        <stp>PerCentNetLastTrade</stp>
        <stp/>
        <stp>T</stp>
        <tr r="K229" s="2"/>
        <tr r="K229" s="2"/>
      </tp>
      <tp t="s">
        <v/>
        <stp/>
        <stp>ContractData</stp>
        <stp>C.US.KOSG152400</stp>
        <stp>PerCentNetLastTrade</stp>
        <stp/>
        <stp>T</stp>
        <tr r="K295" s="2"/>
      </tp>
      <tp>
        <v>-5.1724137931034484</v>
        <stp/>
        <stp>ContractData</stp>
        <stp>P.US.KOSU152500</stp>
        <stp>PerCentNetLastTrade</stp>
        <stp/>
        <stp>T</stp>
        <tr r="K544" s="2"/>
        <tr r="K544" s="2"/>
      </tp>
      <tp>
        <v>3.5856573705179282</v>
        <stp/>
        <stp>ContractData</stp>
        <stp>P.US.KOSV142600</stp>
        <stp>PerCentNetLastTrade</stp>
        <stp/>
        <stp>T</stp>
        <tr r="K58" s="2"/>
        <tr r="K58" s="2"/>
      </tp>
      <tp>
        <v>0</v>
        <stp/>
        <stp>ContractData</stp>
        <stp>P.US.KOSX142800</stp>
        <stp>PerCentNetLastTrade</stp>
        <stp/>
        <stp>T</stp>
        <tr r="K136" s="2"/>
        <tr r="K136" s="2"/>
      </tp>
      <tp>
        <v>4.1379310344827589</v>
        <stp/>
        <stp>ContractData</stp>
        <stp>P.US.KOSV142575</stp>
        <stp>PerCentNetLastTrade</stp>
        <stp/>
        <stp>T</stp>
        <tr r="K57" s="2"/>
        <tr r="K57" s="2"/>
      </tp>
      <tp>
        <v>11.290322580645162</v>
        <stp/>
        <stp>ContractData</stp>
        <stp>C.US.KOSF152675</stp>
        <stp>PerCentNetLastTrade</stp>
        <stp/>
        <stp>T</stp>
        <tr r="K236" s="2"/>
        <tr r="K236" s="2"/>
      </tp>
      <tp t="s">
        <v/>
        <stp/>
        <stp>ContractData</stp>
        <stp>C.US.KOSG152775</stp>
        <stp>PerCentNetLastTrade</stp>
        <stp/>
        <stp>T</stp>
        <tr r="K310" s="2"/>
      </tp>
      <tp>
        <v>-27.868852459016395</v>
        <stp/>
        <stp>ContractData</stp>
        <stp>C.US.KOSH152875</stp>
        <stp>PerCentNetLastTrade</stp>
        <stp/>
        <stp>T</stp>
        <tr r="K384" s="2"/>
        <tr r="K384" s="2"/>
      </tp>
      <tp>
        <v>10.256410256410257</v>
        <stp/>
        <stp>ContractData</stp>
        <stp>C.US.KOSF152650</stp>
        <stp>PerCentNetLastTrade</stp>
        <stp/>
        <stp>T</stp>
        <tr r="K235" s="2"/>
        <tr r="K235" s="2"/>
      </tp>
      <tp t="s">
        <v/>
        <stp/>
        <stp>ContractData</stp>
        <stp>C.US.KOSG152750</stp>
        <stp>PerCentNetLastTrade</stp>
        <stp/>
        <stp>T</stp>
        <tr r="K309" s="2"/>
      </tp>
      <tp>
        <v>-5.3892215568862278</v>
        <stp/>
        <stp>ContractData</stp>
        <stp>C.US.KOSH152850</stp>
        <stp>PerCentNetLastTrade</stp>
        <stp/>
        <stp>T</stp>
        <tr r="K383" s="2"/>
        <tr r="K383" s="2"/>
      </tp>
      <tp>
        <v>-2.4</v>
        <stp/>
        <stp>ContractData</stp>
        <stp>P.US.KOSU152650</stp>
        <stp>PerCentNetLastTrade</stp>
        <stp/>
        <stp>T</stp>
        <tr r="K550" s="2"/>
        <tr r="K550" s="2"/>
      </tp>
      <tp t="s">
        <v/>
        <stp/>
        <stp>ContractData</stp>
        <stp>P.US.KOSZ152950</stp>
        <stp>PerCentNetLastTrade</stp>
        <stp/>
        <stp>T</stp>
        <tr r="K632" s="2"/>
      </tp>
      <tp>
        <v>3.75</v>
        <stp/>
        <stp>ContractData</stp>
        <stp>P.US.KOSV142550</stp>
        <stp>PerCentNetLastTrade</stp>
        <stp/>
        <stp>T</stp>
        <tr r="K56" s="2"/>
        <tr r="K56" s="2"/>
      </tp>
      <tp>
        <v>1.2987012987012987</v>
        <stp/>
        <stp>ContractData</stp>
        <stp>P.US.KOSZ142950</stp>
        <stp>PerCentNetLastTrade</stp>
        <stp/>
        <stp>T</stp>
        <tr r="K212" s="2"/>
        <tr r="K212" s="2"/>
      </tp>
      <tp>
        <v>-2.1739130434782608</v>
        <stp/>
        <stp>ContractData</stp>
        <stp>P.US.KOSV142525</stp>
        <stp>PerCentNetLastTrade</stp>
        <stp/>
        <stp>T</stp>
        <tr r="K55" s="2"/>
        <tr r="K55" s="2"/>
      </tp>
      <tp>
        <v>1.2422360248447204</v>
        <stp/>
        <stp>ContractData</stp>
        <stp>P.US.KOSZ142925</stp>
        <stp>PerCentNetLastTrade</stp>
        <stp/>
        <stp>T</stp>
        <tr r="K211" s="2"/>
        <tr r="K211" s="2"/>
      </tp>
      <tp>
        <v>0</v>
        <stp/>
        <stp>ContractData</stp>
        <stp>C.US.KOSF152625</stp>
        <stp>PerCentNetLastTrade</stp>
        <stp/>
        <stp>T</stp>
        <tr r="K234" s="2"/>
        <tr r="K234" s="2"/>
      </tp>
      <tp t="s">
        <v/>
        <stp/>
        <stp>ContractData</stp>
        <stp>C.US.KOSG152725</stp>
        <stp>PerCentNetLastTrade</stp>
        <stp/>
        <stp>T</stp>
        <tr r="K308" s="2"/>
      </tp>
      <tp>
        <v>-9.2715231788079464</v>
        <stp/>
        <stp>ContractData</stp>
        <stp>C.US.KOSH152825</stp>
        <stp>PerCentNetLastTrade</stp>
        <stp/>
        <stp>T</stp>
        <tr r="K382" s="2"/>
        <tr r="K382" s="2"/>
      </tp>
      <tp>
        <v>-5.3571428571428568</v>
        <stp/>
        <stp>ContractData</stp>
        <stp>C.US.KOSF152600</stp>
        <stp>PerCentNetLastTrade</stp>
        <stp/>
        <stp>T</stp>
        <tr r="K233" s="2"/>
        <tr r="K233" s="2"/>
      </tp>
      <tp t="s">
        <v/>
        <stp/>
        <stp>ContractData</stp>
        <stp>C.US.KOSG152700</stp>
        <stp>PerCentNetLastTrade</stp>
        <stp/>
        <stp>T</stp>
        <tr r="K307" s="2"/>
      </tp>
      <tp>
        <v>-0.86206896551724133</v>
        <stp/>
        <stp>ContractData</stp>
        <stp>C.US.KOSH152800</stp>
        <stp>PerCentNetLastTrade</stp>
        <stp/>
        <stp>T</stp>
        <tr r="K381" s="2"/>
        <tr r="K381" s="2"/>
      </tp>
      <tp>
        <v>-3.0456852791878171</v>
        <stp/>
        <stp>ContractData</stp>
        <stp>P.US.KOSU152600</stp>
        <stp>PerCentNetLastTrade</stp>
        <stp/>
        <stp>T</stp>
        <tr r="K548" s="2"/>
        <tr r="K548" s="2"/>
      </tp>
      <tp>
        <v>-0.16949152542372881</v>
        <stp/>
        <stp>ContractData</stp>
        <stp>P.US.KOSZ152900</stp>
        <stp>PerCentNetLastTrade</stp>
        <stp/>
        <stp>T</stp>
        <tr r="K630" s="2"/>
        <tr r="K630" s="2"/>
      </tp>
      <tp>
        <v>0</v>
        <stp/>
        <stp>ContractData</stp>
        <stp>P.US.KOSV142500</stp>
        <stp>PerCentNetLastTrade</stp>
        <stp/>
        <stp>T</stp>
        <tr r="K54" s="2"/>
        <tr r="K54" s="2"/>
      </tp>
      <tp>
        <v>1.3445378151260505</v>
        <stp/>
        <stp>ContractData</stp>
        <stp>P.US.KOSZ142900</stp>
        <stp>PerCentNetLastTrade</stp>
        <stp/>
        <stp>T</stp>
        <tr r="K210" s="2"/>
        <tr r="K210" s="2"/>
      </tp>
      <tp>
        <v>0</v>
        <stp/>
        <stp>ContractData</stp>
        <stp>P.US.KOSV142475</stp>
        <stp>PerCentNetLastTrade</stp>
        <stp/>
        <stp>T</stp>
        <tr r="K53" s="2"/>
        <tr r="K53" s="2"/>
      </tp>
      <tp>
        <v>1.4652014652014651</v>
        <stp/>
        <stp>ContractData</stp>
        <stp>P.US.KOSZ142875</stp>
        <stp>PerCentNetLastTrade</stp>
        <stp/>
        <stp>T</stp>
        <tr r="K209" s="2"/>
        <tr r="K209" s="2"/>
      </tp>
      <tp>
        <v>11</v>
        <stp/>
        <stp>ContractData</stp>
        <stp>C.US.KOSF152775</stp>
        <stp>PerCentNetLastTrade</stp>
        <stp/>
        <stp>T</stp>
        <tr r="K240" s="2"/>
        <tr r="K240" s="2"/>
      </tp>
      <tp t="s">
        <v/>
        <stp/>
        <stp>ContractData</stp>
        <stp>C.US.KOSG152675</stp>
        <stp>PerCentNetLastTrade</stp>
        <stp/>
        <stp>T</stp>
        <tr r="K306" s="2"/>
      </tp>
      <tp>
        <v>8.695652173913043</v>
        <stp/>
        <stp>ContractData</stp>
        <stp>C.US.KOSF152750</stp>
        <stp>PerCentNetLastTrade</stp>
        <stp/>
        <stp>T</stp>
        <tr r="K239" s="2"/>
        <tr r="K239" s="2"/>
      </tp>
      <tp t="s">
        <v/>
        <stp/>
        <stp>ContractData</stp>
        <stp>C.US.KOSG152650</stp>
        <stp>PerCentNetLastTrade</stp>
        <stp/>
        <stp>T</stp>
        <tr r="K305" s="2"/>
      </tp>
      <tp>
        <v>0</v>
        <stp/>
        <stp>ContractData</stp>
        <stp>C.US.KOSH152950</stp>
        <stp>PerCentNetLastTrade</stp>
        <stp/>
        <stp>T</stp>
        <tr r="K387" s="2"/>
        <tr r="K387" s="2"/>
      </tp>
      <tp>
        <v>-1.3440860215053763</v>
        <stp/>
        <stp>ContractData</stp>
        <stp>P.US.KOSU152750</stp>
        <stp>PerCentNetLastTrade</stp>
        <stp/>
        <stp>T</stp>
        <tr r="K554" s="2"/>
        <tr r="K554" s="2"/>
      </tp>
      <tp t="s">
        <v/>
        <stp/>
        <stp>ContractData</stp>
        <stp>P.US.KOSZ152850</stp>
        <stp>PerCentNetLastTrade</stp>
        <stp/>
        <stp>T</stp>
        <tr r="K628" s="2"/>
      </tp>
      <tp>
        <v>-7.1428571428571432</v>
        <stp/>
        <stp>ContractData</stp>
        <stp>P.US.KOSV142450</stp>
        <stp>PerCentNetLastTrade</stp>
        <stp/>
        <stp>T</stp>
        <tr r="K52" s="2"/>
        <tr r="K52" s="2"/>
      </tp>
      <tp>
        <v>-2.8688524590163933</v>
        <stp/>
        <stp>ContractData</stp>
        <stp>P.US.KOSZ142850</stp>
        <stp>PerCentNetLastTrade</stp>
        <stp/>
        <stp>T</stp>
        <tr r="K208" s="2"/>
        <tr r="K208" s="2"/>
      </tp>
      <tp>
        <v>-16.666666666666668</v>
        <stp/>
        <stp>ContractData</stp>
        <stp>P.US.KOSV142425</stp>
        <stp>PerCentNetLastTrade</stp>
        <stp/>
        <stp>T</stp>
        <tr r="K51" s="2"/>
        <tr r="K51" s="2"/>
      </tp>
      <tp>
        <v>1.5555555555555556</v>
        <stp/>
        <stp>ContractData</stp>
        <stp>P.US.KOSZ142825</stp>
        <stp>PerCentNetLastTrade</stp>
        <stp/>
        <stp>T</stp>
        <tr r="K207" s="2"/>
        <tr r="K207" s="2"/>
      </tp>
      <tp>
        <v>12.359550561797754</v>
        <stp/>
        <stp>ContractData</stp>
        <stp>C.US.KOSF152725</stp>
        <stp>PerCentNetLastTrade</stp>
        <stp/>
        <stp>T</stp>
        <tr r="K238" s="2"/>
        <tr r="K238" s="2"/>
      </tp>
      <tp t="s">
        <v/>
        <stp/>
        <stp>ContractData</stp>
        <stp>C.US.KOSG152625</stp>
        <stp>PerCentNetLastTrade</stp>
        <stp/>
        <stp>T</stp>
        <tr r="K304" s="2"/>
      </tp>
      <tp>
        <v>-10</v>
        <stp/>
        <stp>ContractData</stp>
        <stp>C.US.KOSH152925</stp>
        <stp>PerCentNetLastTrade</stp>
        <stp/>
        <stp>T</stp>
        <tr r="K386" s="2"/>
        <tr r="K386" s="2"/>
      </tp>
      <tp>
        <v>-0.4</v>
        <stp/>
        <stp>ContractData</stp>
        <stp>C.US.KOSF152700</stp>
        <stp>PerCentNetLastTrade</stp>
        <stp/>
        <stp>T</stp>
        <tr r="K237" s="2"/>
        <tr r="K237" s="2"/>
      </tp>
      <tp t="s">
        <v/>
        <stp/>
        <stp>ContractData</stp>
        <stp>C.US.KOSG152600</stp>
        <stp>PerCentNetLastTrade</stp>
        <stp/>
        <stp>T</stp>
        <tr r="K303" s="2"/>
      </tp>
      <tp>
        <v>0</v>
        <stp/>
        <stp>ContractData</stp>
        <stp>C.US.KOSH152900</stp>
        <stp>PerCentNetLastTrade</stp>
        <stp/>
        <stp>T</stp>
        <tr r="K385" s="2"/>
        <tr r="K385" s="2"/>
      </tp>
      <tp>
        <v>-1.6233766233766234</v>
        <stp/>
        <stp>ContractData</stp>
        <stp>P.US.KOSU152700</stp>
        <stp>PerCentNetLastTrade</stp>
        <stp/>
        <stp>T</stp>
        <tr r="K552" s="2"/>
        <tr r="K552" s="2"/>
      </tp>
      <tp>
        <v>-0.67873303167420818</v>
        <stp/>
        <stp>ContractData</stp>
        <stp>P.US.KOSZ152800</stp>
        <stp>PerCentNetLastTrade</stp>
        <stp/>
        <stp>T</stp>
        <tr r="K626" s="2"/>
        <tr r="K626" s="2"/>
      </tp>
      <tp>
        <v>-11.111111111111111</v>
        <stp/>
        <stp>ContractData</stp>
        <stp>P.US.KOSV142400</stp>
        <stp>PerCentNetLastTrade</stp>
        <stp/>
        <stp>T</stp>
        <tr r="K50" s="2"/>
        <tr r="K50" s="2"/>
      </tp>
      <tp>
        <v>-3.3096926713947989</v>
        <stp/>
        <stp>ContractData</stp>
        <stp>P.US.KOSZ142800</stp>
        <stp>PerCentNetLastTrade</stp>
        <stp/>
        <stp>T</stp>
        <tr r="K206" s="2"/>
        <tr r="K206" s="2"/>
      </tp>
      <tp>
        <v>-14.285714285714286</v>
        <stp/>
        <stp>ContractData</stp>
        <stp>P.US.KOSV142375</stp>
        <stp>PerCentNetLastTrade</stp>
        <stp/>
        <stp>T</stp>
        <tr r="K49" s="2"/>
        <tr r="K49" s="2"/>
      </tp>
      <tp>
        <v>-28.571428571428573</v>
        <stp/>
        <stp>ContractData</stp>
        <stp>P.US.KOSV142350</stp>
        <stp>PerCentNetLastTrade</stp>
        <stp/>
        <stp>T</stp>
        <tr r="K48" s="2"/>
        <tr r="K48" s="2"/>
      </tp>
      <tp>
        <v>0</v>
        <stp/>
        <stp>ContractData</stp>
        <stp>P.US.KOSV142325</stp>
        <stp>PerCentNetLastTrade</stp>
        <stp/>
        <stp>T</stp>
        <tr r="K47" s="2"/>
        <tr r="K47" s="2"/>
      </tp>
      <tp>
        <v>-40</v>
        <stp/>
        <stp>ContractData</stp>
        <stp>P.US.KOSV142300</stp>
        <stp>PerCentNetLastTrade</stp>
        <stp/>
        <stp>T</stp>
        <tr r="K46" s="2"/>
        <tr r="K46" s="2"/>
      </tp>
      <tp>
        <v>-33.333333333333336</v>
        <stp/>
        <stp>ContractData</stp>
        <stp>P.US.KOSV142275</stp>
        <stp>PerCentNetLastTrade</stp>
        <stp/>
        <stp>T</stp>
        <tr r="K45" s="2"/>
        <tr r="K45" s="2"/>
      </tp>
      <tp>
        <v>-1.3114754098360655</v>
        <stp/>
        <stp>ContractData</stp>
        <stp>C.US.KOSF152275</stp>
        <stp>PerCentNetLastTrade</stp>
        <stp/>
        <stp>T</stp>
        <tr r="K220" s="2"/>
        <tr r="K220" s="2"/>
      </tp>
      <tp t="s">
        <v/>
        <stp/>
        <stp>ContractData</stp>
        <stp>C.US.KOSG152375</stp>
        <stp>PerCentNetLastTrade</stp>
        <stp/>
        <stp>T</stp>
        <tr r="K294" s="2"/>
      </tp>
      <tp t="s">
        <v/>
        <stp/>
        <stp>ContractData</stp>
        <stp>C.US.KOSG152350</stp>
        <stp>PerCentNetLastTrade</stp>
        <stp/>
        <stp>T</stp>
        <tr r="K293" s="2"/>
      </tp>
      <tp>
        <v>-2.2935779816513762</v>
        <stp/>
        <stp>ContractData</stp>
        <stp>C.US.KOSM152950</stp>
        <stp>PerCentNetLastTrade</stp>
        <stp/>
        <stp>T</stp>
        <tr r="K457" s="2"/>
        <tr r="K457" s="2"/>
      </tp>
      <tp t="s">
        <v/>
        <stp/>
        <stp>ContractData</stp>
        <stp>P.US.KOSU152250</stp>
        <stp>PerCentNetLastTrade</stp>
        <stp/>
        <stp>T</stp>
        <tr r="K534" s="2"/>
      </tp>
      <tp t="s">
        <v/>
        <stp/>
        <stp>ContractData</stp>
        <stp>C.US.KOSG152325</stp>
        <stp>PerCentNetLastTrade</stp>
        <stp/>
        <stp>T</stp>
        <tr r="K292" s="2"/>
      </tp>
      <tp t="s">
        <v/>
        <stp/>
        <stp>ContractData</stp>
        <stp>C.US.KOSG152300</stp>
        <stp>PerCentNetLastTrade</stp>
        <stp/>
        <stp>T</stp>
        <tr r="K291" s="2"/>
      </tp>
      <tp>
        <v>-7.4468085106382977</v>
        <stp/>
        <stp>ContractData</stp>
        <stp>C.US.KOSM152900</stp>
        <stp>PerCentNetLastTrade</stp>
        <stp/>
        <stp>T</stp>
        <tr r="K455" s="2"/>
        <tr r="K455" s="2"/>
      </tp>
      <tp>
        <v>-2.1276595744680851</v>
        <stp/>
        <stp>ContractData</stp>
        <stp>C.US.KOSF152375</stp>
        <stp>PerCentNetLastTrade</stp>
        <stp/>
        <stp>T</stp>
        <tr r="K224" s="2"/>
        <tr r="K224" s="2"/>
      </tp>
      <tp t="s">
        <v/>
        <stp/>
        <stp>ContractData</stp>
        <stp>C.US.KOSG152275</stp>
        <stp>PerCentNetLastTrade</stp>
        <stp/>
        <stp>T</stp>
        <tr r="K290" s="2"/>
      </tp>
      <tp>
        <v>-1.7094017094017093</v>
        <stp/>
        <stp>ContractData</stp>
        <stp>C.US.KOSF152350</stp>
        <stp>PerCentNetLastTrade</stp>
        <stp/>
        <stp>T</stp>
        <tr r="K223" s="2"/>
        <tr r="K223" s="2"/>
      </tp>
      <tp>
        <v>-5.6818181818181817</v>
        <stp/>
        <stp>ContractData</stp>
        <stp>C.US.KOSM152850</stp>
        <stp>PerCentNetLastTrade</stp>
        <stp/>
        <stp>T</stp>
        <tr r="K453" s="2"/>
        <tr r="K453" s="2"/>
      </tp>
      <tp>
        <v>-6.5</v>
        <stp/>
        <stp>ContractData</stp>
        <stp>P.US.KOSU152350</stp>
        <stp>PerCentNetLastTrade</stp>
        <stp/>
        <stp>T</stp>
        <tr r="K538" s="2"/>
        <tr r="K538" s="2"/>
      </tp>
      <tp>
        <v>-1.7475728155339805</v>
        <stp/>
        <stp>ContractData</stp>
        <stp>C.US.KOSF152325</stp>
        <stp>PerCentNetLastTrade</stp>
        <stp/>
        <stp>T</stp>
        <tr r="K222" s="2"/>
        <tr r="K222" s="2"/>
      </tp>
      <tp>
        <v>-1.4234875444839858</v>
        <stp/>
        <stp>ContractData</stp>
        <stp>C.US.KOSF152300</stp>
        <stp>PerCentNetLastTrade</stp>
        <stp/>
        <stp>T</stp>
        <tr r="K221" s="2"/>
        <tr r="K221" s="2"/>
      </tp>
      <tp>
        <v>-5.5555555555555554</v>
        <stp/>
        <stp>ContractData</stp>
        <stp>C.US.KOSM152800</stp>
        <stp>PerCentNetLastTrade</stp>
        <stp/>
        <stp>T</stp>
        <tr r="K451" s="2"/>
        <tr r="K451" s="2"/>
      </tp>
      <tp>
        <v>-11.851851851851851</v>
        <stp/>
        <stp>ContractData</stp>
        <stp>P.US.KOSU152300</stp>
        <stp>PerCentNetLastTrade</stp>
        <stp/>
        <stp>T</stp>
        <tr r="K536" s="2"/>
        <tr r="K536" s="2"/>
      </tp>
      <tp>
        <v>0</v>
        <stp/>
        <stp>ContractData</stp>
        <stp>P.US.KOSZ142375</stp>
        <stp>PerCentNetLastTrade</stp>
        <stp/>
        <stp>T</stp>
        <tr r="K189" s="2"/>
        <tr r="K189" s="2"/>
      </tp>
      <tp>
        <v>1.5772870662460567</v>
        <stp/>
        <stp>ContractData</stp>
        <stp>C.US.KOSH152275</stp>
        <stp>PerCentNetLastTrade</stp>
        <stp/>
        <stp>T</stp>
        <tr r="K360" s="2"/>
        <tr r="K360" s="2"/>
      </tp>
      <tp>
        <v>-4.2105263157894735</v>
        <stp/>
        <stp>ContractData</stp>
        <stp>C.US.KOSM152750</stp>
        <stp>PerCentNetLastTrade</stp>
        <stp/>
        <stp>T</stp>
        <tr r="K449" s="2"/>
        <tr r="K449" s="2"/>
      </tp>
      <tp t="s">
        <v/>
        <stp/>
        <stp>ContractData</stp>
        <stp>P.US.KOSZ152350</stp>
        <stp>PerCentNetLastTrade</stp>
        <stp/>
        <stp>T</stp>
        <tr r="K608" s="2"/>
      </tp>
      <tp>
        <v>-1.7241379310344827</v>
        <stp/>
        <stp>ContractData</stp>
        <stp>P.US.KOSZ142350</stp>
        <stp>PerCentNetLastTrade</stp>
        <stp/>
        <stp>T</stp>
        <tr r="K188" s="2"/>
        <tr r="K188" s="2"/>
      </tp>
      <tp>
        <v>0</v>
        <stp/>
        <stp>ContractData</stp>
        <stp>P.US.KOSZ142325</stp>
        <stp>PerCentNetLastTrade</stp>
        <stp/>
        <stp>T</stp>
        <tr r="K187" s="2"/>
        <tr r="K187" s="2"/>
      </tp>
      <tp>
        <v>-15.277777777777779</v>
        <stp/>
        <stp>ContractData</stp>
        <stp>C.US.KOSM152700</stp>
        <stp>PerCentNetLastTrade</stp>
        <stp/>
        <stp>T</stp>
        <tr r="K447" s="2"/>
        <tr r="K447" s="2"/>
      </tp>
      <tp>
        <v>202.70270270270271</v>
        <stp/>
        <stp>ContractData</stp>
        <stp>P.US.KOSZ152300</stp>
        <stp>PerCentNetLastTrade</stp>
        <stp/>
        <stp>T</stp>
        <tr r="K606" s="2"/>
        <tr r="K606" s="2"/>
      </tp>
      <tp>
        <v>-2.6315789473684212</v>
        <stp/>
        <stp>ContractData</stp>
        <stp>P.US.KOSZ142300</stp>
        <stp>PerCentNetLastTrade</stp>
        <stp/>
        <stp>T</stp>
        <tr r="K186" s="2"/>
        <tr r="K186" s="2"/>
      </tp>
      <tp>
        <v>0</v>
        <stp/>
        <stp>ContractData</stp>
        <stp>P.US.KOSZ142275</stp>
        <stp>PerCentNetLastTrade</stp>
        <stp/>
        <stp>T</stp>
        <tr r="K185" s="2"/>
        <tr r="K185" s="2"/>
      </tp>
      <tp>
        <v>-1.7582417582417582</v>
        <stp/>
        <stp>ContractData</stp>
        <stp>C.US.KOSH152375</stp>
        <stp>PerCentNetLastTrade</stp>
        <stp/>
        <stp>T</stp>
        <tr r="K364" s="2"/>
        <tr r="K364" s="2"/>
      </tp>
      <tp>
        <v>-1.8036072144288577</v>
        <stp/>
        <stp>ContractData</stp>
        <stp>C.US.KOSH152350</stp>
        <stp>PerCentNetLastTrade</stp>
        <stp/>
        <stp>T</stp>
        <tr r="K363" s="2"/>
        <tr r="K363" s="2"/>
      </tp>
      <tp>
        <v>-4.2424242424242422</v>
        <stp/>
        <stp>ContractData</stp>
        <stp>C.US.KOSM152650</stp>
        <stp>PerCentNetLastTrade</stp>
        <stp/>
        <stp>T</stp>
        <tr r="K445" s="2"/>
        <tr r="K445" s="2"/>
      </tp>
      <tp>
        <v>-1.6574585635359116</v>
        <stp/>
        <stp>ContractData</stp>
        <stp>C.US.KOSH152325</stp>
        <stp>PerCentNetLastTrade</stp>
        <stp/>
        <stp>T</stp>
        <tr r="K362" s="2"/>
        <tr r="K362" s="2"/>
      </tp>
      <tp>
        <v>-1.5306122448979591</v>
        <stp/>
        <stp>ContractData</stp>
        <stp>C.US.KOSH152300</stp>
        <stp>PerCentNetLastTrade</stp>
        <stp/>
        <stp>T</stp>
        <tr r="K361" s="2"/>
        <tr r="K361" s="2"/>
      </tp>
      <tp>
        <v>-3.3816425120772946</v>
        <stp/>
        <stp>ContractData</stp>
        <stp>C.US.KOSM152600</stp>
        <stp>PerCentNetLastTrade</stp>
        <stp/>
        <stp>T</stp>
        <tr r="K443" s="2"/>
        <tr r="K443" s="2"/>
      </tp>
      <tp>
        <v>-7.1428571428571432</v>
        <stp/>
        <stp>ContractData</stp>
        <stp>P.US.KOSX142375</stp>
        <stp>PerCentNetLastTrade</stp>
        <stp/>
        <stp>T</stp>
        <tr r="K119" s="2"/>
        <tr r="K119" s="2"/>
      </tp>
      <tp>
        <v>-2.3076923076923075</v>
        <stp/>
        <stp>ContractData</stp>
        <stp>C.US.KOSM152550</stp>
        <stp>PerCentNetLastTrade</stp>
        <stp/>
        <stp>T</stp>
        <tr r="K441" s="2"/>
        <tr r="K441" s="2"/>
      </tp>
      <tp>
        <v>-8.3333333333333339</v>
        <stp/>
        <stp>ContractData</stp>
        <stp>P.US.KOSX142350</stp>
        <stp>PerCentNetLastTrade</stp>
        <stp/>
        <stp>T</stp>
        <tr r="K118" s="2"/>
        <tr r="K118" s="2"/>
      </tp>
      <tp>
        <v>-5.2631578947368425</v>
        <stp/>
        <stp>ContractData</stp>
        <stp>P.US.KOSX142325</stp>
        <stp>PerCentNetLastTrade</stp>
        <stp/>
        <stp>T</stp>
        <tr r="K117" s="2"/>
        <tr r="K117" s="2"/>
      </tp>
      <tp>
        <v>-2.1875</v>
        <stp/>
        <stp>ContractData</stp>
        <stp>C.US.KOSM152500</stp>
        <stp>PerCentNetLastTrade</stp>
        <stp/>
        <stp>T</stp>
        <tr r="K439" s="2"/>
        <tr r="K439" s="2"/>
      </tp>
      <tp>
        <v>-12.5</v>
        <stp/>
        <stp>ContractData</stp>
        <stp>P.US.KOSX142300</stp>
        <stp>PerCentNetLastTrade</stp>
        <stp/>
        <stp>T</stp>
        <tr r="K116" s="2"/>
        <tr r="K116" s="2"/>
      </tp>
      <tp>
        <v>-14.285714285714286</v>
        <stp/>
        <stp>ContractData</stp>
        <stp>P.US.KOSX142275</stp>
        <stp>PerCentNetLastTrade</stp>
        <stp/>
        <stp>T</stp>
        <tr r="K115" s="2"/>
        <tr r="K115" s="2"/>
      </tp>
      <tp>
        <v>-2.0671834625322996</v>
        <stp/>
        <stp>ContractData</stp>
        <stp>C.US.KOSM152450</stp>
        <stp>PerCentNetLastTrade</stp>
        <stp/>
        <stp>T</stp>
        <tr r="K437" s="2"/>
        <tr r="K437" s="2"/>
      </tp>
      <tp>
        <v>-1.5217391304347827</v>
        <stp/>
        <stp>ContractData</stp>
        <stp>C.US.KOSM152400</stp>
        <stp>PerCentNetLastTrade</stp>
        <stp/>
        <stp>T</stp>
        <tr r="K435" s="2"/>
        <tr r="K435" s="2"/>
      </tp>
      <tp>
        <v>4.6875</v>
        <stp/>
        <stp>ContractData</stp>
        <stp>P.US.KOSX142575</stp>
        <stp>PerCentNetLastTrade</stp>
        <stp/>
        <stp>T</stp>
        <tr r="K127" s="2"/>
        <tr r="K127" s="2"/>
      </tp>
      <tp>
        <v>1.680672268907563</v>
        <stp/>
        <stp>ContractData</stp>
        <stp>P.US.KOSZ142775</stp>
        <stp>PerCentNetLastTrade</stp>
        <stp/>
        <stp>T</stp>
        <tr r="K205" s="2"/>
        <tr r="K205" s="2"/>
      </tp>
      <tp>
        <v>-35.897435897435898</v>
        <stp/>
        <stp>ContractData</stp>
        <stp>C.US.KOSF152875</stp>
        <stp>PerCentNetLastTrade</stp>
        <stp/>
        <stp>T</stp>
        <tr r="K244" s="2"/>
        <tr r="K244" s="2"/>
      </tp>
      <tp>
        <v>-4.166666666666667</v>
        <stp/>
        <stp>ContractData</stp>
        <stp>C.US.KOSH152675</stp>
        <stp>PerCentNetLastTrade</stp>
        <stp/>
        <stp>T</stp>
        <tr r="K376" s="2"/>
        <tr r="K376" s="2"/>
      </tp>
      <tp>
        <v>-22.916666666666668</v>
        <stp/>
        <stp>ContractData</stp>
        <stp>C.US.KOSF152850</stp>
        <stp>PerCentNetLastTrade</stp>
        <stp/>
        <stp>T</stp>
        <tr r="K243" s="2"/>
        <tr r="K243" s="2"/>
      </tp>
      <tp t="s">
        <v/>
        <stp/>
        <stp>ContractData</stp>
        <stp>C.US.KOSG152950</stp>
        <stp>PerCentNetLastTrade</stp>
        <stp/>
        <stp>T</stp>
        <tr r="K317" s="2"/>
      </tp>
      <tp>
        <v>-4.4247787610619467</v>
        <stp/>
        <stp>ContractData</stp>
        <stp>C.US.KOSH152650</stp>
        <stp>PerCentNetLastTrade</stp>
        <stp/>
        <stp>T</stp>
        <tr r="K375" s="2"/>
        <tr r="K375" s="2"/>
      </tp>
      <tp>
        <v>-1.6605166051660516</v>
        <stp/>
        <stp>ContractData</stp>
        <stp>C.US.KOSM152350</stp>
        <stp>PerCentNetLastTrade</stp>
        <stp/>
        <stp>T</stp>
        <tr r="K433" s="2"/>
        <tr r="K433" s="2"/>
      </tp>
      <tp>
        <v>0</v>
        <stp/>
        <stp>ContractData</stp>
        <stp>P.US.KOSU152850</stp>
        <stp>PerCentNetLastTrade</stp>
        <stp/>
        <stp>T</stp>
        <tr r="K558" s="2"/>
        <tr r="K558" s="2"/>
      </tp>
      <tp t="s">
        <v/>
        <stp/>
        <stp>ContractData</stp>
        <stp>P.US.KOSZ152750</stp>
        <stp>PerCentNetLastTrade</stp>
        <stp/>
        <stp>T</stp>
        <tr r="K624" s="2"/>
      </tp>
      <tp>
        <v>5.1282051282051286</v>
        <stp/>
        <stp>ContractData</stp>
        <stp>P.US.KOSX142550</stp>
        <stp>PerCentNetLastTrade</stp>
        <stp/>
        <stp>T</stp>
        <tr r="K126" s="2"/>
        <tr r="K126" s="2"/>
      </tp>
      <tp>
        <v>-5.1948051948051948</v>
        <stp/>
        <stp>ContractData</stp>
        <stp>P.US.KOSZ142750</stp>
        <stp>PerCentNetLastTrade</stp>
        <stp/>
        <stp>T</stp>
        <tr r="K204" s="2"/>
        <tr r="K204" s="2"/>
      </tp>
      <tp>
        <v>5.8479532163742691</v>
        <stp/>
        <stp>ContractData</stp>
        <stp>P.US.KOSX142525</stp>
        <stp>PerCentNetLastTrade</stp>
        <stp/>
        <stp>T</stp>
        <tr r="K125" s="2"/>
        <tr r="K125" s="2"/>
      </tp>
      <tp>
        <v>1.4760147601476015</v>
        <stp/>
        <stp>ContractData</stp>
        <stp>P.US.KOSZ142725</stp>
        <stp>PerCentNetLastTrade</stp>
        <stp/>
        <stp>T</stp>
        <tr r="K203" s="2"/>
        <tr r="K203" s="2"/>
      </tp>
      <tp>
        <v>19.642857142857142</v>
        <stp/>
        <stp>ContractData</stp>
        <stp>C.US.KOSF152825</stp>
        <stp>PerCentNetLastTrade</stp>
        <stp/>
        <stp>T</stp>
        <tr r="K242" s="2"/>
        <tr r="K242" s="2"/>
      </tp>
      <tp t="s">
        <v/>
        <stp/>
        <stp>ContractData</stp>
        <stp>C.US.KOSG152925</stp>
        <stp>PerCentNetLastTrade</stp>
        <stp/>
        <stp>T</stp>
        <tr r="K316" s="2"/>
      </tp>
      <tp>
        <v>-4.4776119402985071</v>
        <stp/>
        <stp>ContractData</stp>
        <stp>C.US.KOSH152625</stp>
        <stp>PerCentNetLastTrade</stp>
        <stp/>
        <stp>T</stp>
        <tr r="K374" s="2"/>
        <tr r="K374" s="2"/>
      </tp>
      <tp>
        <v>-1.1235955056179776</v>
        <stp/>
        <stp>ContractData</stp>
        <stp>C.US.KOSF152800</stp>
        <stp>PerCentNetLastTrade</stp>
        <stp/>
        <stp>T</stp>
        <tr r="K241" s="2"/>
        <tr r="K241" s="2"/>
      </tp>
      <tp t="s">
        <v/>
        <stp/>
        <stp>ContractData</stp>
        <stp>C.US.KOSG152900</stp>
        <stp>PerCentNetLastTrade</stp>
        <stp/>
        <stp>T</stp>
        <tr r="K315" s="2"/>
      </tp>
      <tp>
        <v>6.962025316455696</v>
        <stp/>
        <stp>ContractData</stp>
        <stp>C.US.KOSH152600</stp>
        <stp>PerCentNetLastTrade</stp>
        <stp/>
        <stp>T</stp>
        <tr r="K373" s="2"/>
        <tr r="K373" s="2"/>
      </tp>
      <tp>
        <v>-1.4354066985645932</v>
        <stp/>
        <stp>ContractData</stp>
        <stp>C.US.KOSM152300</stp>
        <stp>PerCentNetLastTrade</stp>
        <stp/>
        <stp>T</stp>
        <tr r="K431" s="2"/>
        <tr r="K431" s="2"/>
      </tp>
      <tp>
        <v>-0.67720090293453727</v>
        <stp/>
        <stp>ContractData</stp>
        <stp>P.US.KOSU152800</stp>
        <stp>PerCentNetLastTrade</stp>
        <stp/>
        <stp>T</stp>
        <tr r="K556" s="2"/>
        <tr r="K556" s="2"/>
      </tp>
      <tp>
        <v>-1.910828025477707</v>
        <stp/>
        <stp>ContractData</stp>
        <stp>P.US.KOSZ152700</stp>
        <stp>PerCentNetLastTrade</stp>
        <stp/>
        <stp>T</stp>
        <tr r="K622" s="2"/>
        <tr r="K622" s="2"/>
      </tp>
      <tp>
        <v>4.7244094488188972</v>
        <stp/>
        <stp>ContractData</stp>
        <stp>P.US.KOSX142500</stp>
        <stp>PerCentNetLastTrade</stp>
        <stp/>
        <stp>T</stp>
        <tr r="K124" s="2"/>
        <tr r="K124" s="2"/>
      </tp>
      <tp>
        <v>1.3157894736842106</v>
        <stp/>
        <stp>ContractData</stp>
        <stp>P.US.KOSZ142700</stp>
        <stp>PerCentNetLastTrade</stp>
        <stp/>
        <stp>T</stp>
        <tr r="K202" s="2"/>
        <tr r="K202" s="2"/>
      </tp>
      <tp>
        <v>6.5934065934065931</v>
        <stp/>
        <stp>ContractData</stp>
        <stp>P.US.KOSX142475</stp>
        <stp>PerCentNetLastTrade</stp>
        <stp/>
        <stp>T</stp>
        <tr r="K123" s="2"/>
        <tr r="K123" s="2"/>
      </tp>
      <tp>
        <v>2.5</v>
        <stp/>
        <stp>ContractData</stp>
        <stp>P.US.KOSZ142675</stp>
        <stp>PerCentNetLastTrade</stp>
        <stp/>
        <stp>T</stp>
        <tr r="K201" s="2"/>
        <tr r="K201" s="2"/>
      </tp>
      <tp t="s">
        <v/>
        <stp/>
        <stp>ContractData</stp>
        <stp>C.US.KOSG152875</stp>
        <stp>PerCentNetLastTrade</stp>
        <stp/>
        <stp>T</stp>
        <tr r="K314" s="2"/>
      </tp>
      <tp>
        <v>-5.8035714285714288</v>
        <stp/>
        <stp>ContractData</stp>
        <stp>C.US.KOSH152775</stp>
        <stp>PerCentNetLastTrade</stp>
        <stp/>
        <stp>T</stp>
        <tr r="K380" s="2"/>
        <tr r="K380" s="2"/>
      </tp>
      <tp>
        <v>-5.882352941176471</v>
        <stp/>
        <stp>ContractData</stp>
        <stp>C.US.KOSF152950</stp>
        <stp>PerCentNetLastTrade</stp>
        <stp/>
        <stp>T</stp>
        <tr r="K247" s="2"/>
        <tr r="K247" s="2"/>
      </tp>
      <tp t="s">
        <v/>
        <stp/>
        <stp>ContractData</stp>
        <stp>C.US.KOSG152850</stp>
        <stp>PerCentNetLastTrade</stp>
        <stp/>
        <stp>T</stp>
        <tr r="K313" s="2"/>
      </tp>
      <tp>
        <v>-1.4705882352941178</v>
        <stp/>
        <stp>ContractData</stp>
        <stp>C.US.KOSH152750</stp>
        <stp>PerCentNetLastTrade</stp>
        <stp/>
        <stp>T</stp>
        <tr r="K379" s="2"/>
        <tr r="K379" s="2"/>
      </tp>
      <tp t="s">
        <v/>
        <stp/>
        <stp>ContractData</stp>
        <stp>C.US.KOSM152250</stp>
        <stp>PerCentNetLastTrade</stp>
        <stp/>
        <stp>T</stp>
        <tr r="K429" s="2"/>
      </tp>
      <tp>
        <v>0.43988269794721407</v>
        <stp/>
        <stp>ContractData</stp>
        <stp>P.US.KOSU152950</stp>
        <stp>PerCentNetLastTrade</stp>
        <stp/>
        <stp>T</stp>
        <tr r="K562" s="2"/>
        <tr r="K562" s="2"/>
      </tp>
      <tp t="s">
        <v/>
        <stp/>
        <stp>ContractData</stp>
        <stp>P.US.KOSZ152650</stp>
        <stp>PerCentNetLastTrade</stp>
        <stp/>
        <stp>T</stp>
        <tr r="K620" s="2"/>
      </tp>
      <tp>
        <v>5.9701492537313436</v>
        <stp/>
        <stp>ContractData</stp>
        <stp>P.US.KOSX142450</stp>
        <stp>PerCentNetLastTrade</stp>
        <stp/>
        <stp>T</stp>
        <tr r="K122" s="2"/>
        <tr r="K122" s="2"/>
      </tp>
      <tp>
        <v>-2.3952095808383231</v>
        <stp/>
        <stp>ContractData</stp>
        <stp>P.US.KOSZ142650</stp>
        <stp>PerCentNetLastTrade</stp>
        <stp/>
        <stp>T</stp>
        <tr r="K200" s="2"/>
        <tr r="K200" s="2"/>
      </tp>
      <tp>
        <v>-1.8867924528301887</v>
        <stp/>
        <stp>ContractData</stp>
        <stp>P.US.KOSX142425</stp>
        <stp>PerCentNetLastTrade</stp>
        <stp/>
        <stp>T</stp>
        <tr r="K121" s="2"/>
        <tr r="K121" s="2"/>
      </tp>
      <tp>
        <v>6.8702290076335881</v>
        <stp/>
        <stp>ContractData</stp>
        <stp>P.US.KOSZ142625</stp>
        <stp>PerCentNetLastTrade</stp>
        <stp/>
        <stp>T</stp>
        <tr r="K199" s="2"/>
        <tr r="K199" s="2"/>
      </tp>
      <tp>
        <v>53.333333333333336</v>
        <stp/>
        <stp>ContractData</stp>
        <stp>C.US.KOSF152925</stp>
        <stp>PerCentNetLastTrade</stp>
        <stp/>
        <stp>T</stp>
        <tr r="K246" s="2"/>
        <tr r="K246" s="2"/>
      </tp>
      <tp t="s">
        <v/>
        <stp/>
        <stp>ContractData</stp>
        <stp>C.US.KOSG152825</stp>
        <stp>PerCentNetLastTrade</stp>
        <stp/>
        <stp>T</stp>
        <tr r="K312" s="2"/>
      </tp>
      <tp>
        <v>-5.9701492537313436</v>
        <stp/>
        <stp>ContractData</stp>
        <stp>C.US.KOSH152725</stp>
        <stp>PerCentNetLastTrade</stp>
        <stp/>
        <stp>T</stp>
        <tr r="K378" s="2"/>
        <tr r="K378" s="2"/>
      </tp>
      <tp>
        <v>-3.5714285714285716</v>
        <stp/>
        <stp>ContractData</stp>
        <stp>C.US.KOSF152900</stp>
        <stp>PerCentNetLastTrade</stp>
        <stp/>
        <stp>T</stp>
        <tr r="K245" s="2"/>
        <tr r="K245" s="2"/>
      </tp>
      <tp t="s">
        <v/>
        <stp/>
        <stp>ContractData</stp>
        <stp>C.US.KOSG152800</stp>
        <stp>PerCentNetLastTrade</stp>
        <stp/>
        <stp>T</stp>
        <tr r="K311" s="2"/>
      </tp>
      <tp>
        <v>22.5</v>
        <stp/>
        <stp>ContractData</stp>
        <stp>C.US.KOSH152700</stp>
        <stp>PerCentNetLastTrade</stp>
        <stp/>
        <stp>T</stp>
        <tr r="K377" s="2"/>
        <tr r="K377" s="2"/>
      </tp>
      <tp>
        <v>0</v>
        <stp/>
        <stp>ContractData</stp>
        <stp>P.US.KOSU152900</stp>
        <stp>PerCentNetLastTrade</stp>
        <stp/>
        <stp>T</stp>
        <tr r="K560" s="2"/>
        <tr r="K560" s="2"/>
      </tp>
      <tp>
        <v>-4.3062200956937797</v>
        <stp/>
        <stp>ContractData</stp>
        <stp>P.US.KOSZ152600</stp>
        <stp>PerCentNetLastTrade</stp>
        <stp/>
        <stp>T</stp>
        <tr r="K618" s="2"/>
        <tr r="K618" s="2"/>
      </tp>
      <tp>
        <v>0</v>
        <stp/>
        <stp>ContractData</stp>
        <stp>P.US.KOSX142400</stp>
        <stp>PerCentNetLastTrade</stp>
        <stp/>
        <stp>T</stp>
        <tr r="K120" s="2"/>
        <tr r="K120" s="2"/>
      </tp>
      <tp>
        <v>2.7027027027027026</v>
        <stp/>
        <stp>ContractData</stp>
        <stp>P.US.KOSZ142600</stp>
        <stp>PerCentNetLastTrade</stp>
        <stp/>
        <stp>T</stp>
        <tr r="K198" s="2"/>
        <tr r="K198" s="2"/>
      </tp>
      <tp>
        <v>1.3966480446927374</v>
        <stp/>
        <stp>ContractData</stp>
        <stp>P.US.KOSX142775</stp>
        <stp>PerCentNetLastTrade</stp>
        <stp/>
        <stp>T</stp>
        <tr r="K135" s="2"/>
        <tr r="K135" s="2"/>
      </tp>
      <tp>
        <v>-6.666666666666667</v>
        <stp/>
        <stp>ContractData</stp>
        <stp>P.US.KOSZ142575</stp>
        <stp>PerCentNetLastTrade</stp>
        <stp/>
        <stp>T</stp>
        <tr r="K197" s="2"/>
        <tr r="K197" s="2"/>
      </tp>
      <tp>
        <v>-2.6666666666666665</v>
        <stp/>
        <stp>ContractData</stp>
        <stp>C.US.KOSH152475</stp>
        <stp>PerCentNetLastTrade</stp>
        <stp/>
        <stp>T</stp>
        <tr r="K368" s="2"/>
        <tr r="K368" s="2"/>
      </tp>
      <tp>
        <v>4.6511627906976747</v>
        <stp/>
        <stp>ContractData</stp>
        <stp>C.US.KOSH152450</stp>
        <stp>PerCentNetLastTrade</stp>
        <stp/>
        <stp>T</stp>
        <tr r="K367" s="2"/>
        <tr r="K367" s="2"/>
      </tp>
      <tp t="s">
        <v/>
        <stp/>
        <stp>ContractData</stp>
        <stp>P.US.KOSZ152550</stp>
        <stp>PerCentNetLastTrade</stp>
        <stp/>
        <stp>T</stp>
        <tr r="K616" s="2"/>
      </tp>
      <tp>
        <v>-0.69444444444444442</v>
        <stp/>
        <stp>ContractData</stp>
        <stp>P.US.KOSV142950</stp>
        <stp>PerCentNetLastTrade</stp>
        <stp/>
        <stp>T</stp>
        <tr r="K72" s="2"/>
        <tr r="K72" s="2"/>
      </tp>
      <tp>
        <v>-4.166666666666667</v>
        <stp/>
        <stp>ContractData</stp>
        <stp>P.US.KOSX142750</stp>
        <stp>PerCentNetLastTrade</stp>
        <stp/>
        <stp>T</stp>
        <tr r="K134" s="2"/>
        <tr r="K134" s="2"/>
      </tp>
      <tp>
        <v>1.3888888888888888</v>
        <stp/>
        <stp>ContractData</stp>
        <stp>P.US.KOSZ142550</stp>
        <stp>PerCentNetLastTrade</stp>
        <stp/>
        <stp>T</stp>
        <tr r="K196" s="2"/>
        <tr r="K196" s="2"/>
      </tp>
      <tp>
        <v>-2.5411061285500747</v>
        <stp/>
        <stp>ContractData</stp>
        <stp>P.US.KOSV142925</stp>
        <stp>PerCentNetLastTrade</stp>
        <stp/>
        <stp>T</stp>
        <tr r="K71" s="2"/>
        <tr r="K71" s="2"/>
      </tp>
      <tp>
        <v>-5.9649122807017543</v>
        <stp/>
        <stp>ContractData</stp>
        <stp>P.US.KOSX142725</stp>
        <stp>PerCentNetLastTrade</stp>
        <stp/>
        <stp>T</stp>
        <tr r="K133" s="2"/>
        <tr r="K133" s="2"/>
      </tp>
      <tp>
        <v>3.4482758620689653</v>
        <stp/>
        <stp>ContractData</stp>
        <stp>P.US.KOSZ142525</stp>
        <stp>PerCentNetLastTrade</stp>
        <stp/>
        <stp>T</stp>
        <tr r="K195" s="2"/>
        <tr r="K195" s="2"/>
      </tp>
      <tp>
        <v>-2.1390374331550803</v>
        <stp/>
        <stp>ContractData</stp>
        <stp>C.US.KOSH152425</stp>
        <stp>PerCentNetLastTrade</stp>
        <stp/>
        <stp>T</stp>
        <tr r="K366" s="2"/>
        <tr r="K366" s="2"/>
      </tp>
      <tp>
        <v>-1.932367149758454</v>
        <stp/>
        <stp>ContractData</stp>
        <stp>C.US.KOSH152400</stp>
        <stp>PerCentNetLastTrade</stp>
        <stp/>
        <stp>T</stp>
        <tr r="K365" s="2"/>
        <tr r="K365" s="2"/>
      </tp>
      <tp>
        <v>80</v>
        <stp/>
        <stp>ContractData</stp>
        <stp>P.US.KOSZ152500</stp>
        <stp>PerCentNetLastTrade</stp>
        <stp/>
        <stp>T</stp>
        <tr r="K614" s="2"/>
        <tr r="K614" s="2"/>
      </tp>
      <tp>
        <v>-0.32414910858995138</v>
        <stp/>
        <stp>ContractData</stp>
        <stp>P.US.KOSV142900</stp>
        <stp>PerCentNetLastTrade</stp>
        <stp/>
        <stp>T</stp>
        <tr r="K70" s="2"/>
        <tr r="K70" s="2"/>
      </tp>
      <tp>
        <v>2.7027027027027026</v>
        <stp/>
        <stp>ContractData</stp>
        <stp>P.US.KOSX142700</stp>
        <stp>PerCentNetLastTrade</stp>
        <stp/>
        <stp>T</stp>
        <tr r="K132" s="2"/>
        <tr r="K132" s="2"/>
      </tp>
      <tp>
        <v>2.1739130434782608</v>
        <stp/>
        <stp>ContractData</stp>
        <stp>P.US.KOSZ142500</stp>
        <stp>PerCentNetLastTrade</stp>
        <stp/>
        <stp>T</stp>
        <tr r="K194" s="2"/>
        <tr r="K194" s="2"/>
      </tp>
      <tp>
        <v>-0.52539404553415059</v>
        <stp/>
        <stp>ContractData</stp>
        <stp>P.US.KOSV142875</stp>
        <stp>PerCentNetLastTrade</stp>
        <stp/>
        <stp>T</stp>
        <tr r="K69" s="2"/>
        <tr r="K69" s="2"/>
      </tp>
      <tp>
        <v>2.7472527472527473</v>
        <stp/>
        <stp>ContractData</stp>
        <stp>P.US.KOSX142675</stp>
        <stp>PerCentNetLastTrade</stp>
        <stp/>
        <stp>T</stp>
        <tr r="K131" s="2"/>
        <tr r="K131" s="2"/>
      </tp>
      <tp>
        <v>-0.5524861878453039</v>
        <stp/>
        <stp>ContractData</stp>
        <stp>P.US.KOSZ142475</stp>
        <stp>PerCentNetLastTrade</stp>
        <stp/>
        <stp>T</stp>
        <tr r="K193" s="2"/>
        <tr r="K193" s="2"/>
      </tp>
      <tp>
        <v>-3.8888888888888888</v>
        <stp/>
        <stp>ContractData</stp>
        <stp>C.US.KOSH152575</stp>
        <stp>PerCentNetLastTrade</stp>
        <stp/>
        <stp>T</stp>
        <tr r="K372" s="2"/>
        <tr r="K372" s="2"/>
      </tp>
      <tp>
        <v>-2.912621359223301</v>
        <stp/>
        <stp>ContractData</stp>
        <stp>C.US.KOSH152550</stp>
        <stp>PerCentNetLastTrade</stp>
        <stp/>
        <stp>T</stp>
        <tr r="K371" s="2"/>
        <tr r="K371" s="2"/>
      </tp>
      <tp t="s">
        <v/>
        <stp/>
        <stp>ContractData</stp>
        <stp>P.US.KOSZ152450</stp>
        <stp>PerCentNetLastTrade</stp>
        <stp/>
        <stp>T</stp>
        <tr r="K612" s="2"/>
      </tp>
      <tp>
        <v>-1.3333333333333333</v>
        <stp/>
        <stp>ContractData</stp>
        <stp>P.US.KOSV142850</stp>
        <stp>PerCentNetLastTrade</stp>
        <stp/>
        <stp>T</stp>
        <tr r="K68" s="2"/>
        <tr r="K68" s="2"/>
      </tp>
      <tp>
        <v>2.0833333333333335</v>
        <stp/>
        <stp>ContractData</stp>
        <stp>P.US.KOSX142650</stp>
        <stp>PerCentNetLastTrade</stp>
        <stp/>
        <stp>T</stp>
        <tr r="K130" s="2"/>
        <tr r="K130" s="2"/>
      </tp>
      <tp>
        <v>0</v>
        <stp/>
        <stp>ContractData</stp>
        <stp>P.US.KOSZ142450</stp>
        <stp>PerCentNetLastTrade</stp>
        <stp/>
        <stp>T</stp>
        <tr r="K192" s="2"/>
        <tr r="K192" s="2"/>
      </tp>
      <tp>
        <v>0.85836909871244638</v>
        <stp/>
        <stp>ContractData</stp>
        <stp>P.US.KOSV142825</stp>
        <stp>PerCentNetLastTrade</stp>
        <stp/>
        <stp>T</stp>
        <tr r="K67" s="2"/>
        <tr r="K67" s="2"/>
      </tp>
      <tp>
        <v>0.8771929824561403</v>
        <stp/>
        <stp>ContractData</stp>
        <stp>P.US.KOSX142625</stp>
        <stp>PerCentNetLastTrade</stp>
        <stp/>
        <stp>T</stp>
        <tr r="K129" s="2"/>
        <tr r="K129" s="2"/>
      </tp>
      <tp>
        <v>0.8928571428571429</v>
        <stp/>
        <stp>ContractData</stp>
        <stp>P.US.KOSZ142425</stp>
        <stp>PerCentNetLastTrade</stp>
        <stp/>
        <stp>T</stp>
        <tr r="K191" s="2"/>
        <tr r="K191" s="2"/>
      </tp>
      <tp>
        <v>-3.4042553191489362</v>
        <stp/>
        <stp>ContractData</stp>
        <stp>C.US.KOSH152525</stp>
        <stp>PerCentNetLastTrade</stp>
        <stp/>
        <stp>T</stp>
        <tr r="K370" s="2"/>
        <tr r="K370" s="2"/>
      </tp>
      <tp>
        <v>-2.6217228464419478</v>
        <stp/>
        <stp>ContractData</stp>
        <stp>C.US.KOSH152500</stp>
        <stp>PerCentNetLastTrade</stp>
        <stp/>
        <stp>T</stp>
        <tr r="K369" s="2"/>
        <tr r="K369" s="2"/>
      </tp>
      <tp>
        <v>1.25</v>
        <stp/>
        <stp>ContractData</stp>
        <stp>P.US.KOSZ152400</stp>
        <stp>PerCentNetLastTrade</stp>
        <stp/>
        <stp>T</stp>
        <tr r="K610" s="2"/>
        <tr r="K610" s="2"/>
      </tp>
      <tp>
        <v>1.2165450121654502</v>
        <stp/>
        <stp>ContractData</stp>
        <stp>P.US.KOSV142800</stp>
        <stp>PerCentNetLastTrade</stp>
        <stp/>
        <stp>T</stp>
        <tr r="K66" s="2"/>
        <tr r="K66" s="2"/>
      </tp>
      <tp>
        <v>1.1627906976744187</v>
        <stp/>
        <stp>ContractData</stp>
        <stp>P.US.KOSX142600</stp>
        <stp>PerCentNetLastTrade</stp>
        <stp/>
        <stp>T</stp>
        <tr r="K128" s="2"/>
        <tr r="K128" s="2"/>
      </tp>
      <tp>
        <v>1.1235955056179776</v>
        <stp/>
        <stp>ContractData</stp>
        <stp>P.US.KOSZ142400</stp>
        <stp>PerCentNetLastTrade</stp>
        <stp/>
        <stp>T</stp>
        <tr r="K190" s="2"/>
        <tr r="K190" s="2"/>
      </tp>
      <tp>
        <v>260.14999999999998</v>
        <stp/>
        <stp>ContractData</stp>
        <stp>KOS?1</stp>
        <stp>LastTradeorSettle</stp>
        <stp/>
        <stp>T</stp>
        <tr r="S7" s="1"/>
      </tp>
      <tp>
        <v>261.2</v>
        <stp/>
        <stp>ContractData</stp>
        <stp>KOS?1</stp>
        <stp>OpenPrice</stp>
        <stp/>
        <stp>T</stp>
        <tr r="S9" s="1"/>
      </tp>
      <tp>
        <v>114157</v>
        <stp/>
        <stp>ContractData</stp>
        <stp>KOS?1</stp>
        <stp>T_CVol</stp>
        <stp/>
        <stp>T</stp>
        <tr r="W7" s="1"/>
      </tp>
      <tp>
        <v>107264</v>
        <stp/>
        <stp>ContractData</stp>
        <stp>KOS?1</stp>
        <stp>Y_CVol</stp>
        <stp/>
        <stp>T</stp>
        <tr r="W9" s="1"/>
      </tp>
      <tp>
        <v>41907.677777777775</v>
        <stp/>
        <stp>SystemInfo</stp>
        <stp>Linetime</stp>
        <tr r="N80" s="1"/>
        <tr r="R4" s="1"/>
      </tp>
      <tp>
        <v>260.36</v>
        <stp/>
        <stp>ContractData</stp>
        <stp>KOSC</stp>
        <stp>High</stp>
        <stp/>
        <stp>T</stp>
        <tr r="O9" s="1"/>
      </tp>
      <tp t="s">
        <v>KOSPI 200 Index</v>
        <stp/>
        <stp>ContractData</stp>
        <stp>KOSC</stp>
        <stp>LongDescription</stp>
        <stp/>
        <stp>T</stp>
        <tr r="N5" s="1"/>
      </tp>
      <tp t="s">
        <v/>
        <stp/>
        <stp>StudyData</stp>
        <stp>C.US.KOSF152550</stp>
        <stp>Vol</stp>
        <stp>VolType=Exchange,CoCType=Contract</stp>
        <stp>Vol</stp>
        <stp>D</stp>
        <stp>-1</stp>
        <stp>ALL</stp>
        <stp/>
        <stp/>
        <stp>False</stp>
        <stp>T</stp>
        <tr r="H231" s="2"/>
      </tp>
      <tp t="s">
        <v/>
        <stp/>
        <stp>StudyData</stp>
        <stp>C.US.KOSG152450</stp>
        <stp>Vol</stp>
        <stp>VolType=Exchange,CoCType=Contract</stp>
        <stp>Vol</stp>
        <stp>D</stp>
        <stp>-1</stp>
        <stp>ALL</stp>
        <stp/>
        <stp/>
        <stp>False</stp>
        <stp>T</stp>
        <tr r="H297" s="2"/>
      </tp>
      <tp t="s">
        <v/>
        <stp/>
        <stp>StudyData</stp>
        <stp>P.US.KOSU152550</stp>
        <stp>Vol</stp>
        <stp>VolType=Exchange,CoCType=Contract</stp>
        <stp>Vol</stp>
        <stp>D</stp>
        <stp>-1</stp>
        <stp>ALL</stp>
        <stp/>
        <stp/>
        <stp>False</stp>
        <stp>T</stp>
        <tr r="H546" s="2"/>
      </tp>
      <tp t="s">
        <v/>
        <stp/>
        <stp>StudyData</stp>
        <stp>C.US.KOSF152450</stp>
        <stp>Vol</stp>
        <stp>VolType=Exchange,CoCType=Contract</stp>
        <stp>Vol</stp>
        <stp>D</stp>
        <stp>-1</stp>
        <stp>ALL</stp>
        <stp/>
        <stp/>
        <stp>False</stp>
        <stp>T</stp>
        <tr r="H227" s="2"/>
      </tp>
      <tp t="s">
        <v/>
        <stp/>
        <stp>StudyData</stp>
        <stp>C.US.KOSG152550</stp>
        <stp>Vol</stp>
        <stp>VolType=Exchange,CoCType=Contract</stp>
        <stp>Vol</stp>
        <stp>D</stp>
        <stp>-1</stp>
        <stp>ALL</stp>
        <stp/>
        <stp/>
        <stp>False</stp>
        <stp>T</stp>
        <tr r="H301" s="2"/>
      </tp>
      <tp t="s">
        <v/>
        <stp/>
        <stp>StudyData</stp>
        <stp>P.US.KOSU152450</stp>
        <stp>Vol</stp>
        <stp>VolType=Exchange,CoCType=Contract</stp>
        <stp>Vol</stp>
        <stp>D</stp>
        <stp>-1</stp>
        <stp>ALL</stp>
        <stp/>
        <stp/>
        <stp>False</stp>
        <stp>T</stp>
        <tr r="H542" s="2"/>
      </tp>
      <tp t="s">
        <v/>
        <stp/>
        <stp>StudyData</stp>
        <stp>C.US.KOSF152750</stp>
        <stp>Vol</stp>
        <stp>VolType=Exchange,CoCType=Contract</stp>
        <stp>Vol</stp>
        <stp>D</stp>
        <stp>-1</stp>
        <stp>ALL</stp>
        <stp/>
        <stp/>
        <stp>False</stp>
        <stp>T</stp>
        <tr r="H239" s="2"/>
      </tp>
      <tp t="s">
        <v/>
        <stp/>
        <stp>StudyData</stp>
        <stp>C.US.KOSG152650</stp>
        <stp>Vol</stp>
        <stp>VolType=Exchange,CoCType=Contract</stp>
        <stp>Vol</stp>
        <stp>D</stp>
        <stp>-1</stp>
        <stp>ALL</stp>
        <stp/>
        <stp/>
        <stp>False</stp>
        <stp>T</stp>
        <tr r="H305" s="2"/>
      </tp>
      <tp>
        <v>60</v>
        <stp/>
        <stp>StudyData</stp>
        <stp>C.US.KOSH152950</stp>
        <stp>Vol</stp>
        <stp>VolType=Exchange,CoCType=Contract</stp>
        <stp>Vol</stp>
        <stp>D</stp>
        <stp>-1</stp>
        <stp>ALL</stp>
        <stp/>
        <stp/>
        <stp>False</stp>
        <stp>T</stp>
        <tr r="H387" s="2"/>
      </tp>
      <tp t="s">
        <v/>
        <stp/>
        <stp>StudyData</stp>
        <stp>P.US.KOSU152750</stp>
        <stp>Vol</stp>
        <stp>VolType=Exchange,CoCType=Contract</stp>
        <stp>Vol</stp>
        <stp>D</stp>
        <stp>-1</stp>
        <stp>ALL</stp>
        <stp/>
        <stp/>
        <stp>False</stp>
        <stp>T</stp>
        <tr r="H554" s="2"/>
      </tp>
      <tp t="s">
        <v/>
        <stp/>
        <stp>StudyData</stp>
        <stp>P.US.KOSZ152850</stp>
        <stp>Vol</stp>
        <stp>VolType=Exchange,CoCType=Contract</stp>
        <stp>Vol</stp>
        <stp>D</stp>
        <stp>-1</stp>
        <stp>ALL</stp>
        <stp/>
        <stp/>
        <stp>False</stp>
        <stp>T</stp>
        <tr r="H628" s="2"/>
      </tp>
      <tp>
        <v>14</v>
        <stp/>
        <stp>StudyData</stp>
        <stp>C.US.KOSF152650</stp>
        <stp>Vol</stp>
        <stp>VolType=Exchange,CoCType=Contract</stp>
        <stp>Vol</stp>
        <stp>D</stp>
        <stp>-1</stp>
        <stp>ALL</stp>
        <stp/>
        <stp/>
        <stp>False</stp>
        <stp>T</stp>
        <tr r="H235" s="2"/>
      </tp>
      <tp t="s">
        <v/>
        <stp/>
        <stp>StudyData</stp>
        <stp>C.US.KOSG152750</stp>
        <stp>Vol</stp>
        <stp>VolType=Exchange,CoCType=Contract</stp>
        <stp>Vol</stp>
        <stp>D</stp>
        <stp>-1</stp>
        <stp>ALL</stp>
        <stp/>
        <stp/>
        <stp>False</stp>
        <stp>T</stp>
        <tr r="H309" s="2"/>
      </tp>
      <tp>
        <v>162</v>
        <stp/>
        <stp>StudyData</stp>
        <stp>C.US.KOSH152850</stp>
        <stp>Vol</stp>
        <stp>VolType=Exchange,CoCType=Contract</stp>
        <stp>Vol</stp>
        <stp>D</stp>
        <stp>-1</stp>
        <stp>ALL</stp>
        <stp/>
        <stp/>
        <stp>False</stp>
        <stp>T</stp>
        <tr r="H383" s="2"/>
      </tp>
      <tp t="s">
        <v/>
        <stp/>
        <stp>StudyData</stp>
        <stp>P.US.KOSU152650</stp>
        <stp>Vol</stp>
        <stp>VolType=Exchange,CoCType=Contract</stp>
        <stp>Vol</stp>
        <stp>D</stp>
        <stp>-1</stp>
        <stp>ALL</stp>
        <stp/>
        <stp/>
        <stp>False</stp>
        <stp>T</stp>
        <tr r="H550" s="2"/>
      </tp>
      <tp t="s">
        <v/>
        <stp/>
        <stp>StudyData</stp>
        <stp>P.US.KOSZ152950</stp>
        <stp>Vol</stp>
        <stp>VolType=Exchange,CoCType=Contract</stp>
        <stp>Vol</stp>
        <stp>D</stp>
        <stp>-1</stp>
        <stp>ALL</stp>
        <stp/>
        <stp/>
        <stp>False</stp>
        <stp>T</stp>
        <tr r="H632" s="2"/>
      </tp>
      <tp t="s">
        <v/>
        <stp/>
        <stp>StudyData</stp>
        <stp>C.US.KOSF152350</stp>
        <stp>Vol</stp>
        <stp>VolType=Exchange,CoCType=Contract</stp>
        <stp>Vol</stp>
        <stp>D</stp>
        <stp>-1</stp>
        <stp>ALL</stp>
        <stp/>
        <stp/>
        <stp>False</stp>
        <stp>T</stp>
        <tr r="H223" s="2"/>
      </tp>
      <tp t="s">
        <v/>
        <stp/>
        <stp>StudyData</stp>
        <stp>C.US.KOSM152850</stp>
        <stp>Vol</stp>
        <stp>VolType=Exchange,CoCType=Contract</stp>
        <stp>Vol</stp>
        <stp>D</stp>
        <stp>-1</stp>
        <stp>ALL</stp>
        <stp/>
        <stp/>
        <stp>False</stp>
        <stp>T</stp>
        <tr r="H453" s="2"/>
      </tp>
      <tp t="s">
        <v/>
        <stp/>
        <stp>StudyData</stp>
        <stp>P.US.KOSU152350</stp>
        <stp>Vol</stp>
        <stp>VolType=Exchange,CoCType=Contract</stp>
        <stp>Vol</stp>
        <stp>D</stp>
        <stp>-1</stp>
        <stp>ALL</stp>
        <stp/>
        <stp/>
        <stp>False</stp>
        <stp>T</stp>
        <tr r="H538" s="2"/>
      </tp>
      <tp t="s">
        <v/>
        <stp/>
        <stp>StudyData</stp>
        <stp>C.US.KOSG152350</stp>
        <stp>Vol</stp>
        <stp>VolType=Exchange,CoCType=Contract</stp>
        <stp>Vol</stp>
        <stp>D</stp>
        <stp>-1</stp>
        <stp>ALL</stp>
        <stp/>
        <stp/>
        <stp>False</stp>
        <stp>T</stp>
        <tr r="H293" s="2"/>
      </tp>
      <tp>
        <v>181</v>
        <stp/>
        <stp>StudyData</stp>
        <stp>C.US.KOSM152950</stp>
        <stp>Vol</stp>
        <stp>VolType=Exchange,CoCType=Contract</stp>
        <stp>Vol</stp>
        <stp>D</stp>
        <stp>-1</stp>
        <stp>ALL</stp>
        <stp/>
        <stp/>
        <stp>False</stp>
        <stp>T</stp>
        <tr r="H457" s="2"/>
      </tp>
      <tp t="s">
        <v/>
        <stp/>
        <stp>StudyData</stp>
        <stp>P.US.KOSU152250</stp>
        <stp>Vol</stp>
        <stp>VolType=Exchange,CoCType=Contract</stp>
        <stp>Vol</stp>
        <stp>D</stp>
        <stp>-1</stp>
        <stp>ALL</stp>
        <stp/>
        <stp/>
        <stp>False</stp>
        <stp>T</stp>
        <tr r="H534" s="2"/>
      </tp>
      <tp t="s">
        <v/>
        <stp/>
        <stp>StudyData</stp>
        <stp>C.US.KOSH152350</stp>
        <stp>Vol</stp>
        <stp>VolType=Exchange,CoCType=Contract</stp>
        <stp>Vol</stp>
        <stp>D</stp>
        <stp>-1</stp>
        <stp>ALL</stp>
        <stp/>
        <stp/>
        <stp>False</stp>
        <stp>T</stp>
        <tr r="H363" s="2"/>
      </tp>
      <tp t="s">
        <v/>
        <stp/>
        <stp>StudyData</stp>
        <stp>C.US.KOSM152650</stp>
        <stp>Vol</stp>
        <stp>VolType=Exchange,CoCType=Contract</stp>
        <stp>Vol</stp>
        <stp>D</stp>
        <stp>-1</stp>
        <stp>ALL</stp>
        <stp/>
        <stp/>
        <stp>False</stp>
        <stp>T</stp>
        <tr r="H445" s="2"/>
      </tp>
      <tp t="s">
        <v/>
        <stp/>
        <stp>StudyData</stp>
        <stp>C.US.KOSM152750</stp>
        <stp>Vol</stp>
        <stp>VolType=Exchange,CoCType=Contract</stp>
        <stp>Vol</stp>
        <stp>D</stp>
        <stp>-1</stp>
        <stp>ALL</stp>
        <stp/>
        <stp/>
        <stp>False</stp>
        <stp>T</stp>
        <tr r="H449" s="2"/>
      </tp>
      <tp t="s">
        <v/>
        <stp/>
        <stp>StudyData</stp>
        <stp>P.US.KOSZ152350</stp>
        <stp>Vol</stp>
        <stp>VolType=Exchange,CoCType=Contract</stp>
        <stp>Vol</stp>
        <stp>D</stp>
        <stp>-1</stp>
        <stp>ALL</stp>
        <stp/>
        <stp/>
        <stp>False</stp>
        <stp>T</stp>
        <tr r="H608" s="2"/>
      </tp>
      <tp t="s">
        <v/>
        <stp/>
        <stp>StudyData</stp>
        <stp>C.US.KOSM152450</stp>
        <stp>Vol</stp>
        <stp>VolType=Exchange,CoCType=Contract</stp>
        <stp>Vol</stp>
        <stp>D</stp>
        <stp>-1</stp>
        <stp>ALL</stp>
        <stp/>
        <stp/>
        <stp>False</stp>
        <stp>T</stp>
        <tr r="H437" s="2"/>
      </tp>
      <tp t="s">
        <v/>
        <stp/>
        <stp>StudyData</stp>
        <stp>C.US.KOSM152550</stp>
        <stp>Vol</stp>
        <stp>VolType=Exchange,CoCType=Contract</stp>
        <stp>Vol</stp>
        <stp>D</stp>
        <stp>-1</stp>
        <stp>ALL</stp>
        <stp/>
        <stp/>
        <stp>False</stp>
        <stp>T</stp>
        <tr r="H441" s="2"/>
      </tp>
      <tp>
        <v>49</v>
        <stp/>
        <stp>StudyData</stp>
        <stp>C.US.KOSF152950</stp>
        <stp>Vol</stp>
        <stp>VolType=Exchange,CoCType=Contract</stp>
        <stp>Vol</stp>
        <stp>D</stp>
        <stp>-1</stp>
        <stp>ALL</stp>
        <stp/>
        <stp/>
        <stp>False</stp>
        <stp>T</stp>
        <tr r="H247" s="2"/>
      </tp>
      <tp t="s">
        <v/>
        <stp/>
        <stp>StudyData</stp>
        <stp>C.US.KOSG152850</stp>
        <stp>Vol</stp>
        <stp>VolType=Exchange,CoCType=Contract</stp>
        <stp>Vol</stp>
        <stp>D</stp>
        <stp>-1</stp>
        <stp>ALL</stp>
        <stp/>
        <stp/>
        <stp>False</stp>
        <stp>T</stp>
        <tr r="H313" s="2"/>
      </tp>
      <tp>
        <v>16</v>
        <stp/>
        <stp>StudyData</stp>
        <stp>C.US.KOSH152750</stp>
        <stp>Vol</stp>
        <stp>VolType=Exchange,CoCType=Contract</stp>
        <stp>Vol</stp>
        <stp>D</stp>
        <stp>-1</stp>
        <stp>ALL</stp>
        <stp/>
        <stp/>
        <stp>False</stp>
        <stp>T</stp>
        <tr r="H379" s="2"/>
      </tp>
      <tp t="s">
        <v/>
        <stp/>
        <stp>StudyData</stp>
        <stp>C.US.KOSM152250</stp>
        <stp>Vol</stp>
        <stp>VolType=Exchange,CoCType=Contract</stp>
        <stp>Vol</stp>
        <stp>D</stp>
        <stp>-1</stp>
        <stp>ALL</stp>
        <stp/>
        <stp/>
        <stp>False</stp>
        <stp>T</stp>
        <tr r="H429" s="2"/>
      </tp>
      <tp t="s">
        <v/>
        <stp/>
        <stp>StudyData</stp>
        <stp>P.US.KOSU152950</stp>
        <stp>Vol</stp>
        <stp>VolType=Exchange,CoCType=Contract</stp>
        <stp>Vol</stp>
        <stp>D</stp>
        <stp>-1</stp>
        <stp>ALL</stp>
        <stp/>
        <stp/>
        <stp>False</stp>
        <stp>T</stp>
        <tr r="H562" s="2"/>
      </tp>
      <tp t="s">
        <v/>
        <stp/>
        <stp>StudyData</stp>
        <stp>P.US.KOSZ152650</stp>
        <stp>Vol</stp>
        <stp>VolType=Exchange,CoCType=Contract</stp>
        <stp>Vol</stp>
        <stp>D</stp>
        <stp>-1</stp>
        <stp>ALL</stp>
        <stp/>
        <stp/>
        <stp>False</stp>
        <stp>T</stp>
        <tr r="H620" s="2"/>
      </tp>
      <tp>
        <v>4</v>
        <stp/>
        <stp>StudyData</stp>
        <stp>C.US.KOSF152850</stp>
        <stp>Vol</stp>
        <stp>VolType=Exchange,CoCType=Contract</stp>
        <stp>Vol</stp>
        <stp>D</stp>
        <stp>-1</stp>
        <stp>ALL</stp>
        <stp/>
        <stp/>
        <stp>False</stp>
        <stp>T</stp>
        <tr r="H243" s="2"/>
      </tp>
      <tp t="s">
        <v/>
        <stp/>
        <stp>StudyData</stp>
        <stp>C.US.KOSG152950</stp>
        <stp>Vol</stp>
        <stp>VolType=Exchange,CoCType=Contract</stp>
        <stp>Vol</stp>
        <stp>D</stp>
        <stp>-1</stp>
        <stp>ALL</stp>
        <stp/>
        <stp/>
        <stp>False</stp>
        <stp>T</stp>
        <tr r="H317" s="2"/>
      </tp>
      <tp t="s">
        <v/>
        <stp/>
        <stp>StudyData</stp>
        <stp>C.US.KOSH152650</stp>
        <stp>Vol</stp>
        <stp>VolType=Exchange,CoCType=Contract</stp>
        <stp>Vol</stp>
        <stp>D</stp>
        <stp>-1</stp>
        <stp>ALL</stp>
        <stp/>
        <stp/>
        <stp>False</stp>
        <stp>T</stp>
        <tr r="H375" s="2"/>
      </tp>
      <tp t="s">
        <v/>
        <stp/>
        <stp>StudyData</stp>
        <stp>C.US.KOSM152350</stp>
        <stp>Vol</stp>
        <stp>VolType=Exchange,CoCType=Contract</stp>
        <stp>Vol</stp>
        <stp>D</stp>
        <stp>-1</stp>
        <stp>ALL</stp>
        <stp/>
        <stp/>
        <stp>False</stp>
        <stp>T</stp>
        <tr r="H433" s="2"/>
      </tp>
      <tp t="s">
        <v/>
        <stp/>
        <stp>StudyData</stp>
        <stp>P.US.KOSU152850</stp>
        <stp>Vol</stp>
        <stp>VolType=Exchange,CoCType=Contract</stp>
        <stp>Vol</stp>
        <stp>D</stp>
        <stp>-1</stp>
        <stp>ALL</stp>
        <stp/>
        <stp/>
        <stp>False</stp>
        <stp>T</stp>
        <tr r="H558" s="2"/>
      </tp>
      <tp t="s">
        <v/>
        <stp/>
        <stp>StudyData</stp>
        <stp>P.US.KOSZ152750</stp>
        <stp>Vol</stp>
        <stp>VolType=Exchange,CoCType=Contract</stp>
        <stp>Vol</stp>
        <stp>D</stp>
        <stp>-1</stp>
        <stp>ALL</stp>
        <stp/>
        <stp/>
        <stp>False</stp>
        <stp>T</stp>
        <tr r="H624" s="2"/>
      </tp>
      <tp t="s">
        <v/>
        <stp/>
        <stp>StudyData</stp>
        <stp>C.US.KOSH152550</stp>
        <stp>Vol</stp>
        <stp>VolType=Exchange,CoCType=Contract</stp>
        <stp>Vol</stp>
        <stp>D</stp>
        <stp>-1</stp>
        <stp>ALL</stp>
        <stp/>
        <stp/>
        <stp>False</stp>
        <stp>T</stp>
        <tr r="H371" s="2"/>
      </tp>
      <tp t="s">
        <v/>
        <stp/>
        <stp>StudyData</stp>
        <stp>P.US.KOSZ152450</stp>
        <stp>Vol</stp>
        <stp>VolType=Exchange,CoCType=Contract</stp>
        <stp>Vol</stp>
        <stp>D</stp>
        <stp>-1</stp>
        <stp>ALL</stp>
        <stp/>
        <stp/>
        <stp>False</stp>
        <stp>T</stp>
        <tr r="H612" s="2"/>
      </tp>
      <tp>
        <v>4</v>
        <stp/>
        <stp>StudyData</stp>
        <stp>C.US.KOSH152450</stp>
        <stp>Vol</stp>
        <stp>VolType=Exchange,CoCType=Contract</stp>
        <stp>Vol</stp>
        <stp>D</stp>
        <stp>-1</stp>
        <stp>ALL</stp>
        <stp/>
        <stp/>
        <stp>False</stp>
        <stp>T</stp>
        <tr r="H367" s="2"/>
      </tp>
      <tp t="s">
        <v/>
        <stp/>
        <stp>StudyData</stp>
        <stp>P.US.KOSZ152550</stp>
        <stp>Vol</stp>
        <stp>VolType=Exchange,CoCType=Contract</stp>
        <stp>Vol</stp>
        <stp>D</stp>
        <stp>-1</stp>
        <stp>ALL</stp>
        <stp/>
        <stp/>
        <stp>False</stp>
        <stp>T</stp>
        <tr r="H616" s="2"/>
      </tp>
      <tp t="s">
        <v/>
        <stp/>
        <stp>StudyData</stp>
        <stp>C.US.KOSU152650</stp>
        <stp>Vol</stp>
        <stp>VolType=Exchange,CoCType=Contract</stp>
        <stp>Vol</stp>
        <stp>D</stp>
        <stp>-1</stp>
        <stp>ALL</stp>
        <stp/>
        <stp/>
        <stp>False</stp>
        <stp>T</stp>
        <tr r="H515" s="2"/>
      </tp>
      <tp t="s">
        <v/>
        <stp/>
        <stp>StudyData</stp>
        <stp>C.US.KOSZ152950</stp>
        <stp>Vol</stp>
        <stp>VolType=Exchange,CoCType=Contract</stp>
        <stp>Vol</stp>
        <stp>D</stp>
        <stp>-1</stp>
        <stp>ALL</stp>
        <stp/>
        <stp/>
        <stp>False</stp>
        <stp>T</stp>
        <tr r="H597" s="2"/>
      </tp>
      <tp t="s">
        <v/>
        <stp/>
        <stp>StudyData</stp>
        <stp>P.US.KOSF152650</stp>
        <stp>Vol</stp>
        <stp>VolType=Exchange,CoCType=Contract</stp>
        <stp>Vol</stp>
        <stp>D</stp>
        <stp>-1</stp>
        <stp>ALL</stp>
        <stp/>
        <stp/>
        <stp>False</stp>
        <stp>T</stp>
        <tr r="H270" s="2"/>
      </tp>
      <tp t="s">
        <v/>
        <stp/>
        <stp>StudyData</stp>
        <stp>P.US.KOSH152850</stp>
        <stp>Vol</stp>
        <stp>VolType=Exchange,CoCType=Contract</stp>
        <stp>Vol</stp>
        <stp>D</stp>
        <stp>-1</stp>
        <stp>ALL</stp>
        <stp/>
        <stp/>
        <stp>False</stp>
        <stp>T</stp>
        <tr r="H418" s="2"/>
      </tp>
      <tp t="s">
        <v/>
        <stp/>
        <stp>StudyData</stp>
        <stp>C.US.KOSU152750</stp>
        <stp>Vol</stp>
        <stp>VolType=Exchange,CoCType=Contract</stp>
        <stp>Vol</stp>
        <stp>D</stp>
        <stp>-1</stp>
        <stp>ALL</stp>
        <stp/>
        <stp/>
        <stp>False</stp>
        <stp>T</stp>
        <tr r="H519" s="2"/>
      </tp>
      <tp t="s">
        <v/>
        <stp/>
        <stp>StudyData</stp>
        <stp>C.US.KOSZ152850</stp>
        <stp>Vol</stp>
        <stp>VolType=Exchange,CoCType=Contract</stp>
        <stp>Vol</stp>
        <stp>D</stp>
        <stp>-1</stp>
        <stp>ALL</stp>
        <stp/>
        <stp/>
        <stp>False</stp>
        <stp>T</stp>
        <tr r="H593" s="2"/>
      </tp>
      <tp t="s">
        <v/>
        <stp/>
        <stp>StudyData</stp>
        <stp>P.US.KOSF152750</stp>
        <stp>Vol</stp>
        <stp>VolType=Exchange,CoCType=Contract</stp>
        <stp>Vol</stp>
        <stp>D</stp>
        <stp>-1</stp>
        <stp>ALL</stp>
        <stp/>
        <stp/>
        <stp>False</stp>
        <stp>T</stp>
        <tr r="H274" s="2"/>
        <tr r="P274" s="2"/>
      </tp>
      <tp t="s">
        <v/>
        <stp/>
        <stp>StudyData</stp>
        <stp>P.US.KOSH152950</stp>
        <stp>Vol</stp>
        <stp>VolType=Exchange,CoCType=Contract</stp>
        <stp>Vol</stp>
        <stp>D</stp>
        <stp>-1</stp>
        <stp>ALL</stp>
        <stp/>
        <stp/>
        <stp>False</stp>
        <stp>T</stp>
        <tr r="H422" s="2"/>
      </tp>
      <tp t="s">
        <v/>
        <stp/>
        <stp>StudyData</stp>
        <stp>C.US.KOSU152450</stp>
        <stp>Vol</stp>
        <stp>VolType=Exchange,CoCType=Contract</stp>
        <stp>Vol</stp>
        <stp>D</stp>
        <stp>-1</stp>
        <stp>ALL</stp>
        <stp/>
        <stp/>
        <stp>False</stp>
        <stp>T</stp>
        <tr r="H507" s="2"/>
      </tp>
      <tp t="s">
        <v/>
        <stp/>
        <stp>StudyData</stp>
        <stp>P.US.KOSF152450</stp>
        <stp>Vol</stp>
        <stp>VolType=Exchange,CoCType=Contract</stp>
        <stp>Vol</stp>
        <stp>D</stp>
        <stp>-1</stp>
        <stp>ALL</stp>
        <stp/>
        <stp/>
        <stp>False</stp>
        <stp>T</stp>
        <tr r="H262" s="2"/>
      </tp>
      <tp t="s">
        <v/>
        <stp/>
        <stp>StudyData</stp>
        <stp>C.US.KOSU152550</stp>
        <stp>Vol</stp>
        <stp>VolType=Exchange,CoCType=Contract</stp>
        <stp>Vol</stp>
        <stp>D</stp>
        <stp>-1</stp>
        <stp>ALL</stp>
        <stp/>
        <stp/>
        <stp>False</stp>
        <stp>T</stp>
        <tr r="H511" s="2"/>
      </tp>
      <tp t="s">
        <v/>
        <stp/>
        <stp>StudyData</stp>
        <stp>P.US.KOSF152550</stp>
        <stp>Vol</stp>
        <stp>VolType=Exchange,CoCType=Contract</stp>
        <stp>Vol</stp>
        <stp>D</stp>
        <stp>-1</stp>
        <stp>ALL</stp>
        <stp/>
        <stp/>
        <stp>False</stp>
        <stp>T</stp>
        <tr r="H266" s="2"/>
      </tp>
      <tp t="s">
        <v/>
        <stp/>
        <stp>StudyData</stp>
        <stp>C.US.KOSU152250</stp>
        <stp>Vol</stp>
        <stp>VolType=Exchange,CoCType=Contract</stp>
        <stp>Vol</stp>
        <stp>D</stp>
        <stp>-1</stp>
        <stp>ALL</stp>
        <stp/>
        <stp/>
        <stp>False</stp>
        <stp>T</stp>
        <tr r="H499" s="2"/>
      </tp>
      <tp t="s">
        <v/>
        <stp/>
        <stp>StudyData</stp>
        <stp>P.US.KOSM152950</stp>
        <stp>Vol</stp>
        <stp>VolType=Exchange,CoCType=Contract</stp>
        <stp>Vol</stp>
        <stp>D</stp>
        <stp>-1</stp>
        <stp>ALL</stp>
        <stp/>
        <stp/>
        <stp>False</stp>
        <stp>T</stp>
        <tr r="H492" s="2"/>
      </tp>
      <tp t="s">
        <v/>
        <stp/>
        <stp>StudyData</stp>
        <stp>C.US.KOSU152350</stp>
        <stp>Vol</stp>
        <stp>VolType=Exchange,CoCType=Contract</stp>
        <stp>Vol</stp>
        <stp>D</stp>
        <stp>-1</stp>
        <stp>ALL</stp>
        <stp/>
        <stp/>
        <stp>False</stp>
        <stp>T</stp>
        <tr r="H503" s="2"/>
      </tp>
      <tp>
        <v>32</v>
        <stp/>
        <stp>StudyData</stp>
        <stp>P.US.KOSF152350</stp>
        <stp>Vol</stp>
        <stp>VolType=Exchange,CoCType=Contract</stp>
        <stp>Vol</stp>
        <stp>D</stp>
        <stp>-1</stp>
        <stp>ALL</stp>
        <stp/>
        <stp/>
        <stp>False</stp>
        <stp>T</stp>
        <tr r="H258" s="2"/>
      </tp>
      <tp t="s">
        <v/>
        <stp/>
        <stp>StudyData</stp>
        <stp>P.US.KOSM152850</stp>
        <stp>Vol</stp>
        <stp>VolType=Exchange,CoCType=Contract</stp>
        <stp>Vol</stp>
        <stp>D</stp>
        <stp>-1</stp>
        <stp>ALL</stp>
        <stp/>
        <stp/>
        <stp>False</stp>
        <stp>T</stp>
        <tr r="H488" s="2"/>
      </tp>
      <tp t="s">
        <v/>
        <stp/>
        <stp>StudyData</stp>
        <stp>P.US.KOSM152550</stp>
        <stp>Vol</stp>
        <stp>VolType=Exchange,CoCType=Contract</stp>
        <stp>Vol</stp>
        <stp>D</stp>
        <stp>-1</stp>
        <stp>ALL</stp>
        <stp/>
        <stp/>
        <stp>False</stp>
        <stp>T</stp>
        <tr r="H476" s="2"/>
      </tp>
      <tp t="s">
        <v/>
        <stp/>
        <stp>StudyData</stp>
        <stp>P.US.KOSM152450</stp>
        <stp>Vol</stp>
        <stp>VolType=Exchange,CoCType=Contract</stp>
        <stp>Vol</stp>
        <stp>D</stp>
        <stp>-1</stp>
        <stp>ALL</stp>
        <stp/>
        <stp/>
        <stp>False</stp>
        <stp>T</stp>
        <tr r="H472" s="2"/>
      </tp>
      <tp t="s">
        <v/>
        <stp/>
        <stp>StudyData</stp>
        <stp>C.US.KOSZ152350</stp>
        <stp>Vol</stp>
        <stp>VolType=Exchange,CoCType=Contract</stp>
        <stp>Vol</stp>
        <stp>D</stp>
        <stp>-1</stp>
        <stp>ALL</stp>
        <stp/>
        <stp/>
        <stp>False</stp>
        <stp>T</stp>
        <tr r="H573" s="2"/>
      </tp>
      <tp t="s">
        <v/>
        <stp/>
        <stp>StudyData</stp>
        <stp>P.US.KOSM152750</stp>
        <stp>Vol</stp>
        <stp>VolType=Exchange,CoCType=Contract</stp>
        <stp>Vol</stp>
        <stp>D</stp>
        <stp>-1</stp>
        <stp>ALL</stp>
        <stp/>
        <stp/>
        <stp>False</stp>
        <stp>T</stp>
        <tr r="H484" s="2"/>
      </tp>
      <tp>
        <v>27</v>
        <stp/>
        <stp>StudyData</stp>
        <stp>P.US.KOSH152350</stp>
        <stp>Vol</stp>
        <stp>VolType=Exchange,CoCType=Contract</stp>
        <stp>Vol</stp>
        <stp>D</stp>
        <stp>-1</stp>
        <stp>ALL</stp>
        <stp/>
        <stp/>
        <stp>False</stp>
        <stp>T</stp>
        <tr r="H398" s="2"/>
      </tp>
      <tp t="s">
        <v/>
        <stp/>
        <stp>StudyData</stp>
        <stp>P.US.KOSM152650</stp>
        <stp>Vol</stp>
        <stp>VolType=Exchange,CoCType=Contract</stp>
        <stp>Vol</stp>
        <stp>D</stp>
        <stp>-1</stp>
        <stp>ALL</stp>
        <stp/>
        <stp/>
        <stp>False</stp>
        <stp>T</stp>
        <tr r="H480" s="2"/>
      </tp>
      <tp t="s">
        <v/>
        <stp/>
        <stp>StudyData</stp>
        <stp>C.US.KOSZ152550</stp>
        <stp>Vol</stp>
        <stp>VolType=Exchange,CoCType=Contract</stp>
        <stp>Vol</stp>
        <stp>D</stp>
        <stp>-1</stp>
        <stp>ALL</stp>
        <stp/>
        <stp/>
        <stp>False</stp>
        <stp>T</stp>
        <tr r="H581" s="2"/>
      </tp>
      <tp>
        <v>59</v>
        <stp/>
        <stp>StudyData</stp>
        <stp>P.US.KOSH152450</stp>
        <stp>Vol</stp>
        <stp>VolType=Exchange,CoCType=Contract</stp>
        <stp>Vol</stp>
        <stp>D</stp>
        <stp>-1</stp>
        <stp>ALL</stp>
        <stp/>
        <stp/>
        <stp>False</stp>
        <stp>T</stp>
        <tr r="H402" s="2"/>
      </tp>
      <tp t="s">
        <v/>
        <stp/>
        <stp>StudyData</stp>
        <stp>C.US.KOSZ152450</stp>
        <stp>Vol</stp>
        <stp>VolType=Exchange,CoCType=Contract</stp>
        <stp>Vol</stp>
        <stp>D</stp>
        <stp>-1</stp>
        <stp>ALL</stp>
        <stp/>
        <stp/>
        <stp>False</stp>
        <stp>T</stp>
        <tr r="H577" s="2"/>
      </tp>
      <tp t="s">
        <v/>
        <stp/>
        <stp>StudyData</stp>
        <stp>P.US.KOSH152550</stp>
        <stp>Vol</stp>
        <stp>VolType=Exchange,CoCType=Contract</stp>
        <stp>Vol</stp>
        <stp>D</stp>
        <stp>-1</stp>
        <stp>ALL</stp>
        <stp/>
        <stp/>
        <stp>False</stp>
        <stp>T</stp>
        <tr r="H406" s="2"/>
      </tp>
      <tp t="s">
        <v/>
        <stp/>
        <stp>StudyData</stp>
        <stp>C.US.KOSU152850</stp>
        <stp>Vol</stp>
        <stp>VolType=Exchange,CoCType=Contract</stp>
        <stp>Vol</stp>
        <stp>D</stp>
        <stp>-1</stp>
        <stp>ALL</stp>
        <stp/>
        <stp/>
        <stp>False</stp>
        <stp>T</stp>
        <tr r="H523" s="2"/>
      </tp>
      <tp t="s">
        <v/>
        <stp/>
        <stp>StudyData</stp>
        <stp>C.US.KOSZ152750</stp>
        <stp>Vol</stp>
        <stp>VolType=Exchange,CoCType=Contract</stp>
        <stp>Vol</stp>
        <stp>D</stp>
        <stp>-1</stp>
        <stp>ALL</stp>
        <stp/>
        <stp/>
        <stp>False</stp>
        <stp>T</stp>
        <tr r="H589" s="2"/>
      </tp>
      <tp t="s">
        <v/>
        <stp/>
        <stp>StudyData</stp>
        <stp>P.US.KOSF152800</stp>
        <stp>Vol</stp>
        <stp>VolType=Exchange,CoCType=Contract</stp>
        <stp>Vol</stp>
        <stp>D</stp>
        <stp>-4</stp>
        <stp>ALL</stp>
        <stp/>
        <stp/>
        <stp>False</stp>
        <stp>T</stp>
        <tr r="S276" s="2"/>
      </tp>
      <tp t="s">
        <v/>
        <stp/>
        <stp>StudyData</stp>
        <stp>P.US.KOSF152850</stp>
        <stp>Vol</stp>
        <stp>VolType=Exchange,CoCType=Contract</stp>
        <stp>Vol</stp>
        <stp>D</stp>
        <stp>-1</stp>
        <stp>ALL</stp>
        <stp/>
        <stp/>
        <stp>False</stp>
        <stp>T</stp>
        <tr r="H278" s="2"/>
        <tr r="P278" s="2"/>
      </tp>
      <tp t="s">
        <v/>
        <stp/>
        <stp>StudyData</stp>
        <stp>P.US.KOSH152650</stp>
        <stp>Vol</stp>
        <stp>VolType=Exchange,CoCType=Contract</stp>
        <stp>Vol</stp>
        <stp>D</stp>
        <stp>-1</stp>
        <stp>ALL</stp>
        <stp/>
        <stp/>
        <stp>False</stp>
        <stp>T</stp>
        <tr r="H410" s="2"/>
      </tp>
      <tp>
        <v>62</v>
        <stp/>
        <stp>StudyData</stp>
        <stp>P.US.KOSM152350</stp>
        <stp>Vol</stp>
        <stp>VolType=Exchange,CoCType=Contract</stp>
        <stp>Vol</stp>
        <stp>D</stp>
        <stp>-1</stp>
        <stp>ALL</stp>
        <stp/>
        <stp/>
        <stp>False</stp>
        <stp>T</stp>
        <tr r="H468" s="2"/>
      </tp>
      <tp>
        <v>2</v>
        <stp/>
        <stp>StudyData</stp>
        <stp>C.US.KOSU152950</stp>
        <stp>Vol</stp>
        <stp>VolType=Exchange,CoCType=Contract</stp>
        <stp>Vol</stp>
        <stp>D</stp>
        <stp>-1</stp>
        <stp>ALL</stp>
        <stp/>
        <stp/>
        <stp>False</stp>
        <stp>T</stp>
        <tr r="H527" s="2"/>
      </tp>
      <tp t="s">
        <v/>
        <stp/>
        <stp>StudyData</stp>
        <stp>C.US.KOSZ152650</stp>
        <stp>Vol</stp>
        <stp>VolType=Exchange,CoCType=Contract</stp>
        <stp>Vol</stp>
        <stp>D</stp>
        <stp>-1</stp>
        <stp>ALL</stp>
        <stp/>
        <stp/>
        <stp>False</stp>
        <stp>T</stp>
        <tr r="H585" s="2"/>
      </tp>
      <tp t="s">
        <v/>
        <stp/>
        <stp>StudyData</stp>
        <stp>P.US.KOSF152950</stp>
        <stp>Vol</stp>
        <stp>VolType=Exchange,CoCType=Contract</stp>
        <stp>Vol</stp>
        <stp>D</stp>
        <stp>-1</stp>
        <stp>ALL</stp>
        <stp/>
        <stp/>
        <stp>False</stp>
        <stp>T</stp>
        <tr r="H282" s="2"/>
      </tp>
      <tp t="s">
        <v/>
        <stp/>
        <stp>StudyData</stp>
        <stp>P.US.KOSH152750</stp>
        <stp>Vol</stp>
        <stp>VolType=Exchange,CoCType=Contract</stp>
        <stp>Vol</stp>
        <stp>D</stp>
        <stp>-1</stp>
        <stp>ALL</stp>
        <stp/>
        <stp/>
        <stp>False</stp>
        <stp>T</stp>
        <tr r="H414" s="2"/>
      </tp>
      <tp t="s">
        <v/>
        <stp/>
        <stp>StudyData</stp>
        <stp>P.US.KOSM152250</stp>
        <stp>Vol</stp>
        <stp>VolType=Exchange,CoCType=Contract</stp>
        <stp>Vol</stp>
        <stp>D</stp>
        <stp>-1</stp>
        <stp>ALL</stp>
        <stp/>
        <stp/>
        <stp>False</stp>
        <stp>T</stp>
        <tr r="H464" s="2"/>
      </tp>
      <tp>
        <v>1070</v>
        <stp/>
        <stp>StudyData</stp>
        <stp>P.US.KOSV142650</stp>
        <stp>Vol</stp>
        <stp>VolType=Exchange,CoCType=Contract</stp>
        <stp>Vol</stp>
        <stp>D</stp>
        <stp>-1</stp>
        <stp>ALL</stp>
        <stp/>
        <stp/>
        <stp>False</stp>
        <stp>T</stp>
        <tr r="H60" s="2"/>
      </tp>
      <tp t="s">
        <v/>
        <stp/>
        <stp>StudyData</stp>
        <stp>P.US.KOSX142850</stp>
        <stp>Vol</stp>
        <stp>VolType=Exchange,CoCType=Contract</stp>
        <stp>Vol</stp>
        <stp>D</stp>
        <stp>-1</stp>
        <stp>ALL</stp>
        <stp/>
        <stp/>
        <stp>False</stp>
        <stp>T</stp>
        <tr r="H138" s="2"/>
      </tp>
      <tp>
        <v>10</v>
        <stp/>
        <stp>StudyData</stp>
        <stp>P.US.KOSV142750</stp>
        <stp>Vol</stp>
        <stp>VolType=Exchange,CoCType=Contract</stp>
        <stp>Vol</stp>
        <stp>D</stp>
        <stp>-1</stp>
        <stp>ALL</stp>
        <stp/>
        <stp/>
        <stp>False</stp>
        <stp>T</stp>
        <tr r="H64" s="2"/>
      </tp>
      <tp t="s">
        <v/>
        <stp/>
        <stp>StudyData</stp>
        <stp>P.US.KOSX142950</stp>
        <stp>Vol</stp>
        <stp>VolType=Exchange,CoCType=Contract</stp>
        <stp>Vol</stp>
        <stp>D</stp>
        <stp>-1</stp>
        <stp>ALL</stp>
        <stp/>
        <stp/>
        <stp>False</stp>
        <stp>T</stp>
        <tr r="H142" s="2"/>
      </tp>
      <tp>
        <v>46582</v>
        <stp/>
        <stp>StudyData</stp>
        <stp>P.US.KOSV142450</stp>
        <stp>Vol</stp>
        <stp>VolType=Exchange,CoCType=Contract</stp>
        <stp>Vol</stp>
        <stp>D</stp>
        <stp>-1</stp>
        <stp>ALL</stp>
        <stp/>
        <stp/>
        <stp>False</stp>
        <stp>T</stp>
        <tr r="H52" s="2"/>
      </tp>
      <tp>
        <v>6</v>
        <stp/>
        <stp>StudyData</stp>
        <stp>P.US.KOSZ142850</stp>
        <stp>Vol</stp>
        <stp>VolType=Exchange,CoCType=Contract</stp>
        <stp>Vol</stp>
        <stp>D</stp>
        <stp>-1</stp>
        <stp>ALL</stp>
        <stp/>
        <stp/>
        <stp>False</stp>
        <stp>T</stp>
        <tr r="H208" s="2"/>
      </tp>
      <tp>
        <v>133592</v>
        <stp/>
        <stp>StudyData</stp>
        <stp>P.US.KOSV142550</stp>
        <stp>Vol</stp>
        <stp>VolType=Exchange,CoCType=Contract</stp>
        <stp>Vol</stp>
        <stp>D</stp>
        <stp>-1</stp>
        <stp>ALL</stp>
        <stp/>
        <stp/>
        <stp>False</stp>
        <stp>T</stp>
        <tr r="H56" s="2"/>
      </tp>
      <tp t="s">
        <v/>
        <stp/>
        <stp>StudyData</stp>
        <stp>P.US.KOSZ142950</stp>
        <stp>Vol</stp>
        <stp>VolType=Exchange,CoCType=Contract</stp>
        <stp>Vol</stp>
        <stp>D</stp>
        <stp>-1</stp>
        <stp>ALL</stp>
        <stp/>
        <stp/>
        <stp>False</stp>
        <stp>T</stp>
        <tr r="H212" s="2"/>
      </tp>
      <tp>
        <v>10951</v>
        <stp/>
        <stp>StudyData</stp>
        <stp>P.US.KOSV142350</stp>
        <stp>Vol</stp>
        <stp>VolType=Exchange,CoCType=Contract</stp>
        <stp>Vol</stp>
        <stp>D</stp>
        <stp>-1</stp>
        <stp>ALL</stp>
        <stp/>
        <stp/>
        <stp>False</stp>
        <stp>T</stp>
        <tr r="H48" s="2"/>
      </tp>
      <tp>
        <v>180</v>
        <stp/>
        <stp>StudyData</stp>
        <stp>P.US.KOSZ142350</stp>
        <stp>Vol</stp>
        <stp>VolType=Exchange,CoCType=Contract</stp>
        <stp>Vol</stp>
        <stp>D</stp>
        <stp>-1</stp>
        <stp>ALL</stp>
        <stp/>
        <stp/>
        <stp>False</stp>
        <stp>T</stp>
        <tr r="H188" s="2"/>
      </tp>
      <tp>
        <v>1409</v>
        <stp/>
        <stp>StudyData</stp>
        <stp>P.US.KOSX142350</stp>
        <stp>Vol</stp>
        <stp>VolType=Exchange,CoCType=Contract</stp>
        <stp>Vol</stp>
        <stp>D</stp>
        <stp>-1</stp>
        <stp>ALL</stp>
        <stp/>
        <stp/>
        <stp>False</stp>
        <stp>T</stp>
        <tr r="H118" s="2"/>
      </tp>
      <tp>
        <v>3386</v>
        <stp/>
        <stp>StudyData</stp>
        <stp>P.US.KOSX142450</stp>
        <stp>Vol</stp>
        <stp>VolType=Exchange,CoCType=Contract</stp>
        <stp>Vol</stp>
        <stp>D</stp>
        <stp>-1</stp>
        <stp>ALL</stp>
        <stp/>
        <stp/>
        <stp>False</stp>
        <stp>T</stp>
        <tr r="H122" s="2"/>
      </tp>
      <tp>
        <v>3</v>
        <stp/>
        <stp>StudyData</stp>
        <stp>P.US.KOSZ142650</stp>
        <stp>Vol</stp>
        <stp>VolType=Exchange,CoCType=Contract</stp>
        <stp>Vol</stp>
        <stp>D</stp>
        <stp>-1</stp>
        <stp>ALL</stp>
        <stp/>
        <stp/>
        <stp>False</stp>
        <stp>T</stp>
        <tr r="H200" s="2"/>
      </tp>
      <tp>
        <v>978</v>
        <stp/>
        <stp>StudyData</stp>
        <stp>P.US.KOSX142550</stp>
        <stp>Vol</stp>
        <stp>VolType=Exchange,CoCType=Contract</stp>
        <stp>Vol</stp>
        <stp>D</stp>
        <stp>-1</stp>
        <stp>ALL</stp>
        <stp/>
        <stp/>
        <stp>False</stp>
        <stp>T</stp>
        <tr r="H126" s="2"/>
      </tp>
      <tp>
        <v>4</v>
        <stp/>
        <stp>StudyData</stp>
        <stp>P.US.KOSZ142750</stp>
        <stp>Vol</stp>
        <stp>VolType=Exchange,CoCType=Contract</stp>
        <stp>Vol</stp>
        <stp>D</stp>
        <stp>-1</stp>
        <stp>ALL</stp>
        <stp/>
        <stp/>
        <stp>False</stp>
        <stp>T</stp>
        <tr r="H204" s="2"/>
      </tp>
      <tp t="s">
        <v/>
        <stp/>
        <stp>StudyData</stp>
        <stp>P.US.KOSV142850</stp>
        <stp>Vol</stp>
        <stp>VolType=Exchange,CoCType=Contract</stp>
        <stp>Vol</stp>
        <stp>D</stp>
        <stp>-1</stp>
        <stp>ALL</stp>
        <stp/>
        <stp/>
        <stp>False</stp>
        <stp>T</stp>
        <tr r="H68" s="2"/>
      </tp>
      <tp>
        <v>33</v>
        <stp/>
        <stp>StudyData</stp>
        <stp>P.US.KOSX142650</stp>
        <stp>Vol</stp>
        <stp>VolType=Exchange,CoCType=Contract</stp>
        <stp>Vol</stp>
        <stp>D</stp>
        <stp>-1</stp>
        <stp>ALL</stp>
        <stp/>
        <stp/>
        <stp>False</stp>
        <stp>T</stp>
        <tr r="H130" s="2"/>
      </tp>
      <tp>
        <v>188</v>
        <stp/>
        <stp>StudyData</stp>
        <stp>P.US.KOSZ142450</stp>
        <stp>Vol</stp>
        <stp>VolType=Exchange,CoCType=Contract</stp>
        <stp>Vol</stp>
        <stp>D</stp>
        <stp>-1</stp>
        <stp>ALL</stp>
        <stp/>
        <stp/>
        <stp>False</stp>
        <stp>T</stp>
        <tr r="H192" s="2"/>
      </tp>
      <tp>
        <v>51</v>
        <stp/>
        <stp>StudyData</stp>
        <stp>P.US.KOSV142950</stp>
        <stp>Vol</stp>
        <stp>VolType=Exchange,CoCType=Contract</stp>
        <stp>Vol</stp>
        <stp>D</stp>
        <stp>-1</stp>
        <stp>ALL</stp>
        <stp/>
        <stp/>
        <stp>False</stp>
        <stp>T</stp>
        <tr r="H72" s="2"/>
      </tp>
      <tp t="s">
        <v/>
        <stp/>
        <stp>StudyData</stp>
        <stp>P.US.KOSX142750</stp>
        <stp>Vol</stp>
        <stp>VolType=Exchange,CoCType=Contract</stp>
        <stp>Vol</stp>
        <stp>D</stp>
        <stp>-1</stp>
        <stp>ALL</stp>
        <stp/>
        <stp/>
        <stp>False</stp>
        <stp>T</stp>
        <tr r="H134" s="2"/>
      </tp>
      <tp>
        <v>303</v>
        <stp/>
        <stp>StudyData</stp>
        <stp>P.US.KOSZ142550</stp>
        <stp>Vol</stp>
        <stp>VolType=Exchange,CoCType=Contract</stp>
        <stp>Vol</stp>
        <stp>D</stp>
        <stp>-1</stp>
        <stp>ALL</stp>
        <stp/>
        <stp/>
        <stp>False</stp>
        <stp>T</stp>
        <tr r="H196" s="2"/>
      </tp>
      <tp>
        <v>4409</v>
        <stp/>
        <stp>StudyData</stp>
        <stp>C.US.KOSV142550</stp>
        <stp>Vol</stp>
        <stp>VolType=Exchange,CoCType=Contract</stp>
        <stp>Vol</stp>
        <stp>D</stp>
        <stp>-1</stp>
        <stp>ALL</stp>
        <stp/>
        <stp/>
        <stp>False</stp>
        <stp>T</stp>
        <tr r="H21" s="2"/>
      </tp>
      <tp>
        <v>195</v>
        <stp/>
        <stp>StudyData</stp>
        <stp>C.US.KOSZ142950</stp>
        <stp>Vol</stp>
        <stp>VolType=Exchange,CoCType=Contract</stp>
        <stp>Vol</stp>
        <stp>D</stp>
        <stp>-1</stp>
        <stp>ALL</stp>
        <stp/>
        <stp/>
        <stp>False</stp>
        <stp>T</stp>
        <tr r="H177" s="2"/>
      </tp>
      <tp t="s">
        <v/>
        <stp/>
        <stp>StudyData</stp>
        <stp>C.US.KOSV142450</stp>
        <stp>Vol</stp>
        <stp>VolType=Exchange,CoCType=Contract</stp>
        <stp>Vol</stp>
        <stp>D</stp>
        <stp>-1</stp>
        <stp>ALL</stp>
        <stp/>
        <stp/>
        <stp>False</stp>
        <stp>T</stp>
        <tr r="H17" s="2"/>
      </tp>
      <tp>
        <v>1405</v>
        <stp/>
        <stp>StudyData</stp>
        <stp>C.US.KOSZ142850</stp>
        <stp>Vol</stp>
        <stp>VolType=Exchange,CoCType=Contract</stp>
        <stp>Vol</stp>
        <stp>D</stp>
        <stp>-1</stp>
        <stp>ALL</stp>
        <stp/>
        <stp/>
        <stp>False</stp>
        <stp>T</stp>
        <tr r="H173" s="2"/>
      </tp>
      <tp>
        <v>30819</v>
        <stp/>
        <stp>StudyData</stp>
        <stp>C.US.KOSV142750</stp>
        <stp>Vol</stp>
        <stp>VolType=Exchange,CoCType=Contract</stp>
        <stp>Vol</stp>
        <stp>D</stp>
        <stp>-1</stp>
        <stp>ALL</stp>
        <stp/>
        <stp/>
        <stp>False</stp>
        <stp>T</stp>
        <tr r="H29" s="2"/>
      </tp>
      <tp>
        <v>600</v>
        <stp/>
        <stp>StudyData</stp>
        <stp>C.US.KOSX142950</stp>
        <stp>Vol</stp>
        <stp>VolType=Exchange,CoCType=Contract</stp>
        <stp>Vol</stp>
        <stp>D</stp>
        <stp>-1</stp>
        <stp>ALL</stp>
        <stp/>
        <stp/>
        <stp>False</stp>
        <stp>T</stp>
        <tr r="H107" s="2"/>
      </tp>
      <tp>
        <v>153975</v>
        <stp/>
        <stp>StudyData</stp>
        <stp>C.US.KOSV142650</stp>
        <stp>Vol</stp>
        <stp>VolType=Exchange,CoCType=Contract</stp>
        <stp>Vol</stp>
        <stp>D</stp>
        <stp>-1</stp>
        <stp>ALL</stp>
        <stp/>
        <stp/>
        <stp>False</stp>
        <stp>T</stp>
        <tr r="H25" s="2"/>
      </tp>
      <tp>
        <v>2020</v>
        <stp/>
        <stp>StudyData</stp>
        <stp>C.US.KOSX142850</stp>
        <stp>Vol</stp>
        <stp>VolType=Exchange,CoCType=Contract</stp>
        <stp>Vol</stp>
        <stp>D</stp>
        <stp>-1</stp>
        <stp>ALL</stp>
        <stp/>
        <stp/>
        <stp>False</stp>
        <stp>T</stp>
        <tr r="H103" s="2"/>
      </tp>
      <tp>
        <v>35</v>
        <stp/>
        <stp>StudyData</stp>
        <stp>C.US.KOSV142350</stp>
        <stp>Vol</stp>
        <stp>VolType=Exchange,CoCType=Contract</stp>
        <stp>Vol</stp>
        <stp>D</stp>
        <stp>-1</stp>
        <stp>ALL</stp>
        <stp/>
        <stp/>
        <stp>False</stp>
        <stp>T</stp>
        <tr r="H13" s="2"/>
      </tp>
      <tp t="s">
        <v/>
        <stp/>
        <stp>StudyData</stp>
        <stp>C.US.KOSX142350</stp>
        <stp>Vol</stp>
        <stp>VolType=Exchange,CoCType=Contract</stp>
        <stp>Vol</stp>
        <stp>D</stp>
        <stp>-1</stp>
        <stp>ALL</stp>
        <stp/>
        <stp/>
        <stp>False</stp>
        <stp>T</stp>
        <tr r="H83" s="2"/>
      </tp>
      <tp t="s">
        <v/>
        <stp/>
        <stp>StudyData</stp>
        <stp>C.US.KOSZ142350</stp>
        <stp>Vol</stp>
        <stp>VolType=Exchange,CoCType=Contract</stp>
        <stp>Vol</stp>
        <stp>D</stp>
        <stp>-1</stp>
        <stp>ALL</stp>
        <stp/>
        <stp/>
        <stp>False</stp>
        <stp>T</stp>
        <tr r="H153" s="2"/>
      </tp>
      <tp>
        <v>6</v>
        <stp/>
        <stp>StudyData</stp>
        <stp>C.US.KOSV142950</stp>
        <stp>Vol</stp>
        <stp>VolType=Exchange,CoCType=Contract</stp>
        <stp>Vol</stp>
        <stp>D</stp>
        <stp>-1</stp>
        <stp>ALL</stp>
        <stp/>
        <stp/>
        <stp>False</stp>
        <stp>T</stp>
        <tr r="H37" s="2"/>
      </tp>
      <tp>
        <v>5057</v>
        <stp/>
        <stp>StudyData</stp>
        <stp>C.US.KOSX142750</stp>
        <stp>Vol</stp>
        <stp>VolType=Exchange,CoCType=Contract</stp>
        <stp>Vol</stp>
        <stp>D</stp>
        <stp>-1</stp>
        <stp>ALL</stp>
        <stp/>
        <stp/>
        <stp>False</stp>
        <stp>T</stp>
        <tr r="H99" s="2"/>
      </tp>
      <tp>
        <v>40</v>
        <stp/>
        <stp>StudyData</stp>
        <stp>C.US.KOSZ142550</stp>
        <stp>Vol</stp>
        <stp>VolType=Exchange,CoCType=Contract</stp>
        <stp>Vol</stp>
        <stp>D</stp>
        <stp>-1</stp>
        <stp>ALL</stp>
        <stp/>
        <stp/>
        <stp>False</stp>
        <stp>T</stp>
        <tr r="H161" s="2"/>
      </tp>
      <tp>
        <v>1948</v>
        <stp/>
        <stp>StudyData</stp>
        <stp>C.US.KOSV142850</stp>
        <stp>Vol</stp>
        <stp>VolType=Exchange,CoCType=Contract</stp>
        <stp>Vol</stp>
        <stp>D</stp>
        <stp>-1</stp>
        <stp>ALL</stp>
        <stp/>
        <stp/>
        <stp>False</stp>
        <stp>T</stp>
        <tr r="H33" s="2"/>
      </tp>
      <tp>
        <v>2243</v>
        <stp/>
        <stp>StudyData</stp>
        <stp>C.US.KOSX142650</stp>
        <stp>Vol</stp>
        <stp>VolType=Exchange,CoCType=Contract</stp>
        <stp>Vol</stp>
        <stp>D</stp>
        <stp>-1</stp>
        <stp>ALL</stp>
        <stp/>
        <stp/>
        <stp>False</stp>
        <stp>T</stp>
        <tr r="H95" s="2"/>
      </tp>
      <tp>
        <v>5</v>
        <stp/>
        <stp>StudyData</stp>
        <stp>C.US.KOSZ142450</stp>
        <stp>Vol</stp>
        <stp>VolType=Exchange,CoCType=Contract</stp>
        <stp>Vol</stp>
        <stp>D</stp>
        <stp>-1</stp>
        <stp>ALL</stp>
        <stp/>
        <stp/>
        <stp>False</stp>
        <stp>T</stp>
        <tr r="H157" s="2"/>
      </tp>
      <tp>
        <v>54</v>
        <stp/>
        <stp>StudyData</stp>
        <stp>C.US.KOSX142550</stp>
        <stp>Vol</stp>
        <stp>VolType=Exchange,CoCType=Contract</stp>
        <stp>Vol</stp>
        <stp>D</stp>
        <stp>-1</stp>
        <stp>ALL</stp>
        <stp/>
        <stp/>
        <stp>False</stp>
        <stp>T</stp>
        <tr r="H91" s="2"/>
      </tp>
      <tp>
        <v>431</v>
        <stp/>
        <stp>StudyData</stp>
        <stp>C.US.KOSZ142750</stp>
        <stp>Vol</stp>
        <stp>VolType=Exchange,CoCType=Contract</stp>
        <stp>Vol</stp>
        <stp>D</stp>
        <stp>-1</stp>
        <stp>ALL</stp>
        <stp/>
        <stp/>
        <stp>False</stp>
        <stp>T</stp>
        <tr r="H169" s="2"/>
      </tp>
      <tp t="s">
        <v/>
        <stp/>
        <stp>StudyData</stp>
        <stp>C.US.KOSX142450</stp>
        <stp>Vol</stp>
        <stp>VolType=Exchange,CoCType=Contract</stp>
        <stp>Vol</stp>
        <stp>D</stp>
        <stp>-1</stp>
        <stp>ALL</stp>
        <stp/>
        <stp/>
        <stp>False</stp>
        <stp>T</stp>
        <tr r="H87" s="2"/>
      </tp>
      <tp>
        <v>321</v>
        <stp/>
        <stp>StudyData</stp>
        <stp>C.US.KOSZ142650</stp>
        <stp>Vol</stp>
        <stp>VolType=Exchange,CoCType=Contract</stp>
        <stp>Vol</stp>
        <stp>D</stp>
        <stp>-1</stp>
        <stp>ALL</stp>
        <stp/>
        <stp/>
        <stp>False</stp>
        <stp>T</stp>
        <tr r="H165" s="2"/>
      </tp>
      <tp t="s">
        <v/>
        <stp/>
        <stp>StudyData</stp>
        <stp>P.US.KOSF152775</stp>
        <stp>Vol</stp>
        <stp>VolType=Exchange,CoCType=Contract</stp>
        <stp>Vol</stp>
        <stp>D</stp>
        <stp>-3</stp>
        <stp>ALL</stp>
        <stp/>
        <stp/>
        <stp>False</stp>
        <stp>T</stp>
        <tr r="R275" s="2"/>
      </tp>
      <tp t="s">
        <v/>
        <stp/>
        <stp>StudyData</stp>
        <stp>P.US.KOSF152775</stp>
        <stp>Vol</stp>
        <stp>VolType=Exchange,CoCType=Contract</stp>
        <stp>Vol</stp>
        <stp>D</stp>
        <stp>-2</stp>
        <stp>ALL</stp>
        <stp/>
        <stp/>
        <stp>False</stp>
        <stp>T</stp>
        <tr r="Q275" s="2"/>
      </tp>
      <tp t="s">
        <v/>
        <stp/>
        <stp>StudyData</stp>
        <stp>P.US.KOSF152750</stp>
        <stp>Vol</stp>
        <stp>VolType=Exchange,CoCType=Contract</stp>
        <stp>Vol</stp>
        <stp>D</stp>
        <stp>-3</stp>
        <stp>ALL</stp>
        <stp/>
        <stp/>
        <stp>False</stp>
        <stp>T</stp>
        <tr r="R274" s="2"/>
      </tp>
      <tp t="s">
        <v/>
        <stp/>
        <stp>StudyData</stp>
        <stp>P.US.KOSF152850</stp>
        <stp>Vol</stp>
        <stp>VolType=Exchange,CoCType=Contract</stp>
        <stp>Vol</stp>
        <stp>D</stp>
        <stp>-3</stp>
        <stp>ALL</stp>
        <stp/>
        <stp/>
        <stp>False</stp>
        <stp>T</stp>
        <tr r="R278" s="2"/>
      </tp>
      <tp>
        <v>407</v>
        <stp/>
        <stp>StudyData</stp>
        <stp>P.US.KOSV142675</stp>
        <stp>Vol</stp>
        <stp>VolType=Exchange,CoCType=Contract</stp>
        <stp>Vol</stp>
        <stp>D</stp>
        <stp>-1</stp>
        <stp>ALL</stp>
        <stp/>
        <stp/>
        <stp>False</stp>
        <stp>T</stp>
        <tr r="H61" s="2"/>
      </tp>
      <tp t="s">
        <v/>
        <stp/>
        <stp>StudyData</stp>
        <stp>P.US.KOSX142875</stp>
        <stp>Vol</stp>
        <stp>VolType=Exchange,CoCType=Contract</stp>
        <stp>Vol</stp>
        <stp>D</stp>
        <stp>-1</stp>
        <stp>ALL</stp>
        <stp/>
        <stp/>
        <stp>False</stp>
        <stp>T</stp>
        <tr r="H139" s="2"/>
      </tp>
      <tp>
        <v>2</v>
        <stp/>
        <stp>StudyData</stp>
        <stp>P.US.KOSV142775</stp>
        <stp>Vol</stp>
        <stp>VolType=Exchange,CoCType=Contract</stp>
        <stp>Vol</stp>
        <stp>D</stp>
        <stp>-1</stp>
        <stp>ALL</stp>
        <stp/>
        <stp/>
        <stp>False</stp>
        <stp>T</stp>
        <tr r="H65" s="2"/>
      </tp>
      <tp>
        <v>74670</v>
        <stp/>
        <stp>StudyData</stp>
        <stp>P.US.KOSV142475</stp>
        <stp>Vol</stp>
        <stp>VolType=Exchange,CoCType=Contract</stp>
        <stp>Vol</stp>
        <stp>D</stp>
        <stp>-1</stp>
        <stp>ALL</stp>
        <stp/>
        <stp/>
        <stp>False</stp>
        <stp>T</stp>
        <tr r="H53" s="2"/>
      </tp>
      <tp t="s">
        <v/>
        <stp/>
        <stp>StudyData</stp>
        <stp>P.US.KOSZ142875</stp>
        <stp>Vol</stp>
        <stp>VolType=Exchange,CoCType=Contract</stp>
        <stp>Vol</stp>
        <stp>D</stp>
        <stp>-1</stp>
        <stp>ALL</stp>
        <stp/>
        <stp/>
        <stp>False</stp>
        <stp>T</stp>
        <tr r="H209" s="2"/>
      </tp>
      <tp>
        <v>125120</v>
        <stp/>
        <stp>StudyData</stp>
        <stp>P.US.KOSV142575</stp>
        <stp>Vol</stp>
        <stp>VolType=Exchange,CoCType=Contract</stp>
        <stp>Vol</stp>
        <stp>D</stp>
        <stp>-1</stp>
        <stp>ALL</stp>
        <stp/>
        <stp/>
        <stp>False</stp>
        <stp>T</stp>
        <tr r="H57" s="2"/>
      </tp>
      <tp>
        <v>3719</v>
        <stp/>
        <stp>StudyData</stp>
        <stp>P.US.KOSV142275</stp>
        <stp>Vol</stp>
        <stp>VolType=Exchange,CoCType=Contract</stp>
        <stp>Vol</stp>
        <stp>D</stp>
        <stp>-1</stp>
        <stp>ALL</stp>
        <stp/>
        <stp/>
        <stp>False</stp>
        <stp>T</stp>
        <tr r="H45" s="2"/>
      </tp>
      <tp>
        <v>17081</v>
        <stp/>
        <stp>StudyData</stp>
        <stp>P.US.KOSV142375</stp>
        <stp>Vol</stp>
        <stp>VolType=Exchange,CoCType=Contract</stp>
        <stp>Vol</stp>
        <stp>D</stp>
        <stp>-1</stp>
        <stp>ALL</stp>
        <stp/>
        <stp/>
        <stp>False</stp>
        <stp>T</stp>
        <tr r="H49" s="2"/>
      </tp>
      <tp>
        <v>224</v>
        <stp/>
        <stp>StudyData</stp>
        <stp>P.US.KOSZ142275</stp>
        <stp>Vol</stp>
        <stp>VolType=Exchange,CoCType=Contract</stp>
        <stp>Vol</stp>
        <stp>D</stp>
        <stp>-1</stp>
        <stp>ALL</stp>
        <stp/>
        <stp/>
        <stp>False</stp>
        <stp>T</stp>
        <tr r="H185" s="2"/>
      </tp>
      <tp>
        <v>67</v>
        <stp/>
        <stp>StudyData</stp>
        <stp>P.US.KOSZ142375</stp>
        <stp>Vol</stp>
        <stp>VolType=Exchange,CoCType=Contract</stp>
        <stp>Vol</stp>
        <stp>D</stp>
        <stp>-1</stp>
        <stp>ALL</stp>
        <stp/>
        <stp/>
        <stp>False</stp>
        <stp>T</stp>
        <tr r="H189" s="2"/>
      </tp>
      <tp>
        <v>630</v>
        <stp/>
        <stp>StudyData</stp>
        <stp>P.US.KOSX142275</stp>
        <stp>Vol</stp>
        <stp>VolType=Exchange,CoCType=Contract</stp>
        <stp>Vol</stp>
        <stp>D</stp>
        <stp>-1</stp>
        <stp>ALL</stp>
        <stp/>
        <stp/>
        <stp>False</stp>
        <stp>T</stp>
        <tr r="H115" s="2"/>
      </tp>
      <tp>
        <v>1886</v>
        <stp/>
        <stp>StudyData</stp>
        <stp>P.US.KOSX142375</stp>
        <stp>Vol</stp>
        <stp>VolType=Exchange,CoCType=Contract</stp>
        <stp>Vol</stp>
        <stp>D</stp>
        <stp>-1</stp>
        <stp>ALL</stp>
        <stp/>
        <stp/>
        <stp>False</stp>
        <stp>T</stp>
        <tr r="H119" s="2"/>
      </tp>
      <tp>
        <v>2993</v>
        <stp/>
        <stp>StudyData</stp>
        <stp>P.US.KOSX142475</stp>
        <stp>Vol</stp>
        <stp>VolType=Exchange,CoCType=Contract</stp>
        <stp>Vol</stp>
        <stp>D</stp>
        <stp>-1</stp>
        <stp>ALL</stp>
        <stp/>
        <stp/>
        <stp>False</stp>
        <stp>T</stp>
        <tr r="H123" s="2"/>
      </tp>
      <tp>
        <v>3</v>
        <stp/>
        <stp>StudyData</stp>
        <stp>P.US.KOSZ142675</stp>
        <stp>Vol</stp>
        <stp>VolType=Exchange,CoCType=Contract</stp>
        <stp>Vol</stp>
        <stp>D</stp>
        <stp>-1</stp>
        <stp>ALL</stp>
        <stp/>
        <stp/>
        <stp>False</stp>
        <stp>T</stp>
        <tr r="H201" s="2"/>
      </tp>
      <tp>
        <v>609</v>
        <stp/>
        <stp>StudyData</stp>
        <stp>P.US.KOSX142575</stp>
        <stp>Vol</stp>
        <stp>VolType=Exchange,CoCType=Contract</stp>
        <stp>Vol</stp>
        <stp>D</stp>
        <stp>-1</stp>
        <stp>ALL</stp>
        <stp/>
        <stp/>
        <stp>False</stp>
        <stp>T</stp>
        <tr r="H127" s="2"/>
      </tp>
      <tp t="s">
        <v/>
        <stp/>
        <stp>StudyData</stp>
        <stp>P.US.KOSZ142775</stp>
        <stp>Vol</stp>
        <stp>VolType=Exchange,CoCType=Contract</stp>
        <stp>Vol</stp>
        <stp>D</stp>
        <stp>-1</stp>
        <stp>ALL</stp>
        <stp/>
        <stp/>
        <stp>False</stp>
        <stp>T</stp>
        <tr r="H205" s="2"/>
      </tp>
      <tp t="s">
        <v/>
        <stp/>
        <stp>StudyData</stp>
        <stp>P.US.KOSV142875</stp>
        <stp>Vol</stp>
        <stp>VolType=Exchange,CoCType=Contract</stp>
        <stp>Vol</stp>
        <stp>D</stp>
        <stp>-1</stp>
        <stp>ALL</stp>
        <stp/>
        <stp/>
        <stp>False</stp>
        <stp>T</stp>
        <tr r="H69" s="2"/>
      </tp>
      <tp>
        <v>16</v>
        <stp/>
        <stp>StudyData</stp>
        <stp>P.US.KOSX142675</stp>
        <stp>Vol</stp>
        <stp>VolType=Exchange,CoCType=Contract</stp>
        <stp>Vol</stp>
        <stp>D</stp>
        <stp>-1</stp>
        <stp>ALL</stp>
        <stp/>
        <stp/>
        <stp>False</stp>
        <stp>T</stp>
        <tr r="H131" s="2"/>
      </tp>
      <tp>
        <v>31</v>
        <stp/>
        <stp>StudyData</stp>
        <stp>P.US.KOSZ142475</stp>
        <stp>Vol</stp>
        <stp>VolType=Exchange,CoCType=Contract</stp>
        <stp>Vol</stp>
        <stp>D</stp>
        <stp>-1</stp>
        <stp>ALL</stp>
        <stp/>
        <stp/>
        <stp>False</stp>
        <stp>T</stp>
        <tr r="H193" s="2"/>
      </tp>
      <tp t="s">
        <v/>
        <stp/>
        <stp>StudyData</stp>
        <stp>P.US.KOSX142775</stp>
        <stp>Vol</stp>
        <stp>VolType=Exchange,CoCType=Contract</stp>
        <stp>Vol</stp>
        <stp>D</stp>
        <stp>-1</stp>
        <stp>ALL</stp>
        <stp/>
        <stp/>
        <stp>False</stp>
        <stp>T</stp>
        <tr r="H135" s="2"/>
      </tp>
      <tp>
        <v>8</v>
        <stp/>
        <stp>StudyData</stp>
        <stp>P.US.KOSZ142575</stp>
        <stp>Vol</stp>
        <stp>VolType=Exchange,CoCType=Contract</stp>
        <stp>Vol</stp>
        <stp>D</stp>
        <stp>-1</stp>
        <stp>ALL</stp>
        <stp/>
        <stp/>
        <stp>False</stp>
        <stp>T</stp>
        <tr r="H197" s="2"/>
      </tp>
      <tp>
        <v>24751</v>
        <stp/>
        <stp>StudyData</stp>
        <stp>C.US.KOSV142575</stp>
        <stp>Vol</stp>
        <stp>VolType=Exchange,CoCType=Contract</stp>
        <stp>Vol</stp>
        <stp>D</stp>
        <stp>-1</stp>
        <stp>ALL</stp>
        <stp/>
        <stp/>
        <stp>False</stp>
        <stp>T</stp>
        <tr r="H22" s="2"/>
      </tp>
      <tp>
        <v>8</v>
        <stp/>
        <stp>StudyData</stp>
        <stp>C.US.KOSV142475</stp>
        <stp>Vol</stp>
        <stp>VolType=Exchange,CoCType=Contract</stp>
        <stp>Vol</stp>
        <stp>D</stp>
        <stp>-1</stp>
        <stp>ALL</stp>
        <stp/>
        <stp/>
        <stp>False</stp>
        <stp>T</stp>
        <tr r="H18" s="2"/>
      </tp>
      <tp>
        <v>887</v>
        <stp/>
        <stp>StudyData</stp>
        <stp>C.US.KOSZ142875</stp>
        <stp>Vol</stp>
        <stp>VolType=Exchange,CoCType=Contract</stp>
        <stp>Vol</stp>
        <stp>D</stp>
        <stp>-1</stp>
        <stp>ALL</stp>
        <stp/>
        <stp/>
        <stp>False</stp>
        <stp>T</stp>
        <tr r="H174" s="2"/>
      </tp>
      <tp>
        <v>19359</v>
        <stp/>
        <stp>StudyData</stp>
        <stp>C.US.KOSV142775</stp>
        <stp>Vol</stp>
        <stp>VolType=Exchange,CoCType=Contract</stp>
        <stp>Vol</stp>
        <stp>D</stp>
        <stp>-1</stp>
        <stp>ALL</stp>
        <stp/>
        <stp/>
        <stp>False</stp>
        <stp>T</stp>
        <tr r="H30" s="2"/>
      </tp>
      <tp>
        <v>149132</v>
        <stp/>
        <stp>StudyData</stp>
        <stp>C.US.KOSV142675</stp>
        <stp>Vol</stp>
        <stp>VolType=Exchange,CoCType=Contract</stp>
        <stp>Vol</stp>
        <stp>D</stp>
        <stp>-1</stp>
        <stp>ALL</stp>
        <stp/>
        <stp/>
        <stp>False</stp>
        <stp>T</stp>
        <tr r="H26" s="2"/>
      </tp>
      <tp>
        <v>496</v>
        <stp/>
        <stp>StudyData</stp>
        <stp>C.US.KOSX142875</stp>
        <stp>Vol</stp>
        <stp>VolType=Exchange,CoCType=Contract</stp>
        <stp>Vol</stp>
        <stp>D</stp>
        <stp>-1</stp>
        <stp>ALL</stp>
        <stp/>
        <stp/>
        <stp>False</stp>
        <stp>T</stp>
        <tr r="H104" s="2"/>
      </tp>
      <tp>
        <v>9</v>
        <stp/>
        <stp>StudyData</stp>
        <stp>C.US.KOSV142375</stp>
        <stp>Vol</stp>
        <stp>VolType=Exchange,CoCType=Contract</stp>
        <stp>Vol</stp>
        <stp>D</stp>
        <stp>-1</stp>
        <stp>ALL</stp>
        <stp/>
        <stp/>
        <stp>False</stp>
        <stp>T</stp>
        <tr r="H14" s="2"/>
      </tp>
      <tp t="s">
        <v/>
        <stp/>
        <stp>StudyData</stp>
        <stp>C.US.KOSV142275</stp>
        <stp>Vol</stp>
        <stp>VolType=Exchange,CoCType=Contract</stp>
        <stp>Vol</stp>
        <stp>D</stp>
        <stp>-1</stp>
        <stp>ALL</stp>
        <stp/>
        <stp/>
        <stp>False</stp>
        <stp>T</stp>
        <tr r="H10" s="2"/>
      </tp>
      <tp t="s">
        <v/>
        <stp/>
        <stp>StudyData</stp>
        <stp>C.US.KOSX142375</stp>
        <stp>Vol</stp>
        <stp>VolType=Exchange,CoCType=Contract</stp>
        <stp>Vol</stp>
        <stp>D</stp>
        <stp>-1</stp>
        <stp>ALL</stp>
        <stp/>
        <stp/>
        <stp>False</stp>
        <stp>T</stp>
        <tr r="H84" s="2"/>
      </tp>
      <tp t="s">
        <v/>
        <stp/>
        <stp>StudyData</stp>
        <stp>C.US.KOSX142275</stp>
        <stp>Vol</stp>
        <stp>VolType=Exchange,CoCType=Contract</stp>
        <stp>Vol</stp>
        <stp>D</stp>
        <stp>-1</stp>
        <stp>ALL</stp>
        <stp/>
        <stp/>
        <stp>False</stp>
        <stp>T</stp>
        <tr r="H80" s="2"/>
      </tp>
      <tp>
        <v>5</v>
        <stp/>
        <stp>StudyData</stp>
        <stp>C.US.KOSZ142375</stp>
        <stp>Vol</stp>
        <stp>VolType=Exchange,CoCType=Contract</stp>
        <stp>Vol</stp>
        <stp>D</stp>
        <stp>-1</stp>
        <stp>ALL</stp>
        <stp/>
        <stp/>
        <stp>False</stp>
        <stp>T</stp>
        <tr r="H154" s="2"/>
      </tp>
      <tp t="s">
        <v/>
        <stp/>
        <stp>StudyData</stp>
        <stp>C.US.KOSZ142275</stp>
        <stp>Vol</stp>
        <stp>VolType=Exchange,CoCType=Contract</stp>
        <stp>Vol</stp>
        <stp>D</stp>
        <stp>-1</stp>
        <stp>ALL</stp>
        <stp/>
        <stp/>
        <stp>False</stp>
        <stp>T</stp>
        <tr r="H150" s="2"/>
      </tp>
      <tp>
        <v>1769</v>
        <stp/>
        <stp>StudyData</stp>
        <stp>C.US.KOSX142775</stp>
        <stp>Vol</stp>
        <stp>VolType=Exchange,CoCType=Contract</stp>
        <stp>Vol</stp>
        <stp>D</stp>
        <stp>-1</stp>
        <stp>ALL</stp>
        <stp/>
        <stp/>
        <stp>False</stp>
        <stp>T</stp>
        <tr r="H100" s="2"/>
      </tp>
      <tp t="s">
        <v/>
        <stp/>
        <stp>StudyData</stp>
        <stp>C.US.KOSZ142575</stp>
        <stp>Vol</stp>
        <stp>VolType=Exchange,CoCType=Contract</stp>
        <stp>Vol</stp>
        <stp>D</stp>
        <stp>-1</stp>
        <stp>ALL</stp>
        <stp/>
        <stp/>
        <stp>False</stp>
        <stp>T</stp>
        <tr r="H162" s="2"/>
      </tp>
      <tp>
        <v>264</v>
        <stp/>
        <stp>StudyData</stp>
        <stp>C.US.KOSV142875</stp>
        <stp>Vol</stp>
        <stp>VolType=Exchange,CoCType=Contract</stp>
        <stp>Vol</stp>
        <stp>D</stp>
        <stp>-1</stp>
        <stp>ALL</stp>
        <stp/>
        <stp/>
        <stp>False</stp>
        <stp>T</stp>
        <tr r="H34" s="2"/>
      </tp>
      <tp>
        <v>3304</v>
        <stp/>
        <stp>StudyData</stp>
        <stp>C.US.KOSX142675</stp>
        <stp>Vol</stp>
        <stp>VolType=Exchange,CoCType=Contract</stp>
        <stp>Vol</stp>
        <stp>D</stp>
        <stp>-1</stp>
        <stp>ALL</stp>
        <stp/>
        <stp/>
        <stp>False</stp>
        <stp>T</stp>
        <tr r="H96" s="2"/>
      </tp>
      <tp>
        <v>3</v>
        <stp/>
        <stp>StudyData</stp>
        <stp>C.US.KOSZ142475</stp>
        <stp>Vol</stp>
        <stp>VolType=Exchange,CoCType=Contract</stp>
        <stp>Vol</stp>
        <stp>D</stp>
        <stp>-1</stp>
        <stp>ALL</stp>
        <stp/>
        <stp/>
        <stp>False</stp>
        <stp>T</stp>
        <tr r="H158" s="2"/>
      </tp>
      <tp>
        <v>119</v>
        <stp/>
        <stp>StudyData</stp>
        <stp>C.US.KOSX142575</stp>
        <stp>Vol</stp>
        <stp>VolType=Exchange,CoCType=Contract</stp>
        <stp>Vol</stp>
        <stp>D</stp>
        <stp>-1</stp>
        <stp>ALL</stp>
        <stp/>
        <stp/>
        <stp>False</stp>
        <stp>T</stp>
        <tr r="H92" s="2"/>
      </tp>
      <tp>
        <v>282</v>
        <stp/>
        <stp>StudyData</stp>
        <stp>C.US.KOSZ142775</stp>
        <stp>Vol</stp>
        <stp>VolType=Exchange,CoCType=Contract</stp>
        <stp>Vol</stp>
        <stp>D</stp>
        <stp>-1</stp>
        <stp>ALL</stp>
        <stp/>
        <stp/>
        <stp>False</stp>
        <stp>T</stp>
        <tr r="H170" s="2"/>
      </tp>
      <tp t="s">
        <v/>
        <stp/>
        <stp>StudyData</stp>
        <stp>C.US.KOSX142475</stp>
        <stp>Vol</stp>
        <stp>VolType=Exchange,CoCType=Contract</stp>
        <stp>Vol</stp>
        <stp>D</stp>
        <stp>-1</stp>
        <stp>ALL</stp>
        <stp/>
        <stp/>
        <stp>False</stp>
        <stp>T</stp>
        <tr r="H88" s="2"/>
      </tp>
      <tp>
        <v>35</v>
        <stp/>
        <stp>StudyData</stp>
        <stp>C.US.KOSZ142675</stp>
        <stp>Vol</stp>
        <stp>VolType=Exchange,CoCType=Contract</stp>
        <stp>Vol</stp>
        <stp>D</stp>
        <stp>-1</stp>
        <stp>ALL</stp>
        <stp/>
        <stp/>
        <stp>False</stp>
        <stp>T</stp>
        <tr r="H166" s="2"/>
      </tp>
      <tp t="s">
        <v/>
        <stp/>
        <stp>StudyData</stp>
        <stp>C.US.KOSF152575</stp>
        <stp>Vol</stp>
        <stp>VolType=Exchange,CoCType=Contract</stp>
        <stp>Vol</stp>
        <stp>D</stp>
        <stp>-1</stp>
        <stp>ALL</stp>
        <stp/>
        <stp/>
        <stp>False</stp>
        <stp>T</stp>
        <tr r="H232" s="2"/>
      </tp>
      <tp t="s">
        <v/>
        <stp/>
        <stp>StudyData</stp>
        <stp>C.US.KOSG152475</stp>
        <stp>Vol</stp>
        <stp>VolType=Exchange,CoCType=Contract</stp>
        <stp>Vol</stp>
        <stp>D</stp>
        <stp>-1</stp>
        <stp>ALL</stp>
        <stp/>
        <stp/>
        <stp>False</stp>
        <stp>T</stp>
        <tr r="H298" s="2"/>
      </tp>
      <tp t="s">
        <v/>
        <stp/>
        <stp>StudyData</stp>
        <stp>C.US.KOSF152475</stp>
        <stp>Vol</stp>
        <stp>VolType=Exchange,CoCType=Contract</stp>
        <stp>Vol</stp>
        <stp>D</stp>
        <stp>-1</stp>
        <stp>ALL</stp>
        <stp/>
        <stp/>
        <stp>False</stp>
        <stp>T</stp>
        <tr r="H228" s="2"/>
      </tp>
      <tp t="s">
        <v/>
        <stp/>
        <stp>StudyData</stp>
        <stp>C.US.KOSG152575</stp>
        <stp>Vol</stp>
        <stp>VolType=Exchange,CoCType=Contract</stp>
        <stp>Vol</stp>
        <stp>D</stp>
        <stp>-1</stp>
        <stp>ALL</stp>
        <stp/>
        <stp/>
        <stp>False</stp>
        <stp>T</stp>
        <tr r="H302" s="2"/>
      </tp>
      <tp>
        <v>21</v>
        <stp/>
        <stp>StudyData</stp>
        <stp>C.US.KOSF152775</stp>
        <stp>Vol</stp>
        <stp>VolType=Exchange,CoCType=Contract</stp>
        <stp>Vol</stp>
        <stp>D</stp>
        <stp>-1</stp>
        <stp>ALL</stp>
        <stp/>
        <stp/>
        <stp>False</stp>
        <stp>T</stp>
        <tr r="H240" s="2"/>
      </tp>
      <tp t="s">
        <v/>
        <stp/>
        <stp>StudyData</stp>
        <stp>C.US.KOSG152675</stp>
        <stp>Vol</stp>
        <stp>VolType=Exchange,CoCType=Contract</stp>
        <stp>Vol</stp>
        <stp>D</stp>
        <stp>-1</stp>
        <stp>ALL</stp>
        <stp/>
        <stp/>
        <stp>False</stp>
        <stp>T</stp>
        <tr r="H306" s="2"/>
      </tp>
      <tp>
        <v>25</v>
        <stp/>
        <stp>StudyData</stp>
        <stp>C.US.KOSF152675</stp>
        <stp>Vol</stp>
        <stp>VolType=Exchange,CoCType=Contract</stp>
        <stp>Vol</stp>
        <stp>D</stp>
        <stp>-1</stp>
        <stp>ALL</stp>
        <stp/>
        <stp/>
        <stp>False</stp>
        <stp>T</stp>
        <tr r="H236" s="2"/>
      </tp>
      <tp t="s">
        <v/>
        <stp/>
        <stp>StudyData</stp>
        <stp>C.US.KOSG152775</stp>
        <stp>Vol</stp>
        <stp>VolType=Exchange,CoCType=Contract</stp>
        <stp>Vol</stp>
        <stp>D</stp>
        <stp>-1</stp>
        <stp>ALL</stp>
        <stp/>
        <stp/>
        <stp>False</stp>
        <stp>T</stp>
        <tr r="H310" s="2"/>
      </tp>
      <tp>
        <v>7</v>
        <stp/>
        <stp>StudyData</stp>
        <stp>C.US.KOSH152875</stp>
        <stp>Vol</stp>
        <stp>VolType=Exchange,CoCType=Contract</stp>
        <stp>Vol</stp>
        <stp>D</stp>
        <stp>-1</stp>
        <stp>ALL</stp>
        <stp/>
        <stp/>
        <stp>False</stp>
        <stp>T</stp>
        <tr r="H384" s="2"/>
      </tp>
      <tp t="s">
        <v/>
        <stp/>
        <stp>StudyData</stp>
        <stp>C.US.KOSF152375</stp>
        <stp>Vol</stp>
        <stp>VolType=Exchange,CoCType=Contract</stp>
        <stp>Vol</stp>
        <stp>D</stp>
        <stp>-1</stp>
        <stp>ALL</stp>
        <stp/>
        <stp/>
        <stp>False</stp>
        <stp>T</stp>
        <tr r="H224" s="2"/>
      </tp>
      <tp t="s">
        <v/>
        <stp/>
        <stp>StudyData</stp>
        <stp>C.US.KOSG152275</stp>
        <stp>Vol</stp>
        <stp>VolType=Exchange,CoCType=Contract</stp>
        <stp>Vol</stp>
        <stp>D</stp>
        <stp>-1</stp>
        <stp>ALL</stp>
        <stp/>
        <stp/>
        <stp>False</stp>
        <stp>T</stp>
        <tr r="H290" s="2"/>
      </tp>
      <tp t="s">
        <v/>
        <stp/>
        <stp>StudyData</stp>
        <stp>C.US.KOSF152275</stp>
        <stp>Vol</stp>
        <stp>VolType=Exchange,CoCType=Contract</stp>
        <stp>Vol</stp>
        <stp>D</stp>
        <stp>-1</stp>
        <stp>ALL</stp>
        <stp/>
        <stp/>
        <stp>False</stp>
        <stp>T</stp>
        <tr r="H220" s="2"/>
      </tp>
      <tp t="s">
        <v/>
        <stp/>
        <stp>StudyData</stp>
        <stp>C.US.KOSG152375</stp>
        <stp>Vol</stp>
        <stp>VolType=Exchange,CoCType=Contract</stp>
        <stp>Vol</stp>
        <stp>D</stp>
        <stp>-1</stp>
        <stp>ALL</stp>
        <stp/>
        <stp/>
        <stp>False</stp>
        <stp>T</stp>
        <tr r="H294" s="2"/>
      </tp>
      <tp t="s">
        <v/>
        <stp/>
        <stp>StudyData</stp>
        <stp>C.US.KOSH152375</stp>
        <stp>Vol</stp>
        <stp>VolType=Exchange,CoCType=Contract</stp>
        <stp>Vol</stp>
        <stp>D</stp>
        <stp>-1</stp>
        <stp>ALL</stp>
        <stp/>
        <stp/>
        <stp>False</stp>
        <stp>T</stp>
        <tr r="H364" s="2"/>
      </tp>
      <tp t="s">
        <v/>
        <stp/>
        <stp>StudyData</stp>
        <stp>C.US.KOSH152275</stp>
        <stp>Vol</stp>
        <stp>VolType=Exchange,CoCType=Contract</stp>
        <stp>Vol</stp>
        <stp>D</stp>
        <stp>-1</stp>
        <stp>ALL</stp>
        <stp/>
        <stp/>
        <stp>False</stp>
        <stp>T</stp>
        <tr r="H360" s="2"/>
      </tp>
      <tp t="s">
        <v/>
        <stp/>
        <stp>StudyData</stp>
        <stp>C.US.KOSG152875</stp>
        <stp>Vol</stp>
        <stp>VolType=Exchange,CoCType=Contract</stp>
        <stp>Vol</stp>
        <stp>D</stp>
        <stp>-1</stp>
        <stp>ALL</stp>
        <stp/>
        <stp/>
        <stp>False</stp>
        <stp>T</stp>
        <tr r="H314" s="2"/>
      </tp>
      <tp t="s">
        <v/>
        <stp/>
        <stp>StudyData</stp>
        <stp>C.US.KOSH152775</stp>
        <stp>Vol</stp>
        <stp>VolType=Exchange,CoCType=Contract</stp>
        <stp>Vol</stp>
        <stp>D</stp>
        <stp>-1</stp>
        <stp>ALL</stp>
        <stp/>
        <stp/>
        <stp>False</stp>
        <stp>T</stp>
        <tr r="H380" s="2"/>
      </tp>
      <tp>
        <v>2</v>
        <stp/>
        <stp>StudyData</stp>
        <stp>C.US.KOSF152875</stp>
        <stp>Vol</stp>
        <stp>VolType=Exchange,CoCType=Contract</stp>
        <stp>Vol</stp>
        <stp>D</stp>
        <stp>-1</stp>
        <stp>ALL</stp>
        <stp/>
        <stp/>
        <stp>False</stp>
        <stp>T</stp>
        <tr r="H244" s="2"/>
      </tp>
      <tp t="s">
        <v/>
        <stp/>
        <stp>StudyData</stp>
        <stp>C.US.KOSH152675</stp>
        <stp>Vol</stp>
        <stp>VolType=Exchange,CoCType=Contract</stp>
        <stp>Vol</stp>
        <stp>D</stp>
        <stp>-1</stp>
        <stp>ALL</stp>
        <stp/>
        <stp/>
        <stp>False</stp>
        <stp>T</stp>
        <tr r="H376" s="2"/>
      </tp>
      <tp t="s">
        <v/>
        <stp/>
        <stp>StudyData</stp>
        <stp>C.US.KOSH152575</stp>
        <stp>Vol</stp>
        <stp>VolType=Exchange,CoCType=Contract</stp>
        <stp>Vol</stp>
        <stp>D</stp>
        <stp>-1</stp>
        <stp>ALL</stp>
        <stp/>
        <stp/>
        <stp>False</stp>
        <stp>T</stp>
        <tr r="H372" s="2"/>
      </tp>
      <tp t="s">
        <v/>
        <stp/>
        <stp>StudyData</stp>
        <stp>C.US.KOSH152475</stp>
        <stp>Vol</stp>
        <stp>VolType=Exchange,CoCType=Contract</stp>
        <stp>Vol</stp>
        <stp>D</stp>
        <stp>-1</stp>
        <stp>ALL</stp>
        <stp/>
        <stp/>
        <stp>False</stp>
        <stp>T</stp>
        <tr r="H368" s="2"/>
      </tp>
      <tp t="s">
        <v/>
        <stp/>
        <stp>StudyData</stp>
        <stp>P.US.KOSF152675</stp>
        <stp>Vol</stp>
        <stp>VolType=Exchange,CoCType=Contract</stp>
        <stp>Vol</stp>
        <stp>D</stp>
        <stp>-1</stp>
        <stp>ALL</stp>
        <stp/>
        <stp/>
        <stp>False</stp>
        <stp>T</stp>
        <tr r="H271" s="2"/>
      </tp>
      <tp t="s">
        <v/>
        <stp/>
        <stp>StudyData</stp>
        <stp>P.US.KOSH152875</stp>
        <stp>Vol</stp>
        <stp>VolType=Exchange,CoCType=Contract</stp>
        <stp>Vol</stp>
        <stp>D</stp>
        <stp>-1</stp>
        <stp>ALL</stp>
        <stp/>
        <stp/>
        <stp>False</stp>
        <stp>T</stp>
        <tr r="H419" s="2"/>
      </tp>
      <tp t="s">
        <v/>
        <stp/>
        <stp>StudyData</stp>
        <stp>P.US.KOSF152775</stp>
        <stp>Vol</stp>
        <stp>VolType=Exchange,CoCType=Contract</stp>
        <stp>Vol</stp>
        <stp>D</stp>
        <stp>-1</stp>
        <stp>ALL</stp>
        <stp/>
        <stp/>
        <stp>False</stp>
        <stp>T</stp>
        <tr r="H275" s="2"/>
        <tr r="P275" s="2"/>
      </tp>
      <tp t="s">
        <v/>
        <stp/>
        <stp>StudyData</stp>
        <stp>P.US.KOSF152475</stp>
        <stp>Vol</stp>
        <stp>VolType=Exchange,CoCType=Contract</stp>
        <stp>Vol</stp>
        <stp>D</stp>
        <stp>-1</stp>
        <stp>ALL</stp>
        <stp/>
        <stp/>
        <stp>False</stp>
        <stp>T</stp>
        <tr r="H263" s="2"/>
      </tp>
      <tp t="s">
        <v/>
        <stp/>
        <stp>StudyData</stp>
        <stp>P.US.KOSF152575</stp>
        <stp>Vol</stp>
        <stp>VolType=Exchange,CoCType=Contract</stp>
        <stp>Vol</stp>
        <stp>D</stp>
        <stp>-1</stp>
        <stp>ALL</stp>
        <stp/>
        <stp/>
        <stp>False</stp>
        <stp>T</stp>
        <tr r="H267" s="2"/>
      </tp>
      <tp>
        <v>32</v>
        <stp/>
        <stp>StudyData</stp>
        <stp>P.US.KOSF152275</stp>
        <stp>Vol</stp>
        <stp>VolType=Exchange,CoCType=Contract</stp>
        <stp>Vol</stp>
        <stp>D</stp>
        <stp>-1</stp>
        <stp>ALL</stp>
        <stp/>
        <stp/>
        <stp>False</stp>
        <stp>T</stp>
        <tr r="H255" s="2"/>
      </tp>
      <tp t="s">
        <v/>
        <stp/>
        <stp>StudyData</stp>
        <stp>P.US.KOSF152375</stp>
        <stp>Vol</stp>
        <stp>VolType=Exchange,CoCType=Contract</stp>
        <stp>Vol</stp>
        <stp>D</stp>
        <stp>-1</stp>
        <stp>ALL</stp>
        <stp/>
        <stp/>
        <stp>False</stp>
        <stp>T</stp>
        <tr r="H259" s="2"/>
      </tp>
      <tp>
        <v>134</v>
        <stp/>
        <stp>StudyData</stp>
        <stp>P.US.KOSH152275</stp>
        <stp>Vol</stp>
        <stp>VolType=Exchange,CoCType=Contract</stp>
        <stp>Vol</stp>
        <stp>D</stp>
        <stp>-1</stp>
        <stp>ALL</stp>
        <stp/>
        <stp/>
        <stp>False</stp>
        <stp>T</stp>
        <tr r="H395" s="2"/>
      </tp>
      <tp>
        <v>2</v>
        <stp/>
        <stp>StudyData</stp>
        <stp>P.US.KOSH152375</stp>
        <stp>Vol</stp>
        <stp>VolType=Exchange,CoCType=Contract</stp>
        <stp>Vol</stp>
        <stp>D</stp>
        <stp>-1</stp>
        <stp>ALL</stp>
        <stp/>
        <stp/>
        <stp>False</stp>
        <stp>T</stp>
        <tr r="H399" s="2"/>
      </tp>
      <tp t="s">
        <v/>
        <stp/>
        <stp>StudyData</stp>
        <stp>P.US.KOSH152475</stp>
        <stp>Vol</stp>
        <stp>VolType=Exchange,CoCType=Contract</stp>
        <stp>Vol</stp>
        <stp>D</stp>
        <stp>-1</stp>
        <stp>ALL</stp>
        <stp/>
        <stp/>
        <stp>False</stp>
        <stp>T</stp>
        <tr r="H403" s="2"/>
      </tp>
      <tp t="s">
        <v/>
        <stp/>
        <stp>StudyData</stp>
        <stp>P.US.KOSH152575</stp>
        <stp>Vol</stp>
        <stp>VolType=Exchange,CoCType=Contract</stp>
        <stp>Vol</stp>
        <stp>D</stp>
        <stp>-1</stp>
        <stp>ALL</stp>
        <stp/>
        <stp/>
        <stp>False</stp>
        <stp>T</stp>
        <tr r="H407" s="2"/>
      </tp>
      <tp t="s">
        <v/>
        <stp/>
        <stp>StudyData</stp>
        <stp>P.US.KOSF152825</stp>
        <stp>Vol</stp>
        <stp>VolType=Exchange,CoCType=Contract</stp>
        <stp>Vol</stp>
        <stp>D</stp>
        <stp>-4</stp>
        <stp>ALL</stp>
        <stp/>
        <stp/>
        <stp>False</stp>
        <stp>T</stp>
        <tr r="S277" s="2"/>
      </tp>
      <tp t="s">
        <v/>
        <stp/>
        <stp>StudyData</stp>
        <stp>P.US.KOSF152875</stp>
        <stp>Vol</stp>
        <stp>VolType=Exchange,CoCType=Contract</stp>
        <stp>Vol</stp>
        <stp>D</stp>
        <stp>-1</stp>
        <stp>ALL</stp>
        <stp/>
        <stp/>
        <stp>False</stp>
        <stp>T</stp>
        <tr r="H279" s="2"/>
      </tp>
      <tp t="s">
        <v/>
        <stp/>
        <stp>StudyData</stp>
        <stp>P.US.KOSH152675</stp>
        <stp>Vol</stp>
        <stp>VolType=Exchange,CoCType=Contract</stp>
        <stp>Vol</stp>
        <stp>D</stp>
        <stp>-1</stp>
        <stp>ALL</stp>
        <stp/>
        <stp/>
        <stp>False</stp>
        <stp>T</stp>
        <tr r="H411" s="2"/>
      </tp>
      <tp t="s">
        <v/>
        <stp/>
        <stp>StudyData</stp>
        <stp>P.US.KOSH152775</stp>
        <stp>Vol</stp>
        <stp>VolType=Exchange,CoCType=Contract</stp>
        <stp>Vol</stp>
        <stp>D</stp>
        <stp>-1</stp>
        <stp>ALL</stp>
        <stp/>
        <stp/>
        <stp>False</stp>
        <stp>T</stp>
        <tr r="H415" s="2"/>
      </tp>
      <tp t="s">
        <v/>
        <stp/>
        <stp>StudyData</stp>
        <stp>P.US.KOSF152750</stp>
        <stp>Vol</stp>
        <stp>VolType=Exchange,CoCType=Contract</stp>
        <stp>Vol</stp>
        <stp>D</stp>
        <stp>-2</stp>
        <stp>ALL</stp>
        <stp/>
        <stp/>
        <stp>False</stp>
        <stp>T</stp>
        <tr r="Q274" s="2"/>
      </tp>
      <tp t="s">
        <v/>
        <stp/>
        <stp>StudyData</stp>
        <stp>P.US.KOSF152850</stp>
        <stp>Vol</stp>
        <stp>VolType=Exchange,CoCType=Contract</stp>
        <stp>Vol</stp>
        <stp>D</stp>
        <stp>-2</stp>
        <stp>ALL</stp>
        <stp/>
        <stp/>
        <stp>False</stp>
        <stp>T</stp>
        <tr r="Q278" s="2"/>
      </tp>
      <tp t="s">
        <v/>
        <stp/>
        <stp>StudyData</stp>
        <stp>P.US.KOSF152825</stp>
        <stp>Vol</stp>
        <stp>VolType=Exchange,CoCType=Contract</stp>
        <stp>Vol</stp>
        <stp>D</stp>
        <stp>-2</stp>
        <stp>ALL</stp>
        <stp/>
        <stp/>
        <stp>False</stp>
        <stp>T</stp>
        <tr r="Q277" s="2"/>
      </tp>
      <tp t="s">
        <v/>
        <stp/>
        <stp>StudyData</stp>
        <stp>C.US.KOSF152500</stp>
        <stp>Vol</stp>
        <stp>VolType=Exchange,CoCType=Contract</stp>
        <stp>Vol</stp>
        <stp>D</stp>
        <stp>-1</stp>
        <stp>ALL</stp>
        <stp/>
        <stp/>
        <stp>False</stp>
        <stp>T</stp>
        <tr r="H229" s="2"/>
      </tp>
      <tp t="s">
        <v/>
        <stp/>
        <stp>StudyData</stp>
        <stp>C.US.KOSG152400</stp>
        <stp>Vol</stp>
        <stp>VolType=Exchange,CoCType=Contract</stp>
        <stp>Vol</stp>
        <stp>D</stp>
        <stp>-1</stp>
        <stp>ALL</stp>
        <stp/>
        <stp/>
        <stp>False</stp>
        <stp>T</stp>
        <tr r="H295" s="2"/>
      </tp>
      <tp t="s">
        <v/>
        <stp/>
        <stp>StudyData</stp>
        <stp>P.US.KOSU152500</stp>
        <stp>Vol</stp>
        <stp>VolType=Exchange,CoCType=Contract</stp>
        <stp>Vol</stp>
        <stp>D</stp>
        <stp>-1</stp>
        <stp>ALL</stp>
        <stp/>
        <stp/>
        <stp>False</stp>
        <stp>T</stp>
        <tr r="H544" s="2"/>
      </tp>
      <tp t="s">
        <v/>
        <stp/>
        <stp>StudyData</stp>
        <stp>C.US.KOSF152400</stp>
        <stp>Vol</stp>
        <stp>VolType=Exchange,CoCType=Contract</stp>
        <stp>Vol</stp>
        <stp>D</stp>
        <stp>-1</stp>
        <stp>ALL</stp>
        <stp/>
        <stp/>
        <stp>False</stp>
        <stp>T</stp>
        <tr r="H225" s="2"/>
      </tp>
      <tp t="s">
        <v/>
        <stp/>
        <stp>StudyData</stp>
        <stp>C.US.KOSG152500</stp>
        <stp>Vol</stp>
        <stp>VolType=Exchange,CoCType=Contract</stp>
        <stp>Vol</stp>
        <stp>D</stp>
        <stp>-1</stp>
        <stp>ALL</stp>
        <stp/>
        <stp/>
        <stp>False</stp>
        <stp>T</stp>
        <tr r="H299" s="2"/>
      </tp>
      <tp t="s">
        <v/>
        <stp/>
        <stp>StudyData</stp>
        <stp>P.US.KOSU152400</stp>
        <stp>Vol</stp>
        <stp>VolType=Exchange,CoCType=Contract</stp>
        <stp>Vol</stp>
        <stp>D</stp>
        <stp>-1</stp>
        <stp>ALL</stp>
        <stp/>
        <stp/>
        <stp>False</stp>
        <stp>T</stp>
        <tr r="H540" s="2"/>
      </tp>
      <tp>
        <v>14</v>
        <stp/>
        <stp>StudyData</stp>
        <stp>C.US.KOSF152700</stp>
        <stp>Vol</stp>
        <stp>VolType=Exchange,CoCType=Contract</stp>
        <stp>Vol</stp>
        <stp>D</stp>
        <stp>-1</stp>
        <stp>ALL</stp>
        <stp/>
        <stp/>
        <stp>False</stp>
        <stp>T</stp>
        <tr r="H237" s="2"/>
      </tp>
      <tp t="s">
        <v/>
        <stp/>
        <stp>StudyData</stp>
        <stp>C.US.KOSG152600</stp>
        <stp>Vol</stp>
        <stp>VolType=Exchange,CoCType=Contract</stp>
        <stp>Vol</stp>
        <stp>D</stp>
        <stp>-1</stp>
        <stp>ALL</stp>
        <stp/>
        <stp/>
        <stp>False</stp>
        <stp>T</stp>
        <tr r="H303" s="2"/>
      </tp>
      <tp>
        <v>25</v>
        <stp/>
        <stp>StudyData</stp>
        <stp>C.US.KOSH152900</stp>
        <stp>Vol</stp>
        <stp>VolType=Exchange,CoCType=Contract</stp>
        <stp>Vol</stp>
        <stp>D</stp>
        <stp>-1</stp>
        <stp>ALL</stp>
        <stp/>
        <stp/>
        <stp>False</stp>
        <stp>T</stp>
        <tr r="H385" s="2"/>
      </tp>
      <tp t="s">
        <v/>
        <stp/>
        <stp>StudyData</stp>
        <stp>P.US.KOSU152700</stp>
        <stp>Vol</stp>
        <stp>VolType=Exchange,CoCType=Contract</stp>
        <stp>Vol</stp>
        <stp>D</stp>
        <stp>-1</stp>
        <stp>ALL</stp>
        <stp/>
        <stp/>
        <stp>False</stp>
        <stp>T</stp>
        <tr r="H552" s="2"/>
      </tp>
      <tp t="s">
        <v/>
        <stp/>
        <stp>StudyData</stp>
        <stp>P.US.KOSZ152800</stp>
        <stp>Vol</stp>
        <stp>VolType=Exchange,CoCType=Contract</stp>
        <stp>Vol</stp>
        <stp>D</stp>
        <stp>-1</stp>
        <stp>ALL</stp>
        <stp/>
        <stp/>
        <stp>False</stp>
        <stp>T</stp>
        <tr r="H626" s="2"/>
      </tp>
      <tp t="s">
        <v/>
        <stp/>
        <stp>StudyData</stp>
        <stp>C.US.KOSF152600</stp>
        <stp>Vol</stp>
        <stp>VolType=Exchange,CoCType=Contract</stp>
        <stp>Vol</stp>
        <stp>D</stp>
        <stp>-1</stp>
        <stp>ALL</stp>
        <stp/>
        <stp/>
        <stp>False</stp>
        <stp>T</stp>
        <tr r="H233" s="2"/>
      </tp>
      <tp t="s">
        <v/>
        <stp/>
        <stp>StudyData</stp>
        <stp>C.US.KOSG152700</stp>
        <stp>Vol</stp>
        <stp>VolType=Exchange,CoCType=Contract</stp>
        <stp>Vol</stp>
        <stp>D</stp>
        <stp>-1</stp>
        <stp>ALL</stp>
        <stp/>
        <stp/>
        <stp>False</stp>
        <stp>T</stp>
        <tr r="H307" s="2"/>
      </tp>
      <tp>
        <v>2</v>
        <stp/>
        <stp>StudyData</stp>
        <stp>C.US.KOSH152800</stp>
        <stp>Vol</stp>
        <stp>VolType=Exchange,CoCType=Contract</stp>
        <stp>Vol</stp>
        <stp>D</stp>
        <stp>-1</stp>
        <stp>ALL</stp>
        <stp/>
        <stp/>
        <stp>False</stp>
        <stp>T</stp>
        <tr r="H381" s="2"/>
      </tp>
      <tp t="s">
        <v/>
        <stp/>
        <stp>StudyData</stp>
        <stp>P.US.KOSU152600</stp>
        <stp>Vol</stp>
        <stp>VolType=Exchange,CoCType=Contract</stp>
        <stp>Vol</stp>
        <stp>D</stp>
        <stp>-1</stp>
        <stp>ALL</stp>
        <stp/>
        <stp/>
        <stp>False</stp>
        <stp>T</stp>
        <tr r="H548" s="2"/>
      </tp>
      <tp t="s">
        <v/>
        <stp/>
        <stp>StudyData</stp>
        <stp>P.US.KOSZ152900</stp>
        <stp>Vol</stp>
        <stp>VolType=Exchange,CoCType=Contract</stp>
        <stp>Vol</stp>
        <stp>D</stp>
        <stp>-1</stp>
        <stp>ALL</stp>
        <stp/>
        <stp/>
        <stp>False</stp>
        <stp>T</stp>
        <tr r="H630" s="2"/>
      </tp>
      <tp t="s">
        <v/>
        <stp/>
        <stp>StudyData</stp>
        <stp>C.US.KOSF152300</stp>
        <stp>Vol</stp>
        <stp>VolType=Exchange,CoCType=Contract</stp>
        <stp>Vol</stp>
        <stp>D</stp>
        <stp>-1</stp>
        <stp>ALL</stp>
        <stp/>
        <stp/>
        <stp>False</stp>
        <stp>T</stp>
        <tr r="H221" s="2"/>
      </tp>
      <tp t="s">
        <v/>
        <stp/>
        <stp>StudyData</stp>
        <stp>C.US.KOSM152800</stp>
        <stp>Vol</stp>
        <stp>VolType=Exchange,CoCType=Contract</stp>
        <stp>Vol</stp>
        <stp>D</stp>
        <stp>-1</stp>
        <stp>ALL</stp>
        <stp/>
        <stp/>
        <stp>False</stp>
        <stp>T</stp>
        <tr r="H451" s="2"/>
      </tp>
      <tp t="s">
        <v/>
        <stp/>
        <stp>StudyData</stp>
        <stp>P.US.KOSU152300</stp>
        <stp>Vol</stp>
        <stp>VolType=Exchange,CoCType=Contract</stp>
        <stp>Vol</stp>
        <stp>D</stp>
        <stp>-1</stp>
        <stp>ALL</stp>
        <stp/>
        <stp/>
        <stp>False</stp>
        <stp>T</stp>
        <tr r="H536" s="2"/>
      </tp>
      <tp t="s">
        <v/>
        <stp/>
        <stp>StudyData</stp>
        <stp>C.US.KOSG152300</stp>
        <stp>Vol</stp>
        <stp>VolType=Exchange,CoCType=Contract</stp>
        <stp>Vol</stp>
        <stp>D</stp>
        <stp>-1</stp>
        <stp>ALL</stp>
        <stp/>
        <stp/>
        <stp>False</stp>
        <stp>T</stp>
        <tr r="H291" s="2"/>
      </tp>
      <tp t="s">
        <v/>
        <stp/>
        <stp>StudyData</stp>
        <stp>C.US.KOSM152900</stp>
        <stp>Vol</stp>
        <stp>VolType=Exchange,CoCType=Contract</stp>
        <stp>Vol</stp>
        <stp>D</stp>
        <stp>-1</stp>
        <stp>ALL</stp>
        <stp/>
        <stp/>
        <stp>False</stp>
        <stp>T</stp>
        <tr r="H455" s="2"/>
      </tp>
      <tp t="s">
        <v/>
        <stp/>
        <stp>StudyData</stp>
        <stp>C.US.KOSH152300</stp>
        <stp>Vol</stp>
        <stp>VolType=Exchange,CoCType=Contract</stp>
        <stp>Vol</stp>
        <stp>D</stp>
        <stp>-1</stp>
        <stp>ALL</stp>
        <stp/>
        <stp/>
        <stp>False</stp>
        <stp>T</stp>
        <tr r="H361" s="2"/>
      </tp>
      <tp t="s">
        <v/>
        <stp/>
        <stp>StudyData</stp>
        <stp>C.US.KOSM152600</stp>
        <stp>Vol</stp>
        <stp>VolType=Exchange,CoCType=Contract</stp>
        <stp>Vol</stp>
        <stp>D</stp>
        <stp>-1</stp>
        <stp>ALL</stp>
        <stp/>
        <stp/>
        <stp>False</stp>
        <stp>T</stp>
        <tr r="H443" s="2"/>
      </tp>
      <tp t="s">
        <v/>
        <stp/>
        <stp>StudyData</stp>
        <stp>C.US.KOSM152700</stp>
        <stp>Vol</stp>
        <stp>VolType=Exchange,CoCType=Contract</stp>
        <stp>Vol</stp>
        <stp>D</stp>
        <stp>-1</stp>
        <stp>ALL</stp>
        <stp/>
        <stp/>
        <stp>False</stp>
        <stp>T</stp>
        <tr r="H447" s="2"/>
      </tp>
      <tp t="s">
        <v/>
        <stp/>
        <stp>StudyData</stp>
        <stp>P.US.KOSZ152300</stp>
        <stp>Vol</stp>
        <stp>VolType=Exchange,CoCType=Contract</stp>
        <stp>Vol</stp>
        <stp>D</stp>
        <stp>-1</stp>
        <stp>ALL</stp>
        <stp/>
        <stp/>
        <stp>False</stp>
        <stp>T</stp>
        <tr r="H606" s="2"/>
      </tp>
      <tp t="s">
        <v/>
        <stp/>
        <stp>StudyData</stp>
        <stp>C.US.KOSM152400</stp>
        <stp>Vol</stp>
        <stp>VolType=Exchange,CoCType=Contract</stp>
        <stp>Vol</stp>
        <stp>D</stp>
        <stp>-1</stp>
        <stp>ALL</stp>
        <stp/>
        <stp/>
        <stp>False</stp>
        <stp>T</stp>
        <tr r="H435" s="2"/>
      </tp>
      <tp t="s">
        <v/>
        <stp/>
        <stp>StudyData</stp>
        <stp>C.US.KOSM152500</stp>
        <stp>Vol</stp>
        <stp>VolType=Exchange,CoCType=Contract</stp>
        <stp>Vol</stp>
        <stp>D</stp>
        <stp>-1</stp>
        <stp>ALL</stp>
        <stp/>
        <stp/>
        <stp>False</stp>
        <stp>T</stp>
        <tr r="H439" s="2"/>
      </tp>
      <tp>
        <v>93</v>
        <stp/>
        <stp>StudyData</stp>
        <stp>C.US.KOSF152900</stp>
        <stp>Vol</stp>
        <stp>VolType=Exchange,CoCType=Contract</stp>
        <stp>Vol</stp>
        <stp>D</stp>
        <stp>-1</stp>
        <stp>ALL</stp>
        <stp/>
        <stp/>
        <stp>False</stp>
        <stp>T</stp>
        <tr r="H245" s="2"/>
      </tp>
      <tp t="s">
        <v/>
        <stp/>
        <stp>StudyData</stp>
        <stp>C.US.KOSG152800</stp>
        <stp>Vol</stp>
        <stp>VolType=Exchange,CoCType=Contract</stp>
        <stp>Vol</stp>
        <stp>D</stp>
        <stp>-1</stp>
        <stp>ALL</stp>
        <stp/>
        <stp/>
        <stp>False</stp>
        <stp>T</stp>
        <tr r="H311" s="2"/>
      </tp>
      <tp t="s">
        <v/>
        <stp/>
        <stp>StudyData</stp>
        <stp>C.US.KOSH152700</stp>
        <stp>Vol</stp>
        <stp>VolType=Exchange,CoCType=Contract</stp>
        <stp>Vol</stp>
        <stp>D</stp>
        <stp>-1</stp>
        <stp>ALL</stp>
        <stp/>
        <stp/>
        <stp>False</stp>
        <stp>T</stp>
        <tr r="H377" s="2"/>
      </tp>
      <tp t="s">
        <v/>
        <stp/>
        <stp>StudyData</stp>
        <stp>P.US.KOSU152900</stp>
        <stp>Vol</stp>
        <stp>VolType=Exchange,CoCType=Contract</stp>
        <stp>Vol</stp>
        <stp>D</stp>
        <stp>-1</stp>
        <stp>ALL</stp>
        <stp/>
        <stp/>
        <stp>False</stp>
        <stp>T</stp>
        <tr r="H560" s="2"/>
      </tp>
      <tp t="s">
        <v/>
        <stp/>
        <stp>StudyData</stp>
        <stp>P.US.KOSZ152600</stp>
        <stp>Vol</stp>
        <stp>VolType=Exchange,CoCType=Contract</stp>
        <stp>Vol</stp>
        <stp>D</stp>
        <stp>-1</stp>
        <stp>ALL</stp>
        <stp/>
        <stp/>
        <stp>False</stp>
        <stp>T</stp>
        <tr r="H618" s="2"/>
      </tp>
      <tp>
        <v>46</v>
        <stp/>
        <stp>StudyData</stp>
        <stp>C.US.KOSF152800</stp>
        <stp>Vol</stp>
        <stp>VolType=Exchange,CoCType=Contract</stp>
        <stp>Vol</stp>
        <stp>D</stp>
        <stp>-1</stp>
        <stp>ALL</stp>
        <stp/>
        <stp/>
        <stp>False</stp>
        <stp>T</stp>
        <tr r="H241" s="2"/>
      </tp>
      <tp t="s">
        <v/>
        <stp/>
        <stp>StudyData</stp>
        <stp>C.US.KOSG152900</stp>
        <stp>Vol</stp>
        <stp>VolType=Exchange,CoCType=Contract</stp>
        <stp>Vol</stp>
        <stp>D</stp>
        <stp>-1</stp>
        <stp>ALL</stp>
        <stp/>
        <stp/>
        <stp>False</stp>
        <stp>T</stp>
        <tr r="H315" s="2"/>
      </tp>
      <tp>
        <v>50</v>
        <stp/>
        <stp>StudyData</stp>
        <stp>C.US.KOSH152600</stp>
        <stp>Vol</stp>
        <stp>VolType=Exchange,CoCType=Contract</stp>
        <stp>Vol</stp>
        <stp>D</stp>
        <stp>-1</stp>
        <stp>ALL</stp>
        <stp/>
        <stp/>
        <stp>False</stp>
        <stp>T</stp>
        <tr r="H373" s="2"/>
      </tp>
      <tp t="s">
        <v/>
        <stp/>
        <stp>StudyData</stp>
        <stp>C.US.KOSM152300</stp>
        <stp>Vol</stp>
        <stp>VolType=Exchange,CoCType=Contract</stp>
        <stp>Vol</stp>
        <stp>D</stp>
        <stp>-1</stp>
        <stp>ALL</stp>
        <stp/>
        <stp/>
        <stp>False</stp>
        <stp>T</stp>
        <tr r="H431" s="2"/>
      </tp>
      <tp t="s">
        <v/>
        <stp/>
        <stp>StudyData</stp>
        <stp>P.US.KOSU152800</stp>
        <stp>Vol</stp>
        <stp>VolType=Exchange,CoCType=Contract</stp>
        <stp>Vol</stp>
        <stp>D</stp>
        <stp>-1</stp>
        <stp>ALL</stp>
        <stp/>
        <stp/>
        <stp>False</stp>
        <stp>T</stp>
        <tr r="H556" s="2"/>
      </tp>
      <tp t="s">
        <v/>
        <stp/>
        <stp>StudyData</stp>
        <stp>P.US.KOSZ152700</stp>
        <stp>Vol</stp>
        <stp>VolType=Exchange,CoCType=Contract</stp>
        <stp>Vol</stp>
        <stp>D</stp>
        <stp>-1</stp>
        <stp>ALL</stp>
        <stp/>
        <stp/>
        <stp>False</stp>
        <stp>T</stp>
        <tr r="H622" s="2"/>
      </tp>
      <tp t="s">
        <v/>
        <stp/>
        <stp>StudyData</stp>
        <stp>C.US.KOSH152500</stp>
        <stp>Vol</stp>
        <stp>VolType=Exchange,CoCType=Contract</stp>
        <stp>Vol</stp>
        <stp>D</stp>
        <stp>-1</stp>
        <stp>ALL</stp>
        <stp/>
        <stp/>
        <stp>False</stp>
        <stp>T</stp>
        <tr r="H369" s="2"/>
      </tp>
      <tp>
        <v>2</v>
        <stp/>
        <stp>StudyData</stp>
        <stp>P.US.KOSZ152400</stp>
        <stp>Vol</stp>
        <stp>VolType=Exchange,CoCType=Contract</stp>
        <stp>Vol</stp>
        <stp>D</stp>
        <stp>-1</stp>
        <stp>ALL</stp>
        <stp/>
        <stp/>
        <stp>False</stp>
        <stp>T</stp>
        <tr r="H610" s="2"/>
      </tp>
      <tp t="s">
        <v/>
        <stp/>
        <stp>StudyData</stp>
        <stp>C.US.KOSH152400</stp>
        <stp>Vol</stp>
        <stp>VolType=Exchange,CoCType=Contract</stp>
        <stp>Vol</stp>
        <stp>D</stp>
        <stp>-1</stp>
        <stp>ALL</stp>
        <stp/>
        <stp/>
        <stp>False</stp>
        <stp>T</stp>
        <tr r="H365" s="2"/>
      </tp>
      <tp t="s">
        <v/>
        <stp/>
        <stp>StudyData</stp>
        <stp>P.US.KOSZ152500</stp>
        <stp>Vol</stp>
        <stp>VolType=Exchange,CoCType=Contract</stp>
        <stp>Vol</stp>
        <stp>D</stp>
        <stp>-1</stp>
        <stp>ALL</stp>
        <stp/>
        <stp/>
        <stp>False</stp>
        <stp>T</stp>
        <tr r="H614" s="2"/>
      </tp>
      <tp t="s">
        <v/>
        <stp/>
        <stp>StudyData</stp>
        <stp>C.US.KOSU152600</stp>
        <stp>Vol</stp>
        <stp>VolType=Exchange,CoCType=Contract</stp>
        <stp>Vol</stp>
        <stp>D</stp>
        <stp>-1</stp>
        <stp>ALL</stp>
        <stp/>
        <stp/>
        <stp>False</stp>
        <stp>T</stp>
        <tr r="H513" s="2"/>
      </tp>
      <tp t="s">
        <v/>
        <stp/>
        <stp>StudyData</stp>
        <stp>C.US.KOSZ152900</stp>
        <stp>Vol</stp>
        <stp>VolType=Exchange,CoCType=Contract</stp>
        <stp>Vol</stp>
        <stp>D</stp>
        <stp>-1</stp>
        <stp>ALL</stp>
        <stp/>
        <stp/>
        <stp>False</stp>
        <stp>T</stp>
        <tr r="H595" s="2"/>
      </tp>
      <tp>
        <v>41</v>
        <stp/>
        <stp>StudyData</stp>
        <stp>P.US.KOSF152600</stp>
        <stp>Vol</stp>
        <stp>VolType=Exchange,CoCType=Contract</stp>
        <stp>Vol</stp>
        <stp>D</stp>
        <stp>-1</stp>
        <stp>ALL</stp>
        <stp/>
        <stp/>
        <stp>False</stp>
        <stp>T</stp>
        <tr r="H268" s="2"/>
      </tp>
      <tp t="s">
        <v/>
        <stp/>
        <stp>StudyData</stp>
        <stp>P.US.KOSH152800</stp>
        <stp>Vol</stp>
        <stp>VolType=Exchange,CoCType=Contract</stp>
        <stp>Vol</stp>
        <stp>D</stp>
        <stp>-1</stp>
        <stp>ALL</stp>
        <stp/>
        <stp/>
        <stp>False</stp>
        <stp>T</stp>
        <tr r="H416" s="2"/>
      </tp>
      <tp t="s">
        <v/>
        <stp/>
        <stp>StudyData</stp>
        <stp>C.US.KOSU152700</stp>
        <stp>Vol</stp>
        <stp>VolType=Exchange,CoCType=Contract</stp>
        <stp>Vol</stp>
        <stp>D</stp>
        <stp>-1</stp>
        <stp>ALL</stp>
        <stp/>
        <stp/>
        <stp>False</stp>
        <stp>T</stp>
        <tr r="H517" s="2"/>
      </tp>
      <tp>
        <v>12</v>
        <stp/>
        <stp>StudyData</stp>
        <stp>C.US.KOSZ152800</stp>
        <stp>Vol</stp>
        <stp>VolType=Exchange,CoCType=Contract</stp>
        <stp>Vol</stp>
        <stp>D</stp>
        <stp>-1</stp>
        <stp>ALL</stp>
        <stp/>
        <stp/>
        <stp>False</stp>
        <stp>T</stp>
        <tr r="H591" s="2"/>
      </tp>
      <tp t="s">
        <v/>
        <stp/>
        <stp>StudyData</stp>
        <stp>P.US.KOSF152700</stp>
        <stp>Vol</stp>
        <stp>VolType=Exchange,CoCType=Contract</stp>
        <stp>Vol</stp>
        <stp>D</stp>
        <stp>-1</stp>
        <stp>ALL</stp>
        <stp/>
        <stp/>
        <stp>False</stp>
        <stp>T</stp>
        <tr r="H272" s="2"/>
      </tp>
      <tp t="s">
        <v/>
        <stp/>
        <stp>StudyData</stp>
        <stp>P.US.KOSF152750</stp>
        <stp>Vol</stp>
        <stp>VolType=Exchange,CoCType=Contract</stp>
        <stp>Vol</stp>
        <stp>D</stp>
        <stp>-4</stp>
        <stp>ALL</stp>
        <stp/>
        <stp/>
        <stp>False</stp>
        <stp>T</stp>
        <tr r="S274" s="2"/>
      </tp>
      <tp t="s">
        <v/>
        <stp/>
        <stp>StudyData</stp>
        <stp>P.US.KOSH152900</stp>
        <stp>Vol</stp>
        <stp>VolType=Exchange,CoCType=Contract</stp>
        <stp>Vol</stp>
        <stp>D</stp>
        <stp>-1</stp>
        <stp>ALL</stp>
        <stp/>
        <stp/>
        <stp>False</stp>
        <stp>T</stp>
        <tr r="H420" s="2"/>
      </tp>
      <tp t="s">
        <v/>
        <stp/>
        <stp>StudyData</stp>
        <stp>C.US.KOSU152400</stp>
        <stp>Vol</stp>
        <stp>VolType=Exchange,CoCType=Contract</stp>
        <stp>Vol</stp>
        <stp>D</stp>
        <stp>-1</stp>
        <stp>ALL</stp>
        <stp/>
        <stp/>
        <stp>False</stp>
        <stp>T</stp>
        <tr r="H505" s="2"/>
      </tp>
      <tp>
        <v>21</v>
        <stp/>
        <stp>StudyData</stp>
        <stp>P.US.KOSF152400</stp>
        <stp>Vol</stp>
        <stp>VolType=Exchange,CoCType=Contract</stp>
        <stp>Vol</stp>
        <stp>D</stp>
        <stp>-1</stp>
        <stp>ALL</stp>
        <stp/>
        <stp/>
        <stp>False</stp>
        <stp>T</stp>
        <tr r="H260" s="2"/>
      </tp>
      <tp t="s">
        <v/>
        <stp/>
        <stp>StudyData</stp>
        <stp>C.US.KOSU152500</stp>
        <stp>Vol</stp>
        <stp>VolType=Exchange,CoCType=Contract</stp>
        <stp>Vol</stp>
        <stp>D</stp>
        <stp>-1</stp>
        <stp>ALL</stp>
        <stp/>
        <stp/>
        <stp>False</stp>
        <stp>T</stp>
        <tr r="H509" s="2"/>
      </tp>
      <tp t="s">
        <v/>
        <stp/>
        <stp>StudyData</stp>
        <stp>P.US.KOSF152500</stp>
        <stp>Vol</stp>
        <stp>VolType=Exchange,CoCType=Contract</stp>
        <stp>Vol</stp>
        <stp>D</stp>
        <stp>-1</stp>
        <stp>ALL</stp>
        <stp/>
        <stp/>
        <stp>False</stp>
        <stp>T</stp>
        <tr r="H264" s="2"/>
      </tp>
      <tp t="s">
        <v/>
        <stp/>
        <stp>StudyData</stp>
        <stp>P.US.KOSM152900</stp>
        <stp>Vol</stp>
        <stp>VolType=Exchange,CoCType=Contract</stp>
        <stp>Vol</stp>
        <stp>D</stp>
        <stp>-1</stp>
        <stp>ALL</stp>
        <stp/>
        <stp/>
        <stp>False</stp>
        <stp>T</stp>
        <tr r="H490" s="2"/>
      </tp>
      <tp t="s">
        <v/>
        <stp/>
        <stp>StudyData</stp>
        <stp>C.US.KOSU152300</stp>
        <stp>Vol</stp>
        <stp>VolType=Exchange,CoCType=Contract</stp>
        <stp>Vol</stp>
        <stp>D</stp>
        <stp>-1</stp>
        <stp>ALL</stp>
        <stp/>
        <stp/>
        <stp>False</stp>
        <stp>T</stp>
        <tr r="H501" s="2"/>
      </tp>
      <tp>
        <v>56</v>
        <stp/>
        <stp>StudyData</stp>
        <stp>P.US.KOSF152300</stp>
        <stp>Vol</stp>
        <stp>VolType=Exchange,CoCType=Contract</stp>
        <stp>Vol</stp>
        <stp>D</stp>
        <stp>-1</stp>
        <stp>ALL</stp>
        <stp/>
        <stp/>
        <stp>False</stp>
        <stp>T</stp>
        <tr r="H256" s="2"/>
      </tp>
      <tp t="s">
        <v/>
        <stp/>
        <stp>StudyData</stp>
        <stp>P.US.KOSM152800</stp>
        <stp>Vol</stp>
        <stp>VolType=Exchange,CoCType=Contract</stp>
        <stp>Vol</stp>
        <stp>D</stp>
        <stp>-1</stp>
        <stp>ALL</stp>
        <stp/>
        <stp/>
        <stp>False</stp>
        <stp>T</stp>
        <tr r="H486" s="2"/>
      </tp>
      <tp t="s">
        <v/>
        <stp/>
        <stp>StudyData</stp>
        <stp>P.US.KOSM152500</stp>
        <stp>Vol</stp>
        <stp>VolType=Exchange,CoCType=Contract</stp>
        <stp>Vol</stp>
        <stp>D</stp>
        <stp>-1</stp>
        <stp>ALL</stp>
        <stp/>
        <stp/>
        <stp>False</stp>
        <stp>T</stp>
        <tr r="H474" s="2"/>
      </tp>
      <tp t="s">
        <v/>
        <stp/>
        <stp>StudyData</stp>
        <stp>P.US.KOSM152400</stp>
        <stp>Vol</stp>
        <stp>VolType=Exchange,CoCType=Contract</stp>
        <stp>Vol</stp>
        <stp>D</stp>
        <stp>-1</stp>
        <stp>ALL</stp>
        <stp/>
        <stp/>
        <stp>False</stp>
        <stp>T</stp>
        <tr r="H470" s="2"/>
      </tp>
      <tp t="s">
        <v/>
        <stp/>
        <stp>StudyData</stp>
        <stp>C.US.KOSZ152300</stp>
        <stp>Vol</stp>
        <stp>VolType=Exchange,CoCType=Contract</stp>
        <stp>Vol</stp>
        <stp>D</stp>
        <stp>-1</stp>
        <stp>ALL</stp>
        <stp/>
        <stp/>
        <stp>False</stp>
        <stp>T</stp>
        <tr r="H571" s="2"/>
      </tp>
      <tp t="s">
        <v/>
        <stp/>
        <stp>StudyData</stp>
        <stp>P.US.KOSM152700</stp>
        <stp>Vol</stp>
        <stp>VolType=Exchange,CoCType=Contract</stp>
        <stp>Vol</stp>
        <stp>D</stp>
        <stp>-1</stp>
        <stp>ALL</stp>
        <stp/>
        <stp/>
        <stp>False</stp>
        <stp>T</stp>
        <tr r="H482" s="2"/>
      </tp>
      <tp>
        <v>268</v>
        <stp/>
        <stp>StudyData</stp>
        <stp>P.US.KOSH152300</stp>
        <stp>Vol</stp>
        <stp>VolType=Exchange,CoCType=Contract</stp>
        <stp>Vol</stp>
        <stp>D</stp>
        <stp>-1</stp>
        <stp>ALL</stp>
        <stp/>
        <stp/>
        <stp>False</stp>
        <stp>T</stp>
        <tr r="H396" s="2"/>
      </tp>
      <tp t="s">
        <v/>
        <stp/>
        <stp>StudyData</stp>
        <stp>P.US.KOSM152600</stp>
        <stp>Vol</stp>
        <stp>VolType=Exchange,CoCType=Contract</stp>
        <stp>Vol</stp>
        <stp>D</stp>
        <stp>-1</stp>
        <stp>ALL</stp>
        <stp/>
        <stp/>
        <stp>False</stp>
        <stp>T</stp>
        <tr r="H478" s="2"/>
      </tp>
      <tp t="s">
        <v/>
        <stp/>
        <stp>StudyData</stp>
        <stp>C.US.KOSZ152500</stp>
        <stp>Vol</stp>
        <stp>VolType=Exchange,CoCType=Contract</stp>
        <stp>Vol</stp>
        <stp>D</stp>
        <stp>-1</stp>
        <stp>ALL</stp>
        <stp/>
        <stp/>
        <stp>False</stp>
        <stp>T</stp>
        <tr r="H579" s="2"/>
      </tp>
      <tp>
        <v>133</v>
        <stp/>
        <stp>StudyData</stp>
        <stp>P.US.KOSH152400</stp>
        <stp>Vol</stp>
        <stp>VolType=Exchange,CoCType=Contract</stp>
        <stp>Vol</stp>
        <stp>D</stp>
        <stp>-1</stp>
        <stp>ALL</stp>
        <stp/>
        <stp/>
        <stp>False</stp>
        <stp>T</stp>
        <tr r="H400" s="2"/>
      </tp>
      <tp t="s">
        <v/>
        <stp/>
        <stp>StudyData</stp>
        <stp>C.US.KOSZ152400</stp>
        <stp>Vol</stp>
        <stp>VolType=Exchange,CoCType=Contract</stp>
        <stp>Vol</stp>
        <stp>D</stp>
        <stp>-1</stp>
        <stp>ALL</stp>
        <stp/>
        <stp/>
        <stp>False</stp>
        <stp>T</stp>
        <tr r="H575" s="2"/>
      </tp>
      <tp t="s">
        <v/>
        <stp/>
        <stp>StudyData</stp>
        <stp>P.US.KOSH152500</stp>
        <stp>Vol</stp>
        <stp>VolType=Exchange,CoCType=Contract</stp>
        <stp>Vol</stp>
        <stp>D</stp>
        <stp>-1</stp>
        <stp>ALL</stp>
        <stp/>
        <stp/>
        <stp>False</stp>
        <stp>T</stp>
        <tr r="H404" s="2"/>
      </tp>
      <tp t="s">
        <v/>
        <stp/>
        <stp>StudyData</stp>
        <stp>C.US.KOSU152800</stp>
        <stp>Vol</stp>
        <stp>VolType=Exchange,CoCType=Contract</stp>
        <stp>Vol</stp>
        <stp>D</stp>
        <stp>-1</stp>
        <stp>ALL</stp>
        <stp/>
        <stp/>
        <stp>False</stp>
        <stp>T</stp>
        <tr r="H521" s="2"/>
      </tp>
      <tp t="s">
        <v/>
        <stp/>
        <stp>StudyData</stp>
        <stp>C.US.KOSZ152700</stp>
        <stp>Vol</stp>
        <stp>VolType=Exchange,CoCType=Contract</stp>
        <stp>Vol</stp>
        <stp>D</stp>
        <stp>-1</stp>
        <stp>ALL</stp>
        <stp/>
        <stp/>
        <stp>False</stp>
        <stp>T</stp>
        <tr r="H587" s="2"/>
      </tp>
      <tp t="s">
        <v/>
        <stp/>
        <stp>StudyData</stp>
        <stp>P.US.KOSF152800</stp>
        <stp>Vol</stp>
        <stp>VolType=Exchange,CoCType=Contract</stp>
        <stp>Vol</stp>
        <stp>D</stp>
        <stp>-1</stp>
        <stp>ALL</stp>
        <stp/>
        <stp/>
        <stp>False</stp>
        <stp>T</stp>
        <tr r="P276" s="2"/>
        <tr r="H276" s="2"/>
      </tp>
      <tp t="s">
        <v/>
        <stp/>
        <stp>StudyData</stp>
        <stp>P.US.KOSF152850</stp>
        <stp>Vol</stp>
        <stp>VolType=Exchange,CoCType=Contract</stp>
        <stp>Vol</stp>
        <stp>D</stp>
        <stp>-4</stp>
        <stp>ALL</stp>
        <stp/>
        <stp/>
        <stp>False</stp>
        <stp>T</stp>
        <tr r="S278" s="2"/>
      </tp>
      <tp t="s">
        <v/>
        <stp/>
        <stp>StudyData</stp>
        <stp>P.US.KOSH152600</stp>
        <stp>Vol</stp>
        <stp>VolType=Exchange,CoCType=Contract</stp>
        <stp>Vol</stp>
        <stp>D</stp>
        <stp>-1</stp>
        <stp>ALL</stp>
        <stp/>
        <stp/>
        <stp>False</stp>
        <stp>T</stp>
        <tr r="H408" s="2"/>
      </tp>
      <tp>
        <v>238</v>
        <stp/>
        <stp>StudyData</stp>
        <stp>P.US.KOSM152300</stp>
        <stp>Vol</stp>
        <stp>VolType=Exchange,CoCType=Contract</stp>
        <stp>Vol</stp>
        <stp>D</stp>
        <stp>-1</stp>
        <stp>ALL</stp>
        <stp/>
        <stp/>
        <stp>False</stp>
        <stp>T</stp>
        <tr r="H466" s="2"/>
      </tp>
      <tp>
        <v>5</v>
        <stp/>
        <stp>StudyData</stp>
        <stp>C.US.KOSU152900</stp>
        <stp>Vol</stp>
        <stp>VolType=Exchange,CoCType=Contract</stp>
        <stp>Vol</stp>
        <stp>D</stp>
        <stp>-1</stp>
        <stp>ALL</stp>
        <stp/>
        <stp/>
        <stp>False</stp>
        <stp>T</stp>
        <tr r="H525" s="2"/>
      </tp>
      <tp t="s">
        <v/>
        <stp/>
        <stp>StudyData</stp>
        <stp>C.US.KOSZ152600</stp>
        <stp>Vol</stp>
        <stp>VolType=Exchange,CoCType=Contract</stp>
        <stp>Vol</stp>
        <stp>D</stp>
        <stp>-1</stp>
        <stp>ALL</stp>
        <stp/>
        <stp/>
        <stp>False</stp>
        <stp>T</stp>
        <tr r="H583" s="2"/>
      </tp>
      <tp t="s">
        <v/>
        <stp/>
        <stp>StudyData</stp>
        <stp>P.US.KOSF152900</stp>
        <stp>Vol</stp>
        <stp>VolType=Exchange,CoCType=Contract</stp>
        <stp>Vol</stp>
        <stp>D</stp>
        <stp>-1</stp>
        <stp>ALL</stp>
        <stp/>
        <stp/>
        <stp>False</stp>
        <stp>T</stp>
        <tr r="H280" s="2"/>
      </tp>
      <tp t="s">
        <v/>
        <stp/>
        <stp>StudyData</stp>
        <stp>P.US.KOSH152700</stp>
        <stp>Vol</stp>
        <stp>VolType=Exchange,CoCType=Contract</stp>
        <stp>Vol</stp>
        <stp>D</stp>
        <stp>-1</stp>
        <stp>ALL</stp>
        <stp/>
        <stp/>
        <stp>False</stp>
        <stp>T</stp>
        <tr r="H412" s="2"/>
      </tp>
      <tp>
        <v>31959</v>
        <stp/>
        <stp>StudyData</stp>
        <stp>P.US.KOSV142600</stp>
        <stp>Vol</stp>
        <stp>VolType=Exchange,CoCType=Contract</stp>
        <stp>Vol</stp>
        <stp>D</stp>
        <stp>-1</stp>
        <stp>ALL</stp>
        <stp/>
        <stp/>
        <stp>False</stp>
        <stp>T</stp>
        <tr r="H58" s="2"/>
      </tp>
      <tp t="s">
        <v/>
        <stp/>
        <stp>StudyData</stp>
        <stp>P.US.KOSX142800</stp>
        <stp>Vol</stp>
        <stp>VolType=Exchange,CoCType=Contract</stp>
        <stp>Vol</stp>
        <stp>D</stp>
        <stp>-1</stp>
        <stp>ALL</stp>
        <stp/>
        <stp/>
        <stp>False</stp>
        <stp>T</stp>
        <tr r="H136" s="2"/>
      </tp>
      <tp>
        <v>145</v>
        <stp/>
        <stp>StudyData</stp>
        <stp>P.US.KOSV142700</stp>
        <stp>Vol</stp>
        <stp>VolType=Exchange,CoCType=Contract</stp>
        <stp>Vol</stp>
        <stp>D</stp>
        <stp>-1</stp>
        <stp>ALL</stp>
        <stp/>
        <stp/>
        <stp>False</stp>
        <stp>T</stp>
        <tr r="H62" s="2"/>
      </tp>
      <tp t="s">
        <v/>
        <stp/>
        <stp>StudyData</stp>
        <stp>P.US.KOSX142900</stp>
        <stp>Vol</stp>
        <stp>VolType=Exchange,CoCType=Contract</stp>
        <stp>Vol</stp>
        <stp>D</stp>
        <stp>-1</stp>
        <stp>ALL</stp>
        <stp/>
        <stp/>
        <stp>False</stp>
        <stp>T</stp>
        <tr r="H140" s="2"/>
      </tp>
      <tp>
        <v>30050</v>
        <stp/>
        <stp>StudyData</stp>
        <stp>P.US.KOSV142400</stp>
        <stp>Vol</stp>
        <stp>VolType=Exchange,CoCType=Contract</stp>
        <stp>Vol</stp>
        <stp>D</stp>
        <stp>-1</stp>
        <stp>ALL</stp>
        <stp/>
        <stp/>
        <stp>False</stp>
        <stp>T</stp>
        <tr r="H50" s="2"/>
      </tp>
      <tp>
        <v>3</v>
        <stp/>
        <stp>StudyData</stp>
        <stp>P.US.KOSZ142800</stp>
        <stp>Vol</stp>
        <stp>VolType=Exchange,CoCType=Contract</stp>
        <stp>Vol</stp>
        <stp>D</stp>
        <stp>-1</stp>
        <stp>ALL</stp>
        <stp/>
        <stp/>
        <stp>False</stp>
        <stp>T</stp>
        <tr r="H206" s="2"/>
      </tp>
      <tp>
        <v>109088</v>
        <stp/>
        <stp>StudyData</stp>
        <stp>P.US.KOSV142500</stp>
        <stp>Vol</stp>
        <stp>VolType=Exchange,CoCType=Contract</stp>
        <stp>Vol</stp>
        <stp>D</stp>
        <stp>-1</stp>
        <stp>ALL</stp>
        <stp/>
        <stp/>
        <stp>False</stp>
        <stp>T</stp>
        <tr r="H54" s="2"/>
      </tp>
      <tp t="s">
        <v/>
        <stp/>
        <stp>StudyData</stp>
        <stp>P.US.KOSZ142900</stp>
        <stp>Vol</stp>
        <stp>VolType=Exchange,CoCType=Contract</stp>
        <stp>Vol</stp>
        <stp>D</stp>
        <stp>-1</stp>
        <stp>ALL</stp>
        <stp/>
        <stp/>
        <stp>False</stp>
        <stp>T</stp>
        <tr r="H210" s="2"/>
      </tp>
      <tp>
        <v>5397</v>
        <stp/>
        <stp>StudyData</stp>
        <stp>P.US.KOSV142300</stp>
        <stp>Vol</stp>
        <stp>VolType=Exchange,CoCType=Contract</stp>
        <stp>Vol</stp>
        <stp>D</stp>
        <stp>-1</stp>
        <stp>ALL</stp>
        <stp/>
        <stp/>
        <stp>False</stp>
        <stp>T</stp>
        <tr r="H46" s="2"/>
      </tp>
      <tp>
        <v>274</v>
        <stp/>
        <stp>StudyData</stp>
        <stp>P.US.KOSZ142300</stp>
        <stp>Vol</stp>
        <stp>VolType=Exchange,CoCType=Contract</stp>
        <stp>Vol</stp>
        <stp>D</stp>
        <stp>-1</stp>
        <stp>ALL</stp>
        <stp/>
        <stp/>
        <stp>False</stp>
        <stp>T</stp>
        <tr r="H186" s="2"/>
      </tp>
      <tp>
        <v>909</v>
        <stp/>
        <stp>StudyData</stp>
        <stp>P.US.KOSX142300</stp>
        <stp>Vol</stp>
        <stp>VolType=Exchange,CoCType=Contract</stp>
        <stp>Vol</stp>
        <stp>D</stp>
        <stp>-1</stp>
        <stp>ALL</stp>
        <stp/>
        <stp/>
        <stp>False</stp>
        <stp>T</stp>
        <tr r="H116" s="2"/>
      </tp>
      <tp>
        <v>2075</v>
        <stp/>
        <stp>StudyData</stp>
        <stp>P.US.KOSX142400</stp>
        <stp>Vol</stp>
        <stp>VolType=Exchange,CoCType=Contract</stp>
        <stp>Vol</stp>
        <stp>D</stp>
        <stp>-1</stp>
        <stp>ALL</stp>
        <stp/>
        <stp/>
        <stp>False</stp>
        <stp>T</stp>
        <tr r="H120" s="2"/>
      </tp>
      <tp>
        <v>209</v>
        <stp/>
        <stp>StudyData</stp>
        <stp>P.US.KOSZ142600</stp>
        <stp>Vol</stp>
        <stp>VolType=Exchange,CoCType=Contract</stp>
        <stp>Vol</stp>
        <stp>D</stp>
        <stp>-1</stp>
        <stp>ALL</stp>
        <stp/>
        <stp/>
        <stp>False</stp>
        <stp>T</stp>
        <tr r="H198" s="2"/>
      </tp>
      <tp>
        <v>3224</v>
        <stp/>
        <stp>StudyData</stp>
        <stp>P.US.KOSX142500</stp>
        <stp>Vol</stp>
        <stp>VolType=Exchange,CoCType=Contract</stp>
        <stp>Vol</stp>
        <stp>D</stp>
        <stp>-1</stp>
        <stp>ALL</stp>
        <stp/>
        <stp/>
        <stp>False</stp>
        <stp>T</stp>
        <tr r="H124" s="2"/>
      </tp>
      <tp>
        <v>3</v>
        <stp/>
        <stp>StudyData</stp>
        <stp>P.US.KOSZ142700</stp>
        <stp>Vol</stp>
        <stp>VolType=Exchange,CoCType=Contract</stp>
        <stp>Vol</stp>
        <stp>D</stp>
        <stp>-1</stp>
        <stp>ALL</stp>
        <stp/>
        <stp/>
        <stp>False</stp>
        <stp>T</stp>
        <tr r="H202" s="2"/>
      </tp>
      <tp>
        <v>3</v>
        <stp/>
        <stp>StudyData</stp>
        <stp>P.US.KOSV142800</stp>
        <stp>Vol</stp>
        <stp>VolType=Exchange,CoCType=Contract</stp>
        <stp>Vol</stp>
        <stp>D</stp>
        <stp>-1</stp>
        <stp>ALL</stp>
        <stp/>
        <stp/>
        <stp>False</stp>
        <stp>T</stp>
        <tr r="H66" s="2"/>
      </tp>
      <tp>
        <v>268</v>
        <stp/>
        <stp>StudyData</stp>
        <stp>P.US.KOSX142600</stp>
        <stp>Vol</stp>
        <stp>VolType=Exchange,CoCType=Contract</stp>
        <stp>Vol</stp>
        <stp>D</stp>
        <stp>-1</stp>
        <stp>ALL</stp>
        <stp/>
        <stp/>
        <stp>False</stp>
        <stp>T</stp>
        <tr r="H128" s="2"/>
      </tp>
      <tp>
        <v>611</v>
        <stp/>
        <stp>StudyData</stp>
        <stp>P.US.KOSZ142400</stp>
        <stp>Vol</stp>
        <stp>VolType=Exchange,CoCType=Contract</stp>
        <stp>Vol</stp>
        <stp>D</stp>
        <stp>-1</stp>
        <stp>ALL</stp>
        <stp/>
        <stp/>
        <stp>False</stp>
        <stp>T</stp>
        <tr r="H190" s="2"/>
      </tp>
      <tp>
        <v>22</v>
        <stp/>
        <stp>StudyData</stp>
        <stp>P.US.KOSV142900</stp>
        <stp>Vol</stp>
        <stp>VolType=Exchange,CoCType=Contract</stp>
        <stp>Vol</stp>
        <stp>D</stp>
        <stp>-1</stp>
        <stp>ALL</stp>
        <stp/>
        <stp/>
        <stp>False</stp>
        <stp>T</stp>
        <tr r="H70" s="2"/>
      </tp>
      <tp>
        <v>4</v>
        <stp/>
        <stp>StudyData</stp>
        <stp>P.US.KOSX142700</stp>
        <stp>Vol</stp>
        <stp>VolType=Exchange,CoCType=Contract</stp>
        <stp>Vol</stp>
        <stp>D</stp>
        <stp>-1</stp>
        <stp>ALL</stp>
        <stp/>
        <stp/>
        <stp>False</stp>
        <stp>T</stp>
        <tr r="H132" s="2"/>
      </tp>
      <tp>
        <v>339</v>
        <stp/>
        <stp>StudyData</stp>
        <stp>P.US.KOSZ142500</stp>
        <stp>Vol</stp>
        <stp>VolType=Exchange,CoCType=Contract</stp>
        <stp>Vol</stp>
        <stp>D</stp>
        <stp>-1</stp>
        <stp>ALL</stp>
        <stp/>
        <stp/>
        <stp>False</stp>
        <stp>T</stp>
        <tr r="H194" s="2"/>
      </tp>
      <tp>
        <v>75</v>
        <stp/>
        <stp>StudyData</stp>
        <stp>C.US.KOSV142500</stp>
        <stp>Vol</stp>
        <stp>VolType=Exchange,CoCType=Contract</stp>
        <stp>Vol</stp>
        <stp>D</stp>
        <stp>-1</stp>
        <stp>ALL</stp>
        <stp/>
        <stp/>
        <stp>False</stp>
        <stp>T</stp>
        <tr r="H19" s="2"/>
      </tp>
      <tp>
        <v>254</v>
        <stp/>
        <stp>StudyData</stp>
        <stp>C.US.KOSZ142900</stp>
        <stp>Vol</stp>
        <stp>VolType=Exchange,CoCType=Contract</stp>
        <stp>Vol</stp>
        <stp>D</stp>
        <stp>-1</stp>
        <stp>ALL</stp>
        <stp/>
        <stp/>
        <stp>False</stp>
        <stp>T</stp>
        <tr r="H175" s="2"/>
      </tp>
      <tp t="s">
        <v/>
        <stp/>
        <stp>StudyData</stp>
        <stp>C.US.KOSV142400</stp>
        <stp>Vol</stp>
        <stp>VolType=Exchange,CoCType=Contract</stp>
        <stp>Vol</stp>
        <stp>D</stp>
        <stp>-1</stp>
        <stp>ALL</stp>
        <stp/>
        <stp/>
        <stp>False</stp>
        <stp>T</stp>
        <tr r="H15" s="2"/>
      </tp>
      <tp>
        <v>428</v>
        <stp/>
        <stp>StudyData</stp>
        <stp>C.US.KOSZ142800</stp>
        <stp>Vol</stp>
        <stp>VolType=Exchange,CoCType=Contract</stp>
        <stp>Vol</stp>
        <stp>D</stp>
        <stp>-1</stp>
        <stp>ALL</stp>
        <stp/>
        <stp/>
        <stp>False</stp>
        <stp>T</stp>
        <tr r="H171" s="2"/>
      </tp>
      <tp>
        <v>100682</v>
        <stp/>
        <stp>StudyData</stp>
        <stp>C.US.KOSV142700</stp>
        <stp>Vol</stp>
        <stp>VolType=Exchange,CoCType=Contract</stp>
        <stp>Vol</stp>
        <stp>D</stp>
        <stp>-1</stp>
        <stp>ALL</stp>
        <stp/>
        <stp/>
        <stp>False</stp>
        <stp>T</stp>
        <tr r="H27" s="2"/>
      </tp>
      <tp>
        <v>169</v>
        <stp/>
        <stp>StudyData</stp>
        <stp>C.US.KOSX142900</stp>
        <stp>Vol</stp>
        <stp>VolType=Exchange,CoCType=Contract</stp>
        <stp>Vol</stp>
        <stp>D</stp>
        <stp>-1</stp>
        <stp>ALL</stp>
        <stp/>
        <stp/>
        <stp>False</stp>
        <stp>T</stp>
        <tr r="H105" s="2"/>
      </tp>
      <tp>
        <v>121117</v>
        <stp/>
        <stp>StudyData</stp>
        <stp>C.US.KOSV142600</stp>
        <stp>Vol</stp>
        <stp>VolType=Exchange,CoCType=Contract</stp>
        <stp>Vol</stp>
        <stp>D</stp>
        <stp>-1</stp>
        <stp>ALL</stp>
        <stp/>
        <stp/>
        <stp>False</stp>
        <stp>T</stp>
        <tr r="H23" s="2"/>
      </tp>
      <tp>
        <v>2730</v>
        <stp/>
        <stp>StudyData</stp>
        <stp>C.US.KOSX142800</stp>
        <stp>Vol</stp>
        <stp>VolType=Exchange,CoCType=Contract</stp>
        <stp>Vol</stp>
        <stp>D</stp>
        <stp>-1</stp>
        <stp>ALL</stp>
        <stp/>
        <stp/>
        <stp>False</stp>
        <stp>T</stp>
        <tr r="H101" s="2"/>
      </tp>
      <tp t="s">
        <v/>
        <stp/>
        <stp>StudyData</stp>
        <stp>C.US.KOSV142300</stp>
        <stp>Vol</stp>
        <stp>VolType=Exchange,CoCType=Contract</stp>
        <stp>Vol</stp>
        <stp>D</stp>
        <stp>-1</stp>
        <stp>ALL</stp>
        <stp/>
        <stp/>
        <stp>False</stp>
        <stp>T</stp>
        <tr r="H11" s="2"/>
      </tp>
      <tp t="s">
        <v/>
        <stp/>
        <stp>StudyData</stp>
        <stp>C.US.KOSX142300</stp>
        <stp>Vol</stp>
        <stp>VolType=Exchange,CoCType=Contract</stp>
        <stp>Vol</stp>
        <stp>D</stp>
        <stp>-1</stp>
        <stp>ALL</stp>
        <stp/>
        <stp/>
        <stp>False</stp>
        <stp>T</stp>
        <tr r="H81" s="2"/>
      </tp>
      <tp t="s">
        <v/>
        <stp/>
        <stp>StudyData</stp>
        <stp>C.US.KOSZ142300</stp>
        <stp>Vol</stp>
        <stp>VolType=Exchange,CoCType=Contract</stp>
        <stp>Vol</stp>
        <stp>D</stp>
        <stp>-1</stp>
        <stp>ALL</stp>
        <stp/>
        <stp/>
        <stp>False</stp>
        <stp>T</stp>
        <tr r="H151" s="2"/>
      </tp>
      <tp t="s">
        <v/>
        <stp/>
        <stp>StudyData</stp>
        <stp>C.US.KOSV142900</stp>
        <stp>Vol</stp>
        <stp>VolType=Exchange,CoCType=Contract</stp>
        <stp>Vol</stp>
        <stp>D</stp>
        <stp>-1</stp>
        <stp>ALL</stp>
        <stp/>
        <stp/>
        <stp>False</stp>
        <stp>T</stp>
        <tr r="H35" s="2"/>
      </tp>
      <tp>
        <v>4192</v>
        <stp/>
        <stp>StudyData</stp>
        <stp>C.US.KOSX142700</stp>
        <stp>Vol</stp>
        <stp>VolType=Exchange,CoCType=Contract</stp>
        <stp>Vol</stp>
        <stp>D</stp>
        <stp>-1</stp>
        <stp>ALL</stp>
        <stp/>
        <stp/>
        <stp>False</stp>
        <stp>T</stp>
        <tr r="H97" s="2"/>
      </tp>
      <tp>
        <v>6</v>
        <stp/>
        <stp>StudyData</stp>
        <stp>C.US.KOSZ142500</stp>
        <stp>Vol</stp>
        <stp>VolType=Exchange,CoCType=Contract</stp>
        <stp>Vol</stp>
        <stp>D</stp>
        <stp>-1</stp>
        <stp>ALL</stp>
        <stp/>
        <stp/>
        <stp>False</stp>
        <stp>T</stp>
        <tr r="H159" s="2"/>
      </tp>
      <tp>
        <v>2013</v>
        <stp/>
        <stp>StudyData</stp>
        <stp>C.US.KOSV142800</stp>
        <stp>Vol</stp>
        <stp>VolType=Exchange,CoCType=Contract</stp>
        <stp>Vol</stp>
        <stp>D</stp>
        <stp>-1</stp>
        <stp>ALL</stp>
        <stp/>
        <stp/>
        <stp>False</stp>
        <stp>T</stp>
        <tr r="H31" s="2"/>
      </tp>
      <tp>
        <v>427</v>
        <stp/>
        <stp>StudyData</stp>
        <stp>C.US.KOSX142600</stp>
        <stp>Vol</stp>
        <stp>VolType=Exchange,CoCType=Contract</stp>
        <stp>Vol</stp>
        <stp>D</stp>
        <stp>-1</stp>
        <stp>ALL</stp>
        <stp/>
        <stp/>
        <stp>False</stp>
        <stp>T</stp>
        <tr r="H93" s="2"/>
      </tp>
      <tp>
        <v>7</v>
        <stp/>
        <stp>StudyData</stp>
        <stp>C.US.KOSZ142400</stp>
        <stp>Vol</stp>
        <stp>VolType=Exchange,CoCType=Contract</stp>
        <stp>Vol</stp>
        <stp>D</stp>
        <stp>-1</stp>
        <stp>ALL</stp>
        <stp/>
        <stp/>
        <stp>False</stp>
        <stp>T</stp>
        <tr r="H155" s="2"/>
      </tp>
      <tp>
        <v>7</v>
        <stp/>
        <stp>StudyData</stp>
        <stp>C.US.KOSX142500</stp>
        <stp>Vol</stp>
        <stp>VolType=Exchange,CoCType=Contract</stp>
        <stp>Vol</stp>
        <stp>D</stp>
        <stp>-1</stp>
        <stp>ALL</stp>
        <stp/>
        <stp/>
        <stp>False</stp>
        <stp>T</stp>
        <tr r="H89" s="2"/>
      </tp>
      <tp>
        <v>117</v>
        <stp/>
        <stp>StudyData</stp>
        <stp>C.US.KOSZ142700</stp>
        <stp>Vol</stp>
        <stp>VolType=Exchange,CoCType=Contract</stp>
        <stp>Vol</stp>
        <stp>D</stp>
        <stp>-1</stp>
        <stp>ALL</stp>
        <stp/>
        <stp/>
        <stp>False</stp>
        <stp>T</stp>
        <tr r="H167" s="2"/>
      </tp>
      <tp>
        <v>12</v>
        <stp/>
        <stp>StudyData</stp>
        <stp>C.US.KOSX142400</stp>
        <stp>Vol</stp>
        <stp>VolType=Exchange,CoCType=Contract</stp>
        <stp>Vol</stp>
        <stp>D</stp>
        <stp>-1</stp>
        <stp>ALL</stp>
        <stp/>
        <stp/>
        <stp>False</stp>
        <stp>T</stp>
        <tr r="H85" s="2"/>
      </tp>
      <tp>
        <v>155</v>
        <stp/>
        <stp>StudyData</stp>
        <stp>C.US.KOSZ142600</stp>
        <stp>Vol</stp>
        <stp>VolType=Exchange,CoCType=Contract</stp>
        <stp>Vol</stp>
        <stp>D</stp>
        <stp>-1</stp>
        <stp>ALL</stp>
        <stp/>
        <stp/>
        <stp>False</stp>
        <stp>T</stp>
        <tr r="H163" s="2"/>
      </tp>
      <tp t="s">
        <v/>
        <stp/>
        <stp>StudyData</stp>
        <stp>P.US.KOSF152825</stp>
        <stp>Vol</stp>
        <stp>VolType=Exchange,CoCType=Contract</stp>
        <stp>Vol</stp>
        <stp>D</stp>
        <stp>-3</stp>
        <stp>ALL</stp>
        <stp/>
        <stp/>
        <stp>False</stp>
        <stp>T</stp>
        <tr r="R277" s="2"/>
      </tp>
      <tp t="s">
        <v/>
        <stp/>
        <stp>StudyData</stp>
        <stp>P.US.KOSF152800</stp>
        <stp>Vol</stp>
        <stp>VolType=Exchange,CoCType=Contract</stp>
        <stp>Vol</stp>
        <stp>D</stp>
        <stp>-2</stp>
        <stp>ALL</stp>
        <stp/>
        <stp/>
        <stp>False</stp>
        <stp>T</stp>
        <tr r="Q276" s="2"/>
      </tp>
      <tp t="s">
        <v/>
        <stp/>
        <stp>StudyData</stp>
        <stp>P.US.KOSF152800</stp>
        <stp>Vol</stp>
        <stp>VolType=Exchange,CoCType=Contract</stp>
        <stp>Vol</stp>
        <stp>D</stp>
        <stp>-3</stp>
        <stp>ALL</stp>
        <stp/>
        <stp/>
        <stp>False</stp>
        <stp>T</stp>
        <tr r="R276" s="2"/>
      </tp>
      <tp>
        <v>4811</v>
        <stp/>
        <stp>StudyData</stp>
        <stp>P.US.KOSV142625</stp>
        <stp>Vol</stp>
        <stp>VolType=Exchange,CoCType=Contract</stp>
        <stp>Vol</stp>
        <stp>D</stp>
        <stp>-1</stp>
        <stp>ALL</stp>
        <stp/>
        <stp/>
        <stp>False</stp>
        <stp>T</stp>
        <tr r="H59" s="2"/>
      </tp>
      <tp t="s">
        <v/>
        <stp/>
        <stp>StudyData</stp>
        <stp>P.US.KOSX142825</stp>
        <stp>Vol</stp>
        <stp>VolType=Exchange,CoCType=Contract</stp>
        <stp>Vol</stp>
        <stp>D</stp>
        <stp>-1</stp>
        <stp>ALL</stp>
        <stp/>
        <stp/>
        <stp>False</stp>
        <stp>T</stp>
        <tr r="H137" s="2"/>
      </tp>
      <tp>
        <v>21</v>
        <stp/>
        <stp>StudyData</stp>
        <stp>P.US.KOSV142725</stp>
        <stp>Vol</stp>
        <stp>VolType=Exchange,CoCType=Contract</stp>
        <stp>Vol</stp>
        <stp>D</stp>
        <stp>-1</stp>
        <stp>ALL</stp>
        <stp/>
        <stp/>
        <stp>False</stp>
        <stp>T</stp>
        <tr r="H63" s="2"/>
      </tp>
      <tp t="s">
        <v/>
        <stp/>
        <stp>StudyData</stp>
        <stp>P.US.KOSX142925</stp>
        <stp>Vol</stp>
        <stp>VolType=Exchange,CoCType=Contract</stp>
        <stp>Vol</stp>
        <stp>D</stp>
        <stp>-1</stp>
        <stp>ALL</stp>
        <stp/>
        <stp/>
        <stp>False</stp>
        <stp>T</stp>
        <tr r="H141" s="2"/>
      </tp>
      <tp>
        <v>21697</v>
        <stp/>
        <stp>StudyData</stp>
        <stp>P.US.KOSV142425</stp>
        <stp>Vol</stp>
        <stp>VolType=Exchange,CoCType=Contract</stp>
        <stp>Vol</stp>
        <stp>D</stp>
        <stp>-1</stp>
        <stp>ALL</stp>
        <stp/>
        <stp/>
        <stp>False</stp>
        <stp>T</stp>
        <tr r="H51" s="2"/>
      </tp>
      <tp t="s">
        <v/>
        <stp/>
        <stp>StudyData</stp>
        <stp>P.US.KOSZ142825</stp>
        <stp>Vol</stp>
        <stp>VolType=Exchange,CoCType=Contract</stp>
        <stp>Vol</stp>
        <stp>D</stp>
        <stp>-1</stp>
        <stp>ALL</stp>
        <stp/>
        <stp/>
        <stp>False</stp>
        <stp>T</stp>
        <tr r="H207" s="2"/>
      </tp>
      <tp>
        <v>118798</v>
        <stp/>
        <stp>StudyData</stp>
        <stp>P.US.KOSV142525</stp>
        <stp>Vol</stp>
        <stp>VolType=Exchange,CoCType=Contract</stp>
        <stp>Vol</stp>
        <stp>D</stp>
        <stp>-1</stp>
        <stp>ALL</stp>
        <stp/>
        <stp/>
        <stp>False</stp>
        <stp>T</stp>
        <tr r="H55" s="2"/>
      </tp>
      <tp t="s">
        <v/>
        <stp/>
        <stp>StudyData</stp>
        <stp>P.US.KOSZ142925</stp>
        <stp>Vol</stp>
        <stp>VolType=Exchange,CoCType=Contract</stp>
        <stp>Vol</stp>
        <stp>D</stp>
        <stp>-1</stp>
        <stp>ALL</stp>
        <stp/>
        <stp/>
        <stp>False</stp>
        <stp>T</stp>
        <tr r="H211" s="2"/>
      </tp>
      <tp>
        <v>4776</v>
        <stp/>
        <stp>StudyData</stp>
        <stp>P.US.KOSV142325</stp>
        <stp>Vol</stp>
        <stp>VolType=Exchange,CoCType=Contract</stp>
        <stp>Vol</stp>
        <stp>D</stp>
        <stp>-1</stp>
        <stp>ALL</stp>
        <stp/>
        <stp/>
        <stp>False</stp>
        <stp>T</stp>
        <tr r="H47" s="2"/>
      </tp>
      <tp>
        <v>96</v>
        <stp/>
        <stp>StudyData</stp>
        <stp>P.US.KOSZ142325</stp>
        <stp>Vol</stp>
        <stp>VolType=Exchange,CoCType=Contract</stp>
        <stp>Vol</stp>
        <stp>D</stp>
        <stp>-1</stp>
        <stp>ALL</stp>
        <stp/>
        <stp/>
        <stp>False</stp>
        <stp>T</stp>
        <tr r="H187" s="2"/>
      </tp>
      <tp>
        <v>761</v>
        <stp/>
        <stp>StudyData</stp>
        <stp>P.US.KOSX142325</stp>
        <stp>Vol</stp>
        <stp>VolType=Exchange,CoCType=Contract</stp>
        <stp>Vol</stp>
        <stp>D</stp>
        <stp>-1</stp>
        <stp>ALL</stp>
        <stp/>
        <stp/>
        <stp>False</stp>
        <stp>T</stp>
        <tr r="H117" s="2"/>
      </tp>
      <tp>
        <v>2671</v>
        <stp/>
        <stp>StudyData</stp>
        <stp>P.US.KOSX142425</stp>
        <stp>Vol</stp>
        <stp>VolType=Exchange,CoCType=Contract</stp>
        <stp>Vol</stp>
        <stp>D</stp>
        <stp>-1</stp>
        <stp>ALL</stp>
        <stp/>
        <stp/>
        <stp>False</stp>
        <stp>T</stp>
        <tr r="H121" s="2"/>
      </tp>
      <tp t="s">
        <v/>
        <stp/>
        <stp>StudyData</stp>
        <stp>P.US.KOSZ142625</stp>
        <stp>Vol</stp>
        <stp>VolType=Exchange,CoCType=Contract</stp>
        <stp>Vol</stp>
        <stp>D</stp>
        <stp>-1</stp>
        <stp>ALL</stp>
        <stp/>
        <stp/>
        <stp>False</stp>
        <stp>T</stp>
        <tr r="H199" s="2"/>
      </tp>
      <tp>
        <v>1313</v>
        <stp/>
        <stp>StudyData</stp>
        <stp>P.US.KOSX142525</stp>
        <stp>Vol</stp>
        <stp>VolType=Exchange,CoCType=Contract</stp>
        <stp>Vol</stp>
        <stp>D</stp>
        <stp>-1</stp>
        <stp>ALL</stp>
        <stp/>
        <stp/>
        <stp>False</stp>
        <stp>T</stp>
        <tr r="H125" s="2"/>
      </tp>
      <tp t="s">
        <v/>
        <stp/>
        <stp>StudyData</stp>
        <stp>P.US.KOSZ142725</stp>
        <stp>Vol</stp>
        <stp>VolType=Exchange,CoCType=Contract</stp>
        <stp>Vol</stp>
        <stp>D</stp>
        <stp>-1</stp>
        <stp>ALL</stp>
        <stp/>
        <stp/>
        <stp>False</stp>
        <stp>T</stp>
        <tr r="H203" s="2"/>
      </tp>
      <tp t="s">
        <v/>
        <stp/>
        <stp>StudyData</stp>
        <stp>P.US.KOSV142825</stp>
        <stp>Vol</stp>
        <stp>VolType=Exchange,CoCType=Contract</stp>
        <stp>Vol</stp>
        <stp>D</stp>
        <stp>-1</stp>
        <stp>ALL</stp>
        <stp/>
        <stp/>
        <stp>False</stp>
        <stp>T</stp>
        <tr r="H67" s="2"/>
      </tp>
      <tp>
        <v>87</v>
        <stp/>
        <stp>StudyData</stp>
        <stp>P.US.KOSX142625</stp>
        <stp>Vol</stp>
        <stp>VolType=Exchange,CoCType=Contract</stp>
        <stp>Vol</stp>
        <stp>D</stp>
        <stp>-1</stp>
        <stp>ALL</stp>
        <stp/>
        <stp/>
        <stp>False</stp>
        <stp>T</stp>
        <tr r="H129" s="2"/>
      </tp>
      <tp>
        <v>133</v>
        <stp/>
        <stp>StudyData</stp>
        <stp>P.US.KOSZ142425</stp>
        <stp>Vol</stp>
        <stp>VolType=Exchange,CoCType=Contract</stp>
        <stp>Vol</stp>
        <stp>D</stp>
        <stp>-1</stp>
        <stp>ALL</stp>
        <stp/>
        <stp/>
        <stp>False</stp>
        <stp>T</stp>
        <tr r="H191" s="2"/>
      </tp>
      <tp t="s">
        <v/>
        <stp/>
        <stp>StudyData</stp>
        <stp>P.US.KOSV142925</stp>
        <stp>Vol</stp>
        <stp>VolType=Exchange,CoCType=Contract</stp>
        <stp>Vol</stp>
        <stp>D</stp>
        <stp>-1</stp>
        <stp>ALL</stp>
        <stp/>
        <stp/>
        <stp>False</stp>
        <stp>T</stp>
        <tr r="H71" s="2"/>
      </tp>
      <tp t="s">
        <v/>
        <stp/>
        <stp>StudyData</stp>
        <stp>P.US.KOSX142725</stp>
        <stp>Vol</stp>
        <stp>VolType=Exchange,CoCType=Contract</stp>
        <stp>Vol</stp>
        <stp>D</stp>
        <stp>-1</stp>
        <stp>ALL</stp>
        <stp/>
        <stp/>
        <stp>False</stp>
        <stp>T</stp>
        <tr r="H133" s="2"/>
      </tp>
      <tp>
        <v>24</v>
        <stp/>
        <stp>StudyData</stp>
        <stp>P.US.KOSZ142525</stp>
        <stp>Vol</stp>
        <stp>VolType=Exchange,CoCType=Contract</stp>
        <stp>Vol</stp>
        <stp>D</stp>
        <stp>-1</stp>
        <stp>ALL</stp>
        <stp/>
        <stp/>
        <stp>False</stp>
        <stp>T</stp>
        <tr r="H195" s="2"/>
      </tp>
      <tp>
        <v>1027</v>
        <stp/>
        <stp>StudyData</stp>
        <stp>C.US.KOSV142525</stp>
        <stp>Vol</stp>
        <stp>VolType=Exchange,CoCType=Contract</stp>
        <stp>Vol</stp>
        <stp>D</stp>
        <stp>-1</stp>
        <stp>ALL</stp>
        <stp/>
        <stp/>
        <stp>False</stp>
        <stp>T</stp>
        <tr r="H20" s="2"/>
      </tp>
      <tp>
        <v>62</v>
        <stp/>
        <stp>StudyData</stp>
        <stp>C.US.KOSZ142925</stp>
        <stp>Vol</stp>
        <stp>VolType=Exchange,CoCType=Contract</stp>
        <stp>Vol</stp>
        <stp>D</stp>
        <stp>-1</stp>
        <stp>ALL</stp>
        <stp/>
        <stp/>
        <stp>False</stp>
        <stp>T</stp>
        <tr r="H176" s="2"/>
      </tp>
      <tp>
        <v>7</v>
        <stp/>
        <stp>StudyData</stp>
        <stp>C.US.KOSV142425</stp>
        <stp>Vol</stp>
        <stp>VolType=Exchange,CoCType=Contract</stp>
        <stp>Vol</stp>
        <stp>D</stp>
        <stp>-1</stp>
        <stp>ALL</stp>
        <stp/>
        <stp/>
        <stp>False</stp>
        <stp>T</stp>
        <tr r="H16" s="2"/>
      </tp>
      <tp>
        <v>867</v>
        <stp/>
        <stp>StudyData</stp>
        <stp>C.US.KOSZ142825</stp>
        <stp>Vol</stp>
        <stp>VolType=Exchange,CoCType=Contract</stp>
        <stp>Vol</stp>
        <stp>D</stp>
        <stp>-1</stp>
        <stp>ALL</stp>
        <stp/>
        <stp/>
        <stp>False</stp>
        <stp>T</stp>
        <tr r="H172" s="2"/>
      </tp>
      <tp>
        <v>51163</v>
        <stp/>
        <stp>StudyData</stp>
        <stp>C.US.KOSV142725</stp>
        <stp>Vol</stp>
        <stp>VolType=Exchange,CoCType=Contract</stp>
        <stp>Vol</stp>
        <stp>D</stp>
        <stp>-1</stp>
        <stp>ALL</stp>
        <stp/>
        <stp/>
        <stp>False</stp>
        <stp>T</stp>
        <tr r="H28" s="2"/>
      </tp>
      <tp>
        <v>219</v>
        <stp/>
        <stp>StudyData</stp>
        <stp>C.US.KOSX142925</stp>
        <stp>Vol</stp>
        <stp>VolType=Exchange,CoCType=Contract</stp>
        <stp>Vol</stp>
        <stp>D</stp>
        <stp>-1</stp>
        <stp>ALL</stp>
        <stp/>
        <stp/>
        <stp>False</stp>
        <stp>T</stp>
        <tr r="H106" s="2"/>
      </tp>
      <tp>
        <v>143757</v>
        <stp/>
        <stp>StudyData</stp>
        <stp>C.US.KOSV142625</stp>
        <stp>Vol</stp>
        <stp>VolType=Exchange,CoCType=Contract</stp>
        <stp>Vol</stp>
        <stp>D</stp>
        <stp>-1</stp>
        <stp>ALL</stp>
        <stp/>
        <stp/>
        <stp>False</stp>
        <stp>T</stp>
        <tr r="H24" s="2"/>
      </tp>
      <tp>
        <v>1875</v>
        <stp/>
        <stp>StudyData</stp>
        <stp>C.US.KOSX142825</stp>
        <stp>Vol</stp>
        <stp>VolType=Exchange,CoCType=Contract</stp>
        <stp>Vol</stp>
        <stp>D</stp>
        <stp>-1</stp>
        <stp>ALL</stp>
        <stp/>
        <stp/>
        <stp>False</stp>
        <stp>T</stp>
        <tr r="H102" s="2"/>
      </tp>
      <tp>
        <v>13</v>
        <stp/>
        <stp>StudyData</stp>
        <stp>C.US.KOSV142325</stp>
        <stp>Vol</stp>
        <stp>VolType=Exchange,CoCType=Contract</stp>
        <stp>Vol</stp>
        <stp>D</stp>
        <stp>-1</stp>
        <stp>ALL</stp>
        <stp/>
        <stp/>
        <stp>False</stp>
        <stp>T</stp>
        <tr r="H12" s="2"/>
      </tp>
      <tp t="s">
        <v/>
        <stp/>
        <stp>StudyData</stp>
        <stp>C.US.KOSX142325</stp>
        <stp>Vol</stp>
        <stp>VolType=Exchange,CoCType=Contract</stp>
        <stp>Vol</stp>
        <stp>D</stp>
        <stp>-1</stp>
        <stp>ALL</stp>
        <stp/>
        <stp/>
        <stp>False</stp>
        <stp>T</stp>
        <tr r="H82" s="2"/>
      </tp>
      <tp t="s">
        <v/>
        <stp/>
        <stp>StudyData</stp>
        <stp>C.US.KOSZ142325</stp>
        <stp>Vol</stp>
        <stp>VolType=Exchange,CoCType=Contract</stp>
        <stp>Vol</stp>
        <stp>D</stp>
        <stp>-1</stp>
        <stp>ALL</stp>
        <stp/>
        <stp/>
        <stp>False</stp>
        <stp>T</stp>
        <tr r="H152" s="2"/>
      </tp>
      <tp>
        <v>3</v>
        <stp/>
        <stp>StudyData</stp>
        <stp>C.US.KOSV142925</stp>
        <stp>Vol</stp>
        <stp>VolType=Exchange,CoCType=Contract</stp>
        <stp>Vol</stp>
        <stp>D</stp>
        <stp>-1</stp>
        <stp>ALL</stp>
        <stp/>
        <stp/>
        <stp>False</stp>
        <stp>T</stp>
        <tr r="H36" s="2"/>
      </tp>
      <tp>
        <v>4075</v>
        <stp/>
        <stp>StudyData</stp>
        <stp>C.US.KOSX142725</stp>
        <stp>Vol</stp>
        <stp>VolType=Exchange,CoCType=Contract</stp>
        <stp>Vol</stp>
        <stp>D</stp>
        <stp>-1</stp>
        <stp>ALL</stp>
        <stp/>
        <stp/>
        <stp>False</stp>
        <stp>T</stp>
        <tr r="H98" s="2"/>
      </tp>
      <tp t="s">
        <v/>
        <stp/>
        <stp>StudyData</stp>
        <stp>C.US.KOSZ142525</stp>
        <stp>Vol</stp>
        <stp>VolType=Exchange,CoCType=Contract</stp>
        <stp>Vol</stp>
        <stp>D</stp>
        <stp>-1</stp>
        <stp>ALL</stp>
        <stp/>
        <stp/>
        <stp>False</stp>
        <stp>T</stp>
        <tr r="H160" s="2"/>
      </tp>
      <tp>
        <v>713</v>
        <stp/>
        <stp>StudyData</stp>
        <stp>C.US.KOSV142825</stp>
        <stp>Vol</stp>
        <stp>VolType=Exchange,CoCType=Contract</stp>
        <stp>Vol</stp>
        <stp>D</stp>
        <stp>-1</stp>
        <stp>ALL</stp>
        <stp/>
        <stp/>
        <stp>False</stp>
        <stp>T</stp>
        <tr r="H32" s="2"/>
      </tp>
      <tp>
        <v>823</v>
        <stp/>
        <stp>StudyData</stp>
        <stp>C.US.KOSX142625</stp>
        <stp>Vol</stp>
        <stp>VolType=Exchange,CoCType=Contract</stp>
        <stp>Vol</stp>
        <stp>D</stp>
        <stp>-1</stp>
        <stp>ALL</stp>
        <stp/>
        <stp/>
        <stp>False</stp>
        <stp>T</stp>
        <tr r="H94" s="2"/>
      </tp>
      <tp>
        <v>3</v>
        <stp/>
        <stp>StudyData</stp>
        <stp>C.US.KOSZ142425</stp>
        <stp>Vol</stp>
        <stp>VolType=Exchange,CoCType=Contract</stp>
        <stp>Vol</stp>
        <stp>D</stp>
        <stp>-1</stp>
        <stp>ALL</stp>
        <stp/>
        <stp/>
        <stp>False</stp>
        <stp>T</stp>
        <tr r="H156" s="2"/>
      </tp>
      <tp>
        <v>11</v>
        <stp/>
        <stp>StudyData</stp>
        <stp>C.US.KOSX142525</stp>
        <stp>Vol</stp>
        <stp>VolType=Exchange,CoCType=Contract</stp>
        <stp>Vol</stp>
        <stp>D</stp>
        <stp>-1</stp>
        <stp>ALL</stp>
        <stp/>
        <stp/>
        <stp>False</stp>
        <stp>T</stp>
        <tr r="H90" s="2"/>
      </tp>
      <tp>
        <v>51</v>
        <stp/>
        <stp>StudyData</stp>
        <stp>C.US.KOSZ142725</stp>
        <stp>Vol</stp>
        <stp>VolType=Exchange,CoCType=Contract</stp>
        <stp>Vol</stp>
        <stp>D</stp>
        <stp>-1</stp>
        <stp>ALL</stp>
        <stp/>
        <stp/>
        <stp>False</stp>
        <stp>T</stp>
        <tr r="H168" s="2"/>
      </tp>
      <tp t="s">
        <v/>
        <stp/>
        <stp>StudyData</stp>
        <stp>C.US.KOSX142425</stp>
        <stp>Vol</stp>
        <stp>VolType=Exchange,CoCType=Contract</stp>
        <stp>Vol</stp>
        <stp>D</stp>
        <stp>-1</stp>
        <stp>ALL</stp>
        <stp/>
        <stp/>
        <stp>False</stp>
        <stp>T</stp>
        <tr r="H86" s="2"/>
      </tp>
      <tp>
        <v>34</v>
        <stp/>
        <stp>StudyData</stp>
        <stp>C.US.KOSZ142625</stp>
        <stp>Vol</stp>
        <stp>VolType=Exchange,CoCType=Contract</stp>
        <stp>Vol</stp>
        <stp>D</stp>
        <stp>-1</stp>
        <stp>ALL</stp>
        <stp/>
        <stp/>
        <stp>False</stp>
        <stp>T</stp>
        <tr r="H164" s="2"/>
      </tp>
      <tp>
        <v>47</v>
        <stp/>
        <stp>StudyData</stp>
        <stp>C.US.KOSF152525</stp>
        <stp>Vol</stp>
        <stp>VolType=Exchange,CoCType=Contract</stp>
        <stp>Vol</stp>
        <stp>D</stp>
        <stp>-1</stp>
        <stp>ALL</stp>
        <stp/>
        <stp/>
        <stp>False</stp>
        <stp>T</stp>
        <tr r="H230" s="2"/>
      </tp>
      <tp t="s">
        <v/>
        <stp/>
        <stp>StudyData</stp>
        <stp>C.US.KOSG152425</stp>
        <stp>Vol</stp>
        <stp>VolType=Exchange,CoCType=Contract</stp>
        <stp>Vol</stp>
        <stp>D</stp>
        <stp>-1</stp>
        <stp>ALL</stp>
        <stp/>
        <stp/>
        <stp>False</stp>
        <stp>T</stp>
        <tr r="H296" s="2"/>
      </tp>
      <tp>
        <v>6</v>
        <stp/>
        <stp>StudyData</stp>
        <stp>C.US.KOSF152425</stp>
        <stp>Vol</stp>
        <stp>VolType=Exchange,CoCType=Contract</stp>
        <stp>Vol</stp>
        <stp>D</stp>
        <stp>-1</stp>
        <stp>ALL</stp>
        <stp/>
        <stp/>
        <stp>False</stp>
        <stp>T</stp>
        <tr r="H226" s="2"/>
      </tp>
      <tp t="s">
        <v/>
        <stp/>
        <stp>StudyData</stp>
        <stp>C.US.KOSG152525</stp>
        <stp>Vol</stp>
        <stp>VolType=Exchange,CoCType=Contract</stp>
        <stp>Vol</stp>
        <stp>D</stp>
        <stp>-1</stp>
        <stp>ALL</stp>
        <stp/>
        <stp/>
        <stp>False</stp>
        <stp>T</stp>
        <tr r="H300" s="2"/>
      </tp>
      <tp t="s">
        <v/>
        <stp/>
        <stp>StudyData</stp>
        <stp>C.US.KOSF152725</stp>
        <stp>Vol</stp>
        <stp>VolType=Exchange,CoCType=Contract</stp>
        <stp>Vol</stp>
        <stp>D</stp>
        <stp>-1</stp>
        <stp>ALL</stp>
        <stp/>
        <stp/>
        <stp>False</stp>
        <stp>T</stp>
        <tr r="H238" s="2"/>
      </tp>
      <tp t="s">
        <v/>
        <stp/>
        <stp>StudyData</stp>
        <stp>C.US.KOSG152625</stp>
        <stp>Vol</stp>
        <stp>VolType=Exchange,CoCType=Contract</stp>
        <stp>Vol</stp>
        <stp>D</stp>
        <stp>-1</stp>
        <stp>ALL</stp>
        <stp/>
        <stp/>
        <stp>False</stp>
        <stp>T</stp>
        <tr r="H304" s="2"/>
      </tp>
      <tp t="s">
        <v/>
        <stp/>
        <stp>StudyData</stp>
        <stp>C.US.KOSH152925</stp>
        <stp>Vol</stp>
        <stp>VolType=Exchange,CoCType=Contract</stp>
        <stp>Vol</stp>
        <stp>D</stp>
        <stp>-1</stp>
        <stp>ALL</stp>
        <stp/>
        <stp/>
        <stp>False</stp>
        <stp>T</stp>
        <tr r="H386" s="2"/>
      </tp>
      <tp>
        <v>136</v>
        <stp/>
        <stp>StudyData</stp>
        <stp>C.US.KOSF152625</stp>
        <stp>Vol</stp>
        <stp>VolType=Exchange,CoCType=Contract</stp>
        <stp>Vol</stp>
        <stp>D</stp>
        <stp>-1</stp>
        <stp>ALL</stp>
        <stp/>
        <stp/>
        <stp>False</stp>
        <stp>T</stp>
        <tr r="H234" s="2"/>
      </tp>
      <tp t="s">
        <v/>
        <stp/>
        <stp>StudyData</stp>
        <stp>C.US.KOSG152725</stp>
        <stp>Vol</stp>
        <stp>VolType=Exchange,CoCType=Contract</stp>
        <stp>Vol</stp>
        <stp>D</stp>
        <stp>-1</stp>
        <stp>ALL</stp>
        <stp/>
        <stp/>
        <stp>False</stp>
        <stp>T</stp>
        <tr r="H308" s="2"/>
      </tp>
      <tp t="s">
        <v/>
        <stp/>
        <stp>StudyData</stp>
        <stp>C.US.KOSH152825</stp>
        <stp>Vol</stp>
        <stp>VolType=Exchange,CoCType=Contract</stp>
        <stp>Vol</stp>
        <stp>D</stp>
        <stp>-1</stp>
        <stp>ALL</stp>
        <stp/>
        <stp/>
        <stp>False</stp>
        <stp>T</stp>
        <tr r="H382" s="2"/>
      </tp>
      <tp t="s">
        <v/>
        <stp/>
        <stp>StudyData</stp>
        <stp>C.US.KOSF152325</stp>
        <stp>Vol</stp>
        <stp>VolType=Exchange,CoCType=Contract</stp>
        <stp>Vol</stp>
        <stp>D</stp>
        <stp>-1</stp>
        <stp>ALL</stp>
        <stp/>
        <stp/>
        <stp>False</stp>
        <stp>T</stp>
        <tr r="H222" s="2"/>
      </tp>
      <tp t="s">
        <v/>
        <stp/>
        <stp>StudyData</stp>
        <stp>C.US.KOSG152325</stp>
        <stp>Vol</stp>
        <stp>VolType=Exchange,CoCType=Contract</stp>
        <stp>Vol</stp>
        <stp>D</stp>
        <stp>-1</stp>
        <stp>ALL</stp>
        <stp/>
        <stp/>
        <stp>False</stp>
        <stp>T</stp>
        <tr r="H292" s="2"/>
      </tp>
      <tp t="s">
        <v/>
        <stp/>
        <stp>StudyData</stp>
        <stp>C.US.KOSH152325</stp>
        <stp>Vol</stp>
        <stp>VolType=Exchange,CoCType=Contract</stp>
        <stp>Vol</stp>
        <stp>D</stp>
        <stp>-1</stp>
        <stp>ALL</stp>
        <stp/>
        <stp/>
        <stp>False</stp>
        <stp>T</stp>
        <tr r="H362" s="2"/>
      </tp>
      <tp t="s">
        <v/>
        <stp/>
        <stp>StudyData</stp>
        <stp>C.US.KOSF152925</stp>
        <stp>Vol</stp>
        <stp>VolType=Exchange,CoCType=Contract</stp>
        <stp>Vol</stp>
        <stp>D</stp>
        <stp>-1</stp>
        <stp>ALL</stp>
        <stp/>
        <stp/>
        <stp>False</stp>
        <stp>T</stp>
        <tr r="H246" s="2"/>
      </tp>
      <tp t="s">
        <v/>
        <stp/>
        <stp>StudyData</stp>
        <stp>C.US.KOSG152825</stp>
        <stp>Vol</stp>
        <stp>VolType=Exchange,CoCType=Contract</stp>
        <stp>Vol</stp>
        <stp>D</stp>
        <stp>-1</stp>
        <stp>ALL</stp>
        <stp/>
        <stp/>
        <stp>False</stp>
        <stp>T</stp>
        <tr r="H312" s="2"/>
      </tp>
      <tp t="s">
        <v/>
        <stp/>
        <stp>StudyData</stp>
        <stp>C.US.KOSH152725</stp>
        <stp>Vol</stp>
        <stp>VolType=Exchange,CoCType=Contract</stp>
        <stp>Vol</stp>
        <stp>D</stp>
        <stp>-1</stp>
        <stp>ALL</stp>
        <stp/>
        <stp/>
        <stp>False</stp>
        <stp>T</stp>
        <tr r="H378" s="2"/>
      </tp>
      <tp t="s">
        <v/>
        <stp/>
        <stp>StudyData</stp>
        <stp>C.US.KOSF152825</stp>
        <stp>Vol</stp>
        <stp>VolType=Exchange,CoCType=Contract</stp>
        <stp>Vol</stp>
        <stp>D</stp>
        <stp>-1</stp>
        <stp>ALL</stp>
        <stp/>
        <stp/>
        <stp>False</stp>
        <stp>T</stp>
        <tr r="H242" s="2"/>
      </tp>
      <tp t="s">
        <v/>
        <stp/>
        <stp>StudyData</stp>
        <stp>C.US.KOSG152925</stp>
        <stp>Vol</stp>
        <stp>VolType=Exchange,CoCType=Contract</stp>
        <stp>Vol</stp>
        <stp>D</stp>
        <stp>-1</stp>
        <stp>ALL</stp>
        <stp/>
        <stp/>
        <stp>False</stp>
        <stp>T</stp>
        <tr r="H316" s="2"/>
      </tp>
      <tp t="s">
        <v/>
        <stp/>
        <stp>StudyData</stp>
        <stp>C.US.KOSH152625</stp>
        <stp>Vol</stp>
        <stp>VolType=Exchange,CoCType=Contract</stp>
        <stp>Vol</stp>
        <stp>D</stp>
        <stp>-1</stp>
        <stp>ALL</stp>
        <stp/>
        <stp/>
        <stp>False</stp>
        <stp>T</stp>
        <tr r="H374" s="2"/>
      </tp>
      <tp t="s">
        <v/>
        <stp/>
        <stp>StudyData</stp>
        <stp>C.US.KOSH152525</stp>
        <stp>Vol</stp>
        <stp>VolType=Exchange,CoCType=Contract</stp>
        <stp>Vol</stp>
        <stp>D</stp>
        <stp>-1</stp>
        <stp>ALL</stp>
        <stp/>
        <stp/>
        <stp>False</stp>
        <stp>T</stp>
        <tr r="H370" s="2"/>
      </tp>
      <tp t="s">
        <v/>
        <stp/>
        <stp>StudyData</stp>
        <stp>C.US.KOSH152425</stp>
        <stp>Vol</stp>
        <stp>VolType=Exchange,CoCType=Contract</stp>
        <stp>Vol</stp>
        <stp>D</stp>
        <stp>-1</stp>
        <stp>ALL</stp>
        <stp/>
        <stp/>
        <stp>False</stp>
        <stp>T</stp>
        <tr r="H366" s="2"/>
      </tp>
      <tp t="s">
        <v/>
        <stp/>
        <stp>StudyData</stp>
        <stp>P.US.KOSF152625</stp>
        <stp>Vol</stp>
        <stp>VolType=Exchange,CoCType=Contract</stp>
        <stp>Vol</stp>
        <stp>D</stp>
        <stp>-1</stp>
        <stp>ALL</stp>
        <stp/>
        <stp/>
        <stp>False</stp>
        <stp>T</stp>
        <tr r="H269" s="2"/>
      </tp>
      <tp t="s">
        <v/>
        <stp/>
        <stp>StudyData</stp>
        <stp>P.US.KOSH152825</stp>
        <stp>Vol</stp>
        <stp>VolType=Exchange,CoCType=Contract</stp>
        <stp>Vol</stp>
        <stp>D</stp>
        <stp>-1</stp>
        <stp>ALL</stp>
        <stp/>
        <stp/>
        <stp>False</stp>
        <stp>T</stp>
        <tr r="H417" s="2"/>
      </tp>
      <tp t="s">
        <v/>
        <stp/>
        <stp>StudyData</stp>
        <stp>P.US.KOSF152725</stp>
        <stp>Vol</stp>
        <stp>VolType=Exchange,CoCType=Contract</stp>
        <stp>Vol</stp>
        <stp>D</stp>
        <stp>-1</stp>
        <stp>ALL</stp>
        <stp/>
        <stp/>
        <stp>False</stp>
        <stp>T</stp>
        <tr r="H273" s="2"/>
      </tp>
      <tp t="s">
        <v/>
        <stp/>
        <stp>StudyData</stp>
        <stp>P.US.KOSF152775</stp>
        <stp>Vol</stp>
        <stp>VolType=Exchange,CoCType=Contract</stp>
        <stp>Vol</stp>
        <stp>D</stp>
        <stp>-4</stp>
        <stp>ALL</stp>
        <stp/>
        <stp/>
        <stp>False</stp>
        <stp>T</stp>
        <tr r="S275" s="2"/>
      </tp>
      <tp t="s">
        <v/>
        <stp/>
        <stp>StudyData</stp>
        <stp>P.US.KOSH152925</stp>
        <stp>Vol</stp>
        <stp>VolType=Exchange,CoCType=Contract</stp>
        <stp>Vol</stp>
        <stp>D</stp>
        <stp>-1</stp>
        <stp>ALL</stp>
        <stp/>
        <stp/>
        <stp>False</stp>
        <stp>T</stp>
        <tr r="H421" s="2"/>
      </tp>
      <tp t="s">
        <v/>
        <stp/>
        <stp>StudyData</stp>
        <stp>P.US.KOSF152425</stp>
        <stp>Vol</stp>
        <stp>VolType=Exchange,CoCType=Contract</stp>
        <stp>Vol</stp>
        <stp>D</stp>
        <stp>-1</stp>
        <stp>ALL</stp>
        <stp/>
        <stp/>
        <stp>False</stp>
        <stp>T</stp>
        <tr r="H261" s="2"/>
      </tp>
      <tp>
        <v>31</v>
        <stp/>
        <stp>StudyData</stp>
        <stp>P.US.KOSF152525</stp>
        <stp>Vol</stp>
        <stp>VolType=Exchange,CoCType=Contract</stp>
        <stp>Vol</stp>
        <stp>D</stp>
        <stp>-1</stp>
        <stp>ALL</stp>
        <stp/>
        <stp/>
        <stp>False</stp>
        <stp>T</stp>
        <tr r="H265" s="2"/>
      </tp>
      <tp t="s">
        <v/>
        <stp/>
        <stp>StudyData</stp>
        <stp>P.US.KOSF152325</stp>
        <stp>Vol</stp>
        <stp>VolType=Exchange,CoCType=Contract</stp>
        <stp>Vol</stp>
        <stp>D</stp>
        <stp>-1</stp>
        <stp>ALL</stp>
        <stp/>
        <stp/>
        <stp>False</stp>
        <stp>T</stp>
        <tr r="H257" s="2"/>
      </tp>
      <tp>
        <v>3</v>
        <stp/>
        <stp>StudyData</stp>
        <stp>P.US.KOSH152325</stp>
        <stp>Vol</stp>
        <stp>VolType=Exchange,CoCType=Contract</stp>
        <stp>Vol</stp>
        <stp>D</stp>
        <stp>-1</stp>
        <stp>ALL</stp>
        <stp/>
        <stp/>
        <stp>False</stp>
        <stp>T</stp>
        <tr r="H397" s="2"/>
      </tp>
      <tp>
        <v>7</v>
        <stp/>
        <stp>StudyData</stp>
        <stp>P.US.KOSH152425</stp>
        <stp>Vol</stp>
        <stp>VolType=Exchange,CoCType=Contract</stp>
        <stp>Vol</stp>
        <stp>D</stp>
        <stp>-1</stp>
        <stp>ALL</stp>
        <stp/>
        <stp/>
        <stp>False</stp>
        <stp>T</stp>
        <tr r="H401" s="2"/>
      </tp>
      <tp t="s">
        <v/>
        <stp/>
        <stp>StudyData</stp>
        <stp>P.US.KOSH152525</stp>
        <stp>Vol</stp>
        <stp>VolType=Exchange,CoCType=Contract</stp>
        <stp>Vol</stp>
        <stp>D</stp>
        <stp>-1</stp>
        <stp>ALL</stp>
        <stp/>
        <stp/>
        <stp>False</stp>
        <stp>T</stp>
        <tr r="H405" s="2"/>
      </tp>
      <tp t="s">
        <v/>
        <stp/>
        <stp>StudyData</stp>
        <stp>P.US.KOSF152825</stp>
        <stp>Vol</stp>
        <stp>VolType=Exchange,CoCType=Contract</stp>
        <stp>Vol</stp>
        <stp>D</stp>
        <stp>-1</stp>
        <stp>ALL</stp>
        <stp/>
        <stp/>
        <stp>False</stp>
        <stp>T</stp>
        <tr r="P277" s="2"/>
        <tr r="H277" s="2"/>
      </tp>
      <tp t="s">
        <v/>
        <stp/>
        <stp>StudyData</stp>
        <stp>P.US.KOSH152625</stp>
        <stp>Vol</stp>
        <stp>VolType=Exchange,CoCType=Contract</stp>
        <stp>Vol</stp>
        <stp>D</stp>
        <stp>-1</stp>
        <stp>ALL</stp>
        <stp/>
        <stp/>
        <stp>False</stp>
        <stp>T</stp>
        <tr r="H409" s="2"/>
      </tp>
      <tp t="s">
        <v/>
        <stp/>
        <stp>StudyData</stp>
        <stp>P.US.KOSF152925</stp>
        <stp>Vol</stp>
        <stp>VolType=Exchange,CoCType=Contract</stp>
        <stp>Vol</stp>
        <stp>D</stp>
        <stp>-1</stp>
        <stp>ALL</stp>
        <stp/>
        <stp/>
        <stp>False</stp>
        <stp>T</stp>
        <tr r="H281" s="2"/>
      </tp>
      <tp t="s">
        <v/>
        <stp/>
        <stp>StudyData</stp>
        <stp>P.US.KOSH152725</stp>
        <stp>Vol</stp>
        <stp>VolType=Exchange,CoCType=Contract</stp>
        <stp>Vol</stp>
        <stp>D</stp>
        <stp>-1</stp>
        <stp>ALL</stp>
        <stp/>
        <stp/>
        <stp>False</stp>
        <stp>T</stp>
        <tr r="H413" s="2"/>
      </tp>
      <tp>
        <v>258.88</v>
        <stp/>
        <stp>ContractData</stp>
        <stp>KOSC</stp>
        <stp>Y_Settlement</stp>
        <stp/>
        <stp>T</stp>
        <tr r="O7" s="1"/>
      </tp>
      <tp t="s">
        <v>C.US.KOSU152600</v>
        <stp/>
        <stp>ContractData</stp>
        <stp>C.US.KOS?8</stp>
        <stp>Symbol</stp>
        <stp/>
        <stp>T</stp>
        <tr r="B512" s="2"/>
      </tp>
      <tp t="s">
        <v>P.US.KOSU152600</v>
        <stp/>
        <stp>ContractData</stp>
        <stp>P.US.KOS?8</stp>
        <stp>Symbol</stp>
        <stp/>
        <stp>T</stp>
        <tr r="B547" s="2"/>
      </tp>
      <tp t="s">
        <v>KOSPI 200 Index, Dec 14</v>
        <stp/>
        <stp>ContractData</stp>
        <stp>KOS?1</stp>
        <stp>LongDescription</stp>
        <stp/>
        <stp>T</stp>
        <tr r="S5" s="1"/>
      </tp>
      <tp t="s">
        <v>C.US.KOSZ152600</v>
        <stp/>
        <stp>ContractData</stp>
        <stp>C.US.KOS?9</stp>
        <stp>Symbol</stp>
        <stp/>
        <stp>T</stp>
        <tr r="B582" s="2"/>
      </tp>
      <tp t="s">
        <v>P.US.KOSZ152600</v>
        <stp/>
        <stp>ContractData</stp>
        <stp>P.US.KOS?9</stp>
        <stp>Symbol</stp>
        <stp/>
        <stp>T</stp>
        <tr r="B617" s="2"/>
      </tp>
      <tp>
        <v>261.64999999999998</v>
        <stp/>
        <stp>ContractData</stp>
        <stp>KOS?1</stp>
        <stp>HIgh</stp>
        <stp/>
        <stp>T</stp>
        <tr r="T9" s="1"/>
      </tp>
      <tp t="s">
        <v>C.US.KOSV142575</v>
        <stp/>
        <stp>ContractData</stp>
        <stp>C.US.KOS?1</stp>
        <stp>Symbol</stp>
        <stp/>
        <stp>T</stp>
        <tr r="B22" s="2"/>
        <tr r="C22" s="2"/>
      </tp>
      <tp t="s">
        <v>P.US.KOSV142575</v>
        <stp/>
        <stp>ContractData</stp>
        <stp>P.US.KOS?1</stp>
        <stp>Symbol</stp>
        <stp/>
        <stp>T</stp>
        <tr r="C57" s="2"/>
        <tr r="B57" s="2"/>
      </tp>
      <tp t="s">
        <v>C.US.KOSX142575</v>
        <stp/>
        <stp>ContractData</stp>
        <stp>C.US.KOS?2</stp>
        <stp>Symbol</stp>
        <stp/>
        <stp>T</stp>
        <tr r="B92" s="2"/>
        <tr r="C92" s="2"/>
      </tp>
      <tp t="s">
        <v>P.US.KOSX142575</v>
        <stp/>
        <stp>ContractData</stp>
        <stp>P.US.KOS?2</stp>
        <stp>Symbol</stp>
        <stp/>
        <stp>T</stp>
        <tr r="B127" s="2"/>
        <tr r="C127" s="2"/>
      </tp>
      <tp t="s">
        <v>C.US.KOSZ142575</v>
        <stp/>
        <stp>ContractData</stp>
        <stp>C.US.KOS?3</stp>
        <stp>Symbol</stp>
        <stp/>
        <stp>T</stp>
        <tr r="C162" s="2"/>
        <tr r="B162" s="2"/>
      </tp>
      <tp t="s">
        <v>P.US.KOSZ142575</v>
        <stp/>
        <stp>ContractData</stp>
        <stp>P.US.KOS?3</stp>
        <stp>Symbol</stp>
        <stp/>
        <stp>T</stp>
        <tr r="B197" s="2"/>
        <tr r="C197" s="2"/>
      </tp>
      <tp t="s">
        <v>C.US.KOSF152575</v>
        <stp/>
        <stp>ContractData</stp>
        <stp>C.US.KOS?4</stp>
        <stp>Symbol</stp>
        <stp/>
        <stp>T</stp>
        <tr r="C582" s="2"/>
        <tr r="C372" s="2"/>
        <tr r="C442" s="2"/>
        <tr r="C512" s="2"/>
        <tr r="C302" s="2"/>
        <tr r="C232" s="2"/>
        <tr r="B232" s="2"/>
      </tp>
      <tp t="s">
        <v>P.US.KOSF152575</v>
        <stp/>
        <stp>ContractData</stp>
        <stp>P.US.KOS?4</stp>
        <stp>Symbol</stp>
        <stp/>
        <stp>T</stp>
        <tr r="C337" s="2"/>
        <tr r="C617" s="2"/>
        <tr r="C477" s="2"/>
        <tr r="C547" s="2"/>
        <tr r="C267" s="2"/>
        <tr r="C407" s="2"/>
        <tr r="B267" s="2"/>
      </tp>
      <tp t="s">
        <v>C.US.KOSG152575</v>
        <stp/>
        <stp>ContractData</stp>
        <stp>C.US.KOS?5</stp>
        <stp>Symbol</stp>
        <stp/>
        <stp>T</stp>
        <tr r="B302" s="2"/>
      </tp>
      <tp t="s">
        <v>P.US.KOSG152575</v>
        <stp/>
        <stp>ContractData</stp>
        <stp>P.US.KOS?5</stp>
        <stp>Symbol</stp>
        <stp/>
        <stp>T</stp>
        <tr r="B337" s="2"/>
      </tp>
      <tp t="s">
        <v>C.US.KOSH152575</v>
        <stp/>
        <stp>ContractData</stp>
        <stp>C.US.KOS?6</stp>
        <stp>Symbol</stp>
        <stp/>
        <stp>T</stp>
        <tr r="B372" s="2"/>
      </tp>
      <tp t="s">
        <v>P.US.KOSH152575</v>
        <stp/>
        <stp>ContractData</stp>
        <stp>P.US.KOS?6</stp>
        <stp>Symbol</stp>
        <stp/>
        <stp>T</stp>
        <tr r="B407" s="2"/>
      </tp>
      <tp t="s">
        <v>C.US.KOSM152600</v>
        <stp/>
        <stp>ContractData</stp>
        <stp>C.US.KOS?7</stp>
        <stp>Symbol</stp>
        <stp/>
        <stp>T</stp>
        <tr r="B442" s="2"/>
      </tp>
      <tp t="s">
        <v>P.US.KOSM152600</v>
        <stp/>
        <stp>ContractData</stp>
        <stp>P.US.KOS?7</stp>
        <stp>Symbol</stp>
        <stp/>
        <stp>T</stp>
        <tr r="B477" s="2"/>
      </tp>
      <tp>
        <v>260.5</v>
        <stp/>
        <stp>ContractData</stp>
        <stp>KOS?1</stp>
        <stp>Y_Settlement</stp>
        <stp/>
        <stp>T</stp>
        <tr r="T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220981</xdr:colOff>
      <xdr:row>2</xdr:row>
      <xdr:rowOff>76200</xdr:rowOff>
    </xdr:from>
    <xdr:to>
      <xdr:col>22</xdr:col>
      <xdr:colOff>357108</xdr:colOff>
      <xdr:row>3</xdr:row>
      <xdr:rowOff>122840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0961" y="121920"/>
          <a:ext cx="646667" cy="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</xdr:row>
      <xdr:rowOff>83820</xdr:rowOff>
    </xdr:from>
    <xdr:to>
      <xdr:col>2</xdr:col>
      <xdr:colOff>593327</xdr:colOff>
      <xdr:row>3</xdr:row>
      <xdr:rowOff>130460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129540"/>
          <a:ext cx="646667" cy="260000"/>
        </a:xfrm>
        <a:prstGeom prst="rect">
          <a:avLst/>
        </a:prstGeom>
      </xdr:spPr>
    </xdr:pic>
    <xdr:clientData/>
  </xdr:twoCellAnchor>
  <xdr:oneCellAnchor>
    <xdr:from>
      <xdr:col>3</xdr:col>
      <xdr:colOff>441730</xdr:colOff>
      <xdr:row>79</xdr:row>
      <xdr:rowOff>64771</xdr:rowOff>
    </xdr:from>
    <xdr:ext cx="336280" cy="87641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2830" y="10587991"/>
          <a:ext cx="336280" cy="876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A133"/>
  <sheetViews>
    <sheetView showGridLines="0" showRowColHeaders="0" tabSelected="1" topLeftCell="B1" workbookViewId="0">
      <selection activeCell="P11" sqref="P11"/>
    </sheetView>
  </sheetViews>
  <sheetFormatPr defaultRowHeight="13.8" x14ac:dyDescent="0.25"/>
  <cols>
    <col min="1" max="1" width="1.5" style="1" customWidth="1"/>
    <col min="2" max="2" width="2.69921875" style="1" customWidth="1"/>
    <col min="3" max="5" width="9.19921875" style="1" customWidth="1"/>
    <col min="6" max="7" width="6.69921875" style="1" customWidth="1"/>
    <col min="8" max="10" width="9.19921875" style="1" customWidth="1"/>
    <col min="11" max="12" width="6.69921875" style="1" customWidth="1"/>
    <col min="13" max="13" width="2.69921875" style="1" customWidth="1"/>
    <col min="14" max="16" width="9.19921875" style="1" customWidth="1"/>
    <col min="17" max="18" width="6.69921875" style="1" customWidth="1"/>
    <col min="19" max="21" width="9.19921875" style="1" customWidth="1"/>
    <col min="22" max="23" width="6.69921875" style="1" customWidth="1"/>
    <col min="24" max="24" width="9.19921875" style="1" customWidth="1"/>
    <col min="25" max="25" width="10.19921875" style="1" customWidth="1"/>
    <col min="26" max="16384" width="8.796875" style="1"/>
  </cols>
  <sheetData>
    <row r="1" spans="2:24" ht="1.95" customHeight="1" x14ac:dyDescent="0.25"/>
    <row r="2" spans="2:24" ht="1.95" customHeight="1" x14ac:dyDescent="0.25"/>
    <row r="3" spans="2:24" ht="16.95" customHeight="1" x14ac:dyDescent="0.25">
      <c r="B3" s="116"/>
      <c r="C3" s="117"/>
      <c r="D3" s="124" t="str">
        <f>"Expiry Months: "&amp;Sheet2!B24&amp;" &amp; "&amp;Sheet2!B94&amp;""</f>
        <v>Expiry Months: October &amp; November</v>
      </c>
      <c r="E3" s="125"/>
      <c r="F3" s="125"/>
      <c r="G3" s="125"/>
      <c r="H3" s="125"/>
      <c r="I3" s="158" t="s">
        <v>14</v>
      </c>
      <c r="J3" s="158"/>
      <c r="K3" s="158"/>
      <c r="L3" s="158"/>
      <c r="M3" s="158"/>
      <c r="N3" s="158"/>
      <c r="O3" s="158"/>
      <c r="P3" s="158"/>
      <c r="Q3" s="158"/>
      <c r="R3" s="125" t="s">
        <v>15</v>
      </c>
      <c r="S3" s="125"/>
      <c r="T3" s="125"/>
      <c r="U3" s="160"/>
      <c r="V3" s="50"/>
      <c r="W3" s="48"/>
    </row>
    <row r="4" spans="2:24" ht="16.95" customHeight="1" x14ac:dyDescent="0.25">
      <c r="B4" s="118"/>
      <c r="C4" s="119"/>
      <c r="D4" s="120" t="str">
        <f>"Days to Exp: "&amp;Sheet2!B24&amp;"  "</f>
        <v xml:space="preserve">Days to Exp: October  </v>
      </c>
      <c r="E4" s="121"/>
      <c r="F4" s="21" t="str">
        <f>RTD("cqg.rtd", ,"ContractData", "C.KOS", "OptionDaysToExp",, "T")&amp;" Days"</f>
        <v>13 Days</v>
      </c>
      <c r="G4" s="72"/>
      <c r="H4" s="5"/>
      <c r="I4" s="159"/>
      <c r="J4" s="159"/>
      <c r="K4" s="159"/>
      <c r="L4" s="159"/>
      <c r="M4" s="159"/>
      <c r="N4" s="159"/>
      <c r="O4" s="159"/>
      <c r="P4" s="159"/>
      <c r="Q4" s="159"/>
      <c r="R4" s="156">
        <f>RTD("cqg.rtd", ,"SystemInfo", "Linetime")+14/24</f>
        <v>41908.261111111111</v>
      </c>
      <c r="S4" s="156"/>
      <c r="T4" s="156"/>
      <c r="U4" s="157"/>
      <c r="V4" s="51"/>
      <c r="W4" s="49"/>
    </row>
    <row r="5" spans="2:24" ht="14.4" customHeight="1" x14ac:dyDescent="0.25">
      <c r="B5" s="126" t="s">
        <v>6</v>
      </c>
      <c r="C5" s="127"/>
      <c r="D5" s="132" t="s">
        <v>29</v>
      </c>
      <c r="E5" s="133"/>
      <c r="F5" s="133"/>
      <c r="G5" s="133"/>
      <c r="H5" s="133"/>
      <c r="I5" s="133"/>
      <c r="J5" s="133"/>
      <c r="K5" s="133"/>
      <c r="L5" s="134"/>
      <c r="M5" s="3"/>
      <c r="N5" s="149" t="str">
        <f>RTD("cqg.rtd", ,"ContractData", "KOSC", "LongDescription",, "T")</f>
        <v>KOSPI 200 Index</v>
      </c>
      <c r="O5" s="150"/>
      <c r="P5" s="150"/>
      <c r="Q5" s="151"/>
      <c r="R5" s="3"/>
      <c r="S5" s="153" t="str">
        <f>RTD("cqg.rtd", ,"ContractData", "KOS?1", "LongDescription",, "T")</f>
        <v>KOSPI 200 Index, Dec 14</v>
      </c>
      <c r="T5" s="154"/>
      <c r="U5" s="154"/>
      <c r="V5" s="154"/>
      <c r="W5" s="155"/>
    </row>
    <row r="6" spans="2:24" ht="14.4" x14ac:dyDescent="0.3">
      <c r="B6" s="126"/>
      <c r="C6" s="127"/>
      <c r="D6" s="130" t="s">
        <v>8</v>
      </c>
      <c r="E6" s="131"/>
      <c r="F6" s="130" t="s">
        <v>12</v>
      </c>
      <c r="G6" s="135"/>
      <c r="H6" s="135"/>
      <c r="I6" s="130" t="s">
        <v>13</v>
      </c>
      <c r="J6" s="135"/>
      <c r="K6" s="135" t="s">
        <v>28</v>
      </c>
      <c r="L6" s="131"/>
      <c r="M6" s="2"/>
      <c r="N6" s="17" t="s">
        <v>8</v>
      </c>
      <c r="O6" s="17" t="s">
        <v>33</v>
      </c>
      <c r="P6" s="18" t="s">
        <v>2</v>
      </c>
      <c r="Q6" s="18" t="s">
        <v>24</v>
      </c>
      <c r="R6" s="2"/>
      <c r="S6" s="12" t="s">
        <v>8</v>
      </c>
      <c r="T6" s="17" t="s">
        <v>33</v>
      </c>
      <c r="U6" s="13" t="s">
        <v>13</v>
      </c>
      <c r="V6" s="18" t="s">
        <v>24</v>
      </c>
      <c r="W6" s="18" t="s">
        <v>3</v>
      </c>
    </row>
    <row r="7" spans="2:24" ht="16.95" customHeight="1" x14ac:dyDescent="0.25">
      <c r="B7" s="128" t="s">
        <v>9</v>
      </c>
      <c r="C7" s="129"/>
      <c r="D7" s="122">
        <f>Sheet2!G1</f>
        <v>1689802</v>
      </c>
      <c r="E7" s="122"/>
      <c r="F7" s="123">
        <f>Sheet2!H1</f>
        <v>1609194</v>
      </c>
      <c r="G7" s="123"/>
      <c r="H7" s="123"/>
      <c r="I7" s="123">
        <f>D7-F7</f>
        <v>80608</v>
      </c>
      <c r="J7" s="123"/>
      <c r="K7" s="140">
        <f>I7/F7</f>
        <v>5.009215793745192E-2</v>
      </c>
      <c r="L7" s="140"/>
      <c r="M7" s="69"/>
      <c r="N7" s="15">
        <f>RTD("cqg.rtd", ,"ContractData", "KOSC", "LastTradeorSettle",, "T")</f>
        <v>258.45999999999998</v>
      </c>
      <c r="O7" s="16">
        <f>RTD("cqg.rtd", ,"ContractData", "KOSC", "Y_Settlement",, "T")</f>
        <v>258.88</v>
      </c>
      <c r="P7" s="16">
        <f>N7-O7</f>
        <v>-0.42000000000001592</v>
      </c>
      <c r="Q7" s="52">
        <f>P7/O7</f>
        <v>-1.6223733003708897E-3</v>
      </c>
      <c r="R7" s="69"/>
      <c r="S7" s="14">
        <f>RTD("cqg.rtd", ,"ContractData", "KOS?1", "LastTradeorSettle",, "T")</f>
        <v>260.14999999999998</v>
      </c>
      <c r="T7" s="14">
        <f>RTD("cqg.rtd", ,"ContractData", "KOS?1", "Y_Settlement",, "T")</f>
        <v>260.5</v>
      </c>
      <c r="U7" s="16">
        <f>S7-T7</f>
        <v>-0.35000000000002274</v>
      </c>
      <c r="V7" s="52">
        <f>U7/T7</f>
        <v>-1.3435700575816611E-3</v>
      </c>
      <c r="W7" s="20">
        <f>RTD("cqg.rtd", ,"ContractData", "KOS?1", "T_CVol",, "T")</f>
        <v>114157</v>
      </c>
      <c r="X7" s="91"/>
    </row>
    <row r="8" spans="2:24" ht="16.95" customHeight="1" x14ac:dyDescent="0.25">
      <c r="B8" s="128" t="s">
        <v>10</v>
      </c>
      <c r="C8" s="129"/>
      <c r="D8" s="123">
        <f>Sheet2!G2</f>
        <v>924191</v>
      </c>
      <c r="E8" s="123"/>
      <c r="F8" s="123">
        <f>Sheet2!H2</f>
        <v>842063</v>
      </c>
      <c r="G8" s="123"/>
      <c r="H8" s="123"/>
      <c r="I8" s="123">
        <f>D8-F8</f>
        <v>82128</v>
      </c>
      <c r="J8" s="123"/>
      <c r="K8" s="140">
        <f>I8/F8</f>
        <v>9.753189488197439E-2</v>
      </c>
      <c r="L8" s="140"/>
      <c r="M8" s="69"/>
      <c r="N8" s="19" t="s">
        <v>16</v>
      </c>
      <c r="O8" s="19" t="s">
        <v>17</v>
      </c>
      <c r="P8" s="19" t="s">
        <v>18</v>
      </c>
      <c r="Q8" s="19"/>
      <c r="R8" s="69"/>
      <c r="S8" s="19" t="s">
        <v>16</v>
      </c>
      <c r="T8" s="19" t="s">
        <v>17</v>
      </c>
      <c r="U8" s="19" t="s">
        <v>18</v>
      </c>
      <c r="V8" s="19"/>
      <c r="W8" s="55" t="s">
        <v>5</v>
      </c>
      <c r="X8" s="91"/>
    </row>
    <row r="9" spans="2:24" ht="16.95" customHeight="1" x14ac:dyDescent="0.25">
      <c r="B9" s="128" t="s">
        <v>11</v>
      </c>
      <c r="C9" s="129"/>
      <c r="D9" s="123">
        <f>Sheet2!G3</f>
        <v>765611</v>
      </c>
      <c r="E9" s="123"/>
      <c r="F9" s="123">
        <f>Sheet2!H3</f>
        <v>767131</v>
      </c>
      <c r="G9" s="123"/>
      <c r="H9" s="123"/>
      <c r="I9" s="123">
        <f>D9-F9</f>
        <v>-1520</v>
      </c>
      <c r="J9" s="123"/>
      <c r="K9" s="140">
        <f>I9/F9</f>
        <v>-1.9814086511951673E-3</v>
      </c>
      <c r="L9" s="140"/>
      <c r="M9" s="69"/>
      <c r="N9" s="70">
        <f>RTD("cqg.rtd", ,"ContractData", "KOSC", "OpenPrice",, "T")</f>
        <v>260.25</v>
      </c>
      <c r="O9" s="70">
        <f>RTD("cqg.rtd", ,"ContractData", "KOSC", "High",, "T")</f>
        <v>260.36</v>
      </c>
      <c r="P9" s="70">
        <f>RTD("cqg.rtd", ,"ContractData", "KOSC", "Low",, "T")</f>
        <v>257.88</v>
      </c>
      <c r="Q9" s="19"/>
      <c r="R9" s="69"/>
      <c r="S9" s="24">
        <f>RTD("cqg.rtd", ,"ContractData", "KOS?1", "OpenPrice",, "T")</f>
        <v>261.2</v>
      </c>
      <c r="T9" s="24">
        <f>RTD("cqg.rtd", ,"ContractData", "KOS?1", "HIgh",, "T")</f>
        <v>261.64999999999998</v>
      </c>
      <c r="U9" s="24">
        <f>RTD("cqg.rtd", ,"ContractData", "KOS?1", "LOw",, "T")</f>
        <v>259.60000000000002</v>
      </c>
      <c r="V9" s="19"/>
      <c r="W9" s="85">
        <f>W7-RTD("cqg.rtd", ,"ContractData", "KOS?1", "Y_CVol",, "T")</f>
        <v>6893</v>
      </c>
      <c r="X9" s="91"/>
    </row>
    <row r="10" spans="2:24" s="59" customFormat="1" ht="12" customHeight="1" x14ac:dyDescent="0.25">
      <c r="B10" s="57"/>
      <c r="C10" s="109" t="s">
        <v>0</v>
      </c>
      <c r="D10" s="111" t="s">
        <v>25</v>
      </c>
      <c r="E10" s="112"/>
      <c r="F10" s="113"/>
      <c r="G10" s="74" t="s">
        <v>32</v>
      </c>
      <c r="H10" s="111" t="s">
        <v>7</v>
      </c>
      <c r="I10" s="112"/>
      <c r="J10" s="112"/>
      <c r="K10" s="112"/>
      <c r="L10" s="113"/>
      <c r="M10" s="58"/>
      <c r="N10" s="109" t="s">
        <v>0</v>
      </c>
      <c r="O10" s="111" t="s">
        <v>25</v>
      </c>
      <c r="P10" s="112"/>
      <c r="Q10" s="112"/>
      <c r="R10" s="74" t="s">
        <v>32</v>
      </c>
      <c r="S10" s="112" t="s">
        <v>7</v>
      </c>
      <c r="T10" s="112"/>
      <c r="U10" s="112"/>
      <c r="V10" s="112"/>
      <c r="W10" s="113"/>
    </row>
    <row r="11" spans="2:24" s="59" customFormat="1" ht="12" customHeight="1" x14ac:dyDescent="0.25">
      <c r="B11" s="60"/>
      <c r="C11" s="110"/>
      <c r="D11" s="56" t="s">
        <v>1</v>
      </c>
      <c r="E11" s="56" t="s">
        <v>2</v>
      </c>
      <c r="F11" s="56" t="s">
        <v>24</v>
      </c>
      <c r="G11" s="73" t="s">
        <v>31</v>
      </c>
      <c r="H11" s="61" t="s">
        <v>8</v>
      </c>
      <c r="I11" s="62" t="s">
        <v>26</v>
      </c>
      <c r="J11" s="114" t="s">
        <v>27</v>
      </c>
      <c r="K11" s="115"/>
      <c r="L11" s="63" t="s">
        <v>24</v>
      </c>
      <c r="M11" s="58"/>
      <c r="N11" s="110"/>
      <c r="O11" s="64" t="s">
        <v>1</v>
      </c>
      <c r="P11" s="65" t="s">
        <v>2</v>
      </c>
      <c r="Q11" s="66" t="s">
        <v>24</v>
      </c>
      <c r="R11" s="78" t="s">
        <v>31</v>
      </c>
      <c r="S11" s="67" t="s">
        <v>8</v>
      </c>
      <c r="T11" s="65" t="s">
        <v>26</v>
      </c>
      <c r="U11" s="152" t="s">
        <v>27</v>
      </c>
      <c r="V11" s="152"/>
      <c r="W11" s="68" t="s">
        <v>24</v>
      </c>
    </row>
    <row r="12" spans="2:24" x14ac:dyDescent="0.25">
      <c r="B12" s="106" t="str">
        <f>Sheet2!B24&amp;" Calls"</f>
        <v>October Calls</v>
      </c>
      <c r="C12" s="30" t="str">
        <f>RIGHT(Sheet2!D6,4)</f>
        <v/>
      </c>
      <c r="D12" s="31" t="str">
        <f>Sheet2!E6</f>
        <v/>
      </c>
      <c r="E12" s="31" t="str">
        <f>Sheet2!F6</f>
        <v/>
      </c>
      <c r="F12" s="27" t="str">
        <f>Sheet2!K6</f>
        <v/>
      </c>
      <c r="G12" s="31" t="str">
        <f>Sheet2!M6</f>
        <v/>
      </c>
      <c r="H12" s="32" t="str">
        <f>Sheet2!G6</f>
        <v/>
      </c>
      <c r="I12" s="32" t="str">
        <f>Sheet2!H6</f>
        <v/>
      </c>
      <c r="J12" s="33" t="str">
        <f>Sheet2!I6</f>
        <v/>
      </c>
      <c r="K12" s="34" t="str">
        <f t="shared" ref="K12" si="0">J12</f>
        <v/>
      </c>
      <c r="L12" s="29" t="str">
        <f>Sheet2!L6</f>
        <v/>
      </c>
      <c r="M12" s="106" t="str">
        <f>Sheet2!B24&amp;" Puts"</f>
        <v>October Puts</v>
      </c>
      <c r="N12" s="30" t="str">
        <f>RIGHT(Sheet2!D41,4)</f>
        <v/>
      </c>
      <c r="O12" s="31" t="str">
        <f>Sheet2!E41</f>
        <v/>
      </c>
      <c r="P12" s="31" t="str">
        <f>Sheet2!F41</f>
        <v/>
      </c>
      <c r="Q12" s="47" t="str">
        <f>Sheet2!K41</f>
        <v/>
      </c>
      <c r="R12" s="76" t="str">
        <f>Sheet2!M41</f>
        <v/>
      </c>
      <c r="S12" s="79" t="str">
        <f>Sheet2!G41</f>
        <v/>
      </c>
      <c r="T12" s="33" t="str">
        <f>Sheet2!H41</f>
        <v/>
      </c>
      <c r="U12" s="34" t="str">
        <f>Sheet2!I41</f>
        <v/>
      </c>
      <c r="V12" s="34" t="str">
        <f>U12</f>
        <v/>
      </c>
      <c r="W12" s="46" t="str">
        <f>Sheet2!L41</f>
        <v/>
      </c>
    </row>
    <row r="13" spans="2:24" x14ac:dyDescent="0.25">
      <c r="B13" s="106"/>
      <c r="C13" s="30" t="str">
        <f>RIGHT(Sheet2!D7,4)</f>
        <v/>
      </c>
      <c r="D13" s="31" t="str">
        <f>Sheet2!E7</f>
        <v/>
      </c>
      <c r="E13" s="31" t="str">
        <f>Sheet2!F7</f>
        <v/>
      </c>
      <c r="F13" s="27" t="str">
        <f>Sheet2!K7</f>
        <v/>
      </c>
      <c r="G13" s="31" t="str">
        <f>Sheet2!M7</f>
        <v/>
      </c>
      <c r="H13" s="32" t="str">
        <f>Sheet2!G7</f>
        <v/>
      </c>
      <c r="I13" s="32" t="str">
        <f>Sheet2!H7</f>
        <v/>
      </c>
      <c r="J13" s="33" t="str">
        <f>Sheet2!I7</f>
        <v/>
      </c>
      <c r="K13" s="34" t="str">
        <f t="shared" ref="K13" si="1">J13</f>
        <v/>
      </c>
      <c r="L13" s="29" t="str">
        <f>Sheet2!L7</f>
        <v/>
      </c>
      <c r="M13" s="106"/>
      <c r="N13" s="30" t="str">
        <f>RIGHT(Sheet2!D42,4)</f>
        <v/>
      </c>
      <c r="O13" s="31" t="str">
        <f>Sheet2!E42</f>
        <v/>
      </c>
      <c r="P13" s="31" t="str">
        <f>Sheet2!F42</f>
        <v/>
      </c>
      <c r="Q13" s="47" t="str">
        <f>Sheet2!K42</f>
        <v/>
      </c>
      <c r="R13" s="76" t="str">
        <f>Sheet2!M42</f>
        <v/>
      </c>
      <c r="S13" s="79" t="str">
        <f>Sheet2!G42</f>
        <v/>
      </c>
      <c r="T13" s="33" t="str">
        <f>Sheet2!H42</f>
        <v/>
      </c>
      <c r="U13" s="34" t="str">
        <f>Sheet2!I42</f>
        <v/>
      </c>
      <c r="V13" s="34" t="str">
        <f>U13</f>
        <v/>
      </c>
      <c r="W13" s="46" t="str">
        <f>Sheet2!L42</f>
        <v/>
      </c>
    </row>
    <row r="14" spans="2:24" x14ac:dyDescent="0.25">
      <c r="B14" s="106"/>
      <c r="C14" s="30" t="str">
        <f>RIGHT(Sheet2!D8,4)</f>
        <v/>
      </c>
      <c r="D14" s="31" t="str">
        <f>Sheet2!E8</f>
        <v/>
      </c>
      <c r="E14" s="31" t="str">
        <f>Sheet2!F8</f>
        <v/>
      </c>
      <c r="F14" s="27" t="str">
        <f>Sheet2!K8</f>
        <v/>
      </c>
      <c r="G14" s="31" t="str">
        <f>Sheet2!M8</f>
        <v/>
      </c>
      <c r="H14" s="32" t="str">
        <f>Sheet2!G8</f>
        <v/>
      </c>
      <c r="I14" s="32" t="str">
        <f>Sheet2!H8</f>
        <v/>
      </c>
      <c r="J14" s="33" t="str">
        <f>Sheet2!I8</f>
        <v/>
      </c>
      <c r="K14" s="34" t="str">
        <f t="shared" ref="K14" si="2">J14</f>
        <v/>
      </c>
      <c r="L14" s="29" t="str">
        <f>Sheet2!L8</f>
        <v/>
      </c>
      <c r="M14" s="106"/>
      <c r="N14" s="30" t="str">
        <f>RIGHT(Sheet2!D43,4)</f>
        <v/>
      </c>
      <c r="O14" s="31" t="str">
        <f>Sheet2!E43</f>
        <v/>
      </c>
      <c r="P14" s="31" t="str">
        <f>Sheet2!F43</f>
        <v/>
      </c>
      <c r="Q14" s="47" t="str">
        <f>Sheet2!K43</f>
        <v/>
      </c>
      <c r="R14" s="76" t="str">
        <f>Sheet2!M43</f>
        <v/>
      </c>
      <c r="S14" s="79" t="str">
        <f>Sheet2!G43</f>
        <v/>
      </c>
      <c r="T14" s="33" t="str">
        <f>Sheet2!H43</f>
        <v/>
      </c>
      <c r="U14" s="34" t="str">
        <f>Sheet2!I43</f>
        <v/>
      </c>
      <c r="V14" s="34" t="str">
        <f>U14</f>
        <v/>
      </c>
      <c r="W14" s="46" t="str">
        <f>Sheet2!L43</f>
        <v/>
      </c>
    </row>
    <row r="15" spans="2:24" ht="13.8" customHeight="1" x14ac:dyDescent="0.25">
      <c r="B15" s="106"/>
      <c r="C15" s="30" t="str">
        <f>RIGHT(Sheet2!D9,4)</f>
        <v/>
      </c>
      <c r="D15" s="31" t="str">
        <f>Sheet2!E9</f>
        <v/>
      </c>
      <c r="E15" s="31" t="str">
        <f>Sheet2!F9</f>
        <v/>
      </c>
      <c r="F15" s="27" t="str">
        <f>Sheet2!K9</f>
        <v/>
      </c>
      <c r="G15" s="31" t="str">
        <f>Sheet2!M9</f>
        <v/>
      </c>
      <c r="H15" s="32" t="str">
        <f>Sheet2!G9</f>
        <v/>
      </c>
      <c r="I15" s="32" t="str">
        <f>Sheet2!H9</f>
        <v/>
      </c>
      <c r="J15" s="33" t="str">
        <f>Sheet2!I9</f>
        <v/>
      </c>
      <c r="K15" s="34" t="str">
        <f t="shared" ref="K15" si="3">J15</f>
        <v/>
      </c>
      <c r="L15" s="29" t="str">
        <f>Sheet2!L9</f>
        <v/>
      </c>
      <c r="M15" s="106"/>
      <c r="N15" s="30" t="str">
        <f>RIGHT(Sheet2!D44,4)</f>
        <v/>
      </c>
      <c r="O15" s="31" t="str">
        <f>Sheet2!E44</f>
        <v/>
      </c>
      <c r="P15" s="31" t="str">
        <f>Sheet2!F44</f>
        <v/>
      </c>
      <c r="Q15" s="47" t="str">
        <f>Sheet2!K44</f>
        <v/>
      </c>
      <c r="R15" s="76" t="str">
        <f>Sheet2!M44</f>
        <v/>
      </c>
      <c r="S15" s="79" t="str">
        <f>Sheet2!G44</f>
        <v/>
      </c>
      <c r="T15" s="33" t="str">
        <f>Sheet2!H44</f>
        <v/>
      </c>
      <c r="U15" s="34" t="str">
        <f>Sheet2!I44</f>
        <v/>
      </c>
      <c r="V15" s="34" t="str">
        <f>U15</f>
        <v/>
      </c>
      <c r="W15" s="46" t="str">
        <f>Sheet2!L44</f>
        <v/>
      </c>
    </row>
    <row r="16" spans="2:24" x14ac:dyDescent="0.25">
      <c r="B16" s="106"/>
      <c r="C16" s="30" t="str">
        <f>RIGHT(Sheet2!D10,4)</f>
        <v>2275</v>
      </c>
      <c r="D16" s="31">
        <f>Sheet2!E10</f>
        <v>32.700000000000003</v>
      </c>
      <c r="E16" s="31">
        <f>Sheet2!F10</f>
        <v>0.90000000000000213</v>
      </c>
      <c r="F16" s="27">
        <f>Sheet2!K10</f>
        <v>2.8301886792452827E-2</v>
      </c>
      <c r="G16" s="31">
        <f>Sheet2!M10</f>
        <v>59.473999999999997</v>
      </c>
      <c r="H16" s="32" t="str">
        <f>Sheet2!G10</f>
        <v/>
      </c>
      <c r="I16" s="32" t="str">
        <f>Sheet2!H10</f>
        <v/>
      </c>
      <c r="J16" s="33" t="str">
        <f>Sheet2!I10</f>
        <v/>
      </c>
      <c r="K16" s="34" t="str">
        <f t="shared" ref="K16:K40" si="4">J16</f>
        <v/>
      </c>
      <c r="L16" s="29" t="str">
        <f>Sheet2!L10</f>
        <v/>
      </c>
      <c r="M16" s="106"/>
      <c r="N16" s="30" t="str">
        <f>RIGHT(Sheet2!D45,4)</f>
        <v>2275</v>
      </c>
      <c r="O16" s="31">
        <f>Sheet2!E45</f>
        <v>0.02</v>
      </c>
      <c r="P16" s="31">
        <f>Sheet2!F45</f>
        <v>-9.9999999999999985E-3</v>
      </c>
      <c r="Q16" s="47">
        <f>Sheet2!K45</f>
        <v>-0.33333333333333337</v>
      </c>
      <c r="R16" s="76">
        <f>Sheet2!M45</f>
        <v>26.157</v>
      </c>
      <c r="S16" s="79">
        <f>Sheet2!G45</f>
        <v>6481</v>
      </c>
      <c r="T16" s="33">
        <f>Sheet2!H45</f>
        <v>3719</v>
      </c>
      <c r="U16" s="34">
        <f>Sheet2!I45</f>
        <v>2762</v>
      </c>
      <c r="V16" s="34">
        <f>U16</f>
        <v>2762</v>
      </c>
      <c r="W16" s="46">
        <f>Sheet2!L45</f>
        <v>0.74267276149502559</v>
      </c>
    </row>
    <row r="17" spans="2:23" x14ac:dyDescent="0.25">
      <c r="B17" s="106"/>
      <c r="C17" s="30" t="str">
        <f>RIGHT(Sheet2!D11,4)</f>
        <v>2300</v>
      </c>
      <c r="D17" s="31">
        <f>Sheet2!E11</f>
        <v>30.150000000000002</v>
      </c>
      <c r="E17" s="31">
        <f>Sheet2!F11</f>
        <v>1.4500000000000028</v>
      </c>
      <c r="F17" s="27">
        <f>Sheet2!K11</f>
        <v>5.0522648083623695E-2</v>
      </c>
      <c r="G17" s="31">
        <f>Sheet2!M11</f>
        <v>55.301000000000002</v>
      </c>
      <c r="H17" s="32" t="str">
        <f>Sheet2!G11</f>
        <v/>
      </c>
      <c r="I17" s="32" t="str">
        <f>Sheet2!H11</f>
        <v/>
      </c>
      <c r="J17" s="33" t="str">
        <f>Sheet2!I11</f>
        <v/>
      </c>
      <c r="K17" s="34" t="str">
        <f t="shared" si="4"/>
        <v/>
      </c>
      <c r="L17" s="29" t="str">
        <f>Sheet2!L11</f>
        <v/>
      </c>
      <c r="M17" s="106"/>
      <c r="N17" s="30" t="str">
        <f>RIGHT(Sheet2!D46,4)</f>
        <v>2300</v>
      </c>
      <c r="O17" s="31">
        <f>Sheet2!E46</f>
        <v>0.03</v>
      </c>
      <c r="P17" s="31">
        <f>Sheet2!F46</f>
        <v>-1.0000000000000002E-2</v>
      </c>
      <c r="Q17" s="47">
        <f>Sheet2!K46</f>
        <v>-0.4</v>
      </c>
      <c r="R17" s="76">
        <f>Sheet2!M46</f>
        <v>25.541</v>
      </c>
      <c r="S17" s="79">
        <f>Sheet2!G46</f>
        <v>3714</v>
      </c>
      <c r="T17" s="33">
        <f>Sheet2!H46</f>
        <v>5397</v>
      </c>
      <c r="U17" s="34">
        <f>Sheet2!I46</f>
        <v>-1683</v>
      </c>
      <c r="V17" s="34">
        <f t="shared" ref="V17:V40" si="5">U17</f>
        <v>-1683</v>
      </c>
      <c r="W17" s="46">
        <f>Sheet2!L46</f>
        <v>-0.31183991106170095</v>
      </c>
    </row>
    <row r="18" spans="2:23" x14ac:dyDescent="0.25">
      <c r="B18" s="106"/>
      <c r="C18" s="30" t="str">
        <f>RIGHT(Sheet2!D12,4)</f>
        <v>2325</v>
      </c>
      <c r="D18" s="31">
        <f>Sheet2!E12</f>
        <v>26.85</v>
      </c>
      <c r="E18" s="31">
        <f>Sheet2!F12</f>
        <v>-5.0000000000000711E-2</v>
      </c>
      <c r="F18" s="27">
        <f>Sheet2!K12</f>
        <v>-1.8587360594795538E-3</v>
      </c>
      <c r="G18" s="31">
        <f>Sheet2!M12</f>
        <v>42.832999999999998</v>
      </c>
      <c r="H18" s="32">
        <f>Sheet2!G12</f>
        <v>9</v>
      </c>
      <c r="I18" s="32">
        <f>Sheet2!H12</f>
        <v>13</v>
      </c>
      <c r="J18" s="33">
        <f>Sheet2!I12</f>
        <v>-4</v>
      </c>
      <c r="K18" s="34">
        <f t="shared" si="4"/>
        <v>-4</v>
      </c>
      <c r="L18" s="29">
        <f>Sheet2!L12</f>
        <v>-0.30769230769230771</v>
      </c>
      <c r="M18" s="106"/>
      <c r="N18" s="30" t="str">
        <f>RIGHT(Sheet2!D47,4)</f>
        <v>2325</v>
      </c>
      <c r="O18" s="31">
        <f>Sheet2!E47</f>
        <v>0.05</v>
      </c>
      <c r="P18" s="31">
        <f>Sheet2!F47</f>
        <v>0</v>
      </c>
      <c r="Q18" s="47">
        <f>Sheet2!K47</f>
        <v>0</v>
      </c>
      <c r="R18" s="76">
        <f>Sheet2!M47</f>
        <v>25.013999999999999</v>
      </c>
      <c r="S18" s="79">
        <f>Sheet2!G47</f>
        <v>6609</v>
      </c>
      <c r="T18" s="33">
        <f>Sheet2!H47</f>
        <v>4776</v>
      </c>
      <c r="U18" s="34">
        <f>Sheet2!I47</f>
        <v>1833</v>
      </c>
      <c r="V18" s="34">
        <f t="shared" si="5"/>
        <v>1833</v>
      </c>
      <c r="W18" s="46">
        <f>Sheet2!L47</f>
        <v>0.38379396984924624</v>
      </c>
    </row>
    <row r="19" spans="2:23" ht="13.8" customHeight="1" x14ac:dyDescent="0.25">
      <c r="B19" s="106"/>
      <c r="C19" s="30" t="str">
        <f>RIGHT(Sheet2!D13,4)</f>
        <v>2350</v>
      </c>
      <c r="D19" s="31">
        <f>Sheet2!E13</f>
        <v>24.400000000000002</v>
      </c>
      <c r="E19" s="31">
        <f>Sheet2!F13</f>
        <v>-9.9999999999997868E-2</v>
      </c>
      <c r="F19" s="27">
        <f>Sheet2!K13</f>
        <v>-4.0816326530612249E-3</v>
      </c>
      <c r="G19" s="31">
        <f>Sheet2!M13</f>
        <v>40.159999999999997</v>
      </c>
      <c r="H19" s="32">
        <f>Sheet2!G13</f>
        <v>8</v>
      </c>
      <c r="I19" s="32">
        <f>Sheet2!H13</f>
        <v>35</v>
      </c>
      <c r="J19" s="33">
        <f>Sheet2!I13</f>
        <v>-27</v>
      </c>
      <c r="K19" s="34">
        <f t="shared" si="4"/>
        <v>-27</v>
      </c>
      <c r="L19" s="29">
        <f>Sheet2!L13</f>
        <v>-0.77142857142857146</v>
      </c>
      <c r="M19" s="106"/>
      <c r="N19" s="30" t="str">
        <f>RIGHT(Sheet2!D48,4)</f>
        <v>2350</v>
      </c>
      <c r="O19" s="31">
        <f>Sheet2!E48</f>
        <v>0.05</v>
      </c>
      <c r="P19" s="31">
        <f>Sheet2!F48</f>
        <v>-2.0000000000000004E-2</v>
      </c>
      <c r="Q19" s="47">
        <f>Sheet2!K48</f>
        <v>-0.28571428571428575</v>
      </c>
      <c r="R19" s="76">
        <f>Sheet2!M48</f>
        <v>22.797999999999998</v>
      </c>
      <c r="S19" s="79">
        <f>Sheet2!G48</f>
        <v>6533</v>
      </c>
      <c r="T19" s="33">
        <f>Sheet2!H48</f>
        <v>10951</v>
      </c>
      <c r="U19" s="34">
        <f>Sheet2!I48</f>
        <v>-4418</v>
      </c>
      <c r="V19" s="34">
        <f t="shared" si="5"/>
        <v>-4418</v>
      </c>
      <c r="W19" s="46">
        <f>Sheet2!L48</f>
        <v>-0.40343347639484978</v>
      </c>
    </row>
    <row r="20" spans="2:23" x14ac:dyDescent="0.25">
      <c r="B20" s="106"/>
      <c r="C20" s="35" t="str">
        <f>RIGHT(Sheet2!D14,4)</f>
        <v>2375</v>
      </c>
      <c r="D20" s="36">
        <f>Sheet2!E14</f>
        <v>21.95</v>
      </c>
      <c r="E20" s="36">
        <f>Sheet2!F14</f>
        <v>-5.0000000000000711E-2</v>
      </c>
      <c r="F20" s="27">
        <f>Sheet2!K14</f>
        <v>-2.2727272727272726E-3</v>
      </c>
      <c r="G20" s="31">
        <f>Sheet2!M14</f>
        <v>37.393999999999998</v>
      </c>
      <c r="H20" s="37">
        <f>Sheet2!G14</f>
        <v>11</v>
      </c>
      <c r="I20" s="37">
        <f>Sheet2!H14</f>
        <v>9</v>
      </c>
      <c r="J20" s="38">
        <f>Sheet2!I14</f>
        <v>2</v>
      </c>
      <c r="K20" s="39">
        <f t="shared" si="4"/>
        <v>2</v>
      </c>
      <c r="L20" s="29">
        <f>Sheet2!L14</f>
        <v>0.22222222222222221</v>
      </c>
      <c r="M20" s="106"/>
      <c r="N20" s="35" t="str">
        <f>RIGHT(Sheet2!D49,4)</f>
        <v>2375</v>
      </c>
      <c r="O20" s="36">
        <f>Sheet2!E49</f>
        <v>0.06</v>
      </c>
      <c r="P20" s="36">
        <f>Sheet2!F49</f>
        <v>-1.0000000000000009E-2</v>
      </c>
      <c r="Q20" s="47">
        <f>Sheet2!K49</f>
        <v>-0.14285714285714288</v>
      </c>
      <c r="R20" s="76">
        <f>Sheet2!M49</f>
        <v>21.120999999999999</v>
      </c>
      <c r="S20" s="79">
        <f>Sheet2!G49</f>
        <v>5731</v>
      </c>
      <c r="T20" s="38">
        <f>Sheet2!H49</f>
        <v>17081</v>
      </c>
      <c r="U20" s="34">
        <f>Sheet2!I49</f>
        <v>-11350</v>
      </c>
      <c r="V20" s="34">
        <f t="shared" si="5"/>
        <v>-11350</v>
      </c>
      <c r="W20" s="46">
        <f>Sheet2!L49</f>
        <v>-0.6644810022832387</v>
      </c>
    </row>
    <row r="21" spans="2:23" x14ac:dyDescent="0.25">
      <c r="B21" s="106"/>
      <c r="C21" s="35" t="str">
        <f>RIGHT(Sheet2!D15,4)</f>
        <v>2400</v>
      </c>
      <c r="D21" s="36">
        <f>Sheet2!E15</f>
        <v>19.8</v>
      </c>
      <c r="E21" s="36">
        <f>Sheet2!F15</f>
        <v>1</v>
      </c>
      <c r="F21" s="27">
        <f>Sheet2!K15</f>
        <v>5.3191489361702128E-2</v>
      </c>
      <c r="G21" s="31">
        <f>Sheet2!M15</f>
        <v>37.433999999999997</v>
      </c>
      <c r="H21" s="37" t="str">
        <f>Sheet2!G15</f>
        <v/>
      </c>
      <c r="I21" s="37" t="str">
        <f>Sheet2!H15</f>
        <v/>
      </c>
      <c r="J21" s="38" t="str">
        <f>Sheet2!I15</f>
        <v/>
      </c>
      <c r="K21" s="39" t="str">
        <f t="shared" si="4"/>
        <v/>
      </c>
      <c r="L21" s="29" t="str">
        <f>Sheet2!L15</f>
        <v/>
      </c>
      <c r="M21" s="106"/>
      <c r="N21" s="35" t="str">
        <f>RIGHT(Sheet2!D50,4)</f>
        <v>2400</v>
      </c>
      <c r="O21" s="36">
        <f>Sheet2!E50</f>
        <v>0.08</v>
      </c>
      <c r="P21" s="36">
        <f>Sheet2!F50</f>
        <v>-1.999999999999999E-2</v>
      </c>
      <c r="Q21" s="47">
        <f>Sheet2!K50</f>
        <v>-0.1111111111111111</v>
      </c>
      <c r="R21" s="76">
        <f>Sheet2!M50</f>
        <v>19.702999999999999</v>
      </c>
      <c r="S21" s="79">
        <f>Sheet2!G50</f>
        <v>22565</v>
      </c>
      <c r="T21" s="38">
        <f>Sheet2!H50</f>
        <v>30050</v>
      </c>
      <c r="U21" s="34">
        <f>Sheet2!I50</f>
        <v>-7485</v>
      </c>
      <c r="V21" s="34">
        <f t="shared" si="5"/>
        <v>-7485</v>
      </c>
      <c r="W21" s="46">
        <f>Sheet2!L50</f>
        <v>-0.24908485856905158</v>
      </c>
    </row>
    <row r="22" spans="2:23" x14ac:dyDescent="0.25">
      <c r="B22" s="106"/>
      <c r="C22" s="35" t="str">
        <f>RIGHT(Sheet2!D16,4)</f>
        <v>2425</v>
      </c>
      <c r="D22" s="36">
        <f>Sheet2!E16</f>
        <v>16.95</v>
      </c>
      <c r="E22" s="36">
        <f>Sheet2!F16</f>
        <v>-5.0000000000000711E-2</v>
      </c>
      <c r="F22" s="27">
        <f>Sheet2!K16</f>
        <v>-2.9411764705882353E-3</v>
      </c>
      <c r="G22" s="31">
        <f>Sheet2!M16</f>
        <v>30.591999999999999</v>
      </c>
      <c r="H22" s="37">
        <f>Sheet2!G16</f>
        <v>12</v>
      </c>
      <c r="I22" s="37">
        <f>Sheet2!H16</f>
        <v>7</v>
      </c>
      <c r="J22" s="38">
        <f>Sheet2!I16</f>
        <v>5</v>
      </c>
      <c r="K22" s="39">
        <f t="shared" si="4"/>
        <v>5</v>
      </c>
      <c r="L22" s="29">
        <f>Sheet2!L16</f>
        <v>0.7142857142857143</v>
      </c>
      <c r="M22" s="106"/>
      <c r="N22" s="35" t="str">
        <f>RIGHT(Sheet2!D51,4)</f>
        <v>2425</v>
      </c>
      <c r="O22" s="36">
        <f>Sheet2!E51</f>
        <v>0.1</v>
      </c>
      <c r="P22" s="36">
        <f>Sheet2!F51</f>
        <v>-1.999999999999999E-2</v>
      </c>
      <c r="Q22" s="47">
        <f>Sheet2!K51</f>
        <v>-0.16666666666666669</v>
      </c>
      <c r="R22" s="76">
        <f>Sheet2!M51</f>
        <v>18.009</v>
      </c>
      <c r="S22" s="79">
        <f>Sheet2!G51</f>
        <v>23838</v>
      </c>
      <c r="T22" s="38">
        <f>Sheet2!H51</f>
        <v>21697</v>
      </c>
      <c r="U22" s="34">
        <f>Sheet2!I51</f>
        <v>2141</v>
      </c>
      <c r="V22" s="34">
        <f t="shared" si="5"/>
        <v>2141</v>
      </c>
      <c r="W22" s="46">
        <f>Sheet2!L51</f>
        <v>9.8677236484306582E-2</v>
      </c>
    </row>
    <row r="23" spans="2:23" x14ac:dyDescent="0.25">
      <c r="B23" s="106"/>
      <c r="C23" s="35" t="str">
        <f>RIGHT(Sheet2!D17,4)</f>
        <v>2450</v>
      </c>
      <c r="D23" s="36">
        <f>Sheet2!E17</f>
        <v>14.5</v>
      </c>
      <c r="E23" s="36">
        <f>Sheet2!F17</f>
        <v>0.29999999999999893</v>
      </c>
      <c r="F23" s="27">
        <f>Sheet2!K17</f>
        <v>2.1126760563380281E-2</v>
      </c>
      <c r="G23" s="31">
        <f>Sheet2!M17</f>
        <v>27.568999999999999</v>
      </c>
      <c r="H23" s="37">
        <f>Sheet2!G17</f>
        <v>15</v>
      </c>
      <c r="I23" s="37" t="str">
        <f>Sheet2!H17</f>
        <v/>
      </c>
      <c r="J23" s="38" t="str">
        <f>Sheet2!I17</f>
        <v/>
      </c>
      <c r="K23" s="39" t="str">
        <f t="shared" si="4"/>
        <v/>
      </c>
      <c r="L23" s="29" t="str">
        <f>Sheet2!L17</f>
        <v/>
      </c>
      <c r="M23" s="106"/>
      <c r="N23" s="35" t="str">
        <f>RIGHT(Sheet2!D52,4)</f>
        <v>2450</v>
      </c>
      <c r="O23" s="36">
        <f>Sheet2!E52</f>
        <v>0.13</v>
      </c>
      <c r="P23" s="36">
        <f>Sheet2!F52</f>
        <v>-1.0000000000000009E-2</v>
      </c>
      <c r="Q23" s="47">
        <f>Sheet2!K52</f>
        <v>-7.1428571428571438E-2</v>
      </c>
      <c r="R23" s="76">
        <f>Sheet2!M52</f>
        <v>16.337</v>
      </c>
      <c r="S23" s="79">
        <f>Sheet2!G52</f>
        <v>26785</v>
      </c>
      <c r="T23" s="38">
        <f>Sheet2!H52</f>
        <v>46582</v>
      </c>
      <c r="U23" s="34">
        <f>Sheet2!I52</f>
        <v>-19797</v>
      </c>
      <c r="V23" s="34">
        <f t="shared" si="5"/>
        <v>-19797</v>
      </c>
      <c r="W23" s="46">
        <f>Sheet2!L52</f>
        <v>-0.42499248636812503</v>
      </c>
    </row>
    <row r="24" spans="2:23" x14ac:dyDescent="0.25">
      <c r="B24" s="106"/>
      <c r="C24" s="35" t="str">
        <f>RIGHT(Sheet2!D18,4)</f>
        <v>2475</v>
      </c>
      <c r="D24" s="36">
        <f>Sheet2!E18</f>
        <v>11.85</v>
      </c>
      <c r="E24" s="36">
        <f>Sheet2!F18</f>
        <v>-0.30000000000000071</v>
      </c>
      <c r="F24" s="27">
        <f>Sheet2!K18</f>
        <v>-2.4691358024691357E-2</v>
      </c>
      <c r="G24" s="31">
        <f>Sheet2!M18</f>
        <v>22.704999999999998</v>
      </c>
      <c r="H24" s="37">
        <f>Sheet2!G18</f>
        <v>9</v>
      </c>
      <c r="I24" s="37">
        <f>Sheet2!H18</f>
        <v>8</v>
      </c>
      <c r="J24" s="38">
        <f>Sheet2!I18</f>
        <v>1</v>
      </c>
      <c r="K24" s="39">
        <f t="shared" si="4"/>
        <v>1</v>
      </c>
      <c r="L24" s="29">
        <f>Sheet2!L18</f>
        <v>0.125</v>
      </c>
      <c r="M24" s="106"/>
      <c r="N24" s="35" t="str">
        <f>RIGHT(Sheet2!D53,4)</f>
        <v>2475</v>
      </c>
      <c r="O24" s="36">
        <f>Sheet2!E53</f>
        <v>0.19</v>
      </c>
      <c r="P24" s="36">
        <f>Sheet2!F53</f>
        <v>0</v>
      </c>
      <c r="Q24" s="47">
        <f>Sheet2!K53</f>
        <v>0</v>
      </c>
      <c r="R24" s="76">
        <f>Sheet2!M53</f>
        <v>14.913</v>
      </c>
      <c r="S24" s="79">
        <f>Sheet2!G53</f>
        <v>39653</v>
      </c>
      <c r="T24" s="38">
        <f>Sheet2!H53</f>
        <v>74670</v>
      </c>
      <c r="U24" s="34">
        <f>Sheet2!I53</f>
        <v>-35017</v>
      </c>
      <c r="V24" s="34">
        <f t="shared" si="5"/>
        <v>-35017</v>
      </c>
      <c r="W24" s="46">
        <f>Sheet2!L53</f>
        <v>-0.46895674300254453</v>
      </c>
    </row>
    <row r="25" spans="2:23" x14ac:dyDescent="0.25">
      <c r="B25" s="106"/>
      <c r="C25" s="35" t="str">
        <f>RIGHT(Sheet2!D19,4)</f>
        <v>2500</v>
      </c>
      <c r="D25" s="36">
        <f>Sheet2!E19</f>
        <v>9.5500000000000007</v>
      </c>
      <c r="E25" s="36">
        <f>Sheet2!F19</f>
        <v>-0.15000000000000036</v>
      </c>
      <c r="F25" s="27">
        <f>Sheet2!K19</f>
        <v>-1.5463917525773196E-2</v>
      </c>
      <c r="G25" s="31">
        <f>Sheet2!M19</f>
        <v>20.669</v>
      </c>
      <c r="H25" s="37">
        <f>Sheet2!G19</f>
        <v>40</v>
      </c>
      <c r="I25" s="37">
        <f>Sheet2!H19</f>
        <v>75</v>
      </c>
      <c r="J25" s="38">
        <f>Sheet2!I19</f>
        <v>-35</v>
      </c>
      <c r="K25" s="39">
        <f t="shared" si="4"/>
        <v>-35</v>
      </c>
      <c r="L25" s="29">
        <f>Sheet2!L19</f>
        <v>-0.46666666666666667</v>
      </c>
      <c r="M25" s="106"/>
      <c r="N25" s="35" t="str">
        <f>RIGHT(Sheet2!D54,4)</f>
        <v>2500</v>
      </c>
      <c r="O25" s="36">
        <f>Sheet2!E54</f>
        <v>0.27</v>
      </c>
      <c r="P25" s="36">
        <f>Sheet2!F54</f>
        <v>0</v>
      </c>
      <c r="Q25" s="47">
        <f>Sheet2!K54</f>
        <v>0</v>
      </c>
      <c r="R25" s="76">
        <f>Sheet2!M54</f>
        <v>13.247999999999999</v>
      </c>
      <c r="S25" s="79">
        <f>Sheet2!G54</f>
        <v>84391</v>
      </c>
      <c r="T25" s="38">
        <f>Sheet2!H54</f>
        <v>109088</v>
      </c>
      <c r="U25" s="34">
        <f>Sheet2!I54</f>
        <v>-24697</v>
      </c>
      <c r="V25" s="34">
        <f t="shared" si="5"/>
        <v>-24697</v>
      </c>
      <c r="W25" s="46">
        <f>Sheet2!L54</f>
        <v>-0.22639520387210327</v>
      </c>
    </row>
    <row r="26" spans="2:23" x14ac:dyDescent="0.25">
      <c r="B26" s="106"/>
      <c r="C26" s="35" t="str">
        <f>RIGHT(Sheet2!D20,4)</f>
        <v>2525</v>
      </c>
      <c r="D26" s="36">
        <f>Sheet2!E20</f>
        <v>7.15</v>
      </c>
      <c r="E26" s="36">
        <f>Sheet2!F20</f>
        <v>-0.39999999999999947</v>
      </c>
      <c r="F26" s="27">
        <f>Sheet2!K20</f>
        <v>-5.2980132450331133E-2</v>
      </c>
      <c r="G26" s="31">
        <f>Sheet2!M20</f>
        <v>17.446000000000002</v>
      </c>
      <c r="H26" s="37">
        <f>Sheet2!G20</f>
        <v>440</v>
      </c>
      <c r="I26" s="37">
        <f>Sheet2!H20</f>
        <v>1027</v>
      </c>
      <c r="J26" s="38">
        <f>Sheet2!I20</f>
        <v>-587</v>
      </c>
      <c r="K26" s="39">
        <f t="shared" si="4"/>
        <v>-587</v>
      </c>
      <c r="L26" s="29">
        <f>Sheet2!L20</f>
        <v>-0.57156767283349563</v>
      </c>
      <c r="M26" s="106"/>
      <c r="N26" s="35" t="str">
        <f>RIGHT(Sheet2!D55,4)</f>
        <v>2525</v>
      </c>
      <c r="O26" s="36">
        <f>Sheet2!E55</f>
        <v>0.45</v>
      </c>
      <c r="P26" s="36">
        <f>Sheet2!F55</f>
        <v>-1.0000000000000009E-2</v>
      </c>
      <c r="Q26" s="47">
        <f>Sheet2!K55</f>
        <v>-2.1739130434782608E-2</v>
      </c>
      <c r="R26" s="76">
        <f>Sheet2!M55</f>
        <v>11.967000000000001</v>
      </c>
      <c r="S26" s="79">
        <f>Sheet2!G55</f>
        <v>139008</v>
      </c>
      <c r="T26" s="38">
        <f>Sheet2!H55</f>
        <v>118798</v>
      </c>
      <c r="U26" s="34">
        <f>Sheet2!I55</f>
        <v>20210</v>
      </c>
      <c r="V26" s="34">
        <f t="shared" si="5"/>
        <v>20210</v>
      </c>
      <c r="W26" s="46">
        <f>Sheet2!L55</f>
        <v>0.17012070910284685</v>
      </c>
    </row>
    <row r="27" spans="2:23" x14ac:dyDescent="0.25">
      <c r="B27" s="106"/>
      <c r="C27" s="35" t="str">
        <f>RIGHT(Sheet2!D21,4)</f>
        <v>2550</v>
      </c>
      <c r="D27" s="36">
        <f>Sheet2!E21</f>
        <v>5.1000000000000005</v>
      </c>
      <c r="E27" s="36">
        <f>Sheet2!F21</f>
        <v>-0.29999999999999982</v>
      </c>
      <c r="F27" s="27">
        <f>Sheet2!K21</f>
        <v>-5.5555555555555552E-2</v>
      </c>
      <c r="G27" s="31">
        <f>Sheet2!M21</f>
        <v>15.824</v>
      </c>
      <c r="H27" s="37">
        <f>Sheet2!G21</f>
        <v>1882</v>
      </c>
      <c r="I27" s="37">
        <f>Sheet2!H21</f>
        <v>4409</v>
      </c>
      <c r="J27" s="38">
        <f>Sheet2!I21</f>
        <v>-2527</v>
      </c>
      <c r="K27" s="39">
        <f t="shared" si="4"/>
        <v>-2527</v>
      </c>
      <c r="L27" s="29">
        <f>Sheet2!L21</f>
        <v>-0.57314583805851671</v>
      </c>
      <c r="M27" s="106"/>
      <c r="N27" s="35" t="str">
        <f>RIGHT(Sheet2!D56,4)</f>
        <v>2550</v>
      </c>
      <c r="O27" s="36">
        <f>Sheet2!E56</f>
        <v>0.83000000000000007</v>
      </c>
      <c r="P27" s="36">
        <f>Sheet2!F56</f>
        <v>3.0000000000000027E-2</v>
      </c>
      <c r="Q27" s="47">
        <f>Sheet2!K56</f>
        <v>3.7499999999999999E-2</v>
      </c>
      <c r="R27" s="76">
        <f>Sheet2!M56</f>
        <v>11.018000000000001</v>
      </c>
      <c r="S27" s="79">
        <f>Sheet2!G56</f>
        <v>134003</v>
      </c>
      <c r="T27" s="38">
        <f>Sheet2!H56</f>
        <v>133592</v>
      </c>
      <c r="U27" s="34">
        <f>Sheet2!I56</f>
        <v>411</v>
      </c>
      <c r="V27" s="34">
        <f t="shared" si="5"/>
        <v>411</v>
      </c>
      <c r="W27" s="46">
        <f>Sheet2!L56</f>
        <v>3.076531528834062E-3</v>
      </c>
    </row>
    <row r="28" spans="2:23" x14ac:dyDescent="0.25">
      <c r="B28" s="106"/>
      <c r="C28" s="40" t="str">
        <f>RIGHT(Sheet2!D22,4)</f>
        <v>2575</v>
      </c>
      <c r="D28" s="41">
        <f>Sheet2!E22</f>
        <v>3.25</v>
      </c>
      <c r="E28" s="41">
        <f>Sheet2!F22</f>
        <v>-0.25</v>
      </c>
      <c r="F28" s="28">
        <f>Sheet2!K22</f>
        <v>-7.1428571428571438E-2</v>
      </c>
      <c r="G28" s="75">
        <f>Sheet2!M22</f>
        <v>14.102</v>
      </c>
      <c r="H28" s="42">
        <f>Sheet2!G22</f>
        <v>11137</v>
      </c>
      <c r="I28" s="42">
        <f>Sheet2!H22</f>
        <v>24751</v>
      </c>
      <c r="J28" s="43">
        <f>Sheet2!I22</f>
        <v>-13614</v>
      </c>
      <c r="K28" s="44">
        <f t="shared" si="4"/>
        <v>-13614</v>
      </c>
      <c r="L28" s="45">
        <f>Sheet2!L22</f>
        <v>-0.55003838228758439</v>
      </c>
      <c r="M28" s="106"/>
      <c r="N28" s="40" t="str">
        <f>RIGHT(Sheet2!D57,4)</f>
        <v>2575</v>
      </c>
      <c r="O28" s="41">
        <f>Sheet2!E57</f>
        <v>1.51</v>
      </c>
      <c r="P28" s="41">
        <f>Sheet2!F57</f>
        <v>6.0000000000000053E-2</v>
      </c>
      <c r="Q28" s="103">
        <f>Sheet2!K57</f>
        <v>4.1379310344827586E-2</v>
      </c>
      <c r="R28" s="77">
        <f>Sheet2!M57</f>
        <v>10.073</v>
      </c>
      <c r="S28" s="80">
        <f>Sheet2!G57</f>
        <v>138118</v>
      </c>
      <c r="T28" s="43">
        <f>Sheet2!H57</f>
        <v>125120</v>
      </c>
      <c r="U28" s="81">
        <f>Sheet2!I57</f>
        <v>12998</v>
      </c>
      <c r="V28" s="81">
        <f t="shared" si="5"/>
        <v>12998</v>
      </c>
      <c r="W28" s="104">
        <f>Sheet2!L57</f>
        <v>0.10388427109974424</v>
      </c>
    </row>
    <row r="29" spans="2:23" x14ac:dyDescent="0.25">
      <c r="B29" s="106"/>
      <c r="C29" s="35" t="str">
        <f>RIGHT(Sheet2!D23,4)</f>
        <v>2600</v>
      </c>
      <c r="D29" s="36">
        <f>Sheet2!E23</f>
        <v>1.83</v>
      </c>
      <c r="E29" s="36">
        <f>Sheet2!F23</f>
        <v>-0.16999999999999993</v>
      </c>
      <c r="F29" s="27">
        <f>Sheet2!K23</f>
        <v>-8.5000000000000006E-2</v>
      </c>
      <c r="G29" s="31">
        <f>Sheet2!M23</f>
        <v>12.926</v>
      </c>
      <c r="H29" s="37">
        <f>Sheet2!G23</f>
        <v>115698</v>
      </c>
      <c r="I29" s="37">
        <f>Sheet2!H23</f>
        <v>121117</v>
      </c>
      <c r="J29" s="38">
        <f>Sheet2!I23</f>
        <v>-5419</v>
      </c>
      <c r="K29" s="39">
        <f t="shared" si="4"/>
        <v>-5419</v>
      </c>
      <c r="L29" s="29">
        <f>Sheet2!L23</f>
        <v>-4.4741861175557521E-2</v>
      </c>
      <c r="M29" s="106"/>
      <c r="N29" s="35" t="str">
        <f>RIGHT(Sheet2!D58,4)</f>
        <v>2600</v>
      </c>
      <c r="O29" s="36">
        <f>Sheet2!E58</f>
        <v>2.6</v>
      </c>
      <c r="P29" s="36">
        <f>Sheet2!F58</f>
        <v>8.9999999999999858E-2</v>
      </c>
      <c r="Q29" s="47">
        <f>Sheet2!K58</f>
        <v>3.5856573705179279E-2</v>
      </c>
      <c r="R29" s="76">
        <f>Sheet2!M58</f>
        <v>8.8480000000000008</v>
      </c>
      <c r="S29" s="79">
        <f>Sheet2!G58</f>
        <v>96168</v>
      </c>
      <c r="T29" s="38">
        <f>Sheet2!H58</f>
        <v>31959</v>
      </c>
      <c r="U29" s="34">
        <f>Sheet2!I58</f>
        <v>64209</v>
      </c>
      <c r="V29" s="34">
        <f t="shared" si="5"/>
        <v>64209</v>
      </c>
      <c r="W29" s="46">
        <f>Sheet2!L58</f>
        <v>2.0091054163146533</v>
      </c>
    </row>
    <row r="30" spans="2:23" x14ac:dyDescent="0.25">
      <c r="B30" s="106"/>
      <c r="C30" s="35" t="str">
        <f>RIGHT(Sheet2!D24,4)</f>
        <v>2625</v>
      </c>
      <c r="D30" s="36">
        <f>Sheet2!E24</f>
        <v>0.9</v>
      </c>
      <c r="E30" s="36">
        <f>Sheet2!F24</f>
        <v>-0.20000000000000007</v>
      </c>
      <c r="F30" s="27">
        <f>Sheet2!K24</f>
        <v>-0.18181818181818182</v>
      </c>
      <c r="G30" s="31">
        <f>Sheet2!M24</f>
        <v>12.214</v>
      </c>
      <c r="H30" s="37">
        <f>Sheet2!G24</f>
        <v>168776</v>
      </c>
      <c r="I30" s="37">
        <f>Sheet2!H24</f>
        <v>143757</v>
      </c>
      <c r="J30" s="38">
        <f>Sheet2!I24</f>
        <v>25019</v>
      </c>
      <c r="K30" s="39">
        <f t="shared" si="4"/>
        <v>25019</v>
      </c>
      <c r="L30" s="29">
        <f>Sheet2!L24</f>
        <v>0.17403674255862323</v>
      </c>
      <c r="M30" s="106"/>
      <c r="N30" s="35" t="str">
        <f>RIGHT(Sheet2!D59,4)</f>
        <v>2625</v>
      </c>
      <c r="O30" s="36">
        <f>Sheet2!E59</f>
        <v>4.1500000000000004</v>
      </c>
      <c r="P30" s="36">
        <f>Sheet2!F59</f>
        <v>0.15000000000000036</v>
      </c>
      <c r="Q30" s="47">
        <f>Sheet2!K59</f>
        <v>3.7499999999999999E-2</v>
      </c>
      <c r="R30" s="76">
        <f>Sheet2!M59</f>
        <v>6.0220000000000002</v>
      </c>
      <c r="S30" s="79">
        <f>Sheet2!G59</f>
        <v>7538</v>
      </c>
      <c r="T30" s="38">
        <f>Sheet2!H59</f>
        <v>4811</v>
      </c>
      <c r="U30" s="34">
        <f>Sheet2!I59</f>
        <v>2727</v>
      </c>
      <c r="V30" s="34">
        <f t="shared" si="5"/>
        <v>2727</v>
      </c>
      <c r="W30" s="46">
        <f>Sheet2!L59</f>
        <v>0.56682602369569735</v>
      </c>
    </row>
    <row r="31" spans="2:23" x14ac:dyDescent="0.25">
      <c r="B31" s="106"/>
      <c r="C31" s="35" t="str">
        <f>RIGHT(Sheet2!D25,4)</f>
        <v>2650</v>
      </c>
      <c r="D31" s="36">
        <f>Sheet2!E25</f>
        <v>0.4</v>
      </c>
      <c r="E31" s="36">
        <f>Sheet2!F25</f>
        <v>-0.10999999999999999</v>
      </c>
      <c r="F31" s="27">
        <f>Sheet2!K25</f>
        <v>-0.21568627450980393</v>
      </c>
      <c r="G31" s="31">
        <f>Sheet2!M25</f>
        <v>11.954000000000001</v>
      </c>
      <c r="H31" s="37">
        <f>Sheet2!G25</f>
        <v>172610</v>
      </c>
      <c r="I31" s="37">
        <f>Sheet2!H25</f>
        <v>153975</v>
      </c>
      <c r="J31" s="38">
        <f>Sheet2!I25</f>
        <v>18635</v>
      </c>
      <c r="K31" s="39">
        <f t="shared" si="4"/>
        <v>18635</v>
      </c>
      <c r="L31" s="29">
        <f>Sheet2!L25</f>
        <v>0.12102614060724144</v>
      </c>
      <c r="M31" s="106"/>
      <c r="N31" s="35" t="str">
        <f>RIGHT(Sheet2!D60,4)</f>
        <v>2650</v>
      </c>
      <c r="O31" s="36">
        <f>Sheet2!E60</f>
        <v>6.2</v>
      </c>
      <c r="P31" s="36">
        <f>Sheet2!F60</f>
        <v>0.29999999999999982</v>
      </c>
      <c r="Q31" s="47">
        <f>Sheet2!K60</f>
        <v>5.084745762711864E-2</v>
      </c>
      <c r="R31" s="76" t="str">
        <f>Sheet2!M60</f>
        <v/>
      </c>
      <c r="S31" s="79">
        <f>Sheet2!G60</f>
        <v>1940</v>
      </c>
      <c r="T31" s="38">
        <f>Sheet2!H60</f>
        <v>1070</v>
      </c>
      <c r="U31" s="34">
        <f>Sheet2!I60</f>
        <v>870</v>
      </c>
      <c r="V31" s="34">
        <f t="shared" si="5"/>
        <v>870</v>
      </c>
      <c r="W31" s="46">
        <f>Sheet2!L60</f>
        <v>0.81308411214953269</v>
      </c>
    </row>
    <row r="32" spans="2:23" x14ac:dyDescent="0.25">
      <c r="B32" s="106"/>
      <c r="C32" s="35" t="str">
        <f>RIGHT(Sheet2!D26,4)</f>
        <v>2675</v>
      </c>
      <c r="D32" s="36">
        <f>Sheet2!E26</f>
        <v>0.17</v>
      </c>
      <c r="E32" s="36">
        <f>Sheet2!F26</f>
        <v>-6.9999999999999979E-2</v>
      </c>
      <c r="F32" s="27">
        <f>Sheet2!K26</f>
        <v>-0.29166666666666669</v>
      </c>
      <c r="G32" s="31">
        <f>Sheet2!M26</f>
        <v>12.031000000000001</v>
      </c>
      <c r="H32" s="37">
        <f>Sheet2!G26</f>
        <v>176153</v>
      </c>
      <c r="I32" s="37">
        <f>Sheet2!H26</f>
        <v>149132</v>
      </c>
      <c r="J32" s="38">
        <f>Sheet2!I26</f>
        <v>27021</v>
      </c>
      <c r="K32" s="39">
        <f t="shared" si="4"/>
        <v>27021</v>
      </c>
      <c r="L32" s="29">
        <f>Sheet2!L26</f>
        <v>0.18118847732210391</v>
      </c>
      <c r="M32" s="106"/>
      <c r="N32" s="35" t="str">
        <f>RIGHT(Sheet2!D61,4)</f>
        <v>2675</v>
      </c>
      <c r="O32" s="36">
        <f>Sheet2!E61</f>
        <v>8.4</v>
      </c>
      <c r="P32" s="36">
        <f>Sheet2!F61</f>
        <v>0.25</v>
      </c>
      <c r="Q32" s="47">
        <f>Sheet2!K61</f>
        <v>3.0674846625766871E-2</v>
      </c>
      <c r="R32" s="76" t="str">
        <f>Sheet2!M61</f>
        <v/>
      </c>
      <c r="S32" s="79">
        <f>Sheet2!G61</f>
        <v>455</v>
      </c>
      <c r="T32" s="38">
        <f>Sheet2!H61</f>
        <v>407</v>
      </c>
      <c r="U32" s="34">
        <f>Sheet2!I61</f>
        <v>48</v>
      </c>
      <c r="V32" s="34">
        <f t="shared" si="5"/>
        <v>48</v>
      </c>
      <c r="W32" s="46">
        <f>Sheet2!L61</f>
        <v>0.11793611793611794</v>
      </c>
    </row>
    <row r="33" spans="2:23" x14ac:dyDescent="0.25">
      <c r="B33" s="106"/>
      <c r="C33" s="35" t="str">
        <f>RIGHT(Sheet2!D27,4)</f>
        <v>2700</v>
      </c>
      <c r="D33" s="36">
        <f>Sheet2!E27</f>
        <v>0.09</v>
      </c>
      <c r="E33" s="36">
        <f>Sheet2!F27</f>
        <v>-3.9999999999999994E-2</v>
      </c>
      <c r="F33" s="27">
        <f>Sheet2!K27</f>
        <v>-0.25</v>
      </c>
      <c r="G33" s="31">
        <f>Sheet2!M27</f>
        <v>12.811</v>
      </c>
      <c r="H33" s="37">
        <f>Sheet2!G27</f>
        <v>104101</v>
      </c>
      <c r="I33" s="37">
        <f>Sheet2!H27</f>
        <v>100682</v>
      </c>
      <c r="J33" s="38">
        <f>Sheet2!I27</f>
        <v>3419</v>
      </c>
      <c r="K33" s="39">
        <f t="shared" si="4"/>
        <v>3419</v>
      </c>
      <c r="L33" s="29">
        <f>Sheet2!L27</f>
        <v>3.3958403686855647E-2</v>
      </c>
      <c r="M33" s="106"/>
      <c r="N33" s="35" t="str">
        <f>RIGHT(Sheet2!D62,4)</f>
        <v>2700</v>
      </c>
      <c r="O33" s="36">
        <f>Sheet2!E62</f>
        <v>10.75</v>
      </c>
      <c r="P33" s="36">
        <f>Sheet2!F62</f>
        <v>9.9999999999999645E-2</v>
      </c>
      <c r="Q33" s="47">
        <f>Sheet2!K62</f>
        <v>9.3896713615023476E-3</v>
      </c>
      <c r="R33" s="76" t="str">
        <f>Sheet2!M62</f>
        <v/>
      </c>
      <c r="S33" s="79">
        <f>Sheet2!G62</f>
        <v>79</v>
      </c>
      <c r="T33" s="38">
        <f>Sheet2!H62</f>
        <v>145</v>
      </c>
      <c r="U33" s="34">
        <f>Sheet2!I62</f>
        <v>-66</v>
      </c>
      <c r="V33" s="34">
        <f t="shared" si="5"/>
        <v>-66</v>
      </c>
      <c r="W33" s="46">
        <f>Sheet2!L62</f>
        <v>-0.45517241379310347</v>
      </c>
    </row>
    <row r="34" spans="2:23" x14ac:dyDescent="0.25">
      <c r="B34" s="106"/>
      <c r="C34" s="35" t="str">
        <f>RIGHT(Sheet2!D28,4)</f>
        <v>2725</v>
      </c>
      <c r="D34" s="36">
        <f>Sheet2!E28</f>
        <v>0.05</v>
      </c>
      <c r="E34" s="36">
        <f>Sheet2!F28</f>
        <v>-9.999999999999995E-3</v>
      </c>
      <c r="F34" s="27">
        <f>Sheet2!K28</f>
        <v>-0.16666666666666669</v>
      </c>
      <c r="G34" s="31">
        <f>Sheet2!M28</f>
        <v>13.631</v>
      </c>
      <c r="H34" s="37">
        <f>Sheet2!G28</f>
        <v>93969</v>
      </c>
      <c r="I34" s="37">
        <f>Sheet2!H28</f>
        <v>51163</v>
      </c>
      <c r="J34" s="38">
        <f>Sheet2!I28</f>
        <v>42806</v>
      </c>
      <c r="K34" s="39">
        <f t="shared" si="4"/>
        <v>42806</v>
      </c>
      <c r="L34" s="29">
        <f>Sheet2!L28</f>
        <v>0.83665930457557214</v>
      </c>
      <c r="M34" s="106"/>
      <c r="N34" s="35" t="str">
        <f>RIGHT(Sheet2!D63,4)</f>
        <v>2725</v>
      </c>
      <c r="O34" s="36">
        <f>Sheet2!E63</f>
        <v>13.200000000000001</v>
      </c>
      <c r="P34" s="36">
        <f>Sheet2!F63</f>
        <v>0</v>
      </c>
      <c r="Q34" s="47">
        <f>Sheet2!K63</f>
        <v>0</v>
      </c>
      <c r="R34" s="76" t="str">
        <f>Sheet2!M63</f>
        <v/>
      </c>
      <c r="S34" s="79">
        <f>Sheet2!G63</f>
        <v>11</v>
      </c>
      <c r="T34" s="38">
        <f>Sheet2!H63</f>
        <v>21</v>
      </c>
      <c r="U34" s="34">
        <f>Sheet2!I63</f>
        <v>-10</v>
      </c>
      <c r="V34" s="34">
        <f t="shared" si="5"/>
        <v>-10</v>
      </c>
      <c r="W34" s="46">
        <f>Sheet2!L63</f>
        <v>-0.47619047619047616</v>
      </c>
    </row>
    <row r="35" spans="2:23" x14ac:dyDescent="0.25">
      <c r="B35" s="106"/>
      <c r="C35" s="35" t="str">
        <f>RIGHT(Sheet2!D29,4)</f>
        <v>2750</v>
      </c>
      <c r="D35" s="36">
        <f>Sheet2!E29</f>
        <v>0.03</v>
      </c>
      <c r="E35" s="36">
        <f>Sheet2!F29</f>
        <v>0</v>
      </c>
      <c r="F35" s="27">
        <f>Sheet2!K29</f>
        <v>0</v>
      </c>
      <c r="G35" s="31">
        <f>Sheet2!M29</f>
        <v>14.531000000000001</v>
      </c>
      <c r="H35" s="37">
        <f>Sheet2!G29</f>
        <v>42569</v>
      </c>
      <c r="I35" s="37">
        <f>Sheet2!H29</f>
        <v>30819</v>
      </c>
      <c r="J35" s="38">
        <f>Sheet2!I29</f>
        <v>11750</v>
      </c>
      <c r="K35" s="39">
        <f t="shared" si="4"/>
        <v>11750</v>
      </c>
      <c r="L35" s="29">
        <f>Sheet2!L29</f>
        <v>0.38125831467601157</v>
      </c>
      <c r="M35" s="106"/>
      <c r="N35" s="35" t="str">
        <f>RIGHT(Sheet2!D64,4)</f>
        <v>2750</v>
      </c>
      <c r="O35" s="36">
        <f>Sheet2!E64</f>
        <v>16.149999999999999</v>
      </c>
      <c r="P35" s="36">
        <f>Sheet2!F64</f>
        <v>0.44999999999999751</v>
      </c>
      <c r="Q35" s="47">
        <f>Sheet2!K64</f>
        <v>2.8662420382165602E-2</v>
      </c>
      <c r="R35" s="76" t="str">
        <f>Sheet2!M64</f>
        <v/>
      </c>
      <c r="S35" s="79">
        <f>Sheet2!G64</f>
        <v>11</v>
      </c>
      <c r="T35" s="38">
        <f>Sheet2!H64</f>
        <v>10</v>
      </c>
      <c r="U35" s="34">
        <f>Sheet2!I64</f>
        <v>1</v>
      </c>
      <c r="V35" s="34">
        <f t="shared" si="5"/>
        <v>1</v>
      </c>
      <c r="W35" s="46">
        <f>Sheet2!L64</f>
        <v>0.1</v>
      </c>
    </row>
    <row r="36" spans="2:23" x14ac:dyDescent="0.25">
      <c r="B36" s="106"/>
      <c r="C36" s="35" t="str">
        <f>RIGHT(Sheet2!D30,4)</f>
        <v>2775</v>
      </c>
      <c r="D36" s="36">
        <f>Sheet2!E30</f>
        <v>0.02</v>
      </c>
      <c r="E36" s="36">
        <f>Sheet2!F30</f>
        <v>0</v>
      </c>
      <c r="F36" s="27">
        <f>Sheet2!K30</f>
        <v>0</v>
      </c>
      <c r="G36" s="31">
        <f>Sheet2!M30</f>
        <v>15.542999999999999</v>
      </c>
      <c r="H36" s="37">
        <f>Sheet2!G30</f>
        <v>2800</v>
      </c>
      <c r="I36" s="37">
        <f>Sheet2!H30</f>
        <v>19359</v>
      </c>
      <c r="J36" s="38">
        <f>Sheet2!I30</f>
        <v>-16559</v>
      </c>
      <c r="K36" s="39">
        <f t="shared" si="4"/>
        <v>-16559</v>
      </c>
      <c r="L36" s="29">
        <f>Sheet2!L30</f>
        <v>-0.85536442998088746</v>
      </c>
      <c r="M36" s="106"/>
      <c r="N36" s="35" t="str">
        <f>RIGHT(Sheet2!D65,4)</f>
        <v>2775</v>
      </c>
      <c r="O36" s="36">
        <f>Sheet2!E65</f>
        <v>17.400000000000002</v>
      </c>
      <c r="P36" s="36">
        <f>Sheet2!F65</f>
        <v>-1</v>
      </c>
      <c r="Q36" s="47">
        <f>Sheet2!K65</f>
        <v>-5.434782608695652E-2</v>
      </c>
      <c r="R36" s="76" t="str">
        <f>Sheet2!M65</f>
        <v/>
      </c>
      <c r="S36" s="79" t="str">
        <f>Sheet2!G65</f>
        <v/>
      </c>
      <c r="T36" s="38">
        <f>Sheet2!H65</f>
        <v>2</v>
      </c>
      <c r="U36" s="34" t="str">
        <f>Sheet2!I65</f>
        <v/>
      </c>
      <c r="V36" s="34" t="str">
        <f t="shared" si="5"/>
        <v/>
      </c>
      <c r="W36" s="46" t="str">
        <f>Sheet2!L65</f>
        <v/>
      </c>
    </row>
    <row r="37" spans="2:23" s="59" customFormat="1" ht="12" customHeight="1" x14ac:dyDescent="0.25">
      <c r="B37" s="106"/>
      <c r="C37" s="35" t="str">
        <f>RIGHT(Sheet2!D31,4)</f>
        <v>2800</v>
      </c>
      <c r="D37" s="36">
        <f>Sheet2!E31</f>
        <v>0.02</v>
      </c>
      <c r="E37" s="36">
        <f>Sheet2!F31</f>
        <v>-0.01</v>
      </c>
      <c r="F37" s="27">
        <f>Sheet2!K31</f>
        <v>0</v>
      </c>
      <c r="G37" s="31">
        <f>Sheet2!M31</f>
        <v>17.253</v>
      </c>
      <c r="H37" s="37">
        <f>Sheet2!G31</f>
        <v>5703</v>
      </c>
      <c r="I37" s="37">
        <f>Sheet2!H31</f>
        <v>2013</v>
      </c>
      <c r="J37" s="38">
        <f>Sheet2!I31</f>
        <v>3690</v>
      </c>
      <c r="K37" s="39">
        <f t="shared" si="4"/>
        <v>3690</v>
      </c>
      <c r="L37" s="29">
        <f>Sheet2!L31</f>
        <v>1.8330849478390463</v>
      </c>
      <c r="M37" s="106"/>
      <c r="N37" s="35" t="str">
        <f>RIGHT(Sheet2!D66,4)</f>
        <v>2800</v>
      </c>
      <c r="O37" s="36">
        <f>Sheet2!E66</f>
        <v>20.8</v>
      </c>
      <c r="P37" s="36">
        <f>Sheet2!F66</f>
        <v>0.25</v>
      </c>
      <c r="Q37" s="47">
        <f>Sheet2!K66</f>
        <v>1.2165450121654502E-2</v>
      </c>
      <c r="R37" s="76" t="str">
        <f>Sheet2!M66</f>
        <v/>
      </c>
      <c r="S37" s="79">
        <f>Sheet2!G66</f>
        <v>20</v>
      </c>
      <c r="T37" s="38">
        <f>Sheet2!H66</f>
        <v>3</v>
      </c>
      <c r="U37" s="34">
        <f>Sheet2!I66</f>
        <v>17</v>
      </c>
      <c r="V37" s="34">
        <f t="shared" si="5"/>
        <v>17</v>
      </c>
      <c r="W37" s="46">
        <f>Sheet2!L66</f>
        <v>5.666666666666667</v>
      </c>
    </row>
    <row r="38" spans="2:23" s="59" customFormat="1" ht="12" customHeight="1" x14ac:dyDescent="0.25">
      <c r="B38" s="106"/>
      <c r="C38" s="35" t="str">
        <f>RIGHT(Sheet2!D32,4)</f>
        <v>2825</v>
      </c>
      <c r="D38" s="36">
        <f>Sheet2!E32</f>
        <v>0.01</v>
      </c>
      <c r="E38" s="36">
        <f>Sheet2!F32</f>
        <v>0</v>
      </c>
      <c r="F38" s="27">
        <f>Sheet2!K32</f>
        <v>0</v>
      </c>
      <c r="G38" s="31">
        <f>Sheet2!M32</f>
        <v>17.587</v>
      </c>
      <c r="H38" s="37">
        <f>Sheet2!G32</f>
        <v>1162</v>
      </c>
      <c r="I38" s="37">
        <f>Sheet2!H32</f>
        <v>713</v>
      </c>
      <c r="J38" s="38">
        <f>Sheet2!I32</f>
        <v>449</v>
      </c>
      <c r="K38" s="39">
        <f t="shared" si="4"/>
        <v>449</v>
      </c>
      <c r="L38" s="29">
        <f>Sheet2!L32</f>
        <v>0.6297335203366059</v>
      </c>
      <c r="M38" s="106"/>
      <c r="N38" s="35" t="str">
        <f>RIGHT(Sheet2!D67,4)</f>
        <v>2825</v>
      </c>
      <c r="O38" s="36">
        <f>Sheet2!E67</f>
        <v>23.5</v>
      </c>
      <c r="P38" s="36">
        <f>Sheet2!F67</f>
        <v>0.19999999999999929</v>
      </c>
      <c r="Q38" s="47">
        <f>Sheet2!K67</f>
        <v>8.5836909871244635E-3</v>
      </c>
      <c r="R38" s="76" t="str">
        <f>Sheet2!M67</f>
        <v/>
      </c>
      <c r="S38" s="79" t="str">
        <f>Sheet2!G67</f>
        <v/>
      </c>
      <c r="T38" s="38" t="str">
        <f>Sheet2!H67</f>
        <v/>
      </c>
      <c r="U38" s="34" t="str">
        <f>Sheet2!I67</f>
        <v/>
      </c>
      <c r="V38" s="34" t="str">
        <f t="shared" si="5"/>
        <v/>
      </c>
      <c r="W38" s="46" t="str">
        <f>Sheet2!L67</f>
        <v/>
      </c>
    </row>
    <row r="39" spans="2:23" x14ac:dyDescent="0.25">
      <c r="B39" s="106"/>
      <c r="C39" s="35" t="str">
        <f>RIGHT(Sheet2!D33,4)</f>
        <v>2850</v>
      </c>
      <c r="D39" s="36">
        <f>Sheet2!E33</f>
        <v>0.01</v>
      </c>
      <c r="E39" s="36">
        <f>Sheet2!F33</f>
        <v>0</v>
      </c>
      <c r="F39" s="27">
        <f>Sheet2!K33</f>
        <v>0</v>
      </c>
      <c r="G39" s="31">
        <f>Sheet2!M33</f>
        <v>19.099</v>
      </c>
      <c r="H39" s="37">
        <f>Sheet2!G33</f>
        <v>2263</v>
      </c>
      <c r="I39" s="37">
        <f>Sheet2!H33</f>
        <v>1948</v>
      </c>
      <c r="J39" s="38">
        <f>Sheet2!I33</f>
        <v>315</v>
      </c>
      <c r="K39" s="39">
        <f t="shared" si="4"/>
        <v>315</v>
      </c>
      <c r="L39" s="29">
        <f>Sheet2!L33</f>
        <v>0.16170431211498973</v>
      </c>
      <c r="M39" s="106"/>
      <c r="N39" s="35" t="str">
        <f>RIGHT(Sheet2!D68,4)</f>
        <v>2850</v>
      </c>
      <c r="O39" s="36">
        <f>Sheet2!E68</f>
        <v>25.900000000000002</v>
      </c>
      <c r="P39" s="36">
        <f>Sheet2!F68</f>
        <v>-0.34999999999999787</v>
      </c>
      <c r="Q39" s="47">
        <f>Sheet2!K68</f>
        <v>-1.3333333333333332E-2</v>
      </c>
      <c r="R39" s="76" t="str">
        <f>Sheet2!M68</f>
        <v/>
      </c>
      <c r="S39" s="79">
        <f>Sheet2!G68</f>
        <v>10</v>
      </c>
      <c r="T39" s="38" t="str">
        <f>Sheet2!H68</f>
        <v/>
      </c>
      <c r="U39" s="34" t="str">
        <f>Sheet2!I68</f>
        <v/>
      </c>
      <c r="V39" s="34" t="str">
        <f t="shared" si="5"/>
        <v/>
      </c>
      <c r="W39" s="46" t="str">
        <f>Sheet2!L68</f>
        <v/>
      </c>
    </row>
    <row r="40" spans="2:23" x14ac:dyDescent="0.25">
      <c r="B40" s="106"/>
      <c r="C40" s="35" t="str">
        <f>RIGHT(Sheet2!D34,4)</f>
        <v>2875</v>
      </c>
      <c r="D40" s="36">
        <f>Sheet2!E34</f>
        <v>0.01</v>
      </c>
      <c r="E40" s="36">
        <f>Sheet2!F34</f>
        <v>0</v>
      </c>
      <c r="F40" s="27">
        <f>Sheet2!K34</f>
        <v>0</v>
      </c>
      <c r="G40" s="31">
        <f>Sheet2!M34</f>
        <v>20.62</v>
      </c>
      <c r="H40" s="37">
        <f>Sheet2!G34</f>
        <v>243</v>
      </c>
      <c r="I40" s="37">
        <f>Sheet2!H34</f>
        <v>264</v>
      </c>
      <c r="J40" s="38">
        <f>Sheet2!I34</f>
        <v>-21</v>
      </c>
      <c r="K40" s="39">
        <f t="shared" si="4"/>
        <v>-21</v>
      </c>
      <c r="L40" s="29">
        <f>Sheet2!L34</f>
        <v>-7.9545454545454544E-2</v>
      </c>
      <c r="M40" s="106"/>
      <c r="N40" s="35" t="str">
        <f>RIGHT(Sheet2!D69,4)</f>
        <v>2875</v>
      </c>
      <c r="O40" s="36">
        <f>Sheet2!E69</f>
        <v>28.400000000000002</v>
      </c>
      <c r="P40" s="36">
        <f>Sheet2!F69</f>
        <v>-0.14999999999999858</v>
      </c>
      <c r="Q40" s="47">
        <f>Sheet2!K69</f>
        <v>-5.2539404553415062E-3</v>
      </c>
      <c r="R40" s="76" t="str">
        <f>Sheet2!M69</f>
        <v/>
      </c>
      <c r="S40" s="79" t="str">
        <f>Sheet2!G69</f>
        <v/>
      </c>
      <c r="T40" s="38" t="str">
        <f>Sheet2!H69</f>
        <v/>
      </c>
      <c r="U40" s="34" t="str">
        <f>Sheet2!I69</f>
        <v/>
      </c>
      <c r="V40" s="34" t="str">
        <f t="shared" si="5"/>
        <v/>
      </c>
      <c r="W40" s="46" t="str">
        <f>Sheet2!L69</f>
        <v/>
      </c>
    </row>
    <row r="41" spans="2:23" x14ac:dyDescent="0.25">
      <c r="B41" s="106"/>
      <c r="C41" s="35" t="str">
        <f>RIGHT(Sheet2!D35,4)</f>
        <v>2900</v>
      </c>
      <c r="D41" s="36">
        <f>Sheet2!E35</f>
        <v>0.01</v>
      </c>
      <c r="E41" s="36" t="str">
        <f>Sheet2!F35</f>
        <v/>
      </c>
      <c r="F41" s="27" t="str">
        <f>Sheet2!K35</f>
        <v/>
      </c>
      <c r="G41" s="31">
        <f>Sheet2!M35</f>
        <v>20.603000000000002</v>
      </c>
      <c r="H41" s="37">
        <f>Sheet2!G35</f>
        <v>5</v>
      </c>
      <c r="I41" s="37" t="str">
        <f>Sheet2!H35</f>
        <v/>
      </c>
      <c r="J41" s="38" t="str">
        <f>Sheet2!I35</f>
        <v/>
      </c>
      <c r="K41" s="39" t="str">
        <f t="shared" ref="K41" si="6">J41</f>
        <v/>
      </c>
      <c r="L41" s="29" t="str">
        <f>Sheet2!L35</f>
        <v/>
      </c>
      <c r="M41" s="106"/>
      <c r="N41" s="35" t="str">
        <f>RIGHT(Sheet2!D70,4)</f>
        <v>2900</v>
      </c>
      <c r="O41" s="36">
        <f>Sheet2!E70</f>
        <v>30.75</v>
      </c>
      <c r="P41" s="36">
        <f>Sheet2!F70</f>
        <v>-0.10000000000000142</v>
      </c>
      <c r="Q41" s="47">
        <f>Sheet2!K70</f>
        <v>-3.2414910858995141E-3</v>
      </c>
      <c r="R41" s="76" t="str">
        <f>Sheet2!M70</f>
        <v/>
      </c>
      <c r="S41" s="79">
        <f>Sheet2!G70</f>
        <v>8</v>
      </c>
      <c r="T41" s="38">
        <f>Sheet2!H70</f>
        <v>22</v>
      </c>
      <c r="U41" s="34">
        <f>Sheet2!I70</f>
        <v>-14</v>
      </c>
      <c r="V41" s="34">
        <f t="shared" ref="V41" si="7">U41</f>
        <v>-14</v>
      </c>
      <c r="W41" s="46">
        <f>Sheet2!L70</f>
        <v>-0.63636363636363635</v>
      </c>
    </row>
    <row r="42" spans="2:23" ht="13.8" customHeight="1" x14ac:dyDescent="0.25">
      <c r="B42" s="106"/>
      <c r="C42" s="35" t="str">
        <f>RIGHT(Sheet2!D36,4)</f>
        <v>2925</v>
      </c>
      <c r="D42" s="36">
        <f>Sheet2!E36</f>
        <v>0.01</v>
      </c>
      <c r="E42" s="36">
        <f>Sheet2!F36</f>
        <v>0</v>
      </c>
      <c r="F42" s="27">
        <f>Sheet2!K36</f>
        <v>0</v>
      </c>
      <c r="G42" s="31">
        <f>Sheet2!M36</f>
        <v>22.736000000000001</v>
      </c>
      <c r="H42" s="37">
        <f>Sheet2!G36</f>
        <v>4</v>
      </c>
      <c r="I42" s="37">
        <f>Sheet2!H36</f>
        <v>3</v>
      </c>
      <c r="J42" s="38">
        <f>Sheet2!I36</f>
        <v>1</v>
      </c>
      <c r="K42" s="39">
        <f t="shared" ref="K42" si="8">J42</f>
        <v>1</v>
      </c>
      <c r="L42" s="29">
        <f>Sheet2!L36</f>
        <v>0.33333333333333331</v>
      </c>
      <c r="M42" s="106"/>
      <c r="N42" s="35" t="str">
        <f>RIGHT(Sheet2!D71,4)</f>
        <v>2925</v>
      </c>
      <c r="O42" s="36">
        <f>Sheet2!E71</f>
        <v>32.6</v>
      </c>
      <c r="P42" s="36">
        <f>Sheet2!F71</f>
        <v>-0.85000000000000142</v>
      </c>
      <c r="Q42" s="47">
        <f>Sheet2!K71</f>
        <v>-2.5411061285500747E-2</v>
      </c>
      <c r="R42" s="76" t="str">
        <f>Sheet2!M71</f>
        <v/>
      </c>
      <c r="S42" s="79" t="str">
        <f>Sheet2!G71</f>
        <v/>
      </c>
      <c r="T42" s="38" t="str">
        <f>Sheet2!H71</f>
        <v/>
      </c>
      <c r="U42" s="34" t="str">
        <f>Sheet2!I71</f>
        <v/>
      </c>
      <c r="V42" s="34" t="str">
        <f t="shared" ref="V42" si="9">U42</f>
        <v/>
      </c>
      <c r="W42" s="46" t="str">
        <f>Sheet2!L71</f>
        <v/>
      </c>
    </row>
    <row r="43" spans="2:23" x14ac:dyDescent="0.25">
      <c r="B43" s="106"/>
      <c r="C43" s="35" t="str">
        <f>RIGHT(Sheet2!D37,4)</f>
        <v>2950</v>
      </c>
      <c r="D43" s="36">
        <f>Sheet2!E37</f>
        <v>0.01</v>
      </c>
      <c r="E43" s="36">
        <f>Sheet2!F37</f>
        <v>0</v>
      </c>
      <c r="F43" s="27">
        <f>Sheet2!K37</f>
        <v>0</v>
      </c>
      <c r="G43" s="31">
        <f>Sheet2!M37</f>
        <v>23.832999999999998</v>
      </c>
      <c r="H43" s="37">
        <f>Sheet2!G37</f>
        <v>15</v>
      </c>
      <c r="I43" s="37">
        <f>Sheet2!H37</f>
        <v>6</v>
      </c>
      <c r="J43" s="38">
        <f>Sheet2!I37</f>
        <v>9</v>
      </c>
      <c r="K43" s="39">
        <f t="shared" ref="K43" si="10">J43</f>
        <v>9</v>
      </c>
      <c r="L43" s="29">
        <f>Sheet2!L37</f>
        <v>1.5</v>
      </c>
      <c r="M43" s="106"/>
      <c r="N43" s="35" t="str">
        <f>RIGHT(Sheet2!D72,4)</f>
        <v>2950</v>
      </c>
      <c r="O43" s="36">
        <f>Sheet2!E72</f>
        <v>35.75</v>
      </c>
      <c r="P43" s="36">
        <f>Sheet2!F72</f>
        <v>-0.25</v>
      </c>
      <c r="Q43" s="47">
        <f>Sheet2!K72</f>
        <v>-6.9444444444444441E-3</v>
      </c>
      <c r="R43" s="76" t="str">
        <f>Sheet2!M72</f>
        <v/>
      </c>
      <c r="S43" s="79">
        <f>Sheet2!G72</f>
        <v>8</v>
      </c>
      <c r="T43" s="38">
        <f>Sheet2!H72</f>
        <v>51</v>
      </c>
      <c r="U43" s="34">
        <f>Sheet2!I72</f>
        <v>-43</v>
      </c>
      <c r="V43" s="34">
        <f t="shared" ref="V43" si="11">U43</f>
        <v>-43</v>
      </c>
      <c r="W43" s="46">
        <f>Sheet2!L72</f>
        <v>-0.84313725490196079</v>
      </c>
    </row>
    <row r="44" spans="2:23" x14ac:dyDescent="0.25">
      <c r="B44" s="106"/>
      <c r="C44" s="35" t="str">
        <f>RIGHT(Sheet2!D38,4)</f>
        <v/>
      </c>
      <c r="D44" s="36" t="str">
        <f>Sheet2!E38</f>
        <v/>
      </c>
      <c r="E44" s="36" t="str">
        <f>Sheet2!F38</f>
        <v/>
      </c>
      <c r="F44" s="27" t="str">
        <f>Sheet2!K38</f>
        <v/>
      </c>
      <c r="G44" s="31" t="str">
        <f>Sheet2!M38</f>
        <v/>
      </c>
      <c r="H44" s="37" t="str">
        <f>Sheet2!G38</f>
        <v/>
      </c>
      <c r="I44" s="37" t="str">
        <f>Sheet2!H38</f>
        <v/>
      </c>
      <c r="J44" s="38" t="str">
        <f>Sheet2!I38</f>
        <v/>
      </c>
      <c r="K44" s="39" t="str">
        <f t="shared" ref="K44" si="12">J44</f>
        <v/>
      </c>
      <c r="L44" s="29" t="str">
        <f>Sheet2!L38</f>
        <v/>
      </c>
      <c r="M44" s="106"/>
      <c r="N44" s="35" t="str">
        <f>RIGHT(Sheet2!D73,4)</f>
        <v/>
      </c>
      <c r="O44" s="36" t="str">
        <f>Sheet2!E73</f>
        <v/>
      </c>
      <c r="P44" s="36" t="str">
        <f>Sheet2!F73</f>
        <v/>
      </c>
      <c r="Q44" s="47" t="str">
        <f>Sheet2!K73</f>
        <v/>
      </c>
      <c r="R44" s="76" t="str">
        <f>Sheet2!M73</f>
        <v/>
      </c>
      <c r="S44" s="79" t="str">
        <f>Sheet2!G73</f>
        <v/>
      </c>
      <c r="T44" s="38" t="str">
        <f>Sheet2!H73</f>
        <v/>
      </c>
      <c r="U44" s="34" t="str">
        <f>Sheet2!I73</f>
        <v/>
      </c>
      <c r="V44" s="34" t="str">
        <f t="shared" ref="V44" si="13">U44</f>
        <v/>
      </c>
      <c r="W44" s="46" t="str">
        <f>Sheet2!L73</f>
        <v/>
      </c>
    </row>
    <row r="45" spans="2:23" x14ac:dyDescent="0.25">
      <c r="B45" s="106"/>
      <c r="C45" s="109" t="s">
        <v>0</v>
      </c>
      <c r="D45" s="111" t="s">
        <v>25</v>
      </c>
      <c r="E45" s="112"/>
      <c r="F45" s="113"/>
      <c r="G45" s="74" t="s">
        <v>32</v>
      </c>
      <c r="H45" s="111" t="s">
        <v>7</v>
      </c>
      <c r="I45" s="112"/>
      <c r="J45" s="112"/>
      <c r="K45" s="112"/>
      <c r="L45" s="113"/>
      <c r="M45" s="58"/>
      <c r="N45" s="109" t="s">
        <v>0</v>
      </c>
      <c r="O45" s="111" t="s">
        <v>25</v>
      </c>
      <c r="P45" s="112"/>
      <c r="Q45" s="113"/>
      <c r="R45" s="74" t="s">
        <v>32</v>
      </c>
      <c r="S45" s="146" t="s">
        <v>7</v>
      </c>
      <c r="T45" s="147"/>
      <c r="U45" s="147"/>
      <c r="V45" s="147"/>
      <c r="W45" s="148"/>
    </row>
    <row r="46" spans="2:23" x14ac:dyDescent="0.25">
      <c r="B46" s="106"/>
      <c r="C46" s="110"/>
      <c r="D46" s="56" t="s">
        <v>1</v>
      </c>
      <c r="E46" s="56" t="s">
        <v>2</v>
      </c>
      <c r="F46" s="56" t="s">
        <v>24</v>
      </c>
      <c r="G46" s="73" t="s">
        <v>31</v>
      </c>
      <c r="H46" s="61" t="s">
        <v>8</v>
      </c>
      <c r="I46" s="62" t="s">
        <v>26</v>
      </c>
      <c r="J46" s="114" t="s">
        <v>27</v>
      </c>
      <c r="K46" s="115"/>
      <c r="L46" s="63" t="s">
        <v>24</v>
      </c>
      <c r="M46" s="58"/>
      <c r="N46" s="110"/>
      <c r="O46" s="64" t="s">
        <v>1</v>
      </c>
      <c r="P46" s="65" t="s">
        <v>2</v>
      </c>
      <c r="Q46" s="65" t="s">
        <v>24</v>
      </c>
      <c r="R46" s="78" t="s">
        <v>31</v>
      </c>
      <c r="S46" s="67" t="s">
        <v>8</v>
      </c>
      <c r="T46" s="65" t="s">
        <v>26</v>
      </c>
      <c r="U46" s="152" t="s">
        <v>27</v>
      </c>
      <c r="V46" s="152"/>
      <c r="W46" s="68" t="s">
        <v>24</v>
      </c>
    </row>
    <row r="47" spans="2:23" ht="13.8" customHeight="1" x14ac:dyDescent="0.25">
      <c r="B47" s="107" t="str">
        <f>Sheet2!B94&amp;" Calls"</f>
        <v>November Calls</v>
      </c>
      <c r="C47" s="30" t="str">
        <f>RIGHT(Sheet2!D76,4)</f>
        <v/>
      </c>
      <c r="D47" s="31" t="str">
        <f>Sheet2!E76</f>
        <v/>
      </c>
      <c r="E47" s="31" t="str">
        <f>Sheet2!F76</f>
        <v/>
      </c>
      <c r="F47" s="31" t="str">
        <f>Sheet2!K76</f>
        <v/>
      </c>
      <c r="G47" s="31" t="str">
        <f>Sheet2!M76</f>
        <v/>
      </c>
      <c r="H47" s="32" t="str">
        <f>Sheet2!G76</f>
        <v/>
      </c>
      <c r="I47" s="32" t="str">
        <f>Sheet2!H76</f>
        <v/>
      </c>
      <c r="J47" s="33" t="str">
        <f>Sheet2!I76</f>
        <v/>
      </c>
      <c r="K47" s="34" t="str">
        <f t="shared" ref="K47" si="14">J47</f>
        <v/>
      </c>
      <c r="L47" s="29" t="str">
        <f>Sheet2!L76</f>
        <v/>
      </c>
      <c r="M47" s="106" t="str">
        <f>Sheet2!B94&amp;" Puts"</f>
        <v>November Puts</v>
      </c>
      <c r="N47" s="30" t="str">
        <f>RIGHT(Sheet2!D111,4)</f>
        <v/>
      </c>
      <c r="O47" s="31" t="str">
        <f>Sheet2!E111</f>
        <v/>
      </c>
      <c r="P47" s="31" t="str">
        <f>Sheet2!F111</f>
        <v/>
      </c>
      <c r="Q47" s="53" t="str">
        <f>Sheet2!K111</f>
        <v/>
      </c>
      <c r="R47" s="76" t="str">
        <f>Sheet2!M111</f>
        <v/>
      </c>
      <c r="S47" s="79" t="str">
        <f>Sheet2!G111</f>
        <v/>
      </c>
      <c r="T47" s="33" t="str">
        <f>Sheet2!H111</f>
        <v/>
      </c>
      <c r="U47" s="34" t="str">
        <f>Sheet2!I111</f>
        <v/>
      </c>
      <c r="V47" s="34" t="str">
        <f>U47</f>
        <v/>
      </c>
      <c r="W47" s="46" t="str">
        <f>Sheet2!L111</f>
        <v/>
      </c>
    </row>
    <row r="48" spans="2:23" x14ac:dyDescent="0.25">
      <c r="B48" s="107"/>
      <c r="C48" s="30" t="str">
        <f>RIGHT(Sheet2!D77,4)</f>
        <v/>
      </c>
      <c r="D48" s="31" t="str">
        <f>Sheet2!E77</f>
        <v/>
      </c>
      <c r="E48" s="31" t="str">
        <f>Sheet2!F77</f>
        <v/>
      </c>
      <c r="F48" s="31" t="str">
        <f>Sheet2!K77</f>
        <v/>
      </c>
      <c r="G48" s="31" t="str">
        <f>Sheet2!M77</f>
        <v/>
      </c>
      <c r="H48" s="32" t="str">
        <f>Sheet2!G77</f>
        <v/>
      </c>
      <c r="I48" s="32" t="str">
        <f>Sheet2!H77</f>
        <v/>
      </c>
      <c r="J48" s="33" t="str">
        <f>Sheet2!I77</f>
        <v/>
      </c>
      <c r="K48" s="34" t="str">
        <f t="shared" ref="K48" si="15">J48</f>
        <v/>
      </c>
      <c r="L48" s="29" t="str">
        <f>Sheet2!L77</f>
        <v/>
      </c>
      <c r="M48" s="106"/>
      <c r="N48" s="30" t="str">
        <f>RIGHT(Sheet2!D112,4)</f>
        <v/>
      </c>
      <c r="O48" s="31" t="str">
        <f>Sheet2!E112</f>
        <v/>
      </c>
      <c r="P48" s="31" t="str">
        <f>Sheet2!F112</f>
        <v/>
      </c>
      <c r="Q48" s="53" t="str">
        <f>Sheet2!K112</f>
        <v/>
      </c>
      <c r="R48" s="76" t="str">
        <f>Sheet2!M112</f>
        <v/>
      </c>
      <c r="S48" s="79" t="str">
        <f>Sheet2!G112</f>
        <v/>
      </c>
      <c r="T48" s="33" t="str">
        <f>Sheet2!H112</f>
        <v/>
      </c>
      <c r="U48" s="34" t="str">
        <f>Sheet2!I112</f>
        <v/>
      </c>
      <c r="V48" s="34" t="str">
        <f>U48</f>
        <v/>
      </c>
      <c r="W48" s="46" t="str">
        <f>Sheet2!L112</f>
        <v/>
      </c>
    </row>
    <row r="49" spans="2:23" x14ac:dyDescent="0.25">
      <c r="B49" s="107"/>
      <c r="C49" s="30" t="str">
        <f>RIGHT(Sheet2!D78,4)</f>
        <v/>
      </c>
      <c r="D49" s="31" t="str">
        <f>Sheet2!E78</f>
        <v/>
      </c>
      <c r="E49" s="31" t="str">
        <f>Sheet2!F78</f>
        <v/>
      </c>
      <c r="F49" s="31" t="str">
        <f>Sheet2!K78</f>
        <v/>
      </c>
      <c r="G49" s="31" t="str">
        <f>Sheet2!M78</f>
        <v/>
      </c>
      <c r="H49" s="32" t="str">
        <f>Sheet2!G78</f>
        <v/>
      </c>
      <c r="I49" s="32" t="str">
        <f>Sheet2!H78</f>
        <v/>
      </c>
      <c r="J49" s="33" t="str">
        <f>Sheet2!I78</f>
        <v/>
      </c>
      <c r="K49" s="34" t="str">
        <f t="shared" ref="K49" si="16">J49</f>
        <v/>
      </c>
      <c r="L49" s="29" t="str">
        <f>Sheet2!L78</f>
        <v/>
      </c>
      <c r="M49" s="106"/>
      <c r="N49" s="30" t="str">
        <f>RIGHT(Sheet2!D113,4)</f>
        <v/>
      </c>
      <c r="O49" s="31" t="str">
        <f>Sheet2!E113</f>
        <v/>
      </c>
      <c r="P49" s="31" t="str">
        <f>Sheet2!F113</f>
        <v/>
      </c>
      <c r="Q49" s="53" t="str">
        <f>Sheet2!K113</f>
        <v/>
      </c>
      <c r="R49" s="76" t="str">
        <f>Sheet2!M113</f>
        <v/>
      </c>
      <c r="S49" s="79" t="str">
        <f>Sheet2!G113</f>
        <v/>
      </c>
      <c r="T49" s="33" t="str">
        <f>Sheet2!H113</f>
        <v/>
      </c>
      <c r="U49" s="34" t="str">
        <f>Sheet2!I113</f>
        <v/>
      </c>
      <c r="V49" s="34" t="str">
        <f>U49</f>
        <v/>
      </c>
      <c r="W49" s="46" t="str">
        <f>Sheet2!L113</f>
        <v/>
      </c>
    </row>
    <row r="50" spans="2:23" ht="13.8" customHeight="1" x14ac:dyDescent="0.25">
      <c r="B50" s="107"/>
      <c r="C50" s="30" t="str">
        <f>RIGHT(Sheet2!D79,4)</f>
        <v/>
      </c>
      <c r="D50" s="31" t="str">
        <f>Sheet2!E79</f>
        <v/>
      </c>
      <c r="E50" s="31" t="str">
        <f>Sheet2!F79</f>
        <v/>
      </c>
      <c r="F50" s="31" t="str">
        <f>Sheet2!K79</f>
        <v/>
      </c>
      <c r="G50" s="31" t="str">
        <f>Sheet2!M79</f>
        <v/>
      </c>
      <c r="H50" s="32" t="str">
        <f>Sheet2!G79</f>
        <v/>
      </c>
      <c r="I50" s="32" t="str">
        <f>Sheet2!H79</f>
        <v/>
      </c>
      <c r="J50" s="33" t="str">
        <f>Sheet2!I79</f>
        <v/>
      </c>
      <c r="K50" s="34" t="str">
        <f t="shared" ref="K50" si="17">J50</f>
        <v/>
      </c>
      <c r="L50" s="29" t="str">
        <f>Sheet2!L79</f>
        <v/>
      </c>
      <c r="M50" s="106"/>
      <c r="N50" s="30" t="str">
        <f>RIGHT(Sheet2!D114,4)</f>
        <v/>
      </c>
      <c r="O50" s="31" t="str">
        <f>Sheet2!E114</f>
        <v/>
      </c>
      <c r="P50" s="31" t="str">
        <f>Sheet2!F114</f>
        <v/>
      </c>
      <c r="Q50" s="53" t="str">
        <f>Sheet2!K114</f>
        <v/>
      </c>
      <c r="R50" s="76" t="str">
        <f>Sheet2!M114</f>
        <v/>
      </c>
      <c r="S50" s="79" t="str">
        <f>Sheet2!G114</f>
        <v/>
      </c>
      <c r="T50" s="33" t="str">
        <f>Sheet2!H114</f>
        <v/>
      </c>
      <c r="U50" s="34" t="str">
        <f>Sheet2!I114</f>
        <v/>
      </c>
      <c r="V50" s="34" t="str">
        <f>U50</f>
        <v/>
      </c>
      <c r="W50" s="46" t="str">
        <f>Sheet2!L114</f>
        <v/>
      </c>
    </row>
    <row r="51" spans="2:23" x14ac:dyDescent="0.25">
      <c r="B51" s="107"/>
      <c r="C51" s="30" t="str">
        <f>RIGHT(Sheet2!D80,4)</f>
        <v>2275</v>
      </c>
      <c r="D51" s="31">
        <f>Sheet2!E80</f>
        <v>32.299999999999997</v>
      </c>
      <c r="E51" s="31">
        <f>Sheet2!F80</f>
        <v>0.19999999999999574</v>
      </c>
      <c r="F51" s="31">
        <f>Sheet2!K80</f>
        <v>6.2305295950155761E-3</v>
      </c>
      <c r="G51" s="31">
        <f>Sheet2!M80</f>
        <v>28.245999999999999</v>
      </c>
      <c r="H51" s="32">
        <f>Sheet2!G80</f>
        <v>3</v>
      </c>
      <c r="I51" s="32" t="str">
        <f>Sheet2!H80</f>
        <v/>
      </c>
      <c r="J51" s="33" t="str">
        <f>Sheet2!I80</f>
        <v/>
      </c>
      <c r="K51" s="34" t="str">
        <f t="shared" ref="K51:K74" si="18">J51</f>
        <v/>
      </c>
      <c r="L51" s="29" t="str">
        <f>Sheet2!L80</f>
        <v/>
      </c>
      <c r="M51" s="106"/>
      <c r="N51" s="30" t="str">
        <f>RIGHT(Sheet2!D115,4)</f>
        <v>2275</v>
      </c>
      <c r="O51" s="31">
        <f>Sheet2!E115</f>
        <v>0.12</v>
      </c>
      <c r="P51" s="31">
        <f>Sheet2!F115</f>
        <v>-2.0000000000000018E-2</v>
      </c>
      <c r="Q51" s="53">
        <f>Sheet2!K115</f>
        <v>-0.14285714285714288</v>
      </c>
      <c r="R51" s="76">
        <f>Sheet2!M115</f>
        <v>17.184000000000001</v>
      </c>
      <c r="S51" s="79">
        <f>Sheet2!G115</f>
        <v>335</v>
      </c>
      <c r="T51" s="33">
        <f>Sheet2!H115</f>
        <v>630</v>
      </c>
      <c r="U51" s="34">
        <f>Sheet2!I115</f>
        <v>-295</v>
      </c>
      <c r="V51" s="34">
        <f>U51</f>
        <v>-295</v>
      </c>
      <c r="W51" s="46">
        <f>Sheet2!L115</f>
        <v>-0.46825396825396826</v>
      </c>
    </row>
    <row r="52" spans="2:23" x14ac:dyDescent="0.25">
      <c r="B52" s="107"/>
      <c r="C52" s="30" t="str">
        <f>RIGHT(Sheet2!D81,4)</f>
        <v>2300</v>
      </c>
      <c r="D52" s="31">
        <f>Sheet2!E81</f>
        <v>29.85</v>
      </c>
      <c r="E52" s="31">
        <f>Sheet2!F81</f>
        <v>0</v>
      </c>
      <c r="F52" s="31">
        <f>Sheet2!K81</f>
        <v>0</v>
      </c>
      <c r="G52" s="36">
        <f>Sheet2!M81</f>
        <v>26.738</v>
      </c>
      <c r="H52" s="32">
        <f>Sheet2!G81</f>
        <v>4</v>
      </c>
      <c r="I52" s="32" t="str">
        <f>Sheet2!H81</f>
        <v/>
      </c>
      <c r="J52" s="33" t="str">
        <f>Sheet2!I81</f>
        <v/>
      </c>
      <c r="K52" s="34" t="str">
        <f t="shared" si="18"/>
        <v/>
      </c>
      <c r="L52" s="29" t="str">
        <f>Sheet2!L81</f>
        <v/>
      </c>
      <c r="M52" s="106"/>
      <c r="N52" s="30" t="str">
        <f>RIGHT(Sheet2!D116,4)</f>
        <v>2300</v>
      </c>
      <c r="O52" s="31">
        <f>Sheet2!E116</f>
        <v>0.14000000000000001</v>
      </c>
      <c r="P52" s="31">
        <f>Sheet2!F116</f>
        <v>-1.999999999999999E-2</v>
      </c>
      <c r="Q52" s="53">
        <f>Sheet2!K116</f>
        <v>-0.125</v>
      </c>
      <c r="R52" s="76">
        <f>Sheet2!M116</f>
        <v>16.317</v>
      </c>
      <c r="S52" s="79">
        <f>Sheet2!G116</f>
        <v>623</v>
      </c>
      <c r="T52" s="33">
        <f>Sheet2!H116</f>
        <v>909</v>
      </c>
      <c r="U52" s="34">
        <f>Sheet2!I116</f>
        <v>-286</v>
      </c>
      <c r="V52" s="34">
        <f t="shared" ref="V52:V74" si="19">U52</f>
        <v>-286</v>
      </c>
      <c r="W52" s="46">
        <f>Sheet2!L116</f>
        <v>-0.31463146314631463</v>
      </c>
    </row>
    <row r="53" spans="2:23" x14ac:dyDescent="0.25">
      <c r="B53" s="107"/>
      <c r="C53" s="30" t="str">
        <f>RIGHT(Sheet2!D82,4)</f>
        <v>2325</v>
      </c>
      <c r="D53" s="31">
        <f>Sheet2!E82</f>
        <v>26.7</v>
      </c>
      <c r="E53" s="31">
        <f>Sheet2!F82</f>
        <v>0.64999999999999858</v>
      </c>
      <c r="F53" s="31">
        <f>Sheet2!K82</f>
        <v>-1.6574585635359115E-2</v>
      </c>
      <c r="G53" s="36">
        <f>Sheet2!M82</f>
        <v>20.882999999999999</v>
      </c>
      <c r="H53" s="32" t="str">
        <f>Sheet2!G82</f>
        <v/>
      </c>
      <c r="I53" s="32" t="str">
        <f>Sheet2!H82</f>
        <v/>
      </c>
      <c r="J53" s="33" t="str">
        <f>Sheet2!I82</f>
        <v/>
      </c>
      <c r="K53" s="34" t="str">
        <f t="shared" si="18"/>
        <v/>
      </c>
      <c r="L53" s="29" t="str">
        <f>Sheet2!L82</f>
        <v/>
      </c>
      <c r="M53" s="106"/>
      <c r="N53" s="30" t="str">
        <f>RIGHT(Sheet2!D117,4)</f>
        <v>2325</v>
      </c>
      <c r="O53" s="31">
        <f>Sheet2!E117</f>
        <v>0.18</v>
      </c>
      <c r="P53" s="31">
        <f>Sheet2!F117</f>
        <v>-1.0000000000000009E-2</v>
      </c>
      <c r="Q53" s="53">
        <f>Sheet2!K117</f>
        <v>-5.2631578947368425E-2</v>
      </c>
      <c r="R53" s="76">
        <f>Sheet2!M117</f>
        <v>15.688000000000001</v>
      </c>
      <c r="S53" s="79">
        <f>Sheet2!G117</f>
        <v>331</v>
      </c>
      <c r="T53" s="33">
        <f>Sheet2!H117</f>
        <v>761</v>
      </c>
      <c r="U53" s="34">
        <f>Sheet2!I117</f>
        <v>-430</v>
      </c>
      <c r="V53" s="34">
        <f t="shared" si="19"/>
        <v>-430</v>
      </c>
      <c r="W53" s="46">
        <f>Sheet2!L117</f>
        <v>-0.56504599211563733</v>
      </c>
    </row>
    <row r="54" spans="2:23" x14ac:dyDescent="0.25">
      <c r="B54" s="107"/>
      <c r="C54" s="30" t="str">
        <f>RIGHT(Sheet2!D83,4)</f>
        <v>2350</v>
      </c>
      <c r="D54" s="31">
        <f>Sheet2!E83</f>
        <v>24.8</v>
      </c>
      <c r="E54" s="31">
        <f>Sheet2!F83</f>
        <v>-0.10000000000000142</v>
      </c>
      <c r="F54" s="31">
        <f>Sheet2!K83</f>
        <v>-4.0160642570281121E-3</v>
      </c>
      <c r="G54" s="36">
        <f>Sheet2!M83</f>
        <v>22.841999999999999</v>
      </c>
      <c r="H54" s="32">
        <f>Sheet2!G83</f>
        <v>2</v>
      </c>
      <c r="I54" s="32" t="str">
        <f>Sheet2!H83</f>
        <v/>
      </c>
      <c r="J54" s="33" t="str">
        <f>Sheet2!I83</f>
        <v/>
      </c>
      <c r="K54" s="34" t="str">
        <f t="shared" si="18"/>
        <v/>
      </c>
      <c r="L54" s="29" t="str">
        <f>Sheet2!L83</f>
        <v/>
      </c>
      <c r="M54" s="106"/>
      <c r="N54" s="30" t="str">
        <f>RIGHT(Sheet2!D118,4)</f>
        <v>2350</v>
      </c>
      <c r="O54" s="31">
        <f>Sheet2!E118</f>
        <v>0.22</v>
      </c>
      <c r="P54" s="31">
        <f>Sheet2!F118</f>
        <v>-1.999999999999999E-2</v>
      </c>
      <c r="Q54" s="53">
        <f>Sheet2!K118</f>
        <v>-8.3333333333333343E-2</v>
      </c>
      <c r="R54" s="76">
        <f>Sheet2!M118</f>
        <v>14.9</v>
      </c>
      <c r="S54" s="79">
        <f>Sheet2!G118</f>
        <v>1240</v>
      </c>
      <c r="T54" s="33">
        <f>Sheet2!H118</f>
        <v>1409</v>
      </c>
      <c r="U54" s="34">
        <f>Sheet2!I118</f>
        <v>-169</v>
      </c>
      <c r="V54" s="34">
        <f t="shared" si="19"/>
        <v>-169</v>
      </c>
      <c r="W54" s="46">
        <f>Sheet2!L118</f>
        <v>-0.11994322214336409</v>
      </c>
    </row>
    <row r="55" spans="2:23" x14ac:dyDescent="0.25">
      <c r="B55" s="107"/>
      <c r="C55" s="30" t="str">
        <f>RIGHT(Sheet2!D84,4)</f>
        <v>2375</v>
      </c>
      <c r="D55" s="31">
        <f>Sheet2!E84</f>
        <v>22.45</v>
      </c>
      <c r="E55" s="31">
        <f>Sheet2!F84</f>
        <v>-5.0000000000000711E-2</v>
      </c>
      <c r="F55" s="31">
        <f>Sheet2!K84</f>
        <v>-2.2222222222222222E-3</v>
      </c>
      <c r="G55" s="36">
        <f>Sheet2!M84</f>
        <v>21.765999999999998</v>
      </c>
      <c r="H55" s="32" t="str">
        <f>Sheet2!G84</f>
        <v/>
      </c>
      <c r="I55" s="32" t="str">
        <f>Sheet2!H84</f>
        <v/>
      </c>
      <c r="J55" s="33" t="str">
        <f>Sheet2!I84</f>
        <v/>
      </c>
      <c r="K55" s="39" t="str">
        <f t="shared" si="18"/>
        <v/>
      </c>
      <c r="L55" s="29" t="str">
        <f>Sheet2!L84</f>
        <v/>
      </c>
      <c r="M55" s="106"/>
      <c r="N55" s="30" t="str">
        <f>RIGHT(Sheet2!D119,4)</f>
        <v>2375</v>
      </c>
      <c r="O55" s="31">
        <f>Sheet2!E119</f>
        <v>0.26</v>
      </c>
      <c r="P55" s="31">
        <f>Sheet2!F119</f>
        <v>-2.0000000000000018E-2</v>
      </c>
      <c r="Q55" s="53">
        <f>Sheet2!K119</f>
        <v>-7.1428571428571438E-2</v>
      </c>
      <c r="R55" s="76">
        <f>Sheet2!M119</f>
        <v>13.983000000000001</v>
      </c>
      <c r="S55" s="79">
        <f>Sheet2!G119</f>
        <v>1615</v>
      </c>
      <c r="T55" s="33">
        <f>Sheet2!H119</f>
        <v>1886</v>
      </c>
      <c r="U55" s="34">
        <f>Sheet2!I119</f>
        <v>-271</v>
      </c>
      <c r="V55" s="34">
        <f t="shared" si="19"/>
        <v>-271</v>
      </c>
      <c r="W55" s="46">
        <f>Sheet2!L119</f>
        <v>-0.14369034994697774</v>
      </c>
    </row>
    <row r="56" spans="2:23" x14ac:dyDescent="0.25">
      <c r="B56" s="107"/>
      <c r="C56" s="30" t="str">
        <f>RIGHT(Sheet2!D85,4)</f>
        <v>2400</v>
      </c>
      <c r="D56" s="31">
        <f>Sheet2!E85</f>
        <v>19.850000000000001</v>
      </c>
      <c r="E56" s="31">
        <f>Sheet2!F85</f>
        <v>-0.55000000000000071</v>
      </c>
      <c r="F56" s="31">
        <f>Sheet2!K85</f>
        <v>-2.6960784313725492E-2</v>
      </c>
      <c r="G56" s="36">
        <f>Sheet2!M85</f>
        <v>19.425000000000001</v>
      </c>
      <c r="H56" s="32" t="str">
        <f>Sheet2!G85</f>
        <v/>
      </c>
      <c r="I56" s="32">
        <f>Sheet2!H85</f>
        <v>12</v>
      </c>
      <c r="J56" s="33" t="str">
        <f>Sheet2!I85</f>
        <v/>
      </c>
      <c r="K56" s="39" t="str">
        <f t="shared" si="18"/>
        <v/>
      </c>
      <c r="L56" s="29" t="str">
        <f>Sheet2!L85</f>
        <v/>
      </c>
      <c r="M56" s="106"/>
      <c r="N56" s="30" t="str">
        <f>RIGHT(Sheet2!D120,4)</f>
        <v>2400</v>
      </c>
      <c r="O56" s="31">
        <f>Sheet2!E120</f>
        <v>0.36</v>
      </c>
      <c r="P56" s="31">
        <f>Sheet2!F120</f>
        <v>0</v>
      </c>
      <c r="Q56" s="53">
        <f>Sheet2!K120</f>
        <v>0</v>
      </c>
      <c r="R56" s="76">
        <f>Sheet2!M120</f>
        <v>13.497</v>
      </c>
      <c r="S56" s="79">
        <f>Sheet2!G120</f>
        <v>1772</v>
      </c>
      <c r="T56" s="33">
        <f>Sheet2!H120</f>
        <v>2075</v>
      </c>
      <c r="U56" s="34">
        <f>Sheet2!I120</f>
        <v>-303</v>
      </c>
      <c r="V56" s="34">
        <f t="shared" si="19"/>
        <v>-303</v>
      </c>
      <c r="W56" s="46">
        <f>Sheet2!L120</f>
        <v>-0.14602409638554217</v>
      </c>
    </row>
    <row r="57" spans="2:23" x14ac:dyDescent="0.25">
      <c r="B57" s="107"/>
      <c r="C57" s="30" t="str">
        <f>RIGHT(Sheet2!D86,4)</f>
        <v>2425</v>
      </c>
      <c r="D57" s="31">
        <f>Sheet2!E86</f>
        <v>17</v>
      </c>
      <c r="E57" s="31">
        <f>Sheet2!F86</f>
        <v>0.89999999999999858</v>
      </c>
      <c r="F57" s="31">
        <f>Sheet2!K86</f>
        <v>-2.2988505747126436E-2</v>
      </c>
      <c r="G57" s="36">
        <f>Sheet2!M86</f>
        <v>15.904999999999999</v>
      </c>
      <c r="H57" s="32" t="str">
        <f>Sheet2!G86</f>
        <v/>
      </c>
      <c r="I57" s="32" t="str">
        <f>Sheet2!H86</f>
        <v/>
      </c>
      <c r="J57" s="33" t="str">
        <f>Sheet2!I86</f>
        <v/>
      </c>
      <c r="K57" s="39" t="str">
        <f t="shared" si="18"/>
        <v/>
      </c>
      <c r="L57" s="29" t="str">
        <f>Sheet2!L86</f>
        <v/>
      </c>
      <c r="M57" s="106"/>
      <c r="N57" s="30" t="str">
        <f>RIGHT(Sheet2!D121,4)</f>
        <v>2425</v>
      </c>
      <c r="O57" s="31">
        <f>Sheet2!E121</f>
        <v>0.52</v>
      </c>
      <c r="P57" s="31">
        <f>Sheet2!F121</f>
        <v>-1.0000000000000009E-2</v>
      </c>
      <c r="Q57" s="53">
        <f>Sheet2!K121</f>
        <v>-1.8867924528301886E-2</v>
      </c>
      <c r="R57" s="76">
        <f>Sheet2!M121</f>
        <v>13.151</v>
      </c>
      <c r="S57" s="79">
        <f>Sheet2!G121</f>
        <v>1381</v>
      </c>
      <c r="T57" s="33">
        <f>Sheet2!H121</f>
        <v>2671</v>
      </c>
      <c r="U57" s="34">
        <f>Sheet2!I121</f>
        <v>-1290</v>
      </c>
      <c r="V57" s="34">
        <f t="shared" si="19"/>
        <v>-1290</v>
      </c>
      <c r="W57" s="46">
        <f>Sheet2!L121</f>
        <v>-0.48296518157993262</v>
      </c>
    </row>
    <row r="58" spans="2:23" x14ac:dyDescent="0.25">
      <c r="B58" s="107"/>
      <c r="C58" s="30" t="str">
        <f>RIGHT(Sheet2!D87,4)</f>
        <v>2450</v>
      </c>
      <c r="D58" s="31">
        <f>Sheet2!E87</f>
        <v>15.200000000000001</v>
      </c>
      <c r="E58" s="31">
        <f>Sheet2!F87</f>
        <v>0.10000000000000142</v>
      </c>
      <c r="F58" s="31">
        <f>Sheet2!K87</f>
        <v>6.6225165562913916E-3</v>
      </c>
      <c r="G58" s="36">
        <f>Sheet2!M87</f>
        <v>17.074000000000002</v>
      </c>
      <c r="H58" s="32" t="str">
        <f>Sheet2!G87</f>
        <v/>
      </c>
      <c r="I58" s="32" t="str">
        <f>Sheet2!H87</f>
        <v/>
      </c>
      <c r="J58" s="33" t="str">
        <f>Sheet2!I87</f>
        <v/>
      </c>
      <c r="K58" s="39" t="str">
        <f t="shared" si="18"/>
        <v/>
      </c>
      <c r="L58" s="29" t="str">
        <f>Sheet2!L87</f>
        <v/>
      </c>
      <c r="M58" s="106"/>
      <c r="N58" s="30" t="str">
        <f>RIGHT(Sheet2!D122,4)</f>
        <v>2450</v>
      </c>
      <c r="O58" s="31">
        <f>Sheet2!E122</f>
        <v>0.71</v>
      </c>
      <c r="P58" s="31">
        <f>Sheet2!F122</f>
        <v>3.9999999999999925E-2</v>
      </c>
      <c r="Q58" s="53">
        <f>Sheet2!K122</f>
        <v>5.9701492537313439E-2</v>
      </c>
      <c r="R58" s="76">
        <f>Sheet2!M122</f>
        <v>12.625999999999999</v>
      </c>
      <c r="S58" s="79">
        <f>Sheet2!G122</f>
        <v>2187</v>
      </c>
      <c r="T58" s="33">
        <f>Sheet2!H122</f>
        <v>3386</v>
      </c>
      <c r="U58" s="34">
        <f>Sheet2!I122</f>
        <v>-1199</v>
      </c>
      <c r="V58" s="34">
        <f t="shared" si="19"/>
        <v>-1199</v>
      </c>
      <c r="W58" s="46">
        <f>Sheet2!L122</f>
        <v>-0.35410513880685174</v>
      </c>
    </row>
    <row r="59" spans="2:23" x14ac:dyDescent="0.25">
      <c r="B59" s="107"/>
      <c r="C59" s="30" t="str">
        <f>RIGHT(Sheet2!D88,4)</f>
        <v>2475</v>
      </c>
      <c r="D59" s="31">
        <f>Sheet2!E88</f>
        <v>13.700000000000001</v>
      </c>
      <c r="E59" s="31">
        <f>Sheet2!F88</f>
        <v>0.5</v>
      </c>
      <c r="F59" s="31">
        <f>Sheet2!K88</f>
        <v>3.787878787878788E-2</v>
      </c>
      <c r="G59" s="36">
        <f>Sheet2!M88</f>
        <v>18.521000000000001</v>
      </c>
      <c r="H59" s="32">
        <f>Sheet2!G88</f>
        <v>2</v>
      </c>
      <c r="I59" s="32" t="str">
        <f>Sheet2!H88</f>
        <v/>
      </c>
      <c r="J59" s="33" t="str">
        <f>Sheet2!I88</f>
        <v/>
      </c>
      <c r="K59" s="39" t="str">
        <f t="shared" si="18"/>
        <v/>
      </c>
      <c r="L59" s="29" t="str">
        <f>Sheet2!L88</f>
        <v/>
      </c>
      <c r="M59" s="106"/>
      <c r="N59" s="30" t="str">
        <f>RIGHT(Sheet2!D123,4)</f>
        <v>2475</v>
      </c>
      <c r="O59" s="31">
        <f>Sheet2!E123</f>
        <v>0.97</v>
      </c>
      <c r="P59" s="31">
        <f>Sheet2!F123</f>
        <v>5.9999999999999942E-2</v>
      </c>
      <c r="Q59" s="53">
        <f>Sheet2!K123</f>
        <v>6.5934065934065936E-2</v>
      </c>
      <c r="R59" s="76">
        <f>Sheet2!M123</f>
        <v>12.101000000000001</v>
      </c>
      <c r="S59" s="79">
        <f>Sheet2!G123</f>
        <v>2034</v>
      </c>
      <c r="T59" s="33">
        <f>Sheet2!H123</f>
        <v>2993</v>
      </c>
      <c r="U59" s="34">
        <f>Sheet2!I123</f>
        <v>-959</v>
      </c>
      <c r="V59" s="34">
        <f t="shared" si="19"/>
        <v>-959</v>
      </c>
      <c r="W59" s="46">
        <f>Sheet2!L123</f>
        <v>-0.32041430003341131</v>
      </c>
    </row>
    <row r="60" spans="2:23" x14ac:dyDescent="0.25">
      <c r="B60" s="107"/>
      <c r="C60" s="30" t="str">
        <f>RIGHT(Sheet2!D89,4)</f>
        <v>2500</v>
      </c>
      <c r="D60" s="31">
        <f>Sheet2!E89</f>
        <v>11.15</v>
      </c>
      <c r="E60" s="31">
        <f>Sheet2!F89</f>
        <v>5.0000000000000711E-2</v>
      </c>
      <c r="F60" s="31">
        <f>Sheet2!K89</f>
        <v>4.5045045045045045E-3</v>
      </c>
      <c r="G60" s="36">
        <f>Sheet2!M89</f>
        <v>16.062999999999999</v>
      </c>
      <c r="H60" s="32">
        <f>Sheet2!G89</f>
        <v>20</v>
      </c>
      <c r="I60" s="32">
        <f>Sheet2!H89</f>
        <v>7</v>
      </c>
      <c r="J60" s="33">
        <f>Sheet2!I89</f>
        <v>13</v>
      </c>
      <c r="K60" s="39">
        <f t="shared" si="18"/>
        <v>13</v>
      </c>
      <c r="L60" s="29">
        <f>Sheet2!L89</f>
        <v>1.8571428571428572</v>
      </c>
      <c r="M60" s="106"/>
      <c r="N60" s="30" t="str">
        <f>RIGHT(Sheet2!D124,4)</f>
        <v>2500</v>
      </c>
      <c r="O60" s="31">
        <f>Sheet2!E124</f>
        <v>1.33</v>
      </c>
      <c r="P60" s="31">
        <f>Sheet2!F124</f>
        <v>6.0000000000000053E-2</v>
      </c>
      <c r="Q60" s="53">
        <f>Sheet2!K124</f>
        <v>4.7244094488188976E-2</v>
      </c>
      <c r="R60" s="76">
        <f>Sheet2!M124</f>
        <v>11.595000000000001</v>
      </c>
      <c r="S60" s="79">
        <f>Sheet2!G124</f>
        <v>3126</v>
      </c>
      <c r="T60" s="33">
        <f>Sheet2!H124</f>
        <v>3224</v>
      </c>
      <c r="U60" s="34">
        <f>Sheet2!I124</f>
        <v>-98</v>
      </c>
      <c r="V60" s="34">
        <f t="shared" si="19"/>
        <v>-98</v>
      </c>
      <c r="W60" s="46">
        <f>Sheet2!L124</f>
        <v>-3.0397022332506202E-2</v>
      </c>
    </row>
    <row r="61" spans="2:23" x14ac:dyDescent="0.25">
      <c r="B61" s="107"/>
      <c r="C61" s="30" t="str">
        <f>RIGHT(Sheet2!D90,4)</f>
        <v>2525</v>
      </c>
      <c r="D61" s="31">
        <f>Sheet2!E90</f>
        <v>8.8000000000000007</v>
      </c>
      <c r="E61" s="31">
        <f>Sheet2!F90</f>
        <v>-0.34999999999999964</v>
      </c>
      <c r="F61" s="31">
        <f>Sheet2!K90</f>
        <v>-3.825136612021858E-2</v>
      </c>
      <c r="G61" s="36">
        <f>Sheet2!M90</f>
        <v>14.118</v>
      </c>
      <c r="H61" s="32">
        <f>Sheet2!G90</f>
        <v>6</v>
      </c>
      <c r="I61" s="32">
        <f>Sheet2!H90</f>
        <v>11</v>
      </c>
      <c r="J61" s="33">
        <f>Sheet2!I90</f>
        <v>-5</v>
      </c>
      <c r="K61" s="39">
        <f t="shared" si="18"/>
        <v>-5</v>
      </c>
      <c r="L61" s="29">
        <f>Sheet2!L90</f>
        <v>-0.45454545454545453</v>
      </c>
      <c r="M61" s="106"/>
      <c r="N61" s="30" t="str">
        <f>RIGHT(Sheet2!D125,4)</f>
        <v>2525</v>
      </c>
      <c r="O61" s="31">
        <f>Sheet2!E125</f>
        <v>1.81</v>
      </c>
      <c r="P61" s="31">
        <f>Sheet2!F125</f>
        <v>0.10000000000000009</v>
      </c>
      <c r="Q61" s="53">
        <f>Sheet2!K125</f>
        <v>5.8479532163742694E-2</v>
      </c>
      <c r="R61" s="76">
        <f>Sheet2!M125</f>
        <v>11.071</v>
      </c>
      <c r="S61" s="79">
        <f>Sheet2!G125</f>
        <v>1541</v>
      </c>
      <c r="T61" s="33">
        <f>Sheet2!H125</f>
        <v>1313</v>
      </c>
      <c r="U61" s="34">
        <f>Sheet2!I125</f>
        <v>228</v>
      </c>
      <c r="V61" s="34">
        <f t="shared" si="19"/>
        <v>228</v>
      </c>
      <c r="W61" s="46">
        <f>Sheet2!L125</f>
        <v>0.17364813404417365</v>
      </c>
    </row>
    <row r="62" spans="2:23" x14ac:dyDescent="0.25">
      <c r="B62" s="107"/>
      <c r="C62" s="30" t="str">
        <f>RIGHT(Sheet2!D91,4)</f>
        <v>2550</v>
      </c>
      <c r="D62" s="31">
        <f>Sheet2!E91</f>
        <v>7.1000000000000005</v>
      </c>
      <c r="E62" s="31">
        <f>Sheet2!F91</f>
        <v>-0.29999999999999982</v>
      </c>
      <c r="F62" s="31">
        <f>Sheet2!K91</f>
        <v>-4.0540540540540543E-2</v>
      </c>
      <c r="G62" s="36">
        <f>Sheet2!M91</f>
        <v>13.772</v>
      </c>
      <c r="H62" s="32">
        <f>Sheet2!G91</f>
        <v>51</v>
      </c>
      <c r="I62" s="32">
        <f>Sheet2!H91</f>
        <v>54</v>
      </c>
      <c r="J62" s="33">
        <f>Sheet2!I91</f>
        <v>-3</v>
      </c>
      <c r="K62" s="39">
        <f t="shared" si="18"/>
        <v>-3</v>
      </c>
      <c r="L62" s="29">
        <f>Sheet2!L91</f>
        <v>-5.5555555555555552E-2</v>
      </c>
      <c r="M62" s="106"/>
      <c r="N62" s="30" t="str">
        <f>RIGHT(Sheet2!D126,4)</f>
        <v>2550</v>
      </c>
      <c r="O62" s="31">
        <f>Sheet2!E126</f>
        <v>2.46</v>
      </c>
      <c r="P62" s="31">
        <f>Sheet2!F126</f>
        <v>0.12000000000000011</v>
      </c>
      <c r="Q62" s="53">
        <f>Sheet2!K126</f>
        <v>5.1282051282051287E-2</v>
      </c>
      <c r="R62" s="76">
        <f>Sheet2!M126</f>
        <v>10.564</v>
      </c>
      <c r="S62" s="79">
        <f>Sheet2!G126</f>
        <v>1517</v>
      </c>
      <c r="T62" s="33">
        <f>Sheet2!H126</f>
        <v>978</v>
      </c>
      <c r="U62" s="34">
        <f>Sheet2!I126</f>
        <v>539</v>
      </c>
      <c r="V62" s="34">
        <f t="shared" si="19"/>
        <v>539</v>
      </c>
      <c r="W62" s="46">
        <f>Sheet2!L126</f>
        <v>0.55112474437627812</v>
      </c>
    </row>
    <row r="63" spans="2:23" x14ac:dyDescent="0.25">
      <c r="B63" s="107"/>
      <c r="C63" s="82" t="str">
        <f>RIGHT(Sheet2!D92,4)</f>
        <v>2575</v>
      </c>
      <c r="D63" s="75">
        <f>Sheet2!E92</f>
        <v>5.5</v>
      </c>
      <c r="E63" s="75">
        <f>Sheet2!F92</f>
        <v>-0.15000000000000036</v>
      </c>
      <c r="F63" s="75">
        <f>Sheet2!K92</f>
        <v>-2.6548672566371681E-2</v>
      </c>
      <c r="G63" s="41">
        <f>Sheet2!M92</f>
        <v>13.228999999999999</v>
      </c>
      <c r="H63" s="83">
        <f>Sheet2!G92</f>
        <v>91</v>
      </c>
      <c r="I63" s="83">
        <f>Sheet2!H92</f>
        <v>119</v>
      </c>
      <c r="J63" s="84">
        <f>Sheet2!I92</f>
        <v>-28</v>
      </c>
      <c r="K63" s="44">
        <f t="shared" si="18"/>
        <v>-28</v>
      </c>
      <c r="L63" s="45">
        <f>Sheet2!L92</f>
        <v>-0.23529411764705882</v>
      </c>
      <c r="M63" s="106"/>
      <c r="N63" s="82" t="str">
        <f>RIGHT(Sheet2!D127,4)</f>
        <v>2575</v>
      </c>
      <c r="O63" s="75">
        <f>Sheet2!E127</f>
        <v>3.35</v>
      </c>
      <c r="P63" s="75">
        <f>Sheet2!F127</f>
        <v>0.14999999999999991</v>
      </c>
      <c r="Q63" s="105">
        <f>Sheet2!K127</f>
        <v>4.6875E-2</v>
      </c>
      <c r="R63" s="77">
        <f>Sheet2!M127</f>
        <v>10.147</v>
      </c>
      <c r="S63" s="80">
        <f>Sheet2!G127</f>
        <v>801</v>
      </c>
      <c r="T63" s="84">
        <f>Sheet2!H127</f>
        <v>609</v>
      </c>
      <c r="U63" s="81">
        <f>Sheet2!I127</f>
        <v>192</v>
      </c>
      <c r="V63" s="81">
        <f t="shared" si="19"/>
        <v>192</v>
      </c>
      <c r="W63" s="104">
        <f>Sheet2!L127</f>
        <v>0.31527093596059114</v>
      </c>
    </row>
    <row r="64" spans="2:23" x14ac:dyDescent="0.25">
      <c r="B64" s="107"/>
      <c r="C64" s="30" t="str">
        <f>RIGHT(Sheet2!D93,4)</f>
        <v>2600</v>
      </c>
      <c r="D64" s="31">
        <f>Sheet2!E93</f>
        <v>4.1500000000000004</v>
      </c>
      <c r="E64" s="31">
        <f>Sheet2!F93</f>
        <v>-0.14999999999999947</v>
      </c>
      <c r="F64" s="31">
        <f>Sheet2!K93</f>
        <v>-3.4883720930232558E-2</v>
      </c>
      <c r="G64" s="36">
        <f>Sheet2!M93</f>
        <v>12.845000000000001</v>
      </c>
      <c r="H64" s="32">
        <f>Sheet2!G93</f>
        <v>616</v>
      </c>
      <c r="I64" s="32">
        <f>Sheet2!H93</f>
        <v>427</v>
      </c>
      <c r="J64" s="33">
        <f>Sheet2!I93</f>
        <v>189</v>
      </c>
      <c r="K64" s="39">
        <f t="shared" si="18"/>
        <v>189</v>
      </c>
      <c r="L64" s="29">
        <f>Sheet2!L93</f>
        <v>0.44262295081967212</v>
      </c>
      <c r="M64" s="106"/>
      <c r="N64" s="30" t="str">
        <f>RIGHT(Sheet2!D128,4)</f>
        <v>2600</v>
      </c>
      <c r="O64" s="31">
        <f>Sheet2!E128</f>
        <v>4.3500000000000005</v>
      </c>
      <c r="P64" s="31">
        <f>Sheet2!F128</f>
        <v>5.0000000000000711E-2</v>
      </c>
      <c r="Q64" s="53">
        <f>Sheet2!K128</f>
        <v>1.1627906976744186E-2</v>
      </c>
      <c r="R64" s="76">
        <f>Sheet2!M128</f>
        <v>9.36</v>
      </c>
      <c r="S64" s="79">
        <f>Sheet2!G128</f>
        <v>352</v>
      </c>
      <c r="T64" s="33">
        <f>Sheet2!H128</f>
        <v>268</v>
      </c>
      <c r="U64" s="34">
        <f>Sheet2!I128</f>
        <v>84</v>
      </c>
      <c r="V64" s="34">
        <f t="shared" si="19"/>
        <v>84</v>
      </c>
      <c r="W64" s="46">
        <f>Sheet2!L128</f>
        <v>0.31343283582089554</v>
      </c>
    </row>
    <row r="65" spans="2:24" x14ac:dyDescent="0.25">
      <c r="B65" s="107"/>
      <c r="C65" s="30" t="str">
        <f>RIGHT(Sheet2!D94,4)</f>
        <v>2625</v>
      </c>
      <c r="D65" s="31">
        <f>Sheet2!E94</f>
        <v>2.97</v>
      </c>
      <c r="E65" s="31">
        <f>Sheet2!F94</f>
        <v>-0.12999999999999989</v>
      </c>
      <c r="F65" s="31">
        <f>Sheet2!K94</f>
        <v>-4.1935483870967738E-2</v>
      </c>
      <c r="G65" s="36">
        <f>Sheet2!M94</f>
        <v>12.356999999999999</v>
      </c>
      <c r="H65" s="32">
        <f>Sheet2!G94</f>
        <v>613</v>
      </c>
      <c r="I65" s="32">
        <f>Sheet2!H94</f>
        <v>823</v>
      </c>
      <c r="J65" s="33">
        <f>Sheet2!I94</f>
        <v>-210</v>
      </c>
      <c r="K65" s="39">
        <f t="shared" si="18"/>
        <v>-210</v>
      </c>
      <c r="L65" s="29">
        <f>Sheet2!L94</f>
        <v>-0.25516403402187121</v>
      </c>
      <c r="M65" s="106"/>
      <c r="N65" s="30" t="str">
        <f>RIGHT(Sheet2!D129,4)</f>
        <v>2625</v>
      </c>
      <c r="O65" s="31">
        <f>Sheet2!E129</f>
        <v>5.75</v>
      </c>
      <c r="P65" s="31">
        <f>Sheet2!F129</f>
        <v>4.9999999999999822E-2</v>
      </c>
      <c r="Q65" s="53">
        <f>Sheet2!K129</f>
        <v>8.771929824561403E-3</v>
      </c>
      <c r="R65" s="76">
        <f>Sheet2!M129</f>
        <v>8.8650000000000002</v>
      </c>
      <c r="S65" s="79">
        <f>Sheet2!G129</f>
        <v>128</v>
      </c>
      <c r="T65" s="33">
        <f>Sheet2!H129</f>
        <v>87</v>
      </c>
      <c r="U65" s="34">
        <f>Sheet2!I129</f>
        <v>41</v>
      </c>
      <c r="V65" s="34">
        <f t="shared" si="19"/>
        <v>41</v>
      </c>
      <c r="W65" s="46">
        <f>Sheet2!L129</f>
        <v>0.47126436781609193</v>
      </c>
    </row>
    <row r="66" spans="2:24" x14ac:dyDescent="0.25">
      <c r="B66" s="107"/>
      <c r="C66" s="30" t="str">
        <f>RIGHT(Sheet2!D95,4)</f>
        <v>2650</v>
      </c>
      <c r="D66" s="31">
        <f>Sheet2!E95</f>
        <v>2</v>
      </c>
      <c r="E66" s="31">
        <f>Sheet2!F95</f>
        <v>-0.11999999999999966</v>
      </c>
      <c r="F66" s="31">
        <f>Sheet2!K95</f>
        <v>-6.9767441860465115E-2</v>
      </c>
      <c r="G66" s="36">
        <f>Sheet2!M95</f>
        <v>11.840999999999999</v>
      </c>
      <c r="H66" s="32">
        <f>Sheet2!G95</f>
        <v>1936</v>
      </c>
      <c r="I66" s="32">
        <f>Sheet2!H95</f>
        <v>2243</v>
      </c>
      <c r="J66" s="33">
        <f>Sheet2!I95</f>
        <v>-307</v>
      </c>
      <c r="K66" s="39">
        <f t="shared" si="18"/>
        <v>-307</v>
      </c>
      <c r="L66" s="29">
        <f>Sheet2!L95</f>
        <v>-0.13687026304057068</v>
      </c>
      <c r="M66" s="106"/>
      <c r="N66" s="30" t="str">
        <f>RIGHT(Sheet2!D130,4)</f>
        <v>2650</v>
      </c>
      <c r="O66" s="31">
        <f>Sheet2!E130</f>
        <v>7.3500000000000005</v>
      </c>
      <c r="P66" s="31">
        <f>Sheet2!F130</f>
        <v>0.15000000000000036</v>
      </c>
      <c r="Q66" s="53">
        <f>Sheet2!K130</f>
        <v>2.0833333333333336E-2</v>
      </c>
      <c r="R66" s="76">
        <f>Sheet2!M130</f>
        <v>7.99</v>
      </c>
      <c r="S66" s="79">
        <f>Sheet2!G130</f>
        <v>73</v>
      </c>
      <c r="T66" s="33">
        <f>Sheet2!H130</f>
        <v>33</v>
      </c>
      <c r="U66" s="34">
        <f>Sheet2!I130</f>
        <v>40</v>
      </c>
      <c r="V66" s="34">
        <f t="shared" si="19"/>
        <v>40</v>
      </c>
      <c r="W66" s="46">
        <f>Sheet2!L130</f>
        <v>1.2121212121212122</v>
      </c>
    </row>
    <row r="67" spans="2:24" x14ac:dyDescent="0.25">
      <c r="B67" s="107"/>
      <c r="C67" s="30" t="str">
        <f>RIGHT(Sheet2!D96,4)</f>
        <v>2675</v>
      </c>
      <c r="D67" s="31">
        <f>Sheet2!E96</f>
        <v>1.34</v>
      </c>
      <c r="E67" s="31">
        <f>Sheet2!F96</f>
        <v>-0.11999999999999988</v>
      </c>
      <c r="F67" s="31">
        <f>Sheet2!K96</f>
        <v>-8.2191780821917818E-2</v>
      </c>
      <c r="G67" s="36">
        <f>Sheet2!M96</f>
        <v>11.641</v>
      </c>
      <c r="H67" s="32">
        <f>Sheet2!G96</f>
        <v>2161</v>
      </c>
      <c r="I67" s="32">
        <f>Sheet2!H96</f>
        <v>3304</v>
      </c>
      <c r="J67" s="33">
        <f>Sheet2!I96</f>
        <v>-1143</v>
      </c>
      <c r="K67" s="39">
        <f t="shared" si="18"/>
        <v>-1143</v>
      </c>
      <c r="L67" s="29">
        <f>Sheet2!L96</f>
        <v>-0.34594430992736075</v>
      </c>
      <c r="M67" s="106"/>
      <c r="N67" s="30" t="str">
        <f>RIGHT(Sheet2!D131,4)</f>
        <v>2675</v>
      </c>
      <c r="O67" s="31">
        <f>Sheet2!E131</f>
        <v>9.35</v>
      </c>
      <c r="P67" s="31">
        <f>Sheet2!F131</f>
        <v>0.25</v>
      </c>
      <c r="Q67" s="53">
        <f>Sheet2!K131</f>
        <v>2.7472527472527472E-2</v>
      </c>
      <c r="R67" s="76">
        <f>Sheet2!M131</f>
        <v>7.3620000000000001</v>
      </c>
      <c r="S67" s="79">
        <f>Sheet2!G131</f>
        <v>34</v>
      </c>
      <c r="T67" s="33">
        <f>Sheet2!H131</f>
        <v>16</v>
      </c>
      <c r="U67" s="34">
        <f>Sheet2!I131</f>
        <v>18</v>
      </c>
      <c r="V67" s="34">
        <f t="shared" si="19"/>
        <v>18</v>
      </c>
      <c r="W67" s="46">
        <f>Sheet2!L131</f>
        <v>1.125</v>
      </c>
      <c r="X67" s="10"/>
    </row>
    <row r="68" spans="2:24" x14ac:dyDescent="0.25">
      <c r="B68" s="107"/>
      <c r="C68" s="30" t="str">
        <f>RIGHT(Sheet2!D97,4)</f>
        <v>2700</v>
      </c>
      <c r="D68" s="31">
        <f>Sheet2!E97</f>
        <v>0.86</v>
      </c>
      <c r="E68" s="31">
        <f>Sheet2!F97</f>
        <v>-9.9999999999999978E-2</v>
      </c>
      <c r="F68" s="31">
        <f>Sheet2!K97</f>
        <v>-0.10416666666666666</v>
      </c>
      <c r="G68" s="36">
        <f>Sheet2!M97</f>
        <v>11.461</v>
      </c>
      <c r="H68" s="32">
        <f>Sheet2!G97</f>
        <v>3715</v>
      </c>
      <c r="I68" s="32">
        <f>Sheet2!H97</f>
        <v>4192</v>
      </c>
      <c r="J68" s="33">
        <f>Sheet2!I97</f>
        <v>-477</v>
      </c>
      <c r="K68" s="39">
        <f t="shared" si="18"/>
        <v>-477</v>
      </c>
      <c r="L68" s="29">
        <f>Sheet2!L97</f>
        <v>-0.1137881679389313</v>
      </c>
      <c r="M68" s="106"/>
      <c r="N68" s="30" t="str">
        <f>RIGHT(Sheet2!D132,4)</f>
        <v>2700</v>
      </c>
      <c r="O68" s="31">
        <f>Sheet2!E132</f>
        <v>11.4</v>
      </c>
      <c r="P68" s="31">
        <f>Sheet2!F132</f>
        <v>0.30000000000000071</v>
      </c>
      <c r="Q68" s="53">
        <f>Sheet2!K132</f>
        <v>2.7027027027027025E-2</v>
      </c>
      <c r="R68" s="76" t="str">
        <f>Sheet2!M132</f>
        <v/>
      </c>
      <c r="S68" s="79" t="str">
        <f>Sheet2!G132</f>
        <v/>
      </c>
      <c r="T68" s="33">
        <f>Sheet2!H132</f>
        <v>4</v>
      </c>
      <c r="U68" s="34" t="str">
        <f>Sheet2!I132</f>
        <v/>
      </c>
      <c r="V68" s="34" t="str">
        <f t="shared" si="19"/>
        <v/>
      </c>
      <c r="W68" s="46" t="str">
        <f>Sheet2!L132</f>
        <v/>
      </c>
      <c r="X68" s="10"/>
    </row>
    <row r="69" spans="2:24" x14ac:dyDescent="0.25">
      <c r="B69" s="107"/>
      <c r="C69" s="30" t="str">
        <f>RIGHT(Sheet2!D98,4)</f>
        <v>2725</v>
      </c>
      <c r="D69" s="31">
        <f>Sheet2!E98</f>
        <v>0.56000000000000005</v>
      </c>
      <c r="E69" s="31">
        <f>Sheet2!F98</f>
        <v>-4.9999999999999933E-2</v>
      </c>
      <c r="F69" s="31">
        <f>Sheet2!K98</f>
        <v>-8.1967213114754092E-2</v>
      </c>
      <c r="G69" s="36">
        <f>Sheet2!M98</f>
        <v>11.486000000000001</v>
      </c>
      <c r="H69" s="32">
        <f>Sheet2!G98</f>
        <v>3788</v>
      </c>
      <c r="I69" s="32">
        <f>Sheet2!H98</f>
        <v>4075</v>
      </c>
      <c r="J69" s="33">
        <f>Sheet2!I98</f>
        <v>-287</v>
      </c>
      <c r="K69" s="39">
        <f t="shared" si="18"/>
        <v>-287</v>
      </c>
      <c r="L69" s="29">
        <f>Sheet2!L98</f>
        <v>-7.0429447852760729E-2</v>
      </c>
      <c r="M69" s="106"/>
      <c r="N69" s="30" t="str">
        <f>RIGHT(Sheet2!D133,4)</f>
        <v>2725</v>
      </c>
      <c r="O69" s="31">
        <f>Sheet2!E133</f>
        <v>13.4</v>
      </c>
      <c r="P69" s="31">
        <f>Sheet2!F133</f>
        <v>-0.84999999999999964</v>
      </c>
      <c r="Q69" s="53">
        <f>Sheet2!K133</f>
        <v>-5.9649122807017542E-2</v>
      </c>
      <c r="R69" s="76" t="str">
        <f>Sheet2!M133</f>
        <v/>
      </c>
      <c r="S69" s="79" t="str">
        <f>Sheet2!G133</f>
        <v/>
      </c>
      <c r="T69" s="33" t="str">
        <f>Sheet2!H133</f>
        <v/>
      </c>
      <c r="U69" s="34" t="str">
        <f>Sheet2!I133</f>
        <v/>
      </c>
      <c r="V69" s="34" t="str">
        <f t="shared" si="19"/>
        <v/>
      </c>
      <c r="W69" s="46" t="str">
        <f>Sheet2!L133</f>
        <v/>
      </c>
      <c r="X69" s="10"/>
    </row>
    <row r="70" spans="2:24" x14ac:dyDescent="0.25">
      <c r="B70" s="107"/>
      <c r="C70" s="30" t="str">
        <f>RIGHT(Sheet2!D99,4)</f>
        <v>2750</v>
      </c>
      <c r="D70" s="31">
        <f>Sheet2!E99</f>
        <v>0.33</v>
      </c>
      <c r="E70" s="31">
        <f>Sheet2!F99</f>
        <v>-3.999999999999998E-2</v>
      </c>
      <c r="F70" s="31">
        <f>Sheet2!K99</f>
        <v>-0.1081081081081081</v>
      </c>
      <c r="G70" s="36">
        <f>Sheet2!M99</f>
        <v>11.323</v>
      </c>
      <c r="H70" s="32">
        <f>Sheet2!G99</f>
        <v>2739</v>
      </c>
      <c r="I70" s="32">
        <f>Sheet2!H99</f>
        <v>5057</v>
      </c>
      <c r="J70" s="33">
        <f>Sheet2!I99</f>
        <v>-2318</v>
      </c>
      <c r="K70" s="39">
        <f t="shared" si="18"/>
        <v>-2318</v>
      </c>
      <c r="L70" s="29">
        <f>Sheet2!L99</f>
        <v>-0.4583745303539648</v>
      </c>
      <c r="M70" s="106"/>
      <c r="N70" s="30" t="str">
        <f>RIGHT(Sheet2!D134,4)</f>
        <v>2750</v>
      </c>
      <c r="O70" s="31">
        <f>Sheet2!E134</f>
        <v>14.950000000000001</v>
      </c>
      <c r="P70" s="31">
        <f>Sheet2!F134</f>
        <v>-0.64999999999999858</v>
      </c>
      <c r="Q70" s="53">
        <f>Sheet2!K134</f>
        <v>-4.1666666666666671E-2</v>
      </c>
      <c r="R70" s="76" t="str">
        <f>Sheet2!M134</f>
        <v/>
      </c>
      <c r="S70" s="79" t="str">
        <f>Sheet2!G134</f>
        <v/>
      </c>
      <c r="T70" s="33" t="str">
        <f>Sheet2!H134</f>
        <v/>
      </c>
      <c r="U70" s="34" t="str">
        <f>Sheet2!I134</f>
        <v/>
      </c>
      <c r="V70" s="34" t="str">
        <f t="shared" si="19"/>
        <v/>
      </c>
      <c r="W70" s="46" t="str">
        <f>Sheet2!L134</f>
        <v/>
      </c>
      <c r="X70" s="10"/>
    </row>
    <row r="71" spans="2:24" x14ac:dyDescent="0.25">
      <c r="B71" s="107"/>
      <c r="C71" s="30" t="str">
        <f>RIGHT(Sheet2!D100,4)</f>
        <v>2775</v>
      </c>
      <c r="D71" s="31">
        <f>Sheet2!E100</f>
        <v>0.21</v>
      </c>
      <c r="E71" s="31">
        <f>Sheet2!F100</f>
        <v>-4.0000000000000008E-2</v>
      </c>
      <c r="F71" s="31">
        <f>Sheet2!K100</f>
        <v>-0.16</v>
      </c>
      <c r="G71" s="36">
        <f>Sheet2!M100</f>
        <v>11.451000000000001</v>
      </c>
      <c r="H71" s="32">
        <f>Sheet2!G100</f>
        <v>1344</v>
      </c>
      <c r="I71" s="32">
        <f>Sheet2!H100</f>
        <v>1769</v>
      </c>
      <c r="J71" s="33">
        <f>Sheet2!I100</f>
        <v>-425</v>
      </c>
      <c r="K71" s="39">
        <f t="shared" si="18"/>
        <v>-425</v>
      </c>
      <c r="L71" s="29">
        <f>Sheet2!L100</f>
        <v>-0.24024872809496892</v>
      </c>
      <c r="M71" s="106"/>
      <c r="N71" s="30" t="str">
        <f>RIGHT(Sheet2!D135,4)</f>
        <v>2775</v>
      </c>
      <c r="O71" s="31">
        <f>Sheet2!E135</f>
        <v>18.150000000000002</v>
      </c>
      <c r="P71" s="31">
        <f>Sheet2!F135</f>
        <v>0.25</v>
      </c>
      <c r="Q71" s="53">
        <f>Sheet2!K135</f>
        <v>1.3966480446927373E-2</v>
      </c>
      <c r="R71" s="76" t="str">
        <f>Sheet2!M135</f>
        <v/>
      </c>
      <c r="S71" s="79" t="str">
        <f>Sheet2!G135</f>
        <v/>
      </c>
      <c r="T71" s="33" t="str">
        <f>Sheet2!H135</f>
        <v/>
      </c>
      <c r="U71" s="34" t="str">
        <f>Sheet2!I135</f>
        <v/>
      </c>
      <c r="V71" s="34" t="str">
        <f t="shared" si="19"/>
        <v/>
      </c>
      <c r="W71" s="46" t="str">
        <f>Sheet2!L135</f>
        <v/>
      </c>
      <c r="X71" s="10"/>
    </row>
    <row r="72" spans="2:24" ht="15" customHeight="1" x14ac:dyDescent="0.25">
      <c r="B72" s="107"/>
      <c r="C72" s="30" t="str">
        <f>RIGHT(Sheet2!D101,4)</f>
        <v>2800</v>
      </c>
      <c r="D72" s="31">
        <f>Sheet2!E101</f>
        <v>0.16</v>
      </c>
      <c r="E72" s="31">
        <f>Sheet2!F101</f>
        <v>-1.999999999999999E-2</v>
      </c>
      <c r="F72" s="31">
        <f>Sheet2!K101</f>
        <v>-0.1111111111111111</v>
      </c>
      <c r="G72" s="36">
        <f>Sheet2!M101</f>
        <v>11.981</v>
      </c>
      <c r="H72" s="32">
        <f>Sheet2!G101</f>
        <v>1470</v>
      </c>
      <c r="I72" s="32">
        <f>Sheet2!H101</f>
        <v>2730</v>
      </c>
      <c r="J72" s="33">
        <f>Sheet2!I101</f>
        <v>-1260</v>
      </c>
      <c r="K72" s="39">
        <f t="shared" si="18"/>
        <v>-1260</v>
      </c>
      <c r="L72" s="29">
        <f>Sheet2!L101</f>
        <v>-0.46153846153846156</v>
      </c>
      <c r="M72" s="106"/>
      <c r="N72" s="30" t="str">
        <f>RIGHT(Sheet2!D136,4)</f>
        <v>2800</v>
      </c>
      <c r="O72" s="31">
        <f>Sheet2!E136</f>
        <v>20.350000000000001</v>
      </c>
      <c r="P72" s="31">
        <f>Sheet2!F136</f>
        <v>0</v>
      </c>
      <c r="Q72" s="53">
        <f>Sheet2!K136</f>
        <v>0</v>
      </c>
      <c r="R72" s="76" t="str">
        <f>Sheet2!M136</f>
        <v/>
      </c>
      <c r="S72" s="79" t="str">
        <f>Sheet2!G136</f>
        <v/>
      </c>
      <c r="T72" s="33" t="str">
        <f>Sheet2!H136</f>
        <v/>
      </c>
      <c r="U72" s="34" t="str">
        <f>Sheet2!I136</f>
        <v/>
      </c>
      <c r="V72" s="34" t="str">
        <f t="shared" si="19"/>
        <v/>
      </c>
      <c r="W72" s="46" t="str">
        <f>Sheet2!L136</f>
        <v/>
      </c>
      <c r="X72" s="10"/>
    </row>
    <row r="73" spans="2:24" x14ac:dyDescent="0.25">
      <c r="B73" s="107"/>
      <c r="C73" s="30" t="str">
        <f>RIGHT(Sheet2!D102,4)</f>
        <v>2825</v>
      </c>
      <c r="D73" s="31">
        <f>Sheet2!E102</f>
        <v>0.11</v>
      </c>
      <c r="E73" s="31">
        <f>Sheet2!F102</f>
        <v>-2.0000000000000004E-2</v>
      </c>
      <c r="F73" s="31">
        <f>Sheet2!K102</f>
        <v>-0.15384615384615385</v>
      </c>
      <c r="G73" s="36">
        <f>Sheet2!M102</f>
        <v>12.268000000000001</v>
      </c>
      <c r="H73" s="32">
        <f>Sheet2!G102</f>
        <v>1452</v>
      </c>
      <c r="I73" s="32">
        <f>Sheet2!H102</f>
        <v>1875</v>
      </c>
      <c r="J73" s="33">
        <f>Sheet2!I102</f>
        <v>-423</v>
      </c>
      <c r="K73" s="39">
        <f t="shared" si="18"/>
        <v>-423</v>
      </c>
      <c r="L73" s="29">
        <f>Sheet2!L102</f>
        <v>-0.22559999999999999</v>
      </c>
      <c r="M73" s="106"/>
      <c r="N73" s="30" t="str">
        <f>RIGHT(Sheet2!D137,4)</f>
        <v>2825</v>
      </c>
      <c r="O73" s="31">
        <f>Sheet2!E137</f>
        <v>23.2</v>
      </c>
      <c r="P73" s="31">
        <f>Sheet2!F137</f>
        <v>-0.44999999999999929</v>
      </c>
      <c r="Q73" s="53">
        <f>Sheet2!K137</f>
        <v>1.7543859649122806E-2</v>
      </c>
      <c r="R73" s="76" t="str">
        <f>Sheet2!M137</f>
        <v/>
      </c>
      <c r="S73" s="79" t="str">
        <f>Sheet2!G137</f>
        <v/>
      </c>
      <c r="T73" s="33" t="str">
        <f>Sheet2!H137</f>
        <v/>
      </c>
      <c r="U73" s="34" t="str">
        <f>Sheet2!I137</f>
        <v/>
      </c>
      <c r="V73" s="34" t="str">
        <f t="shared" si="19"/>
        <v/>
      </c>
      <c r="W73" s="46" t="str">
        <f>Sheet2!L137</f>
        <v/>
      </c>
      <c r="X73" s="10"/>
    </row>
    <row r="74" spans="2:24" x14ac:dyDescent="0.25">
      <c r="B74" s="107"/>
      <c r="C74" s="30" t="str">
        <f>RIGHT(Sheet2!D103,4)</f>
        <v>2850</v>
      </c>
      <c r="D74" s="31">
        <f>Sheet2!E103</f>
        <v>0.08</v>
      </c>
      <c r="E74" s="31">
        <f>Sheet2!F103</f>
        <v>-9.999999999999995E-3</v>
      </c>
      <c r="F74" s="31">
        <f>Sheet2!K103</f>
        <v>-0.1111111111111111</v>
      </c>
      <c r="G74" s="36">
        <f>Sheet2!M103</f>
        <v>12.651</v>
      </c>
      <c r="H74" s="32">
        <f>Sheet2!G103</f>
        <v>423</v>
      </c>
      <c r="I74" s="32">
        <f>Sheet2!H103</f>
        <v>2020</v>
      </c>
      <c r="J74" s="33">
        <f>Sheet2!I103</f>
        <v>-1597</v>
      </c>
      <c r="K74" s="39">
        <f t="shared" si="18"/>
        <v>-1597</v>
      </c>
      <c r="L74" s="29">
        <f>Sheet2!L103</f>
        <v>-0.79059405940594063</v>
      </c>
      <c r="M74" s="106"/>
      <c r="N74" s="30" t="str">
        <f>RIGHT(Sheet2!D138,4)</f>
        <v>2850</v>
      </c>
      <c r="O74" s="31">
        <f>Sheet2!E138</f>
        <v>25.650000000000002</v>
      </c>
      <c r="P74" s="31">
        <f>Sheet2!F138</f>
        <v>0</v>
      </c>
      <c r="Q74" s="53">
        <f>Sheet2!K138</f>
        <v>3.9138943248532287E-3</v>
      </c>
      <c r="R74" s="76" t="str">
        <f>Sheet2!M138</f>
        <v/>
      </c>
      <c r="S74" s="79" t="str">
        <f>Sheet2!G138</f>
        <v/>
      </c>
      <c r="T74" s="33" t="str">
        <f>Sheet2!H138</f>
        <v/>
      </c>
      <c r="U74" s="34" t="str">
        <f>Sheet2!I138</f>
        <v/>
      </c>
      <c r="V74" s="34" t="str">
        <f t="shared" si="19"/>
        <v/>
      </c>
      <c r="W74" s="46" t="str">
        <f>Sheet2!L138</f>
        <v/>
      </c>
      <c r="X74" s="10"/>
    </row>
    <row r="75" spans="2:24" x14ac:dyDescent="0.25">
      <c r="B75" s="107"/>
      <c r="C75" s="30" t="str">
        <f>RIGHT(Sheet2!D104,4)</f>
        <v>2875</v>
      </c>
      <c r="D75" s="31">
        <f>Sheet2!E104</f>
        <v>0.06</v>
      </c>
      <c r="E75" s="31">
        <f>Sheet2!F104</f>
        <v>0</v>
      </c>
      <c r="F75" s="31">
        <f>Sheet2!K104</f>
        <v>0</v>
      </c>
      <c r="G75" s="36">
        <f>Sheet2!M104</f>
        <v>13.211</v>
      </c>
      <c r="H75" s="32">
        <f>Sheet2!G104</f>
        <v>194</v>
      </c>
      <c r="I75" s="32">
        <f>Sheet2!H104</f>
        <v>496</v>
      </c>
      <c r="J75" s="33">
        <f>Sheet2!I104</f>
        <v>-302</v>
      </c>
      <c r="K75" s="39">
        <f t="shared" ref="K75" si="20">J75</f>
        <v>-302</v>
      </c>
      <c r="L75" s="29">
        <f>Sheet2!L104</f>
        <v>-0.6088709677419355</v>
      </c>
      <c r="M75" s="106"/>
      <c r="N75" s="30" t="str">
        <f>RIGHT(Sheet2!D139,4)</f>
        <v>2875</v>
      </c>
      <c r="O75" s="31">
        <f>Sheet2!E139</f>
        <v>28.150000000000002</v>
      </c>
      <c r="P75" s="31" t="str">
        <f>Sheet2!F139</f>
        <v/>
      </c>
      <c r="Q75" s="53">
        <f>Sheet2!K139</f>
        <v>1.6245487364620937E-2</v>
      </c>
      <c r="R75" s="76" t="str">
        <f>Sheet2!M139</f>
        <v/>
      </c>
      <c r="S75" s="79" t="str">
        <f>Sheet2!G139</f>
        <v/>
      </c>
      <c r="T75" s="33" t="str">
        <f>Sheet2!H139</f>
        <v/>
      </c>
      <c r="U75" s="34" t="str">
        <f>Sheet2!I139</f>
        <v/>
      </c>
      <c r="V75" s="34" t="str">
        <f t="shared" ref="V75" si="21">U75</f>
        <v/>
      </c>
      <c r="W75" s="46" t="str">
        <f>Sheet2!L139</f>
        <v/>
      </c>
      <c r="X75" s="10"/>
    </row>
    <row r="76" spans="2:24" x14ac:dyDescent="0.25">
      <c r="B76" s="107"/>
      <c r="C76" s="30" t="str">
        <f>RIGHT(Sheet2!D105,4)</f>
        <v>2900</v>
      </c>
      <c r="D76" s="31">
        <f>Sheet2!E105</f>
        <v>0.04</v>
      </c>
      <c r="E76" s="31">
        <f>Sheet2!F105</f>
        <v>-1.0000000000000002E-2</v>
      </c>
      <c r="F76" s="31">
        <f>Sheet2!K105</f>
        <v>-0.2</v>
      </c>
      <c r="G76" s="36">
        <f>Sheet2!M105</f>
        <v>13.305</v>
      </c>
      <c r="H76" s="32">
        <f>Sheet2!G105</f>
        <v>52</v>
      </c>
      <c r="I76" s="32">
        <f>Sheet2!H105</f>
        <v>169</v>
      </c>
      <c r="J76" s="33">
        <f>Sheet2!I105</f>
        <v>-117</v>
      </c>
      <c r="K76" s="39">
        <f t="shared" ref="K76" si="22">J76</f>
        <v>-117</v>
      </c>
      <c r="L76" s="29">
        <f>Sheet2!L105</f>
        <v>-0.69230769230769229</v>
      </c>
      <c r="M76" s="106"/>
      <c r="N76" s="30" t="str">
        <f>RIGHT(Sheet2!D140,4)</f>
        <v>2900</v>
      </c>
      <c r="O76" s="31">
        <f>Sheet2!E140</f>
        <v>30.650000000000002</v>
      </c>
      <c r="P76" s="31">
        <f>Sheet2!F140</f>
        <v>-0.54999999999999716</v>
      </c>
      <c r="Q76" s="53">
        <f>Sheet2!K140</f>
        <v>1.4900662251655629E-2</v>
      </c>
      <c r="R76" s="76" t="str">
        <f>Sheet2!M140</f>
        <v/>
      </c>
      <c r="S76" s="79" t="str">
        <f>Sheet2!G140</f>
        <v/>
      </c>
      <c r="T76" s="33" t="str">
        <f>Sheet2!H140</f>
        <v/>
      </c>
      <c r="U76" s="34" t="str">
        <f>Sheet2!I140</f>
        <v/>
      </c>
      <c r="V76" s="34" t="str">
        <f t="shared" ref="V76" si="23">U76</f>
        <v/>
      </c>
      <c r="W76" s="46" t="str">
        <f>Sheet2!L140</f>
        <v/>
      </c>
      <c r="X76" s="10"/>
    </row>
    <row r="77" spans="2:24" x14ac:dyDescent="0.25">
      <c r="B77" s="107"/>
      <c r="C77" s="30" t="str">
        <f>RIGHT(Sheet2!D106,4)</f>
        <v>2925</v>
      </c>
      <c r="D77" s="31">
        <f>Sheet2!E106</f>
        <v>0.04</v>
      </c>
      <c r="E77" s="31">
        <f>Sheet2!F106</f>
        <v>1.0000000000000002E-2</v>
      </c>
      <c r="F77" s="31">
        <f>Sheet2!K106</f>
        <v>0.33333333333333337</v>
      </c>
      <c r="G77" s="36">
        <f>Sheet2!M106</f>
        <v>14.052</v>
      </c>
      <c r="H77" s="32">
        <f>Sheet2!G106</f>
        <v>105</v>
      </c>
      <c r="I77" s="32">
        <f>Sheet2!H106</f>
        <v>219</v>
      </c>
      <c r="J77" s="33">
        <f>Sheet2!I106</f>
        <v>-114</v>
      </c>
      <c r="K77" s="39">
        <f t="shared" ref="K77" si="24">J77</f>
        <v>-114</v>
      </c>
      <c r="L77" s="29">
        <f>Sheet2!L106</f>
        <v>-0.52054794520547942</v>
      </c>
      <c r="M77" s="106"/>
      <c r="N77" s="30" t="str">
        <f>RIGHT(Sheet2!D141,4)</f>
        <v>2925</v>
      </c>
      <c r="O77" s="31">
        <f>Sheet2!E141</f>
        <v>33.1</v>
      </c>
      <c r="P77" s="31">
        <f>Sheet2!F141</f>
        <v>-1.1000000000000014</v>
      </c>
      <c r="Q77" s="53">
        <f>Sheet2!K141</f>
        <v>1.2232415902140671E-2</v>
      </c>
      <c r="R77" s="76" t="str">
        <f>Sheet2!M141</f>
        <v/>
      </c>
      <c r="S77" s="79" t="str">
        <f>Sheet2!G141</f>
        <v/>
      </c>
      <c r="T77" s="33" t="str">
        <f>Sheet2!H141</f>
        <v/>
      </c>
      <c r="U77" s="34" t="str">
        <f>Sheet2!I141</f>
        <v/>
      </c>
      <c r="V77" s="34" t="str">
        <f t="shared" ref="V77" si="25">U77</f>
        <v/>
      </c>
      <c r="W77" s="46" t="str">
        <f>Sheet2!L141</f>
        <v/>
      </c>
      <c r="X77" s="10"/>
    </row>
    <row r="78" spans="2:24" x14ac:dyDescent="0.25">
      <c r="B78" s="107"/>
      <c r="C78" s="30" t="str">
        <f>RIGHT(Sheet2!D107,4)</f>
        <v>2950</v>
      </c>
      <c r="D78" s="31">
        <f>Sheet2!E107</f>
        <v>0.03</v>
      </c>
      <c r="E78" s="31">
        <f>Sheet2!F107</f>
        <v>0</v>
      </c>
      <c r="F78" s="31">
        <f>Sheet2!K107</f>
        <v>0</v>
      </c>
      <c r="G78" s="36">
        <f>Sheet2!M107</f>
        <v>14.465</v>
      </c>
      <c r="H78" s="32">
        <f>Sheet2!G107</f>
        <v>412</v>
      </c>
      <c r="I78" s="32">
        <f>Sheet2!H107</f>
        <v>600</v>
      </c>
      <c r="J78" s="33">
        <f>Sheet2!I107</f>
        <v>-188</v>
      </c>
      <c r="K78" s="39">
        <f t="shared" ref="K78" si="26">J78</f>
        <v>-188</v>
      </c>
      <c r="L78" s="29">
        <f>Sheet2!L107</f>
        <v>-0.31333333333333335</v>
      </c>
      <c r="M78" s="106"/>
      <c r="N78" s="30" t="str">
        <f>RIGHT(Sheet2!D142,4)</f>
        <v>2950</v>
      </c>
      <c r="O78" s="31">
        <f>Sheet2!E142</f>
        <v>35.6</v>
      </c>
      <c r="P78" s="31">
        <f>Sheet2!F142</f>
        <v>-4.3999999999999986</v>
      </c>
      <c r="Q78" s="53">
        <f>Sheet2!K142</f>
        <v>1.2802275960170697E-2</v>
      </c>
      <c r="R78" s="76" t="str">
        <f>Sheet2!M142</f>
        <v/>
      </c>
      <c r="S78" s="79" t="str">
        <f>Sheet2!G142</f>
        <v/>
      </c>
      <c r="T78" s="33" t="str">
        <f>Sheet2!H142</f>
        <v/>
      </c>
      <c r="U78" s="34" t="str">
        <f>Sheet2!I142</f>
        <v/>
      </c>
      <c r="V78" s="34" t="str">
        <f t="shared" ref="V78" si="27">U78</f>
        <v/>
      </c>
      <c r="W78" s="46" t="str">
        <f>Sheet2!L142</f>
        <v/>
      </c>
      <c r="X78" s="10"/>
    </row>
    <row r="79" spans="2:24" x14ac:dyDescent="0.25">
      <c r="B79" s="108"/>
      <c r="C79" s="30" t="str">
        <f>RIGHT(Sheet2!D108,4)</f>
        <v/>
      </c>
      <c r="D79" s="31" t="str">
        <f>Sheet2!E108</f>
        <v/>
      </c>
      <c r="E79" s="31" t="str">
        <f>Sheet2!F108</f>
        <v/>
      </c>
      <c r="F79" s="31" t="str">
        <f>Sheet2!K108</f>
        <v/>
      </c>
      <c r="G79" s="36" t="str">
        <f>Sheet2!M108</f>
        <v/>
      </c>
      <c r="H79" s="32" t="str">
        <f>Sheet2!G108</f>
        <v/>
      </c>
      <c r="I79" s="32" t="str">
        <f>Sheet2!H108</f>
        <v/>
      </c>
      <c r="J79" s="33" t="str">
        <f>Sheet2!I108</f>
        <v/>
      </c>
      <c r="K79" s="39" t="str">
        <f t="shared" ref="K79" si="28">J79</f>
        <v/>
      </c>
      <c r="L79" s="29" t="str">
        <f>Sheet2!L108</f>
        <v/>
      </c>
      <c r="M79" s="106"/>
      <c r="N79" s="30" t="str">
        <f>RIGHT(Sheet2!D143,4)</f>
        <v/>
      </c>
      <c r="O79" s="31" t="str">
        <f>Sheet2!E143</f>
        <v/>
      </c>
      <c r="P79" s="31" t="str">
        <f>Sheet2!F143</f>
        <v/>
      </c>
      <c r="Q79" s="53" t="str">
        <f>Sheet2!K143</f>
        <v/>
      </c>
      <c r="R79" s="76" t="str">
        <f>Sheet2!M143</f>
        <v/>
      </c>
      <c r="S79" s="79" t="str">
        <f>Sheet2!G143</f>
        <v/>
      </c>
      <c r="T79" s="33" t="str">
        <f>Sheet2!H143</f>
        <v/>
      </c>
      <c r="U79" s="34" t="str">
        <f>Sheet2!I143</f>
        <v/>
      </c>
      <c r="V79" s="34" t="str">
        <f t="shared" ref="V79" si="29">U79</f>
        <v/>
      </c>
      <c r="W79" s="46" t="str">
        <f>Sheet2!L143</f>
        <v/>
      </c>
      <c r="X79" s="10"/>
    </row>
    <row r="80" spans="2:24" ht="15" x14ac:dyDescent="0.25">
      <c r="B80" s="89" t="s">
        <v>21</v>
      </c>
      <c r="C80" s="89"/>
      <c r="D80" s="90"/>
      <c r="E80" s="143" t="s">
        <v>19</v>
      </c>
      <c r="F80" s="143"/>
      <c r="G80" s="143"/>
      <c r="H80" s="143"/>
      <c r="I80" s="143"/>
      <c r="J80" s="54"/>
      <c r="K80" s="145" t="s">
        <v>20</v>
      </c>
      <c r="L80" s="145"/>
      <c r="M80" s="145"/>
      <c r="N80" s="136">
        <f>RTD("cqg.rtd", ,"SystemInfo", "Linetime")</f>
        <v>41907.677777777775</v>
      </c>
      <c r="O80" s="136"/>
      <c r="P80" s="138"/>
      <c r="Q80" s="138"/>
      <c r="R80" s="138"/>
      <c r="S80" s="138"/>
      <c r="T80" s="138"/>
      <c r="U80" s="138"/>
      <c r="V80" s="138"/>
      <c r="W80" s="139"/>
      <c r="X80" s="10"/>
    </row>
    <row r="81" spans="2:24" x14ac:dyDescent="0.25">
      <c r="B81" s="87"/>
      <c r="C81" s="7"/>
      <c r="D81" s="8"/>
      <c r="E81" s="8"/>
      <c r="F81" s="8"/>
      <c r="G81" s="8"/>
      <c r="H81" s="9"/>
      <c r="I81" s="9"/>
      <c r="J81" s="10"/>
      <c r="K81" s="10"/>
      <c r="L81" s="23"/>
      <c r="M81" s="87"/>
      <c r="N81" s="7"/>
      <c r="O81" s="8"/>
      <c r="P81" s="8"/>
      <c r="Q81" s="8"/>
      <c r="R81" s="10"/>
      <c r="S81" s="10"/>
      <c r="T81" s="10"/>
      <c r="U81" s="10"/>
      <c r="V81" s="25"/>
      <c r="W81" s="10"/>
      <c r="X81" s="10"/>
    </row>
    <row r="82" spans="2:24" x14ac:dyDescent="0.25">
      <c r="B82" s="87"/>
      <c r="C82" s="7"/>
      <c r="D82" s="8"/>
      <c r="E82" s="8"/>
      <c r="F82" s="8"/>
      <c r="G82" s="8"/>
      <c r="H82" s="9"/>
      <c r="I82" s="9"/>
      <c r="J82" s="10"/>
      <c r="K82" s="10"/>
      <c r="L82" s="23"/>
      <c r="M82" s="87"/>
      <c r="N82" s="7"/>
      <c r="O82" s="8"/>
      <c r="P82" s="8"/>
      <c r="Q82" s="8"/>
      <c r="R82" s="10"/>
      <c r="S82" s="10"/>
      <c r="T82" s="10"/>
      <c r="U82" s="10"/>
      <c r="V82" s="25"/>
      <c r="W82" s="10"/>
      <c r="X82" s="10"/>
    </row>
    <row r="83" spans="2:24" x14ac:dyDescent="0.25">
      <c r="B83" s="87"/>
      <c r="C83" s="7"/>
      <c r="D83" s="8"/>
      <c r="E83" s="142"/>
      <c r="F83" s="142"/>
      <c r="G83" s="142"/>
      <c r="H83" s="142"/>
      <c r="I83" s="142"/>
      <c r="J83" s="88"/>
      <c r="K83" s="88"/>
      <c r="L83" s="88"/>
      <c r="M83" s="87"/>
      <c r="N83" s="7"/>
      <c r="O83" s="8"/>
      <c r="P83" s="8"/>
      <c r="Q83" s="8"/>
      <c r="R83" s="10"/>
      <c r="S83" s="10"/>
      <c r="T83" s="10"/>
      <c r="U83" s="10"/>
      <c r="V83" s="25"/>
      <c r="W83" s="10"/>
      <c r="X83" s="10"/>
    </row>
    <row r="84" spans="2:24" x14ac:dyDescent="0.25">
      <c r="B84" s="87"/>
      <c r="C84" s="7"/>
      <c r="D84" s="8"/>
      <c r="E84" s="8"/>
      <c r="F84" s="8"/>
      <c r="G84" s="8"/>
      <c r="H84" s="9"/>
      <c r="I84" s="9"/>
      <c r="J84" s="10"/>
      <c r="K84" s="10"/>
      <c r="L84" s="23"/>
      <c r="M84" s="87"/>
      <c r="N84" s="7"/>
      <c r="O84" s="8"/>
      <c r="P84" s="8"/>
      <c r="Q84" s="8"/>
      <c r="R84" s="10"/>
      <c r="S84" s="10"/>
      <c r="T84" s="10"/>
      <c r="U84" s="10"/>
      <c r="V84" s="25"/>
      <c r="W84" s="10"/>
      <c r="X84" s="10"/>
    </row>
    <row r="85" spans="2:24" x14ac:dyDescent="0.25">
      <c r="B85" s="87"/>
      <c r="C85" s="7"/>
      <c r="D85" s="8"/>
      <c r="E85" s="8"/>
      <c r="F85" s="8"/>
      <c r="G85" s="8"/>
      <c r="H85" s="9"/>
      <c r="I85" s="9"/>
      <c r="J85" s="10"/>
      <c r="K85" s="10"/>
      <c r="L85" s="23"/>
      <c r="M85" s="87"/>
      <c r="N85" s="7"/>
      <c r="O85" s="8"/>
      <c r="P85" s="8"/>
      <c r="Q85" s="8"/>
      <c r="R85" s="10"/>
      <c r="S85" s="10"/>
      <c r="T85" s="10"/>
      <c r="U85" s="10"/>
      <c r="V85" s="25"/>
      <c r="W85" s="10"/>
      <c r="X85" s="10"/>
    </row>
    <row r="86" spans="2:24" x14ac:dyDescent="0.25">
      <c r="B86" s="87"/>
      <c r="C86" s="7"/>
      <c r="D86" s="8"/>
      <c r="E86" s="8"/>
      <c r="F86" s="8"/>
      <c r="G86" s="8"/>
      <c r="H86" s="9"/>
      <c r="I86" s="9"/>
      <c r="J86" s="10"/>
      <c r="K86" s="10"/>
      <c r="L86" s="23"/>
      <c r="M86" s="87"/>
      <c r="N86" s="7"/>
      <c r="O86" s="8"/>
      <c r="P86" s="8"/>
      <c r="Q86" s="8"/>
      <c r="R86" s="10"/>
      <c r="S86" s="10"/>
      <c r="T86" s="10"/>
      <c r="U86" s="10"/>
      <c r="V86" s="25"/>
      <c r="W86" s="10"/>
      <c r="X86" s="10"/>
    </row>
    <row r="87" spans="2:24" x14ac:dyDescent="0.25">
      <c r="B87" s="87"/>
      <c r="C87" s="7"/>
      <c r="D87" s="8"/>
      <c r="E87" s="8"/>
      <c r="F87" s="8"/>
      <c r="G87" s="8"/>
      <c r="H87" s="9"/>
      <c r="I87" s="9"/>
      <c r="J87" s="10"/>
      <c r="K87" s="10"/>
      <c r="L87" s="23"/>
      <c r="M87" s="87"/>
      <c r="N87" s="7"/>
      <c r="O87" s="8"/>
      <c r="P87" s="8"/>
      <c r="Q87" s="8"/>
      <c r="R87" s="10"/>
      <c r="S87" s="10"/>
      <c r="T87" s="10"/>
      <c r="U87" s="10"/>
      <c r="V87" s="25"/>
      <c r="W87" s="10"/>
      <c r="X87" s="10"/>
    </row>
    <row r="88" spans="2:24" x14ac:dyDescent="0.25">
      <c r="B88" s="87"/>
      <c r="C88" s="7"/>
      <c r="D88" s="8"/>
      <c r="E88" s="8"/>
      <c r="F88" s="8"/>
      <c r="G88" s="8"/>
      <c r="H88" s="9"/>
      <c r="I88" s="9"/>
      <c r="J88" s="10"/>
      <c r="K88" s="10"/>
      <c r="L88" s="23"/>
      <c r="M88" s="87"/>
      <c r="N88" s="7"/>
      <c r="O88" s="8"/>
      <c r="P88" s="8"/>
      <c r="Q88" s="8"/>
      <c r="R88" s="10"/>
      <c r="S88" s="10"/>
      <c r="T88" s="10"/>
      <c r="U88" s="10"/>
      <c r="V88" s="25"/>
      <c r="W88" s="10"/>
      <c r="X88" s="10"/>
    </row>
    <row r="89" spans="2:24" x14ac:dyDescent="0.25">
      <c r="B89" s="87"/>
      <c r="C89" s="7"/>
      <c r="D89" s="8"/>
      <c r="E89" s="8"/>
      <c r="F89" s="8"/>
      <c r="G89" s="8"/>
      <c r="H89" s="9"/>
      <c r="I89" s="9"/>
      <c r="J89" s="10"/>
      <c r="K89" s="10"/>
      <c r="L89" s="23"/>
      <c r="M89" s="87"/>
      <c r="N89" s="7"/>
      <c r="O89" s="8"/>
      <c r="P89" s="8"/>
      <c r="Q89" s="8"/>
      <c r="R89" s="10"/>
      <c r="S89" s="10"/>
      <c r="T89" s="10"/>
      <c r="U89" s="10"/>
      <c r="V89" s="25"/>
      <c r="W89" s="10"/>
      <c r="X89" s="10"/>
    </row>
    <row r="90" spans="2:24" x14ac:dyDescent="0.25">
      <c r="B90" s="6"/>
      <c r="C90" s="7"/>
      <c r="D90" s="8"/>
      <c r="E90" s="8"/>
      <c r="F90" s="8"/>
      <c r="G90" s="8"/>
      <c r="H90" s="9"/>
      <c r="I90" s="9"/>
      <c r="J90" s="10"/>
      <c r="K90" s="10"/>
      <c r="L90" s="23"/>
      <c r="M90" s="87"/>
      <c r="N90" s="7"/>
      <c r="O90" s="8"/>
      <c r="P90" s="8"/>
      <c r="Q90" s="8"/>
      <c r="R90" s="10"/>
      <c r="S90" s="10"/>
      <c r="T90" s="10"/>
      <c r="U90" s="10"/>
      <c r="V90" s="25"/>
      <c r="W90" s="10"/>
      <c r="X90" s="86"/>
    </row>
    <row r="91" spans="2:24" x14ac:dyDescent="0.25">
      <c r="B91" s="6"/>
      <c r="C91" s="7"/>
      <c r="D91" s="8"/>
      <c r="E91" s="8"/>
      <c r="F91" s="8"/>
      <c r="G91" s="8"/>
      <c r="H91" s="9"/>
      <c r="I91" s="9"/>
      <c r="J91" s="10"/>
      <c r="K91" s="10"/>
      <c r="L91" s="23"/>
      <c r="M91" s="87"/>
      <c r="N91" s="7"/>
      <c r="O91" s="8"/>
      <c r="P91" s="8"/>
      <c r="Q91" s="8"/>
      <c r="R91" s="10"/>
      <c r="S91" s="10"/>
      <c r="T91" s="10"/>
      <c r="U91" s="10"/>
      <c r="V91" s="25"/>
      <c r="W91" s="10"/>
      <c r="X91" s="10"/>
    </row>
    <row r="92" spans="2:24" x14ac:dyDescent="0.25">
      <c r="B92" s="6"/>
      <c r="C92" s="7"/>
      <c r="D92" s="8"/>
      <c r="E92" s="8"/>
      <c r="F92" s="8"/>
      <c r="G92" s="8"/>
      <c r="H92" s="9"/>
      <c r="I92" s="9"/>
      <c r="J92" s="10"/>
      <c r="K92" s="10"/>
      <c r="L92" s="23"/>
      <c r="M92" s="87"/>
      <c r="N92" s="7"/>
      <c r="O92" s="8"/>
      <c r="P92" s="8"/>
      <c r="Q92" s="8"/>
      <c r="R92" s="10"/>
      <c r="S92" s="10"/>
      <c r="T92" s="10"/>
      <c r="U92" s="10"/>
      <c r="V92" s="25"/>
      <c r="W92" s="10"/>
      <c r="X92" s="10"/>
    </row>
    <row r="93" spans="2:24" x14ac:dyDescent="0.25">
      <c r="B93" s="6"/>
      <c r="C93" s="7"/>
      <c r="D93" s="8"/>
      <c r="E93" s="8"/>
      <c r="F93" s="8"/>
      <c r="G93" s="8"/>
      <c r="H93" s="9"/>
      <c r="I93" s="9"/>
      <c r="J93" s="10"/>
      <c r="K93" s="10"/>
      <c r="L93" s="23"/>
      <c r="M93" s="87"/>
      <c r="N93" s="7"/>
      <c r="O93" s="8"/>
      <c r="P93" s="8"/>
      <c r="Q93" s="8"/>
      <c r="R93" s="10"/>
      <c r="S93" s="10"/>
      <c r="T93" s="10"/>
      <c r="U93" s="10"/>
      <c r="V93" s="25"/>
      <c r="W93" s="10"/>
      <c r="X93" s="10"/>
    </row>
    <row r="94" spans="2:24" x14ac:dyDescent="0.25">
      <c r="B94" s="144"/>
      <c r="C94" s="7"/>
      <c r="D94" s="8"/>
      <c r="E94" s="8"/>
      <c r="F94" s="8"/>
      <c r="G94" s="8"/>
      <c r="H94" s="9"/>
      <c r="I94" s="9"/>
      <c r="J94" s="10"/>
      <c r="K94" s="10"/>
      <c r="L94" s="23"/>
      <c r="M94" s="87"/>
      <c r="N94" s="7"/>
      <c r="O94" s="8"/>
      <c r="P94" s="8"/>
      <c r="Q94" s="8"/>
      <c r="R94" s="10"/>
      <c r="S94" s="10"/>
      <c r="T94" s="10"/>
      <c r="U94" s="10"/>
      <c r="V94" s="25"/>
      <c r="W94" s="10"/>
      <c r="X94" s="10"/>
    </row>
    <row r="95" spans="2:24" x14ac:dyDescent="0.25">
      <c r="B95" s="144"/>
      <c r="C95" s="7"/>
      <c r="D95" s="8"/>
      <c r="E95" s="8"/>
      <c r="F95" s="8"/>
      <c r="G95" s="8"/>
      <c r="H95" s="9"/>
      <c r="I95" s="9"/>
      <c r="J95" s="10"/>
      <c r="K95" s="10"/>
      <c r="L95" s="23"/>
      <c r="M95" s="87"/>
      <c r="N95" s="7"/>
      <c r="O95" s="8"/>
      <c r="P95" s="8"/>
      <c r="Q95" s="8"/>
      <c r="R95" s="10"/>
      <c r="S95" s="10"/>
      <c r="T95" s="10"/>
      <c r="U95" s="10"/>
      <c r="V95" s="25"/>
      <c r="W95" s="10"/>
      <c r="X95" s="10"/>
    </row>
    <row r="96" spans="2:24" x14ac:dyDescent="0.25">
      <c r="B96" s="144"/>
      <c r="C96" s="7"/>
      <c r="D96" s="8"/>
      <c r="E96" s="8"/>
      <c r="F96" s="8"/>
      <c r="G96" s="8"/>
      <c r="H96" s="9"/>
      <c r="I96" s="9"/>
      <c r="J96" s="10"/>
      <c r="K96" s="10"/>
      <c r="L96" s="23"/>
      <c r="M96" s="87"/>
      <c r="N96" s="7"/>
      <c r="O96" s="8"/>
      <c r="P96" s="8"/>
      <c r="Q96" s="8"/>
      <c r="R96" s="10"/>
      <c r="S96" s="10"/>
      <c r="T96" s="10"/>
      <c r="U96" s="10"/>
      <c r="V96" s="25"/>
      <c r="W96" s="10"/>
      <c r="X96" s="10"/>
    </row>
    <row r="97" spans="2:27" x14ac:dyDescent="0.25">
      <c r="B97" s="144"/>
      <c r="C97" s="7"/>
      <c r="D97" s="8"/>
      <c r="E97" s="8"/>
      <c r="F97" s="8"/>
      <c r="G97" s="8"/>
      <c r="H97" s="9"/>
      <c r="I97" s="9"/>
      <c r="J97" s="10"/>
      <c r="K97" s="10"/>
      <c r="L97" s="23"/>
      <c r="M97" s="87"/>
      <c r="N97" s="7"/>
      <c r="O97" s="8"/>
      <c r="P97" s="8"/>
      <c r="Q97" s="8"/>
      <c r="R97" s="10"/>
      <c r="S97" s="10"/>
      <c r="T97" s="10"/>
      <c r="U97" s="10"/>
      <c r="V97" s="25"/>
      <c r="W97" s="10"/>
      <c r="X97" s="10"/>
    </row>
    <row r="98" spans="2:27" x14ac:dyDescent="0.25">
      <c r="B98" s="144"/>
      <c r="C98" s="7"/>
      <c r="D98" s="8"/>
      <c r="E98" s="8"/>
      <c r="F98" s="8"/>
      <c r="G98" s="8"/>
      <c r="H98" s="9"/>
      <c r="I98" s="9"/>
      <c r="J98" s="10"/>
      <c r="K98" s="10"/>
      <c r="L98" s="23"/>
      <c r="M98" s="87"/>
      <c r="N98" s="7"/>
      <c r="O98" s="8"/>
      <c r="P98" s="8"/>
      <c r="Q98" s="8"/>
      <c r="R98" s="10"/>
      <c r="S98" s="10"/>
      <c r="T98" s="10"/>
      <c r="U98" s="10"/>
      <c r="V98" s="25"/>
      <c r="W98" s="10"/>
      <c r="X98" s="10"/>
    </row>
    <row r="99" spans="2:27" x14ac:dyDescent="0.25">
      <c r="B99" s="144"/>
      <c r="C99" s="7"/>
      <c r="D99" s="8"/>
      <c r="E99" s="8"/>
      <c r="F99" s="8"/>
      <c r="G99" s="8"/>
      <c r="H99" s="9"/>
      <c r="I99" s="9"/>
      <c r="J99" s="10"/>
      <c r="K99" s="10"/>
      <c r="L99" s="23"/>
      <c r="M99" s="87"/>
      <c r="N99" s="7"/>
      <c r="O99" s="8"/>
      <c r="P99" s="8"/>
      <c r="Q99" s="8"/>
      <c r="R99" s="10"/>
      <c r="S99" s="10"/>
      <c r="T99" s="10"/>
      <c r="U99" s="10"/>
      <c r="V99" s="25"/>
      <c r="W99" s="10"/>
      <c r="X99" s="10"/>
      <c r="AA99" s="4"/>
    </row>
    <row r="100" spans="2:27" x14ac:dyDescent="0.25">
      <c r="B100" s="144"/>
      <c r="C100" s="7"/>
      <c r="D100" s="8"/>
      <c r="E100" s="8"/>
      <c r="F100" s="8"/>
      <c r="G100" s="8"/>
      <c r="H100" s="9"/>
      <c r="I100" s="9"/>
      <c r="J100" s="10"/>
      <c r="K100" s="10"/>
      <c r="L100" s="23"/>
      <c r="M100" s="87"/>
      <c r="N100" s="7"/>
      <c r="O100" s="8"/>
      <c r="P100" s="8"/>
      <c r="Q100" s="8"/>
      <c r="R100" s="10"/>
      <c r="S100" s="10"/>
      <c r="T100" s="10"/>
      <c r="U100" s="10"/>
      <c r="V100" s="25"/>
      <c r="W100" s="10"/>
      <c r="X100" s="10"/>
    </row>
    <row r="101" spans="2:27" x14ac:dyDescent="0.25">
      <c r="B101" s="144"/>
      <c r="C101" s="7"/>
      <c r="D101" s="8"/>
      <c r="E101" s="8"/>
      <c r="F101" s="8"/>
      <c r="G101" s="8"/>
      <c r="H101" s="9"/>
      <c r="I101" s="9"/>
      <c r="J101" s="10"/>
      <c r="K101" s="10"/>
      <c r="L101" s="23"/>
      <c r="M101" s="87"/>
      <c r="N101" s="7"/>
      <c r="O101" s="8"/>
      <c r="P101" s="8"/>
      <c r="Q101" s="8"/>
      <c r="R101" s="10"/>
      <c r="S101" s="10"/>
      <c r="T101" s="10"/>
      <c r="U101" s="10"/>
      <c r="V101" s="25"/>
      <c r="W101" s="10"/>
      <c r="X101" s="10"/>
    </row>
    <row r="102" spans="2:27" x14ac:dyDescent="0.25">
      <c r="B102" s="144"/>
      <c r="C102" s="7"/>
      <c r="D102" s="8"/>
      <c r="E102" s="8"/>
      <c r="F102" s="8"/>
      <c r="G102" s="8"/>
      <c r="H102" s="9"/>
      <c r="I102" s="9"/>
      <c r="J102" s="10"/>
      <c r="K102" s="10"/>
      <c r="L102" s="23"/>
      <c r="M102" s="6"/>
      <c r="N102" s="7"/>
      <c r="O102" s="8"/>
      <c r="P102" s="8"/>
      <c r="Q102" s="8"/>
      <c r="R102" s="10"/>
      <c r="S102" s="10"/>
      <c r="T102" s="10"/>
      <c r="U102" s="10"/>
      <c r="V102" s="25"/>
      <c r="W102" s="10"/>
      <c r="X102" s="10"/>
    </row>
    <row r="103" spans="2:27" x14ac:dyDescent="0.25">
      <c r="B103" s="144"/>
      <c r="C103" s="7"/>
      <c r="D103" s="8"/>
      <c r="E103" s="8"/>
      <c r="F103" s="8"/>
      <c r="G103" s="8"/>
      <c r="H103" s="9"/>
      <c r="I103" s="9"/>
      <c r="J103" s="10"/>
      <c r="K103" s="10"/>
      <c r="L103" s="23"/>
      <c r="M103" s="6"/>
      <c r="N103" s="7"/>
      <c r="O103" s="8"/>
      <c r="P103" s="8"/>
      <c r="Q103" s="8"/>
      <c r="R103" s="10"/>
      <c r="S103" s="10"/>
      <c r="T103" s="10"/>
      <c r="U103" s="10"/>
      <c r="V103" s="25"/>
      <c r="W103" s="10"/>
      <c r="X103" s="10"/>
    </row>
    <row r="104" spans="2:27" x14ac:dyDescent="0.25">
      <c r="B104" s="144"/>
      <c r="C104" s="7"/>
      <c r="D104" s="8"/>
      <c r="E104" s="8"/>
      <c r="F104" s="8"/>
      <c r="G104" s="8"/>
      <c r="H104" s="9"/>
      <c r="I104" s="9"/>
      <c r="J104" s="10"/>
      <c r="K104" s="10"/>
      <c r="L104" s="23"/>
      <c r="M104" s="6"/>
      <c r="N104" s="7"/>
      <c r="O104" s="8"/>
      <c r="P104" s="8"/>
      <c r="Q104" s="8"/>
      <c r="R104" s="10"/>
      <c r="S104" s="10"/>
      <c r="T104" s="10"/>
      <c r="U104" s="10"/>
      <c r="V104" s="25"/>
      <c r="W104" s="10"/>
      <c r="X104" s="10"/>
    </row>
    <row r="105" spans="2:27" x14ac:dyDescent="0.25">
      <c r="B105" s="144"/>
      <c r="C105" s="7"/>
      <c r="D105" s="8"/>
      <c r="E105" s="8"/>
      <c r="F105" s="8"/>
      <c r="G105" s="8"/>
      <c r="H105" s="9"/>
      <c r="I105" s="9"/>
      <c r="J105" s="10"/>
      <c r="K105" s="10"/>
      <c r="L105" s="23"/>
      <c r="M105" s="6"/>
      <c r="N105" s="7"/>
      <c r="O105" s="8"/>
      <c r="P105" s="8"/>
      <c r="Q105" s="8"/>
      <c r="R105" s="10"/>
      <c r="S105" s="10"/>
      <c r="T105" s="10"/>
      <c r="U105" s="10"/>
      <c r="V105" s="25"/>
      <c r="W105" s="10"/>
      <c r="X105" s="10"/>
    </row>
    <row r="106" spans="2:27" x14ac:dyDescent="0.25">
      <c r="B106" s="144"/>
      <c r="C106" s="6"/>
      <c r="D106" s="6"/>
      <c r="E106" s="6"/>
      <c r="F106" s="22"/>
      <c r="G106" s="71"/>
      <c r="H106" s="141"/>
      <c r="I106" s="141"/>
      <c r="J106" s="141"/>
      <c r="K106" s="141"/>
      <c r="L106" s="22"/>
      <c r="M106" s="144"/>
      <c r="N106" s="6"/>
      <c r="O106" s="6"/>
      <c r="P106" s="6"/>
      <c r="Q106" s="26"/>
      <c r="R106" s="86"/>
      <c r="S106" s="86"/>
      <c r="T106" s="86"/>
      <c r="U106" s="86"/>
      <c r="V106" s="86"/>
      <c r="W106" s="86"/>
      <c r="X106" s="10"/>
    </row>
    <row r="107" spans="2:27" x14ac:dyDescent="0.25">
      <c r="B107" s="144"/>
      <c r="C107" s="7"/>
      <c r="D107" s="8"/>
      <c r="E107" s="8"/>
      <c r="F107" s="8"/>
      <c r="G107" s="8"/>
      <c r="H107" s="9"/>
      <c r="I107" s="9"/>
      <c r="J107" s="10"/>
      <c r="K107" s="10"/>
      <c r="L107" s="23"/>
      <c r="M107" s="144"/>
      <c r="N107" s="7"/>
      <c r="O107" s="8"/>
      <c r="P107" s="8"/>
      <c r="Q107" s="8"/>
      <c r="R107" s="10"/>
      <c r="S107" s="10"/>
      <c r="T107" s="137"/>
      <c r="U107" s="137"/>
      <c r="V107" s="137"/>
      <c r="W107" s="137"/>
      <c r="X107" s="10"/>
    </row>
    <row r="108" spans="2:27" x14ac:dyDescent="0.25">
      <c r="B108" s="144"/>
      <c r="C108" s="7"/>
      <c r="D108" s="8"/>
      <c r="E108" s="8"/>
      <c r="F108" s="8"/>
      <c r="G108" s="8"/>
      <c r="H108" s="9"/>
      <c r="I108" s="9"/>
      <c r="J108" s="10"/>
      <c r="K108" s="10"/>
      <c r="L108" s="23"/>
      <c r="M108" s="144"/>
      <c r="N108" s="7"/>
      <c r="O108" s="8"/>
      <c r="P108" s="8"/>
      <c r="Q108" s="8"/>
      <c r="R108" s="10"/>
      <c r="S108" s="10"/>
      <c r="T108" s="137"/>
      <c r="U108" s="137"/>
      <c r="V108" s="137"/>
      <c r="W108" s="137"/>
      <c r="X108" s="10"/>
    </row>
    <row r="109" spans="2:27" x14ac:dyDescent="0.25">
      <c r="B109" s="144"/>
      <c r="C109" s="7"/>
      <c r="D109" s="8"/>
      <c r="E109" s="8"/>
      <c r="F109" s="8"/>
      <c r="G109" s="8"/>
      <c r="H109" s="9"/>
      <c r="I109" s="9"/>
      <c r="J109" s="10"/>
      <c r="K109" s="10"/>
      <c r="L109" s="23"/>
      <c r="M109" s="144"/>
      <c r="N109" s="7"/>
      <c r="O109" s="8"/>
      <c r="P109" s="8"/>
      <c r="Q109" s="8"/>
      <c r="R109" s="10"/>
      <c r="S109" s="10"/>
      <c r="T109" s="137"/>
      <c r="U109" s="137"/>
      <c r="V109" s="137"/>
      <c r="W109" s="137"/>
      <c r="X109" s="10"/>
    </row>
    <row r="110" spans="2:27" x14ac:dyDescent="0.25">
      <c r="B110" s="144"/>
      <c r="C110" s="7"/>
      <c r="D110" s="8"/>
      <c r="E110" s="8"/>
      <c r="F110" s="8"/>
      <c r="G110" s="8"/>
      <c r="H110" s="9"/>
      <c r="I110" s="9"/>
      <c r="J110" s="10"/>
      <c r="K110" s="10"/>
      <c r="L110" s="23"/>
      <c r="M110" s="144"/>
      <c r="N110" s="7"/>
      <c r="O110" s="8"/>
      <c r="P110" s="8"/>
      <c r="Q110" s="8"/>
      <c r="R110" s="10"/>
      <c r="S110" s="10"/>
      <c r="T110" s="137"/>
      <c r="U110" s="137"/>
      <c r="V110" s="137"/>
      <c r="W110" s="137"/>
      <c r="X110" s="10"/>
    </row>
    <row r="111" spans="2:27" x14ac:dyDescent="0.25">
      <c r="B111" s="144"/>
      <c r="C111" s="7"/>
      <c r="D111" s="8"/>
      <c r="E111" s="8"/>
      <c r="F111" s="8"/>
      <c r="G111" s="8"/>
      <c r="H111" s="9"/>
      <c r="I111" s="9"/>
      <c r="J111" s="10"/>
      <c r="K111" s="10"/>
      <c r="L111" s="23"/>
      <c r="M111" s="144"/>
      <c r="N111" s="7"/>
      <c r="O111" s="8"/>
      <c r="P111" s="8"/>
      <c r="Q111" s="8"/>
      <c r="R111" s="10"/>
      <c r="S111" s="10"/>
      <c r="T111" s="137"/>
      <c r="U111" s="137"/>
      <c r="V111" s="137"/>
      <c r="W111" s="137"/>
      <c r="X111" s="10"/>
    </row>
    <row r="112" spans="2:27" x14ac:dyDescent="0.25">
      <c r="B112" s="144"/>
      <c r="C112" s="7"/>
      <c r="D112" s="8"/>
      <c r="E112" s="8"/>
      <c r="F112" s="8"/>
      <c r="G112" s="8"/>
      <c r="H112" s="9"/>
      <c r="I112" s="9"/>
      <c r="J112" s="10"/>
      <c r="K112" s="10"/>
      <c r="L112" s="23"/>
      <c r="M112" s="144"/>
      <c r="N112" s="7"/>
      <c r="O112" s="8"/>
      <c r="P112" s="8"/>
      <c r="Q112" s="8"/>
      <c r="R112" s="10"/>
      <c r="S112" s="10"/>
      <c r="T112" s="137"/>
      <c r="U112" s="137"/>
      <c r="V112" s="137"/>
      <c r="W112" s="137"/>
      <c r="X112" s="10"/>
    </row>
    <row r="113" spans="2:24" x14ac:dyDescent="0.25">
      <c r="B113" s="144"/>
      <c r="C113" s="7"/>
      <c r="D113" s="8"/>
      <c r="E113" s="8"/>
      <c r="F113" s="8"/>
      <c r="G113" s="8"/>
      <c r="H113" s="9"/>
      <c r="I113" s="9"/>
      <c r="J113" s="10"/>
      <c r="K113" s="10"/>
      <c r="L113" s="23"/>
      <c r="M113" s="144"/>
      <c r="N113" s="7"/>
      <c r="O113" s="8"/>
      <c r="P113" s="8"/>
      <c r="Q113" s="8"/>
      <c r="R113" s="10"/>
      <c r="S113" s="10"/>
      <c r="T113" s="137"/>
      <c r="U113" s="137"/>
      <c r="V113" s="137"/>
      <c r="W113" s="137"/>
      <c r="X113" s="10"/>
    </row>
    <row r="114" spans="2:24" x14ac:dyDescent="0.25">
      <c r="B114" s="144"/>
      <c r="C114" s="7"/>
      <c r="D114" s="8"/>
      <c r="E114" s="8"/>
      <c r="F114" s="8"/>
      <c r="G114" s="8"/>
      <c r="H114" s="9"/>
      <c r="I114" s="9"/>
      <c r="J114" s="10"/>
      <c r="K114" s="10"/>
      <c r="L114" s="23"/>
      <c r="M114" s="144"/>
      <c r="N114" s="7"/>
      <c r="O114" s="8"/>
      <c r="P114" s="8"/>
      <c r="Q114" s="8"/>
      <c r="R114" s="10"/>
      <c r="S114" s="10"/>
      <c r="T114" s="137"/>
      <c r="U114" s="137"/>
      <c r="V114" s="137"/>
      <c r="W114" s="137"/>
      <c r="X114" s="10"/>
    </row>
    <row r="115" spans="2:24" x14ac:dyDescent="0.25">
      <c r="B115" s="144"/>
      <c r="C115" s="7"/>
      <c r="D115" s="8"/>
      <c r="E115" s="8"/>
      <c r="F115" s="8"/>
      <c r="G115" s="8"/>
      <c r="H115" s="9"/>
      <c r="I115" s="9"/>
      <c r="J115" s="10"/>
      <c r="K115" s="10"/>
      <c r="L115" s="23"/>
      <c r="M115" s="144"/>
      <c r="N115" s="7"/>
      <c r="O115" s="8"/>
      <c r="P115" s="8"/>
      <c r="Q115" s="8"/>
      <c r="R115" s="10"/>
      <c r="S115" s="10"/>
      <c r="T115" s="137"/>
      <c r="U115" s="137"/>
      <c r="V115" s="137"/>
      <c r="W115" s="137"/>
      <c r="X115" s="10"/>
    </row>
    <row r="116" spans="2:24" x14ac:dyDescent="0.25">
      <c r="B116" s="11"/>
      <c r="C116" s="7"/>
      <c r="D116" s="8"/>
      <c r="E116" s="8"/>
      <c r="F116" s="8"/>
      <c r="G116" s="8"/>
      <c r="H116" s="9"/>
      <c r="I116" s="9"/>
      <c r="J116" s="10"/>
      <c r="K116" s="10"/>
      <c r="L116" s="23"/>
      <c r="M116" s="144"/>
      <c r="N116" s="7"/>
      <c r="O116" s="8"/>
      <c r="P116" s="8"/>
      <c r="Q116" s="8"/>
      <c r="R116" s="10"/>
      <c r="S116" s="10"/>
      <c r="T116" s="137"/>
      <c r="U116" s="137"/>
      <c r="V116" s="137"/>
      <c r="W116" s="137"/>
      <c r="X116" s="11"/>
    </row>
    <row r="117" spans="2:24" x14ac:dyDescent="0.25">
      <c r="B117" s="11"/>
      <c r="C117" s="7"/>
      <c r="D117" s="8"/>
      <c r="E117" s="8"/>
      <c r="F117" s="8"/>
      <c r="G117" s="8"/>
      <c r="H117" s="9"/>
      <c r="I117" s="9"/>
      <c r="J117" s="10"/>
      <c r="K117" s="10"/>
      <c r="L117" s="23"/>
      <c r="M117" s="144"/>
      <c r="N117" s="7"/>
      <c r="O117" s="8"/>
      <c r="P117" s="8"/>
      <c r="Q117" s="8"/>
      <c r="R117" s="10"/>
      <c r="S117" s="10"/>
      <c r="T117" s="137"/>
      <c r="U117" s="137"/>
      <c r="V117" s="137"/>
      <c r="W117" s="137"/>
      <c r="X117" s="11"/>
    </row>
    <row r="118" spans="2:24" x14ac:dyDescent="0.25">
      <c r="C118" s="7"/>
      <c r="D118" s="8"/>
      <c r="E118" s="8"/>
      <c r="F118" s="8"/>
      <c r="G118" s="8"/>
      <c r="H118" s="9"/>
      <c r="I118" s="9"/>
      <c r="J118" s="10"/>
      <c r="K118" s="10"/>
      <c r="L118" s="23"/>
      <c r="M118" s="144"/>
      <c r="N118" s="7"/>
      <c r="O118" s="8"/>
      <c r="P118" s="8"/>
      <c r="Q118" s="8"/>
      <c r="R118" s="10"/>
      <c r="S118" s="10"/>
      <c r="T118" s="137"/>
      <c r="U118" s="137"/>
      <c r="V118" s="137"/>
      <c r="W118" s="137"/>
    </row>
    <row r="119" spans="2:24" x14ac:dyDescent="0.25">
      <c r="C119" s="7"/>
      <c r="D119" s="8"/>
      <c r="E119" s="8"/>
      <c r="F119" s="8"/>
      <c r="G119" s="8"/>
      <c r="H119" s="9"/>
      <c r="I119" s="9"/>
      <c r="J119" s="10"/>
      <c r="K119" s="10"/>
      <c r="L119" s="23"/>
      <c r="M119" s="144"/>
      <c r="N119" s="7"/>
      <c r="O119" s="8"/>
      <c r="P119" s="8"/>
      <c r="Q119" s="8"/>
      <c r="R119" s="10"/>
      <c r="S119" s="10"/>
      <c r="T119" s="137"/>
      <c r="U119" s="137"/>
      <c r="V119" s="137"/>
      <c r="W119" s="137"/>
    </row>
    <row r="120" spans="2:24" x14ac:dyDescent="0.25">
      <c r="C120" s="7"/>
      <c r="D120" s="8"/>
      <c r="E120" s="8"/>
      <c r="F120" s="8"/>
      <c r="G120" s="8"/>
      <c r="H120" s="9"/>
      <c r="I120" s="9"/>
      <c r="J120" s="10"/>
      <c r="K120" s="10"/>
      <c r="L120" s="23"/>
      <c r="M120" s="144"/>
      <c r="N120" s="7"/>
      <c r="O120" s="8"/>
      <c r="P120" s="8"/>
      <c r="Q120" s="8"/>
      <c r="R120" s="10"/>
      <c r="S120" s="10"/>
      <c r="T120" s="137"/>
      <c r="U120" s="137"/>
      <c r="V120" s="137"/>
      <c r="W120" s="137"/>
    </row>
    <row r="121" spans="2:24" x14ac:dyDescent="0.25">
      <c r="C121" s="7"/>
      <c r="D121" s="8"/>
      <c r="E121" s="8"/>
      <c r="F121" s="8"/>
      <c r="G121" s="8"/>
      <c r="H121" s="9"/>
      <c r="I121" s="9"/>
      <c r="J121" s="10"/>
      <c r="K121" s="10"/>
      <c r="L121" s="23"/>
      <c r="M121" s="144"/>
      <c r="N121" s="7"/>
      <c r="O121" s="8"/>
      <c r="P121" s="8"/>
      <c r="Q121" s="8"/>
      <c r="R121" s="10"/>
      <c r="S121" s="10"/>
      <c r="T121" s="137"/>
      <c r="U121" s="137"/>
      <c r="V121" s="137"/>
      <c r="W121" s="137"/>
    </row>
    <row r="122" spans="2:24" x14ac:dyDescent="0.25">
      <c r="C122" s="7"/>
      <c r="D122" s="8"/>
      <c r="E122" s="8"/>
      <c r="F122" s="8"/>
      <c r="G122" s="8"/>
      <c r="H122" s="9"/>
      <c r="I122" s="9"/>
      <c r="J122" s="10"/>
      <c r="K122" s="10"/>
      <c r="L122" s="23"/>
      <c r="M122" s="144"/>
      <c r="N122" s="7"/>
      <c r="O122" s="8"/>
      <c r="P122" s="8"/>
      <c r="Q122" s="8"/>
      <c r="R122" s="10"/>
      <c r="S122" s="10"/>
      <c r="T122" s="137"/>
      <c r="U122" s="137"/>
      <c r="V122" s="137"/>
      <c r="W122" s="137"/>
    </row>
    <row r="123" spans="2:24" x14ac:dyDescent="0.25">
      <c r="C123" s="7"/>
      <c r="D123" s="8"/>
      <c r="E123" s="8"/>
      <c r="F123" s="8"/>
      <c r="G123" s="8"/>
      <c r="H123" s="9"/>
      <c r="I123" s="9"/>
      <c r="J123" s="10"/>
      <c r="K123" s="10"/>
      <c r="L123" s="23"/>
      <c r="M123" s="144"/>
      <c r="N123" s="7"/>
      <c r="O123" s="8"/>
      <c r="P123" s="8"/>
      <c r="Q123" s="8"/>
      <c r="R123" s="10"/>
      <c r="S123" s="10"/>
      <c r="T123" s="137"/>
      <c r="U123" s="137"/>
      <c r="V123" s="137"/>
      <c r="W123" s="137"/>
    </row>
    <row r="124" spans="2:24" x14ac:dyDescent="0.25">
      <c r="C124" s="7"/>
      <c r="D124" s="8"/>
      <c r="E124" s="8"/>
      <c r="F124" s="8"/>
      <c r="G124" s="8"/>
      <c r="H124" s="9"/>
      <c r="I124" s="9"/>
      <c r="J124" s="10"/>
      <c r="K124" s="10"/>
      <c r="L124" s="23"/>
      <c r="M124" s="144"/>
      <c r="N124" s="7"/>
      <c r="O124" s="8"/>
      <c r="P124" s="8"/>
      <c r="Q124" s="8"/>
      <c r="R124" s="10"/>
      <c r="S124" s="10"/>
      <c r="T124" s="137"/>
      <c r="U124" s="137"/>
      <c r="V124" s="137"/>
      <c r="W124" s="137"/>
    </row>
    <row r="125" spans="2:24" x14ac:dyDescent="0.25">
      <c r="C125" s="7"/>
      <c r="D125" s="8"/>
      <c r="E125" s="8"/>
      <c r="F125" s="8"/>
      <c r="G125" s="8"/>
      <c r="H125" s="9"/>
      <c r="I125" s="9"/>
      <c r="J125" s="10"/>
      <c r="K125" s="10"/>
      <c r="L125" s="23"/>
      <c r="M125" s="144"/>
      <c r="N125" s="7"/>
      <c r="O125" s="8"/>
      <c r="P125" s="8"/>
      <c r="Q125" s="8"/>
      <c r="R125" s="10"/>
      <c r="S125" s="10"/>
      <c r="T125" s="137"/>
      <c r="U125" s="137"/>
      <c r="V125" s="137"/>
      <c r="W125" s="137"/>
    </row>
    <row r="126" spans="2:24" x14ac:dyDescent="0.25">
      <c r="C126" s="7"/>
      <c r="D126" s="8"/>
      <c r="E126" s="8"/>
      <c r="F126" s="8"/>
      <c r="G126" s="8"/>
      <c r="H126" s="9"/>
      <c r="I126" s="9"/>
      <c r="J126" s="10"/>
      <c r="K126" s="10"/>
      <c r="L126" s="23"/>
      <c r="M126" s="144"/>
      <c r="N126" s="7"/>
      <c r="O126" s="8"/>
      <c r="P126" s="8"/>
      <c r="Q126" s="8"/>
      <c r="R126" s="10"/>
      <c r="S126" s="10"/>
      <c r="T126" s="137"/>
      <c r="U126" s="137"/>
      <c r="V126" s="137"/>
      <c r="W126" s="137"/>
    </row>
    <row r="127" spans="2:24" x14ac:dyDescent="0.25">
      <c r="C127" s="7"/>
      <c r="D127" s="8"/>
      <c r="E127" s="8"/>
      <c r="F127" s="8"/>
      <c r="G127" s="8"/>
      <c r="H127" s="9"/>
      <c r="I127" s="9"/>
      <c r="J127" s="10"/>
      <c r="K127" s="10"/>
      <c r="L127" s="23"/>
      <c r="M127" s="144"/>
      <c r="N127" s="7"/>
      <c r="O127" s="8"/>
      <c r="P127" s="8"/>
      <c r="Q127" s="8"/>
      <c r="R127" s="10"/>
      <c r="S127" s="10"/>
      <c r="T127" s="137"/>
      <c r="U127" s="137"/>
      <c r="V127" s="137"/>
      <c r="W127" s="137"/>
    </row>
    <row r="128" spans="2:24" x14ac:dyDescent="0.25">
      <c r="C128" s="7"/>
      <c r="D128" s="8"/>
      <c r="E128" s="8"/>
      <c r="F128" s="8"/>
      <c r="G128" s="8"/>
      <c r="H128" s="9"/>
      <c r="I128" s="9"/>
      <c r="J128" s="10"/>
      <c r="K128" s="10"/>
      <c r="L128" s="23"/>
      <c r="M128" s="11"/>
      <c r="N128" s="7"/>
      <c r="O128" s="8"/>
      <c r="P128" s="8"/>
      <c r="Q128" s="8"/>
      <c r="R128" s="10"/>
      <c r="S128" s="10"/>
      <c r="T128" s="137"/>
      <c r="U128" s="137"/>
      <c r="V128" s="137"/>
      <c r="W128" s="137"/>
    </row>
    <row r="129" spans="3:23" x14ac:dyDescent="0.25">
      <c r="C129" s="7"/>
      <c r="D129" s="8"/>
      <c r="E129" s="8"/>
      <c r="F129" s="8"/>
      <c r="G129" s="8"/>
      <c r="H129" s="9"/>
      <c r="I129" s="9"/>
      <c r="J129" s="10"/>
      <c r="K129" s="10"/>
      <c r="L129" s="23"/>
      <c r="M129" s="11"/>
      <c r="N129" s="7"/>
      <c r="O129" s="8"/>
      <c r="P129" s="8"/>
      <c r="Q129" s="8"/>
      <c r="R129" s="10"/>
      <c r="S129" s="10"/>
      <c r="T129" s="137"/>
      <c r="U129" s="137"/>
      <c r="V129" s="137"/>
      <c r="W129" s="137"/>
    </row>
    <row r="130" spans="3:23" x14ac:dyDescent="0.25">
      <c r="C130" s="7"/>
      <c r="D130" s="8"/>
      <c r="E130" s="8"/>
      <c r="F130" s="8"/>
      <c r="G130" s="8"/>
      <c r="H130" s="9"/>
      <c r="I130" s="9"/>
      <c r="J130" s="10"/>
      <c r="K130" s="10"/>
      <c r="L130" s="23"/>
      <c r="N130" s="7"/>
      <c r="O130" s="8"/>
      <c r="P130" s="8"/>
      <c r="Q130" s="8"/>
      <c r="R130" s="10"/>
      <c r="S130" s="10"/>
      <c r="T130" s="137"/>
      <c r="U130" s="137"/>
      <c r="V130" s="137"/>
      <c r="W130" s="137"/>
    </row>
    <row r="131" spans="3:23" x14ac:dyDescent="0.25">
      <c r="C131" s="7"/>
      <c r="D131" s="8"/>
      <c r="E131" s="8"/>
      <c r="F131" s="8"/>
      <c r="G131" s="8"/>
      <c r="H131" s="9"/>
      <c r="I131" s="9"/>
      <c r="J131" s="10"/>
      <c r="K131" s="10"/>
      <c r="L131" s="23"/>
      <c r="N131" s="7"/>
      <c r="O131" s="8"/>
      <c r="P131" s="8"/>
      <c r="Q131" s="8"/>
      <c r="R131" s="10"/>
      <c r="S131" s="10"/>
      <c r="T131" s="137"/>
      <c r="U131" s="137"/>
      <c r="V131" s="137"/>
      <c r="W131" s="137"/>
    </row>
    <row r="132" spans="3:23" x14ac:dyDescent="0.2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3:23" x14ac:dyDescent="0.25"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</sheetData>
  <sheetProtection algorithmName="SHA-512" hashValue="Zow1C7smOxTuh2lNTazW8MbcJ0kNWFmGeppJuKOUXoUoH8FrkQjiqXXcfYenHixnSdL7L9dN6YTTg98XDHTjlA==" saltValue="BedRJRe/+DifuQCk/3grbw==" spinCount="100000" sheet="1" objects="1" scenarios="1" selectLockedCells="1" selectUnlockedCells="1"/>
  <mergeCells count="83">
    <mergeCell ref="R4:U4"/>
    <mergeCell ref="S10:W10"/>
    <mergeCell ref="I6:J6"/>
    <mergeCell ref="K6:L6"/>
    <mergeCell ref="K7:L7"/>
    <mergeCell ref="K8:L8"/>
    <mergeCell ref="I3:Q4"/>
    <mergeCell ref="R3:U3"/>
    <mergeCell ref="S45:W45"/>
    <mergeCell ref="N5:Q5"/>
    <mergeCell ref="N45:N46"/>
    <mergeCell ref="O45:Q45"/>
    <mergeCell ref="U46:V46"/>
    <mergeCell ref="O10:Q10"/>
    <mergeCell ref="N10:N11"/>
    <mergeCell ref="U11:V11"/>
    <mergeCell ref="S5:W5"/>
    <mergeCell ref="T117:W117"/>
    <mergeCell ref="T118:W118"/>
    <mergeCell ref="T119:W119"/>
    <mergeCell ref="T120:W120"/>
    <mergeCell ref="T131:W131"/>
    <mergeCell ref="T126:W126"/>
    <mergeCell ref="T112:W112"/>
    <mergeCell ref="T113:W113"/>
    <mergeCell ref="T114:W114"/>
    <mergeCell ref="T115:W115"/>
    <mergeCell ref="T116:W116"/>
    <mergeCell ref="H106:K106"/>
    <mergeCell ref="E83:I83"/>
    <mergeCell ref="E80:I80"/>
    <mergeCell ref="B94:B115"/>
    <mergeCell ref="M106:M127"/>
    <mergeCell ref="K80:M80"/>
    <mergeCell ref="B9:C9"/>
    <mergeCell ref="C10:C11"/>
    <mergeCell ref="D10:F10"/>
    <mergeCell ref="H10:L10"/>
    <mergeCell ref="J11:K11"/>
    <mergeCell ref="D9:E9"/>
    <mergeCell ref="F9:H9"/>
    <mergeCell ref="K9:L9"/>
    <mergeCell ref="I9:J9"/>
    <mergeCell ref="N80:O80"/>
    <mergeCell ref="T127:W127"/>
    <mergeCell ref="T128:W128"/>
    <mergeCell ref="T129:W129"/>
    <mergeCell ref="T130:W130"/>
    <mergeCell ref="T121:W121"/>
    <mergeCell ref="T122:W122"/>
    <mergeCell ref="T123:W123"/>
    <mergeCell ref="T124:W124"/>
    <mergeCell ref="T125:W125"/>
    <mergeCell ref="T107:W107"/>
    <mergeCell ref="T108:W108"/>
    <mergeCell ref="T109:W109"/>
    <mergeCell ref="P80:W80"/>
    <mergeCell ref="T110:W110"/>
    <mergeCell ref="T111:W111"/>
    <mergeCell ref="B3:C4"/>
    <mergeCell ref="D4:E4"/>
    <mergeCell ref="D7:E7"/>
    <mergeCell ref="D8:E8"/>
    <mergeCell ref="D3:H3"/>
    <mergeCell ref="B5:C6"/>
    <mergeCell ref="B7:C7"/>
    <mergeCell ref="B8:C8"/>
    <mergeCell ref="D6:E6"/>
    <mergeCell ref="F8:H8"/>
    <mergeCell ref="D5:L5"/>
    <mergeCell ref="F6:H6"/>
    <mergeCell ref="F7:H7"/>
    <mergeCell ref="I7:J7"/>
    <mergeCell ref="I8:J8"/>
    <mergeCell ref="M12:M44"/>
    <mergeCell ref="B12:B44"/>
    <mergeCell ref="B45:B46"/>
    <mergeCell ref="B47:B79"/>
    <mergeCell ref="M47:M79"/>
    <mergeCell ref="C45:C46"/>
    <mergeCell ref="D45:F45"/>
    <mergeCell ref="H45:L45"/>
    <mergeCell ref="J46:K46"/>
  </mergeCells>
  <conditionalFormatting sqref="K12:K44">
    <cfRule type="dataBar" priority="1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{C0FE49FC-418D-40FA-8B3D-BA83BE58921F}</x14:id>
        </ext>
      </extLst>
    </cfRule>
  </conditionalFormatting>
  <conditionalFormatting sqref="X67:X89">
    <cfRule type="dataBar" priority="1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{624A939E-4517-4764-A288-4833C8525B12}</x14:id>
        </ext>
      </extLst>
    </cfRule>
  </conditionalFormatting>
  <conditionalFormatting sqref="K81:L82 K84:L105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{921BFECE-4430-42CF-BC9E-903455BB2E2E}</x14:id>
        </ext>
      </extLst>
    </cfRule>
  </conditionalFormatting>
  <conditionalFormatting sqref="X91:X115">
    <cfRule type="dataBar" priority="1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{50367242-4856-4FF8-B751-DF072D0D8FDD}</x14:id>
        </ext>
      </extLst>
    </cfRule>
  </conditionalFormatting>
  <conditionalFormatting sqref="K107:L131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{BD809298-F603-4BED-95F1-80EEF1E6AF79}</x14:id>
        </ext>
      </extLst>
    </cfRule>
  </conditionalFormatting>
  <conditionalFormatting sqref="F12:F44">
    <cfRule type="colorScale" priority="11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12:L44">
    <cfRule type="colorScale" priority="113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V12:V44">
    <cfRule type="dataBar" priority="1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{D4565FDD-017A-451B-BFBE-015B9429753E}</x14:id>
        </ext>
      </extLst>
    </cfRule>
  </conditionalFormatting>
  <conditionalFormatting sqref="W12:W44">
    <cfRule type="colorScale" priority="111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Q12:Q44">
    <cfRule type="colorScale" priority="110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V47:V79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{2906BAF7-5BB6-466D-805A-6387239FFBC3}</x14:id>
        </ext>
      </extLst>
    </cfRule>
  </conditionalFormatting>
  <conditionalFormatting sqref="L50">
    <cfRule type="colorScale" priority="55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49">
    <cfRule type="colorScale" priority="53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48">
    <cfRule type="colorScale" priority="51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47">
    <cfRule type="colorScale" priority="49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F47:F79">
    <cfRule type="colorScale" priority="15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51:L74">
    <cfRule type="colorScale" priority="156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Q47:Q79">
    <cfRule type="colorScale" priority="159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W47:W79">
    <cfRule type="colorScale" priority="161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75">
    <cfRule type="colorScale" priority="167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76">
    <cfRule type="colorScale" priority="2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77">
    <cfRule type="colorScale" priority="1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78">
    <cfRule type="colorScale" priority="9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L79">
    <cfRule type="colorScale" priority="4">
      <colorScale>
        <cfvo type="min"/>
        <cfvo type="num" val="0"/>
        <cfvo type="max"/>
        <color rgb="FFFF0000"/>
        <color theme="1"/>
        <color rgb="FF00B050"/>
      </colorScale>
    </cfRule>
  </conditionalFormatting>
  <conditionalFormatting sqref="K47:K7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{FA0A6725-482C-4949-AD21-2CF422EFD5FD}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FE49FC-418D-40FA-8B3D-BA83BE58921F}">
            <x14:dataBar minLength="0" maxLength="100">
              <x14:cfvo type="autoMin"/>
              <x14:cfvo type="autoMax"/>
              <x14:negativeFillColor rgb="FFFF0000"/>
              <x14:axisColor theme="1"/>
            </x14:dataBar>
          </x14:cfRule>
          <xm:sqref>K12:K44</xm:sqref>
        </x14:conditionalFormatting>
        <x14:conditionalFormatting xmlns:xm="http://schemas.microsoft.com/office/excel/2006/main">
          <x14:cfRule type="dataBar" id="{624A939E-4517-4764-A288-4833C8525B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X67:X89</xm:sqref>
        </x14:conditionalFormatting>
        <x14:conditionalFormatting xmlns:xm="http://schemas.microsoft.com/office/excel/2006/main">
          <x14:cfRule type="dataBar" id="{921BFECE-4430-42CF-BC9E-903455BB2E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K81:L82 K84:L105</xm:sqref>
        </x14:conditionalFormatting>
        <x14:conditionalFormatting xmlns:xm="http://schemas.microsoft.com/office/excel/2006/main">
          <x14:cfRule type="dataBar" id="{50367242-4856-4FF8-B751-DF072D0D8F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X91:X115</xm:sqref>
        </x14:conditionalFormatting>
        <x14:conditionalFormatting xmlns:xm="http://schemas.microsoft.com/office/excel/2006/main">
          <x14:cfRule type="dataBar" id="{BD809298-F603-4BED-95F1-80EEF1E6AF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K107:L131</xm:sqref>
        </x14:conditionalFormatting>
        <x14:conditionalFormatting xmlns:xm="http://schemas.microsoft.com/office/excel/2006/main">
          <x14:cfRule type="dataBar" id="{D4565FDD-017A-451B-BFBE-015B942975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V12:V44</xm:sqref>
        </x14:conditionalFormatting>
        <x14:conditionalFormatting xmlns:xm="http://schemas.microsoft.com/office/excel/2006/main">
          <x14:cfRule type="dataBar" id="{2906BAF7-5BB6-466D-805A-6387239FFB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V47:V79</xm:sqref>
        </x14:conditionalFormatting>
        <x14:conditionalFormatting xmlns:xm="http://schemas.microsoft.com/office/excel/2006/main">
          <x14:cfRule type="dataBar" id="{FA0A6725-482C-4949-AD21-2CF422EFD5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K47:K79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0070C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Sheet2!J300:N300</xm:f>
              <xm:sqref>O7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633"/>
  <sheetViews>
    <sheetView workbookViewId="0">
      <selection activeCell="B4" sqref="B4"/>
    </sheetView>
  </sheetViews>
  <sheetFormatPr defaultRowHeight="13.8" x14ac:dyDescent="0.25"/>
  <cols>
    <col min="1" max="1" width="8.796875" style="92"/>
    <col min="2" max="2" width="16.19921875" style="92" customWidth="1"/>
    <col min="3" max="3" width="8.796875" style="92"/>
    <col min="4" max="4" width="20.69921875" style="92" customWidth="1"/>
    <col min="5" max="11" width="8.796875" style="92"/>
    <col min="12" max="12" width="10.19921875" style="93" customWidth="1"/>
    <col min="13" max="13" width="8.796875" style="94"/>
    <col min="14" max="16384" width="8.796875" style="92"/>
  </cols>
  <sheetData>
    <row r="1" spans="3:19" x14ac:dyDescent="0.25">
      <c r="F1" s="92" t="s">
        <v>9</v>
      </c>
      <c r="G1" s="92">
        <f>SUM(G6:G633)</f>
        <v>1689802</v>
      </c>
      <c r="H1" s="92">
        <f>SUM(H6:H633)</f>
        <v>1609194</v>
      </c>
      <c r="I1" s="92">
        <f>SUM(I6:I633)</f>
        <v>80505</v>
      </c>
    </row>
    <row r="2" spans="3:19" x14ac:dyDescent="0.25">
      <c r="F2" s="92" t="s">
        <v>10</v>
      </c>
      <c r="G2" s="92">
        <f>SUM(G6:G38)+SUM(G76:G108)+SUM(G146:G178)+SUM(G216:G248)+SUM(G286:G318)+SUM(G356:G388)+SUM(G426:G458)+SUM(G496:G528)+SUM(G566:G598)</f>
        <v>924191</v>
      </c>
      <c r="H2" s="92">
        <f>SUM(H6:H38)+SUM(H76:H108)+SUM(H146:H178)+SUM(H216:H248)+SUM(H286:H318)+SUM(H356:H388)+SUM(H426:H458)+SUM(H496:H528)+SUM(H566:H598)</f>
        <v>842063</v>
      </c>
      <c r="I2" s="92">
        <f>SUM(I6:I38)+SUM(I76:I108)+SUM(I146:I178)+SUM(I216:I248)+SUM(I286:I318)+SUM(I356:I388)+SUM(I426:I458)+SUM(I496:I528)+SUM(I566:I598)</f>
        <v>82187</v>
      </c>
    </row>
    <row r="3" spans="3:19" x14ac:dyDescent="0.25">
      <c r="F3" s="92" t="s">
        <v>11</v>
      </c>
      <c r="G3" s="92">
        <f>SUM(G41:G73)+SUM(G111:G143)+SUM(G181:G213)+SUM(G251:G283)+SUM(G321:G353)+SUM(G391:G423)+SUM(G461:G493)+SUM(G531:G563)+SUM(G601:G633)</f>
        <v>765611</v>
      </c>
      <c r="H3" s="92">
        <f>SUM(H41:H73)+SUM(H111:H143)+SUM(H181:H213)+SUM(H251:H283)+SUM(H321:H353)+SUM(H391:H423)+SUM(H461:H493)+SUM(H531:H563)+SUM(H601:H633)</f>
        <v>767131</v>
      </c>
      <c r="I3" s="92">
        <f>SUM(I41:I73)+SUM(I111:I143)+SUM(I181:I213)+SUM(I251:I283)+SUM(I321:I353)+SUM(I391:I423)+SUM(I461:I493)+SUM(I531:I563)+SUM(I601:I633)</f>
        <v>-1682</v>
      </c>
    </row>
    <row r="5" spans="3:19" x14ac:dyDescent="0.25">
      <c r="E5" s="92" t="s">
        <v>1</v>
      </c>
      <c r="F5" s="92" t="s">
        <v>2</v>
      </c>
      <c r="G5" s="92" t="s">
        <v>3</v>
      </c>
      <c r="H5" s="92" t="s">
        <v>4</v>
      </c>
      <c r="I5" s="92" t="s">
        <v>5</v>
      </c>
      <c r="J5" s="95"/>
      <c r="K5" s="92" t="s">
        <v>22</v>
      </c>
      <c r="L5" s="93" t="s">
        <v>23</v>
      </c>
      <c r="M5" s="96" t="s">
        <v>30</v>
      </c>
      <c r="N5" s="95"/>
      <c r="P5" s="161"/>
      <c r="Q5" s="161"/>
      <c r="R5" s="161"/>
      <c r="S5" s="161"/>
    </row>
    <row r="6" spans="3:19" x14ac:dyDescent="0.25">
      <c r="C6" s="92">
        <f t="shared" ref="C6:C20" si="0">C7-25</f>
        <v>2175</v>
      </c>
      <c r="D6" s="92" t="str">
        <f>IF(LEFT(RTD("cqg.rtd", ,"ContractData",$B$22&amp;C6, "Symbol",, "T"),3)="768","",RTD("cqg.rtd", ,"ContractData",$B$22&amp;C6, "Symbol",, "T"))</f>
        <v/>
      </c>
      <c r="E6" s="94" t="str">
        <f>IF(D6="","",RTD("cqg.rtd", ,"ContractData",D6, "LastPrice",, "T"))</f>
        <v/>
      </c>
      <c r="F6" s="94" t="str">
        <f>IF(D6="","",RTD("cqg.rtd", ,"ContractData",D6, "NetLastTrade",, "T"))</f>
        <v/>
      </c>
      <c r="G6" s="92" t="str">
        <f>IF(D6="","",RTD("cqg.rtd",,"StudyData",D6, "Vol", "VolType=Exchange,CoCType=Contract", "Vol","D","0","ALL",,,"False","T"))</f>
        <v/>
      </c>
      <c r="H6" s="92" t="str">
        <f>IF(D6="","",RTD("cqg.rtd",,"StudyData",D6, "Vol", "VolType=Exchange,CoCType=Contract", "Vol","D","-1","ALL",,,"False","T"))</f>
        <v/>
      </c>
      <c r="I6" s="92" t="str">
        <f>IF(D6="","",IF(ISERROR(G6-H6),"",G6-H6))</f>
        <v/>
      </c>
      <c r="J6" s="97"/>
      <c r="K6" s="98" t="str">
        <f>IF(D6="","",IF(ISERROR(RTD("cqg.rtd",,"ContractData",D6,"PerCentNetLastTrade",,"T")/100),"",RTD("cqg.rtd",,"ContractData",D6,"PerCentNetLastTrade",,"T")/100))</f>
        <v/>
      </c>
      <c r="L6" s="99" t="str">
        <f>IF(D6="","",IF(ISERROR(G6-H6),"",(G6-H6)/H6))</f>
        <v/>
      </c>
      <c r="M6" s="94" t="str">
        <f>IF(D6="","",RTD("cqg.rtd", , "ContractData", "OptVal("&amp;D6&amp;",ImpliedVolatility,""Black-Scholes"")", "Close"))</f>
        <v/>
      </c>
      <c r="N6" s="95"/>
      <c r="P6" s="100"/>
      <c r="Q6" s="100"/>
      <c r="R6" s="100"/>
      <c r="S6" s="100"/>
    </row>
    <row r="7" spans="3:19" x14ac:dyDescent="0.25">
      <c r="C7" s="92">
        <f t="shared" si="0"/>
        <v>2200</v>
      </c>
      <c r="D7" s="92" t="str">
        <f>IF(LEFT(RTD("cqg.rtd", ,"ContractData",$B$22&amp;C7, "Symbol",, "T"),3)="768","",RTD("cqg.rtd", ,"ContractData",$B$22&amp;C7, "Symbol",, "T"))</f>
        <v/>
      </c>
      <c r="E7" s="94" t="str">
        <f>IF(D7="","",RTD("cqg.rtd", ,"ContractData",D7, "LastPrice",, "T"))</f>
        <v/>
      </c>
      <c r="F7" s="94" t="str">
        <f>IF(D7="","",RTD("cqg.rtd", ,"ContractData",D7, "NetLastTrade",, "T"))</f>
        <v/>
      </c>
      <c r="G7" s="92" t="str">
        <f>IF(D7="","",RTD("cqg.rtd",,"StudyData",D7, "Vol", "VolType=Exchange,CoCType=Contract", "Vol","D","0","ALL",,,"False","T"))</f>
        <v/>
      </c>
      <c r="H7" s="92" t="str">
        <f>IF(D7="","",RTD("cqg.rtd",,"StudyData",D7, "Vol", "VolType=Exchange,CoCType=Contract", "Vol","D","-1","ALL",,,"False","T"))</f>
        <v/>
      </c>
      <c r="I7" s="92" t="str">
        <f>IF(D7="","",IF(ISERROR(G7-H7),"",G7-H7))</f>
        <v/>
      </c>
      <c r="J7" s="97"/>
      <c r="K7" s="98" t="str">
        <f>IF(D7="","",IF(ISERROR(RTD("cqg.rtd",,"ContractData",D7,"PerCentNetLastTrade",,"T")/100),"",RTD("cqg.rtd",,"ContractData",D7,"PerCentNetLastTrade",,"T")/100))</f>
        <v/>
      </c>
      <c r="L7" s="99" t="str">
        <f>IF(D7="","",IF(ISERROR(G7-H7),"",(G7-H7)/H7))</f>
        <v/>
      </c>
      <c r="M7" s="94" t="str">
        <f>IF(D7="","",RTD("cqg.rtd", , "ContractData", "OptVal("&amp;D7&amp;",ImpliedVolatility,""Black-Scholes"")", "Close"))</f>
        <v/>
      </c>
      <c r="N7" s="95"/>
      <c r="P7" s="100"/>
      <c r="Q7" s="100"/>
      <c r="R7" s="100"/>
      <c r="S7" s="100"/>
    </row>
    <row r="8" spans="3:19" x14ac:dyDescent="0.25">
      <c r="C8" s="92">
        <f t="shared" si="0"/>
        <v>2225</v>
      </c>
      <c r="D8" s="92" t="str">
        <f>IF(LEFT(RTD("cqg.rtd", ,"ContractData",$B$22&amp;C8, "Symbol",, "T"),3)="768","",RTD("cqg.rtd", ,"ContractData",$B$22&amp;C8, "Symbol",, "T"))</f>
        <v/>
      </c>
      <c r="E8" s="94" t="str">
        <f>IF(D8="","",RTD("cqg.rtd", ,"ContractData",D8, "LastPrice",, "T"))</f>
        <v/>
      </c>
      <c r="F8" s="94" t="str">
        <f>IF(D8="","",RTD("cqg.rtd", ,"ContractData",D8, "NetLastTrade",, "T"))</f>
        <v/>
      </c>
      <c r="G8" s="92" t="str">
        <f>IF(D8="","",RTD("cqg.rtd",,"StudyData",D8, "Vol", "VolType=Exchange,CoCType=Contract", "Vol","D","0","ALL",,,"False","T"))</f>
        <v/>
      </c>
      <c r="H8" s="92" t="str">
        <f>IF(D8="","",RTD("cqg.rtd",,"StudyData",D8, "Vol", "VolType=Exchange,CoCType=Contract", "Vol","D","-1","ALL",,,"False","T"))</f>
        <v/>
      </c>
      <c r="I8" s="92" t="str">
        <f>IF(D8="","",IF(ISERROR(G8-H8),"",G8-H8))</f>
        <v/>
      </c>
      <c r="J8" s="97"/>
      <c r="K8" s="98" t="str">
        <f>IF(D8="","",IF(ISERROR(RTD("cqg.rtd",,"ContractData",D8,"PerCentNetLastTrade",,"T")/100),"",RTD("cqg.rtd",,"ContractData",D8,"PerCentNetLastTrade",,"T")/100))</f>
        <v/>
      </c>
      <c r="L8" s="99" t="str">
        <f>IF(D8="","",IF(ISERROR(G8-H8),"",(G8-H8)/H8))</f>
        <v/>
      </c>
      <c r="M8" s="94" t="str">
        <f>IF(D8="","",RTD("cqg.rtd", , "ContractData", "OptVal("&amp;D8&amp;",ImpliedVolatility,""Black-Scholes"")", "Close"))</f>
        <v/>
      </c>
      <c r="N8" s="95"/>
      <c r="P8" s="100"/>
      <c r="Q8" s="100"/>
      <c r="R8" s="100"/>
      <c r="S8" s="100"/>
    </row>
    <row r="9" spans="3:19" x14ac:dyDescent="0.25">
      <c r="C9" s="92">
        <f t="shared" si="0"/>
        <v>2250</v>
      </c>
      <c r="D9" s="92" t="str">
        <f>IF(LEFT(RTD("cqg.rtd", ,"ContractData",$B$22&amp;C9, "Symbol",, "T"),3)="768","",RTD("cqg.rtd", ,"ContractData",$B$22&amp;C9, "Symbol",, "T"))</f>
        <v/>
      </c>
      <c r="E9" s="94" t="str">
        <f>IF(D9="","",RTD("cqg.rtd", ,"ContractData",D9, "LastPrice",, "T"))</f>
        <v/>
      </c>
      <c r="F9" s="94" t="str">
        <f>IF(D9="","",RTD("cqg.rtd", ,"ContractData",D9, "NetLastTrade",, "T"))</f>
        <v/>
      </c>
      <c r="G9" s="92" t="str">
        <f>IF(D9="","",RTD("cqg.rtd",,"StudyData",D9, "Vol", "VolType=Exchange,CoCType=Contract", "Vol","D","0","ALL",,,"False","T"))</f>
        <v/>
      </c>
      <c r="H9" s="92" t="str">
        <f>IF(D9="","",RTD("cqg.rtd",,"StudyData",D9, "Vol", "VolType=Exchange,CoCType=Contract", "Vol","D","-1","ALL",,,"False","T"))</f>
        <v/>
      </c>
      <c r="I9" s="92" t="str">
        <f>IF(D9="","",IF(ISERROR(G9-H9),"",G9-H9))</f>
        <v/>
      </c>
      <c r="J9" s="97"/>
      <c r="K9" s="98" t="str">
        <f>IF(D9="","",IF(ISERROR(RTD("cqg.rtd",,"ContractData",D9,"PerCentNetLastTrade",,"T")/100),"",RTD("cqg.rtd",,"ContractData",D9,"PerCentNetLastTrade",,"T")/100))</f>
        <v/>
      </c>
      <c r="L9" s="99" t="str">
        <f>IF(D9="","",IF(ISERROR(G9-H9),"",(G9-H9)/H9))</f>
        <v/>
      </c>
      <c r="M9" s="94" t="str">
        <f>IF(D9="","",RTD("cqg.rtd", , "ContractData", "OptVal("&amp;D9&amp;",ImpliedVolatility,""Black-Scholes"")", "Close"))</f>
        <v/>
      </c>
      <c r="N9" s="95"/>
      <c r="P9" s="100"/>
      <c r="Q9" s="100"/>
      <c r="R9" s="100"/>
      <c r="S9" s="100"/>
    </row>
    <row r="10" spans="3:19" x14ac:dyDescent="0.25">
      <c r="C10" s="92">
        <f t="shared" si="0"/>
        <v>2275</v>
      </c>
      <c r="D10" s="92" t="str">
        <f>IF(LEFT(RTD("cqg.rtd", ,"ContractData",$B$22&amp;C10, "Symbol",, "T"),3)="768","",RTD("cqg.rtd", ,"ContractData",$B$22&amp;C10, "Symbol",, "T"))</f>
        <v>C.US.KOSV142275</v>
      </c>
      <c r="E10" s="94">
        <f>IF(D10="","",RTD("cqg.rtd", ,"ContractData",D10, "LastPrice",, "T"))</f>
        <v>32.700000000000003</v>
      </c>
      <c r="F10" s="94">
        <f>IF(D10="","",RTD("cqg.rtd", ,"ContractData",D10, "NetLastTrade",, "T"))</f>
        <v>0.90000000000000213</v>
      </c>
      <c r="G10" s="92" t="str">
        <f>IF(D10="","",RTD("cqg.rtd",,"StudyData",D10, "Vol", "VolType=Exchange,CoCType=Contract", "Vol","D","0","ALL",,,"False","T"))</f>
        <v/>
      </c>
      <c r="H10" s="92" t="str">
        <f>IF(D10="","",RTD("cqg.rtd",,"StudyData",D10, "Vol", "VolType=Exchange,CoCType=Contract", "Vol","D","-1","ALL",,,"False","T"))</f>
        <v/>
      </c>
      <c r="I10" s="92" t="str">
        <f>IF(D10="","",IF(ISERROR(G10-H10),"",G10-H10))</f>
        <v/>
      </c>
      <c r="J10" s="97"/>
      <c r="K10" s="98">
        <f>IF(D10="","",IF(ISERROR(RTD("cqg.rtd",,"ContractData",D10,"PerCentNetLastTrade",,"T")/100),"",RTD("cqg.rtd",,"ContractData",D10,"PerCentNetLastTrade",,"T")/100))</f>
        <v>2.8301886792452827E-2</v>
      </c>
      <c r="L10" s="99" t="str">
        <f>IF(D10="","",IF(ISERROR(G10-H10),"",(G10-H10)/H10))</f>
        <v/>
      </c>
      <c r="M10" s="94">
        <f>IF(D10="","",RTD("cqg.rtd", , "ContractData", "OptVal("&amp;D10&amp;",ImpliedVolatility,""Black-Scholes"")", "Close"))</f>
        <v>59.473999999999997</v>
      </c>
    </row>
    <row r="11" spans="3:19" x14ac:dyDescent="0.25">
      <c r="C11" s="92">
        <f t="shared" si="0"/>
        <v>2300</v>
      </c>
      <c r="D11" s="92" t="str">
        <f>IF(LEFT(RTD("cqg.rtd", ,"ContractData",$B$22&amp;C11, "Symbol",, "T"),3)="768","",RTD("cqg.rtd", ,"ContractData",$B$22&amp;C11, "Symbol",, "T"))</f>
        <v>C.US.KOSV142300</v>
      </c>
      <c r="E11" s="94">
        <f>IF(D11="","",RTD("cqg.rtd", ,"ContractData",D11, "LastPrice",, "T"))</f>
        <v>30.150000000000002</v>
      </c>
      <c r="F11" s="94">
        <f>IF(D11="","",RTD("cqg.rtd", ,"ContractData",D11, "NetLastTrade",, "T"))</f>
        <v>1.4500000000000028</v>
      </c>
      <c r="G11" s="92" t="str">
        <f>IF(D11="","",RTD("cqg.rtd",,"StudyData",D11, "Vol", "VolType=Exchange,CoCType=Contract", "Vol","D","0","ALL",,,"False","T"))</f>
        <v/>
      </c>
      <c r="H11" s="92" t="str">
        <f>IF(D11="","",RTD("cqg.rtd",,"StudyData",D11, "Vol", "VolType=Exchange,CoCType=Contract", "Vol","D","-1","ALL",,,"False","T"))</f>
        <v/>
      </c>
      <c r="I11" s="92" t="str">
        <f t="shared" ref="I11:I34" si="1">IF(D11="","",IF(ISERROR(G11-H11),"",G11-H11))</f>
        <v/>
      </c>
      <c r="J11" s="97"/>
      <c r="K11" s="98">
        <f>IF(D11="","",IF(ISERROR(RTD("cqg.rtd",,"ContractData",D11,"PerCentNetLastTrade",,"T")/100),"",RTD("cqg.rtd",,"ContractData",D11,"PerCentNetLastTrade",,"T")/100))</f>
        <v>5.0522648083623695E-2</v>
      </c>
      <c r="L11" s="99" t="str">
        <f t="shared" ref="L11:L34" si="2">IF(D11="","",IF(ISERROR(G11-H11),"",(G11-H11)/H11))</f>
        <v/>
      </c>
      <c r="M11" s="94">
        <f>IF(D11="","",RTD("cqg.rtd", , "ContractData", "OptVal("&amp;D11&amp;",ImpliedVolatility,""Black-Scholes"")", "Close"))</f>
        <v>55.301000000000002</v>
      </c>
    </row>
    <row r="12" spans="3:19" x14ac:dyDescent="0.25">
      <c r="C12" s="92">
        <f t="shared" si="0"/>
        <v>2325</v>
      </c>
      <c r="D12" s="92" t="str">
        <f>IF(LEFT(RTD("cqg.rtd", ,"ContractData",$B$22&amp;C12, "Symbol",, "T"),3)="768","",RTD("cqg.rtd", ,"ContractData",$B$22&amp;C12, "Symbol",, "T"))</f>
        <v>C.US.KOSV142325</v>
      </c>
      <c r="E12" s="94">
        <f>IF(D12="","",RTD("cqg.rtd", ,"ContractData",D12, "LastPrice",, "T"))</f>
        <v>26.85</v>
      </c>
      <c r="F12" s="94">
        <f>IF(D12="","",RTD("cqg.rtd", ,"ContractData",D12, "NetLastTrade",, "T"))</f>
        <v>-5.0000000000000711E-2</v>
      </c>
      <c r="G12" s="92">
        <f>IF(D12="","",RTD("cqg.rtd",,"StudyData",D12, "Vol", "VolType=Exchange,CoCType=Contract", "Vol","D","0","ALL",,,"False","T"))</f>
        <v>9</v>
      </c>
      <c r="H12" s="92">
        <f>IF(D12="","",RTD("cqg.rtd",,"StudyData",D12, "Vol", "VolType=Exchange,CoCType=Contract", "Vol","D","-1","ALL",,,"False","T"))</f>
        <v>13</v>
      </c>
      <c r="I12" s="92">
        <f t="shared" si="1"/>
        <v>-4</v>
      </c>
      <c r="J12" s="97"/>
      <c r="K12" s="98">
        <f>IF(D12="","",IF(ISERROR(RTD("cqg.rtd",,"ContractData",D12,"PerCentNetLastTrade",,"T")/100),"",RTD("cqg.rtd",,"ContractData",D12,"PerCentNetLastTrade",,"T")/100))</f>
        <v>-1.8587360594795538E-3</v>
      </c>
      <c r="L12" s="99">
        <f t="shared" si="2"/>
        <v>-0.30769230769230771</v>
      </c>
      <c r="M12" s="94">
        <f>IF(D12="","",RTD("cqg.rtd", , "ContractData", "OptVal("&amp;D12&amp;",ImpliedVolatility,""Black-Scholes"")", "Close"))</f>
        <v>42.832999999999998</v>
      </c>
    </row>
    <row r="13" spans="3:19" x14ac:dyDescent="0.25">
      <c r="C13" s="92">
        <f t="shared" si="0"/>
        <v>2350</v>
      </c>
      <c r="D13" s="92" t="str">
        <f>IF(LEFT(RTD("cqg.rtd", ,"ContractData",$B$22&amp;C13, "Symbol",, "T"),3)="768","",RTD("cqg.rtd", ,"ContractData",$B$22&amp;C13, "Symbol",, "T"))</f>
        <v>C.US.KOSV142350</v>
      </c>
      <c r="E13" s="94">
        <f>IF(D13="","",RTD("cqg.rtd", ,"ContractData",D13, "LastPrice",, "T"))</f>
        <v>24.400000000000002</v>
      </c>
      <c r="F13" s="94">
        <f>IF(D13="","",RTD("cqg.rtd", ,"ContractData",D13, "NetLastTrade",, "T"))</f>
        <v>-9.9999999999997868E-2</v>
      </c>
      <c r="G13" s="92">
        <f>IF(D13="","",RTD("cqg.rtd",,"StudyData",D13, "Vol", "VolType=Exchange,CoCType=Contract", "Vol","D","0","ALL",,,"False","T"))</f>
        <v>8</v>
      </c>
      <c r="H13" s="92">
        <f>IF(D13="","",RTD("cqg.rtd",,"StudyData",D13, "Vol", "VolType=Exchange,CoCType=Contract", "Vol","D","-1","ALL",,,"False","T"))</f>
        <v>35</v>
      </c>
      <c r="I13" s="92">
        <f t="shared" si="1"/>
        <v>-27</v>
      </c>
      <c r="J13" s="97"/>
      <c r="K13" s="98">
        <f>IF(D13="","",IF(ISERROR(RTD("cqg.rtd",,"ContractData",D13,"PerCentNetLastTrade",,"T")/100),"",RTD("cqg.rtd",,"ContractData",D13,"PerCentNetLastTrade",,"T")/100))</f>
        <v>-4.0816326530612249E-3</v>
      </c>
      <c r="L13" s="99">
        <f>IF(D13="","",IF(ISERROR(G13-H13),"",(G13-H13)/H13))</f>
        <v>-0.77142857142857146</v>
      </c>
      <c r="M13" s="94">
        <f>IF(D13="","",RTD("cqg.rtd", , "ContractData", "OptVal("&amp;D13&amp;",ImpliedVolatility,""Black-Scholes"")", "Close"))</f>
        <v>40.159999999999997</v>
      </c>
    </row>
    <row r="14" spans="3:19" x14ac:dyDescent="0.25">
      <c r="C14" s="92">
        <f t="shared" si="0"/>
        <v>2375</v>
      </c>
      <c r="D14" s="92" t="str">
        <f>IF(LEFT(RTD("cqg.rtd", ,"ContractData",$B$22&amp;C14, "Symbol",, "T"),3)="768","",RTD("cqg.rtd", ,"ContractData",$B$22&amp;C14, "Symbol",, "T"))</f>
        <v>C.US.KOSV142375</v>
      </c>
      <c r="E14" s="94">
        <f>IF(D14="","",RTD("cqg.rtd", ,"ContractData",D14, "LastPrice",, "T"))</f>
        <v>21.95</v>
      </c>
      <c r="F14" s="94">
        <f>IF(D14="","",RTD("cqg.rtd", ,"ContractData",D14, "NetLastTrade",, "T"))</f>
        <v>-5.0000000000000711E-2</v>
      </c>
      <c r="G14" s="92">
        <f>IF(D14="","",RTD("cqg.rtd",,"StudyData",D14, "Vol", "VolType=Exchange,CoCType=Contract", "Vol","D","0","ALL",,,"False","T"))</f>
        <v>11</v>
      </c>
      <c r="H14" s="92">
        <f>IF(D14="","",RTD("cqg.rtd",,"StudyData",D14, "Vol", "VolType=Exchange,CoCType=Contract", "Vol","D","-1","ALL",,,"False","T"))</f>
        <v>9</v>
      </c>
      <c r="I14" s="92">
        <f t="shared" si="1"/>
        <v>2</v>
      </c>
      <c r="J14" s="97"/>
      <c r="K14" s="98">
        <f>IF(D14="","",IF(ISERROR(RTD("cqg.rtd",,"ContractData",D14,"PerCentNetLastTrade",,"T")/100),"",RTD("cqg.rtd",,"ContractData",D14,"PerCentNetLastTrade",,"T")/100))</f>
        <v>-2.2727272727272726E-3</v>
      </c>
      <c r="L14" s="99">
        <f t="shared" si="2"/>
        <v>0.22222222222222221</v>
      </c>
      <c r="M14" s="94">
        <f>IF(D14="","",RTD("cqg.rtd", , "ContractData", "OptVal("&amp;D14&amp;",ImpliedVolatility,""Black-Scholes"")", "Close"))</f>
        <v>37.393999999999998</v>
      </c>
    </row>
    <row r="15" spans="3:19" x14ac:dyDescent="0.25">
      <c r="C15" s="92">
        <f t="shared" si="0"/>
        <v>2400</v>
      </c>
      <c r="D15" s="92" t="str">
        <f>IF(LEFT(RTD("cqg.rtd", ,"ContractData",$B$22&amp;C15, "Symbol",, "T"),3)="768","",RTD("cqg.rtd", ,"ContractData",$B$22&amp;C15, "Symbol",, "T"))</f>
        <v>C.US.KOSV142400</v>
      </c>
      <c r="E15" s="94">
        <f>IF(D15="","",RTD("cqg.rtd", ,"ContractData",D15, "LastPrice",, "T"))</f>
        <v>19.8</v>
      </c>
      <c r="F15" s="94">
        <f>IF(D15="","",RTD("cqg.rtd", ,"ContractData",D15, "NetLastTrade",, "T"))</f>
        <v>1</v>
      </c>
      <c r="G15" s="92" t="str">
        <f>IF(D15="","",RTD("cqg.rtd",,"StudyData",D15, "Vol", "VolType=Exchange,CoCType=Contract", "Vol","D","0","ALL",,,"False","T"))</f>
        <v/>
      </c>
      <c r="H15" s="92" t="str">
        <f>IF(D15="","",RTD("cqg.rtd",,"StudyData",D15, "Vol", "VolType=Exchange,CoCType=Contract", "Vol","D","-1","ALL",,,"False","T"))</f>
        <v/>
      </c>
      <c r="I15" s="92" t="str">
        <f t="shared" si="1"/>
        <v/>
      </c>
      <c r="J15" s="97"/>
      <c r="K15" s="98">
        <f>IF(D15="","",IF(ISERROR(RTD("cqg.rtd",,"ContractData",D15,"PerCentNetLastTrade",,"T")/100),"",RTD("cqg.rtd",,"ContractData",D15,"PerCentNetLastTrade",,"T")/100))</f>
        <v>5.3191489361702128E-2</v>
      </c>
      <c r="L15" s="99" t="str">
        <f t="shared" si="2"/>
        <v/>
      </c>
      <c r="M15" s="94">
        <f>IF(D15="","",RTD("cqg.rtd", , "ContractData", "OptVal("&amp;D15&amp;",ImpliedVolatility,""Black-Scholes"")", "Close"))</f>
        <v>37.433999999999997</v>
      </c>
    </row>
    <row r="16" spans="3:19" x14ac:dyDescent="0.25">
      <c r="C16" s="92">
        <f t="shared" si="0"/>
        <v>2425</v>
      </c>
      <c r="D16" s="92" t="str">
        <f>IF(LEFT(RTD("cqg.rtd", ,"ContractData",$B$22&amp;C16, "Symbol",, "T"),3)="768","",RTD("cqg.rtd", ,"ContractData",$B$22&amp;C16, "Symbol",, "T"))</f>
        <v>C.US.KOSV142425</v>
      </c>
      <c r="E16" s="94">
        <f>IF(D16="","",RTD("cqg.rtd", ,"ContractData",D16, "LastPrice",, "T"))</f>
        <v>16.95</v>
      </c>
      <c r="F16" s="94">
        <f>IF(D16="","",RTD("cqg.rtd", ,"ContractData",D16, "NetLastTrade",, "T"))</f>
        <v>-5.0000000000000711E-2</v>
      </c>
      <c r="G16" s="92">
        <f>IF(D16="","",RTD("cqg.rtd",,"StudyData",D16, "Vol", "VolType=Exchange,CoCType=Contract", "Vol","D","0","ALL",,,"False","T"))</f>
        <v>12</v>
      </c>
      <c r="H16" s="92">
        <f>IF(D16="","",RTD("cqg.rtd",,"StudyData",D16, "Vol", "VolType=Exchange,CoCType=Contract", "Vol","D","-1","ALL",,,"False","T"))</f>
        <v>7</v>
      </c>
      <c r="I16" s="92">
        <f t="shared" si="1"/>
        <v>5</v>
      </c>
      <c r="J16" s="97"/>
      <c r="K16" s="98">
        <f>IF(D16="","",IF(ISERROR(RTD("cqg.rtd",,"ContractData",D16,"PerCentNetLastTrade",,"T")/100),"",RTD("cqg.rtd",,"ContractData",D16,"PerCentNetLastTrade",,"T")/100))</f>
        <v>-2.9411764705882353E-3</v>
      </c>
      <c r="L16" s="99">
        <f t="shared" si="2"/>
        <v>0.7142857142857143</v>
      </c>
      <c r="M16" s="94">
        <f>IF(D16="","",RTD("cqg.rtd", , "ContractData", "OptVal("&amp;D16&amp;",ImpliedVolatility,""Black-Scholes"")", "Close"))</f>
        <v>30.591999999999999</v>
      </c>
    </row>
    <row r="17" spans="2:13" x14ac:dyDescent="0.25">
      <c r="C17" s="92">
        <f t="shared" si="0"/>
        <v>2450</v>
      </c>
      <c r="D17" s="92" t="str">
        <f>IF(LEFT(RTD("cqg.rtd", ,"ContractData",$B$22&amp;C17, "Symbol",, "T"),3)="768","",RTD("cqg.rtd", ,"ContractData",$B$22&amp;C17, "Symbol",, "T"))</f>
        <v>C.US.KOSV142450</v>
      </c>
      <c r="E17" s="94">
        <f>IF(D17="","",RTD("cqg.rtd", ,"ContractData",D17, "LastPrice",, "T"))</f>
        <v>14.5</v>
      </c>
      <c r="F17" s="94">
        <f>IF(D17="","",RTD("cqg.rtd", ,"ContractData",D17, "NetLastTrade",, "T"))</f>
        <v>0.29999999999999893</v>
      </c>
      <c r="G17" s="92">
        <f>IF(D17="","",RTD("cqg.rtd",,"StudyData",D17, "Vol", "VolType=Exchange,CoCType=Contract", "Vol","D","0","ALL",,,"False","T"))</f>
        <v>15</v>
      </c>
      <c r="H17" s="92" t="str">
        <f>IF(D17="","",RTD("cqg.rtd",,"StudyData",D17, "Vol", "VolType=Exchange,CoCType=Contract", "Vol","D","-1","ALL",,,"False","T"))</f>
        <v/>
      </c>
      <c r="I17" s="92" t="str">
        <f t="shared" si="1"/>
        <v/>
      </c>
      <c r="J17" s="97"/>
      <c r="K17" s="98">
        <f>IF(D17="","",IF(ISERROR(RTD("cqg.rtd",,"ContractData",D17,"PerCentNetLastTrade",,"T")/100),"",RTD("cqg.rtd",,"ContractData",D17,"PerCentNetLastTrade",,"T")/100))</f>
        <v>2.1126760563380281E-2</v>
      </c>
      <c r="L17" s="99" t="str">
        <f t="shared" si="2"/>
        <v/>
      </c>
      <c r="M17" s="94">
        <f>IF(D17="","",RTD("cqg.rtd", , "ContractData", "OptVal("&amp;D17&amp;",ImpliedVolatility,""Black-Scholes"")", "Close"))</f>
        <v>27.568999999999999</v>
      </c>
    </row>
    <row r="18" spans="2:13" x14ac:dyDescent="0.25">
      <c r="C18" s="92">
        <f t="shared" si="0"/>
        <v>2475</v>
      </c>
      <c r="D18" s="92" t="str">
        <f>IF(LEFT(RTD("cqg.rtd", ,"ContractData",$B$22&amp;C18, "Symbol",, "T"),3)="768","",RTD("cqg.rtd", ,"ContractData",$B$22&amp;C18, "Symbol",, "T"))</f>
        <v>C.US.KOSV142475</v>
      </c>
      <c r="E18" s="94">
        <f>IF(D18="","",RTD("cqg.rtd", ,"ContractData",D18, "LastPrice",, "T"))</f>
        <v>11.85</v>
      </c>
      <c r="F18" s="94">
        <f>IF(D18="","",RTD("cqg.rtd", ,"ContractData",D18, "NetLastTrade",, "T"))</f>
        <v>-0.30000000000000071</v>
      </c>
      <c r="G18" s="92">
        <f>IF(D18="","",RTD("cqg.rtd",,"StudyData",D18, "Vol", "VolType=Exchange,CoCType=Contract", "Vol","D","0","ALL",,,"False","T"))</f>
        <v>9</v>
      </c>
      <c r="H18" s="92">
        <f>IF(D18="","",RTD("cqg.rtd",,"StudyData",D18, "Vol", "VolType=Exchange,CoCType=Contract", "Vol","D","-1","ALL",,,"False","T"))</f>
        <v>8</v>
      </c>
      <c r="I18" s="92">
        <f t="shared" si="1"/>
        <v>1</v>
      </c>
      <c r="J18" s="97"/>
      <c r="K18" s="98">
        <f>IF(D18="","",IF(ISERROR(RTD("cqg.rtd",,"ContractData",D18,"PerCentNetLastTrade",,"T")/100),"",RTD("cqg.rtd",,"ContractData",D18,"PerCentNetLastTrade",,"T")/100))</f>
        <v>-2.4691358024691357E-2</v>
      </c>
      <c r="L18" s="99">
        <f t="shared" si="2"/>
        <v>0.125</v>
      </c>
      <c r="M18" s="94">
        <f>IF(D18="","",RTD("cqg.rtd", , "ContractData", "OptVal("&amp;D18&amp;",ImpliedVolatility,""Black-Scholes"")", "Close"))</f>
        <v>22.704999999999998</v>
      </c>
    </row>
    <row r="19" spans="2:13" x14ac:dyDescent="0.25">
      <c r="C19" s="92">
        <f t="shared" si="0"/>
        <v>2500</v>
      </c>
      <c r="D19" s="92" t="str">
        <f>IF(LEFT(RTD("cqg.rtd", ,"ContractData",$B$22&amp;C19, "Symbol",, "T"),3)="768","",RTD("cqg.rtd", ,"ContractData",$B$22&amp;C19, "Symbol",, "T"))</f>
        <v>C.US.KOSV142500</v>
      </c>
      <c r="E19" s="94">
        <f>IF(D19="","",RTD("cqg.rtd", ,"ContractData",D19, "LastPrice",, "T"))</f>
        <v>9.5500000000000007</v>
      </c>
      <c r="F19" s="94">
        <f>IF(D19="","",RTD("cqg.rtd", ,"ContractData",D19, "NetLastTrade",, "T"))</f>
        <v>-0.15000000000000036</v>
      </c>
      <c r="G19" s="92">
        <f>IF(D19="","",RTD("cqg.rtd",,"StudyData",D19, "Vol", "VolType=Exchange,CoCType=Contract", "Vol","D","0","ALL",,,"False","T"))</f>
        <v>40</v>
      </c>
      <c r="H19" s="92">
        <f>IF(D19="","",RTD("cqg.rtd",,"StudyData",D19, "Vol", "VolType=Exchange,CoCType=Contract", "Vol","D","-1","ALL",,,"False","T"))</f>
        <v>75</v>
      </c>
      <c r="I19" s="92">
        <f t="shared" si="1"/>
        <v>-35</v>
      </c>
      <c r="J19" s="97"/>
      <c r="K19" s="98">
        <f>IF(D19="","",IF(ISERROR(RTD("cqg.rtd",,"ContractData",D19,"PerCentNetLastTrade",,"T")/100),"",RTD("cqg.rtd",,"ContractData",D19,"PerCentNetLastTrade",,"T")/100))</f>
        <v>-1.5463917525773196E-2</v>
      </c>
      <c r="L19" s="99">
        <f t="shared" si="2"/>
        <v>-0.46666666666666667</v>
      </c>
      <c r="M19" s="94">
        <f>IF(D19="","",RTD("cqg.rtd", , "ContractData", "OptVal("&amp;D19&amp;",ImpliedVolatility,""Black-Scholes"")", "Close"))</f>
        <v>20.669</v>
      </c>
    </row>
    <row r="20" spans="2:13" x14ac:dyDescent="0.25">
      <c r="C20" s="92">
        <f t="shared" si="0"/>
        <v>2525</v>
      </c>
      <c r="D20" s="92" t="str">
        <f>IF(LEFT(RTD("cqg.rtd", ,"ContractData",$B$22&amp;C20, "Symbol",, "T"),3)="768","",RTD("cqg.rtd", ,"ContractData",$B$22&amp;C20, "Symbol",, "T"))</f>
        <v>C.US.KOSV142525</v>
      </c>
      <c r="E20" s="94">
        <f>IF(D20="","",RTD("cqg.rtd", ,"ContractData",D20, "LastPrice",, "T"))</f>
        <v>7.15</v>
      </c>
      <c r="F20" s="94">
        <f>IF(D20="","",RTD("cqg.rtd", ,"ContractData",D20, "NetLastTrade",, "T"))</f>
        <v>-0.39999999999999947</v>
      </c>
      <c r="G20" s="92">
        <f>IF(D20="","",RTD("cqg.rtd",,"StudyData",D20, "Vol", "VolType=Exchange,CoCType=Contract", "Vol","D","0","ALL",,,"False","T"))</f>
        <v>440</v>
      </c>
      <c r="H20" s="92">
        <f>IF(D20="","",RTD("cqg.rtd",,"StudyData",D20, "Vol", "VolType=Exchange,CoCType=Contract", "Vol","D","-1","ALL",,,"False","T"))</f>
        <v>1027</v>
      </c>
      <c r="I20" s="92">
        <f t="shared" si="1"/>
        <v>-587</v>
      </c>
      <c r="J20" s="97"/>
      <c r="K20" s="98">
        <f>IF(D20="","",IF(ISERROR(RTD("cqg.rtd",,"ContractData",D20,"PerCentNetLastTrade",,"T")/100),"",RTD("cqg.rtd",,"ContractData",D20,"PerCentNetLastTrade",,"T")/100))</f>
        <v>-5.2980132450331133E-2</v>
      </c>
      <c r="L20" s="99">
        <f t="shared" si="2"/>
        <v>-0.57156767283349563</v>
      </c>
      <c r="M20" s="94">
        <f>IF(D20="","",RTD("cqg.rtd", , "ContractData", "OptVal("&amp;D20&amp;",ImpliedVolatility,""Black-Scholes"")", "Close"))</f>
        <v>17.446000000000002</v>
      </c>
    </row>
    <row r="21" spans="2:13" x14ac:dyDescent="0.25">
      <c r="C21" s="92">
        <f>C22-25</f>
        <v>2550</v>
      </c>
      <c r="D21" s="92" t="str">
        <f>IF(LEFT(RTD("cqg.rtd", ,"ContractData",$B$22&amp;C21, "Symbol",, "T"),3)="768","",RTD("cqg.rtd", ,"ContractData",$B$22&amp;C21, "Symbol",, "T"))</f>
        <v>C.US.KOSV142550</v>
      </c>
      <c r="E21" s="94">
        <f>IF(D21="","",RTD("cqg.rtd", ,"ContractData",D21, "LastPrice",, "T"))</f>
        <v>5.1000000000000005</v>
      </c>
      <c r="F21" s="94">
        <f>IF(D21="","",RTD("cqg.rtd", ,"ContractData",D21, "NetLastTrade",, "T"))</f>
        <v>-0.29999999999999982</v>
      </c>
      <c r="G21" s="92">
        <f>IF(D21="","",RTD("cqg.rtd",,"StudyData",D21, "Vol", "VolType=Exchange,CoCType=Contract", "Vol","D","0","ALL",,,"False","T"))</f>
        <v>1882</v>
      </c>
      <c r="H21" s="92">
        <f>IF(D21="","",RTD("cqg.rtd",,"StudyData",D21, "Vol", "VolType=Exchange,CoCType=Contract", "Vol","D","-1","ALL",,,"False","T"))</f>
        <v>4409</v>
      </c>
      <c r="I21" s="92">
        <f t="shared" si="1"/>
        <v>-2527</v>
      </c>
      <c r="J21" s="97"/>
      <c r="K21" s="98">
        <f>IF(D21="","",IF(ISERROR(RTD("cqg.rtd",,"ContractData",D21,"PerCentNetLastTrade",,"T")/100),"",RTD("cqg.rtd",,"ContractData",D21,"PerCentNetLastTrade",,"T")/100))</f>
        <v>-5.5555555555555552E-2</v>
      </c>
      <c r="L21" s="99">
        <f t="shared" si="2"/>
        <v>-0.57314583805851671</v>
      </c>
      <c r="M21" s="94">
        <f>IF(D21="","",RTD("cqg.rtd", , "ContractData", "OptVal("&amp;D21&amp;",ImpliedVolatility,""Black-Scholes"")", "Close"))</f>
        <v>15.824</v>
      </c>
    </row>
    <row r="22" spans="2:13" x14ac:dyDescent="0.25">
      <c r="B22" s="92" t="str">
        <f>LEFT(RTD("cqg.rtd", ,"ContractData", "C.US.KOS?1", "Symbol",, "T"),11)</f>
        <v>C.US.KOSV14</v>
      </c>
      <c r="C22" s="92" t="str">
        <f>RIGHT(RTD("cqg.rtd", ,"ContractData", "C.US.KOS?1", "Symbol",, "T"),4)</f>
        <v>2575</v>
      </c>
      <c r="D22" s="92" t="str">
        <f>IF(LEFT(RTD("cqg.rtd", ,"ContractData",$B$22&amp;C22, "Symbol",, "T"),3)="768","",RTD("cqg.rtd", ,"ContractData",$B$22&amp;C22, "Symbol",, "T"))</f>
        <v>C.US.KOSV142575</v>
      </c>
      <c r="E22" s="94">
        <f>IF(D22="","",RTD("cqg.rtd", ,"ContractData",D22, "LastPrice",, "T"))</f>
        <v>3.25</v>
      </c>
      <c r="F22" s="94">
        <f>IF(D22="","",RTD("cqg.rtd", ,"ContractData",D22, "NetLastTrade",, "T"))</f>
        <v>-0.25</v>
      </c>
      <c r="G22" s="92">
        <f>IF(D22="","",RTD("cqg.rtd",,"StudyData",D22, "Vol", "VolType=Exchange,CoCType=Contract", "Vol","D","0","ALL",,,"False","T"))</f>
        <v>11137</v>
      </c>
      <c r="H22" s="92">
        <f>IF(D22="","",RTD("cqg.rtd",,"StudyData",D22, "Vol", "VolType=Exchange,CoCType=Contract", "Vol","D","-1","ALL",,,"False","T"))</f>
        <v>24751</v>
      </c>
      <c r="I22" s="92">
        <f t="shared" si="1"/>
        <v>-13614</v>
      </c>
      <c r="J22" s="97"/>
      <c r="K22" s="98">
        <f>IF(D22="","",IF(ISERROR(RTD("cqg.rtd",,"ContractData",D22,"PerCentNetLastTrade",,"T")/100),"",RTD("cqg.rtd",,"ContractData",D22,"PerCentNetLastTrade",,"T")/100))</f>
        <v>-7.1428571428571438E-2</v>
      </c>
      <c r="L22" s="99">
        <f t="shared" si="2"/>
        <v>-0.55003838228758439</v>
      </c>
      <c r="M22" s="94">
        <f>IF(D22="","",RTD("cqg.rtd", , "ContractData", "OptVal("&amp;D22&amp;",ImpliedVolatility,""Black-Scholes"")", "Close"))</f>
        <v>14.102</v>
      </c>
    </row>
    <row r="23" spans="2:13" x14ac:dyDescent="0.25">
      <c r="B23" s="92" t="str">
        <f>RIGHT(LEFT(B22,9),1)</f>
        <v>V</v>
      </c>
      <c r="C23" s="92">
        <f>C22+25</f>
        <v>2600</v>
      </c>
      <c r="D23" s="92" t="str">
        <f>IF(LEFT(RTD("cqg.rtd", ,"ContractData",$B$22&amp;C23, "Symbol",, "T"),3)="768","",RTD("cqg.rtd", ,"ContractData",$B$22&amp;C23, "Symbol",, "T"))</f>
        <v>C.US.KOSV142600</v>
      </c>
      <c r="E23" s="94">
        <f>IF(D23="","",RTD("cqg.rtd", ,"ContractData",D23, "LastPrice",, "T"))</f>
        <v>1.83</v>
      </c>
      <c r="F23" s="94">
        <f>IF(D23="","",RTD("cqg.rtd", ,"ContractData",D23, "NetLastTrade",, "T"))</f>
        <v>-0.16999999999999993</v>
      </c>
      <c r="G23" s="92">
        <f>IF(D23="","",RTD("cqg.rtd",,"StudyData",D23, "Vol", "VolType=Exchange,CoCType=Contract", "Vol","D","0","ALL",,,"False","T"))</f>
        <v>115698</v>
      </c>
      <c r="H23" s="92">
        <f>IF(D23="","",RTD("cqg.rtd",,"StudyData",D23, "Vol", "VolType=Exchange,CoCType=Contract", "Vol","D","-1","ALL",,,"False","T"))</f>
        <v>121117</v>
      </c>
      <c r="I23" s="92">
        <f t="shared" si="1"/>
        <v>-5419</v>
      </c>
      <c r="J23" s="97"/>
      <c r="K23" s="98">
        <f>IF(D23="","",IF(ISERROR(RTD("cqg.rtd",,"ContractData",D23,"PerCentNetLastTrade",,"T")/100),"",RTD("cqg.rtd",,"ContractData",D23,"PerCentNetLastTrade",,"T")/100))</f>
        <v>-8.5000000000000006E-2</v>
      </c>
      <c r="L23" s="99">
        <f t="shared" si="2"/>
        <v>-4.4741861175557521E-2</v>
      </c>
      <c r="M23" s="94">
        <f>IF(D23="","",RTD("cqg.rtd", , "ContractData", "OptVal("&amp;D23&amp;",ImpliedVolatility,""Black-Scholes"")", "Close"))</f>
        <v>12.926</v>
      </c>
    </row>
    <row r="24" spans="2:13" x14ac:dyDescent="0.25">
      <c r="B24" s="92" t="str">
        <f>IF(B23="F","January",IF(B23="G","February",IF(B23="H","March",IF(B23="J","April",IF(B23="K","May",IF(B23="M","June",IF(B23="N","July",IF(B23="Q","August",IF(B23="U","September",IF(B23="V","October",IF(B23="X","November",IF(B23="Z","December"))))))))))))</f>
        <v>October</v>
      </c>
      <c r="C24" s="92">
        <f t="shared" ref="C24:C38" si="3">C23+25</f>
        <v>2625</v>
      </c>
      <c r="D24" s="92" t="str">
        <f>IF(LEFT(RTD("cqg.rtd", ,"ContractData",$B$22&amp;C24, "Symbol",, "T"),3)="768","",RTD("cqg.rtd", ,"ContractData",$B$22&amp;C24, "Symbol",, "T"))</f>
        <v>C.US.KOSV142625</v>
      </c>
      <c r="E24" s="94">
        <f>IF(D24="","",RTD("cqg.rtd", ,"ContractData",D24, "LastPrice",, "T"))</f>
        <v>0.9</v>
      </c>
      <c r="F24" s="94">
        <f>IF(D24="","",RTD("cqg.rtd", ,"ContractData",D24, "NetLastTrade",, "T"))</f>
        <v>-0.20000000000000007</v>
      </c>
      <c r="G24" s="92">
        <f>IF(D24="","",RTD("cqg.rtd",,"StudyData",D24, "Vol", "VolType=Exchange,CoCType=Contract", "Vol","D","0","ALL",,,"False","T"))</f>
        <v>168776</v>
      </c>
      <c r="H24" s="92">
        <f>IF(D24="","",RTD("cqg.rtd",,"StudyData",D24, "Vol", "VolType=Exchange,CoCType=Contract", "Vol","D","-1","ALL",,,"False","T"))</f>
        <v>143757</v>
      </c>
      <c r="I24" s="92">
        <f t="shared" si="1"/>
        <v>25019</v>
      </c>
      <c r="J24" s="97"/>
      <c r="K24" s="98">
        <f>IF(D24="","",IF(ISERROR(RTD("cqg.rtd",,"ContractData",D24,"PerCentNetLastTrade",,"T")/100),"",RTD("cqg.rtd",,"ContractData",D24,"PerCentNetLastTrade",,"T")/100))</f>
        <v>-0.18181818181818182</v>
      </c>
      <c r="L24" s="99">
        <f t="shared" si="2"/>
        <v>0.17403674255862323</v>
      </c>
      <c r="M24" s="94">
        <f>IF(D24="","",RTD("cqg.rtd", , "ContractData", "OptVal("&amp;D24&amp;",ImpliedVolatility,""Black-Scholes"")", "Close"))</f>
        <v>12.214</v>
      </c>
    </row>
    <row r="25" spans="2:13" x14ac:dyDescent="0.25">
      <c r="C25" s="92">
        <f t="shared" si="3"/>
        <v>2650</v>
      </c>
      <c r="D25" s="92" t="str">
        <f>IF(LEFT(RTD("cqg.rtd", ,"ContractData",$B$22&amp;C25, "Symbol",, "T"),3)="768","",RTD("cqg.rtd", ,"ContractData",$B$22&amp;C25, "Symbol",, "T"))</f>
        <v>C.US.KOSV142650</v>
      </c>
      <c r="E25" s="94">
        <f>IF(D25="","",RTD("cqg.rtd", ,"ContractData",D25, "LastPrice",, "T"))</f>
        <v>0.4</v>
      </c>
      <c r="F25" s="94">
        <f>IF(D25="","",RTD("cqg.rtd", ,"ContractData",D25, "NetLastTrade",, "T"))</f>
        <v>-0.10999999999999999</v>
      </c>
      <c r="G25" s="92">
        <f>IF(D25="","",RTD("cqg.rtd",,"StudyData",D25, "Vol", "VolType=Exchange,CoCType=Contract", "Vol","D","0","ALL",,,"False","T"))</f>
        <v>172610</v>
      </c>
      <c r="H25" s="92">
        <f>IF(D25="","",RTD("cqg.rtd",,"StudyData",D25, "Vol", "VolType=Exchange,CoCType=Contract", "Vol","D","-1","ALL",,,"False","T"))</f>
        <v>153975</v>
      </c>
      <c r="I25" s="92">
        <f t="shared" si="1"/>
        <v>18635</v>
      </c>
      <c r="J25" s="97"/>
      <c r="K25" s="98">
        <f>IF(D25="","",IF(ISERROR(RTD("cqg.rtd",,"ContractData",D25,"PerCentNetLastTrade",,"T")/100),"",RTD("cqg.rtd",,"ContractData",D25,"PerCentNetLastTrade",,"T")/100))</f>
        <v>-0.21568627450980393</v>
      </c>
      <c r="L25" s="99">
        <f t="shared" si="2"/>
        <v>0.12102614060724144</v>
      </c>
      <c r="M25" s="94">
        <f>IF(D25="","",RTD("cqg.rtd", , "ContractData", "OptVal("&amp;D25&amp;",ImpliedVolatility,""Black-Scholes"")", "Close"))</f>
        <v>11.954000000000001</v>
      </c>
    </row>
    <row r="26" spans="2:13" x14ac:dyDescent="0.25">
      <c r="C26" s="92">
        <f t="shared" si="3"/>
        <v>2675</v>
      </c>
      <c r="D26" s="92" t="str">
        <f>IF(LEFT(RTD("cqg.rtd", ,"ContractData",$B$22&amp;C26, "Symbol",, "T"),3)="768","",RTD("cqg.rtd", ,"ContractData",$B$22&amp;C26, "Symbol",, "T"))</f>
        <v>C.US.KOSV142675</v>
      </c>
      <c r="E26" s="94">
        <f>IF(D26="","",RTD("cqg.rtd", ,"ContractData",D26, "LastPrice",, "T"))</f>
        <v>0.17</v>
      </c>
      <c r="F26" s="94">
        <f>IF(D26="","",RTD("cqg.rtd", ,"ContractData",D26, "NetLastTrade",, "T"))</f>
        <v>-6.9999999999999979E-2</v>
      </c>
      <c r="G26" s="92">
        <f>IF(D26="","",RTD("cqg.rtd",,"StudyData",D26, "Vol", "VolType=Exchange,CoCType=Contract", "Vol","D","0","ALL",,,"False","T"))</f>
        <v>176153</v>
      </c>
      <c r="H26" s="92">
        <f>IF(D26="","",RTD("cqg.rtd",,"StudyData",D26, "Vol", "VolType=Exchange,CoCType=Contract", "Vol","D","-1","ALL",,,"False","T"))</f>
        <v>149132</v>
      </c>
      <c r="I26" s="92">
        <f t="shared" si="1"/>
        <v>27021</v>
      </c>
      <c r="J26" s="97"/>
      <c r="K26" s="98">
        <f>IF(D26="","",IF(ISERROR(RTD("cqg.rtd",,"ContractData",D26,"PerCentNetLastTrade",,"T")/100),"",RTD("cqg.rtd",,"ContractData",D26,"PerCentNetLastTrade",,"T")/100))</f>
        <v>-0.29166666666666669</v>
      </c>
      <c r="L26" s="99">
        <f t="shared" si="2"/>
        <v>0.18118847732210391</v>
      </c>
      <c r="M26" s="94">
        <f>IF(D26="","",RTD("cqg.rtd", , "ContractData", "OptVal("&amp;D26&amp;",ImpliedVolatility,""Black-Scholes"")", "Close"))</f>
        <v>12.031000000000001</v>
      </c>
    </row>
    <row r="27" spans="2:13" x14ac:dyDescent="0.25">
      <c r="C27" s="92">
        <f t="shared" si="3"/>
        <v>2700</v>
      </c>
      <c r="D27" s="92" t="str">
        <f>IF(LEFT(RTD("cqg.rtd", ,"ContractData",$B$22&amp;C27, "Symbol",, "T"),3)="768","",RTD("cqg.rtd", ,"ContractData",$B$22&amp;C27, "Symbol",, "T"))</f>
        <v>C.US.KOSV142700</v>
      </c>
      <c r="E27" s="94">
        <f>IF(D27="","",RTD("cqg.rtd", ,"ContractData",D27, "LastPrice",, "T"))</f>
        <v>0.09</v>
      </c>
      <c r="F27" s="94">
        <f>IF(D27="","",RTD("cqg.rtd", ,"ContractData",D27, "NetLastTrade",, "T"))</f>
        <v>-3.9999999999999994E-2</v>
      </c>
      <c r="G27" s="92">
        <f>IF(D27="","",RTD("cqg.rtd",,"StudyData",D27, "Vol", "VolType=Exchange,CoCType=Contract", "Vol","D","0","ALL",,,"False","T"))</f>
        <v>104101</v>
      </c>
      <c r="H27" s="92">
        <f>IF(D27="","",RTD("cqg.rtd",,"StudyData",D27, "Vol", "VolType=Exchange,CoCType=Contract", "Vol","D","-1","ALL",,,"False","T"))</f>
        <v>100682</v>
      </c>
      <c r="I27" s="92">
        <f t="shared" si="1"/>
        <v>3419</v>
      </c>
      <c r="J27" s="97"/>
      <c r="K27" s="98">
        <f>IF(D27="","",IF(ISERROR(RTD("cqg.rtd",,"ContractData",D27,"PerCentNetLastTrade",,"T")/100),"",RTD("cqg.rtd",,"ContractData",D27,"PerCentNetLastTrade",,"T")/100))</f>
        <v>-0.25</v>
      </c>
      <c r="L27" s="99">
        <f t="shared" si="2"/>
        <v>3.3958403686855647E-2</v>
      </c>
      <c r="M27" s="94">
        <f>IF(D27="","",RTD("cqg.rtd", , "ContractData", "OptVal("&amp;D27&amp;",ImpliedVolatility,""Black-Scholes"")", "Close"))</f>
        <v>12.811</v>
      </c>
    </row>
    <row r="28" spans="2:13" x14ac:dyDescent="0.25">
      <c r="C28" s="92">
        <f t="shared" si="3"/>
        <v>2725</v>
      </c>
      <c r="D28" s="92" t="str">
        <f>IF(LEFT(RTD("cqg.rtd", ,"ContractData",$B$22&amp;C28, "Symbol",, "T"),3)="768","",RTD("cqg.rtd", ,"ContractData",$B$22&amp;C28, "Symbol",, "T"))</f>
        <v>C.US.KOSV142725</v>
      </c>
      <c r="E28" s="94">
        <f>IF(D28="","",RTD("cqg.rtd", ,"ContractData",D28, "LastPrice",, "T"))</f>
        <v>0.05</v>
      </c>
      <c r="F28" s="94">
        <f>IF(D28="","",RTD("cqg.rtd", ,"ContractData",D28, "NetLastTrade",, "T"))</f>
        <v>-9.999999999999995E-3</v>
      </c>
      <c r="G28" s="92">
        <f>IF(D28="","",RTD("cqg.rtd",,"StudyData",D28, "Vol", "VolType=Exchange,CoCType=Contract", "Vol","D","0","ALL",,,"False","T"))</f>
        <v>93969</v>
      </c>
      <c r="H28" s="92">
        <f>IF(D28="","",RTD("cqg.rtd",,"StudyData",D28, "Vol", "VolType=Exchange,CoCType=Contract", "Vol","D","-1","ALL",,,"False","T"))</f>
        <v>51163</v>
      </c>
      <c r="I28" s="92">
        <f t="shared" si="1"/>
        <v>42806</v>
      </c>
      <c r="J28" s="97"/>
      <c r="K28" s="98">
        <f>IF(D28="","",IF(ISERROR(RTD("cqg.rtd",,"ContractData",D28,"PerCentNetLastTrade",,"T")/100),"",RTD("cqg.rtd",,"ContractData",D28,"PerCentNetLastTrade",,"T")/100))</f>
        <v>-0.16666666666666669</v>
      </c>
      <c r="L28" s="99">
        <f t="shared" si="2"/>
        <v>0.83665930457557214</v>
      </c>
      <c r="M28" s="94">
        <f>IF(D28="","",RTD("cqg.rtd", , "ContractData", "OptVal("&amp;D28&amp;",ImpliedVolatility,""Black-Scholes"")", "Close"))</f>
        <v>13.631</v>
      </c>
    </row>
    <row r="29" spans="2:13" x14ac:dyDescent="0.25">
      <c r="C29" s="92">
        <f t="shared" si="3"/>
        <v>2750</v>
      </c>
      <c r="D29" s="92" t="str">
        <f>IF(LEFT(RTD("cqg.rtd", ,"ContractData",$B$22&amp;C29, "Symbol",, "T"),3)="768","",RTD("cqg.rtd", ,"ContractData",$B$22&amp;C29, "Symbol",, "T"))</f>
        <v>C.US.KOSV142750</v>
      </c>
      <c r="E29" s="94">
        <f>IF(D29="","",RTD("cqg.rtd", ,"ContractData",D29, "LastPrice",, "T"))</f>
        <v>0.03</v>
      </c>
      <c r="F29" s="94">
        <f>IF(D29="","",RTD("cqg.rtd", ,"ContractData",D29, "NetLastTrade",, "T"))</f>
        <v>0</v>
      </c>
      <c r="G29" s="92">
        <f>IF(D29="","",RTD("cqg.rtd",,"StudyData",D29, "Vol", "VolType=Exchange,CoCType=Contract", "Vol","D","0","ALL",,,"False","T"))</f>
        <v>42569</v>
      </c>
      <c r="H29" s="92">
        <f>IF(D29="","",RTD("cqg.rtd",,"StudyData",D29, "Vol", "VolType=Exchange,CoCType=Contract", "Vol","D","-1","ALL",,,"False","T"))</f>
        <v>30819</v>
      </c>
      <c r="I29" s="92">
        <f t="shared" si="1"/>
        <v>11750</v>
      </c>
      <c r="J29" s="97"/>
      <c r="K29" s="98">
        <f>IF(D29="","",IF(ISERROR(RTD("cqg.rtd",,"ContractData",D29,"PerCentNetLastTrade",,"T")/100),"",RTD("cqg.rtd",,"ContractData",D29,"PerCentNetLastTrade",,"T")/100))</f>
        <v>0</v>
      </c>
      <c r="L29" s="99">
        <f t="shared" si="2"/>
        <v>0.38125831467601157</v>
      </c>
      <c r="M29" s="94">
        <f>IF(D29="","",RTD("cqg.rtd", , "ContractData", "OptVal("&amp;D29&amp;",ImpliedVolatility,""Black-Scholes"")", "Close"))</f>
        <v>14.531000000000001</v>
      </c>
    </row>
    <row r="30" spans="2:13" x14ac:dyDescent="0.25">
      <c r="C30" s="92">
        <f t="shared" si="3"/>
        <v>2775</v>
      </c>
      <c r="D30" s="92" t="str">
        <f>IF(LEFT(RTD("cqg.rtd", ,"ContractData",$B$22&amp;C30, "Symbol",, "T"),3)="768","",RTD("cqg.rtd", ,"ContractData",$B$22&amp;C30, "Symbol",, "T"))</f>
        <v>C.US.KOSV142775</v>
      </c>
      <c r="E30" s="94">
        <f>IF(D30="","",RTD("cqg.rtd", ,"ContractData",D30, "LastPrice",, "T"))</f>
        <v>0.02</v>
      </c>
      <c r="F30" s="94">
        <f>IF(D30="","",RTD("cqg.rtd", ,"ContractData",D30, "NetLastTrade",, "T"))</f>
        <v>0</v>
      </c>
      <c r="G30" s="92">
        <f>IF(D30="","",RTD("cqg.rtd",,"StudyData",D30, "Vol", "VolType=Exchange,CoCType=Contract", "Vol","D","0","ALL",,,"False","T"))</f>
        <v>2800</v>
      </c>
      <c r="H30" s="92">
        <f>IF(D30="","",RTD("cqg.rtd",,"StudyData",D30, "Vol", "VolType=Exchange,CoCType=Contract", "Vol","D","-1","ALL",,,"False","T"))</f>
        <v>19359</v>
      </c>
      <c r="I30" s="92">
        <f t="shared" si="1"/>
        <v>-16559</v>
      </c>
      <c r="J30" s="97"/>
      <c r="K30" s="98">
        <f>IF(D30="","",IF(ISERROR(RTD("cqg.rtd",,"ContractData",D30,"PerCentNetLastTrade",,"T")/100),"",RTD("cqg.rtd",,"ContractData",D30,"PerCentNetLastTrade",,"T")/100))</f>
        <v>0</v>
      </c>
      <c r="L30" s="99">
        <f t="shared" si="2"/>
        <v>-0.85536442998088746</v>
      </c>
      <c r="M30" s="94">
        <f>IF(D30="","",RTD("cqg.rtd", , "ContractData", "OptVal("&amp;D30&amp;",ImpliedVolatility,""Black-Scholes"")", "Close"))</f>
        <v>15.542999999999999</v>
      </c>
    </row>
    <row r="31" spans="2:13" x14ac:dyDescent="0.25">
      <c r="C31" s="92">
        <f t="shared" si="3"/>
        <v>2800</v>
      </c>
      <c r="D31" s="92" t="str">
        <f>IF(LEFT(RTD("cqg.rtd", ,"ContractData",$B$22&amp;C31, "Symbol",, "T"),3)="768","",RTD("cqg.rtd", ,"ContractData",$B$22&amp;C31, "Symbol",, "T"))</f>
        <v>C.US.KOSV142800</v>
      </c>
      <c r="E31" s="94">
        <f>IF(D31="","",RTD("cqg.rtd", ,"ContractData",D31, "LastPrice",, "T"))</f>
        <v>0.02</v>
      </c>
      <c r="F31" s="94">
        <f>IF(D31="","",RTD("cqg.rtd", ,"ContractData",D31, "NetLastTrade",, "T"))</f>
        <v>-0.01</v>
      </c>
      <c r="G31" s="92">
        <f>IF(D31="","",RTD("cqg.rtd",,"StudyData",D31, "Vol", "VolType=Exchange,CoCType=Contract", "Vol","D","0","ALL",,,"False","T"))</f>
        <v>5703</v>
      </c>
      <c r="H31" s="92">
        <f>IF(D31="","",RTD("cqg.rtd",,"StudyData",D31, "Vol", "VolType=Exchange,CoCType=Contract", "Vol","D","-1","ALL",,,"False","T"))</f>
        <v>2013</v>
      </c>
      <c r="I31" s="92">
        <f t="shared" si="1"/>
        <v>3690</v>
      </c>
      <c r="J31" s="97"/>
      <c r="K31" s="98">
        <f>IF(D31="","",IF(ISERROR(RTD("cqg.rtd",,"ContractData",D31,"PerCentNetLastTrade",,"T")/100),"",RTD("cqg.rtd",,"ContractData",D31,"PerCentNetLastTrade",,"T")/100))</f>
        <v>0</v>
      </c>
      <c r="L31" s="99">
        <f t="shared" si="2"/>
        <v>1.8330849478390463</v>
      </c>
      <c r="M31" s="94">
        <f>IF(D31="","",RTD("cqg.rtd", , "ContractData", "OptVal("&amp;D31&amp;",ImpliedVolatility,""Black-Scholes"")", "Close"))</f>
        <v>17.253</v>
      </c>
    </row>
    <row r="32" spans="2:13" x14ac:dyDescent="0.25">
      <c r="C32" s="92">
        <f t="shared" si="3"/>
        <v>2825</v>
      </c>
      <c r="D32" s="92" t="str">
        <f>IF(LEFT(RTD("cqg.rtd", ,"ContractData",$B$22&amp;C32, "Symbol",, "T"),3)="768","",RTD("cqg.rtd", ,"ContractData",$B$22&amp;C32, "Symbol",, "T"))</f>
        <v>C.US.KOSV142825</v>
      </c>
      <c r="E32" s="94">
        <f>IF(D32="","",RTD("cqg.rtd", ,"ContractData",D32, "LastPrice",, "T"))</f>
        <v>0.01</v>
      </c>
      <c r="F32" s="94">
        <f>IF(D32="","",RTD("cqg.rtd", ,"ContractData",D32, "NetLastTrade",, "T"))</f>
        <v>0</v>
      </c>
      <c r="G32" s="92">
        <f>IF(D32="","",RTD("cqg.rtd",,"StudyData",D32, "Vol", "VolType=Exchange,CoCType=Contract", "Vol","D","0","ALL",,,"False","T"))</f>
        <v>1162</v>
      </c>
      <c r="H32" s="92">
        <f>IF(D32="","",RTD("cqg.rtd",,"StudyData",D32, "Vol", "VolType=Exchange,CoCType=Contract", "Vol","D","-1","ALL",,,"False","T"))</f>
        <v>713</v>
      </c>
      <c r="I32" s="92">
        <f t="shared" si="1"/>
        <v>449</v>
      </c>
      <c r="J32" s="97"/>
      <c r="K32" s="98">
        <f>IF(D32="","",IF(ISERROR(RTD("cqg.rtd",,"ContractData",D32,"PerCentNetLastTrade",,"T")/100),"",RTD("cqg.rtd",,"ContractData",D32,"PerCentNetLastTrade",,"T")/100))</f>
        <v>0</v>
      </c>
      <c r="L32" s="99">
        <f t="shared" si="2"/>
        <v>0.6297335203366059</v>
      </c>
      <c r="M32" s="94">
        <f>IF(D32="","",RTD("cqg.rtd", , "ContractData", "OptVal("&amp;D32&amp;",ImpliedVolatility,""Black-Scholes"")", "Close"))</f>
        <v>17.587</v>
      </c>
    </row>
    <row r="33" spans="3:14" x14ac:dyDescent="0.25">
      <c r="C33" s="92">
        <f t="shared" si="3"/>
        <v>2850</v>
      </c>
      <c r="D33" s="92" t="str">
        <f>IF(LEFT(RTD("cqg.rtd", ,"ContractData",$B$22&amp;C33, "Symbol",, "T"),3)="768","",RTD("cqg.rtd", ,"ContractData",$B$22&amp;C33, "Symbol",, "T"))</f>
        <v>C.US.KOSV142850</v>
      </c>
      <c r="E33" s="94">
        <f>IF(D33="","",RTD("cqg.rtd", ,"ContractData",D33, "LastPrice",, "T"))</f>
        <v>0.01</v>
      </c>
      <c r="F33" s="94">
        <f>IF(D33="","",RTD("cqg.rtd", ,"ContractData",D33, "NetLastTrade",, "T"))</f>
        <v>0</v>
      </c>
      <c r="G33" s="92">
        <f>IF(D33="","",RTD("cqg.rtd",,"StudyData",D33, "Vol", "VolType=Exchange,CoCType=Contract", "Vol","D","0","ALL",,,"False","T"))</f>
        <v>2263</v>
      </c>
      <c r="H33" s="92">
        <f>IF(D33="","",RTD("cqg.rtd",,"StudyData",D33, "Vol", "VolType=Exchange,CoCType=Contract", "Vol","D","-1","ALL",,,"False","T"))</f>
        <v>1948</v>
      </c>
      <c r="I33" s="92">
        <f t="shared" si="1"/>
        <v>315</v>
      </c>
      <c r="J33" s="97"/>
      <c r="K33" s="98">
        <f>IF(D33="","",IF(ISERROR(RTD("cqg.rtd",,"ContractData",D33,"PerCentNetLastTrade",,"T")/100),"",RTD("cqg.rtd",,"ContractData",D33,"PerCentNetLastTrade",,"T")/100))</f>
        <v>0</v>
      </c>
      <c r="L33" s="99">
        <f t="shared" si="2"/>
        <v>0.16170431211498973</v>
      </c>
      <c r="M33" s="94">
        <f>IF(D33="","",RTD("cqg.rtd", , "ContractData", "OptVal("&amp;D33&amp;",ImpliedVolatility,""Black-Scholes"")", "Close"))</f>
        <v>19.099</v>
      </c>
    </row>
    <row r="34" spans="3:14" x14ac:dyDescent="0.25">
      <c r="C34" s="92">
        <f t="shared" si="3"/>
        <v>2875</v>
      </c>
      <c r="D34" s="92" t="str">
        <f>IF(LEFT(RTD("cqg.rtd", ,"ContractData",$B$22&amp;C34, "Symbol",, "T"),3)="768","",RTD("cqg.rtd", ,"ContractData",$B$22&amp;C34, "Symbol",, "T"))</f>
        <v>C.US.KOSV142875</v>
      </c>
      <c r="E34" s="94">
        <f>IF(D34="","",RTD("cqg.rtd", ,"ContractData",D34, "LastPrice",, "T"))</f>
        <v>0.01</v>
      </c>
      <c r="F34" s="94">
        <f>IF(D34="","",RTD("cqg.rtd", ,"ContractData",D34, "NetLastTrade",, "T"))</f>
        <v>0</v>
      </c>
      <c r="G34" s="92">
        <f>IF(D34="","",RTD("cqg.rtd",,"StudyData",D34, "Vol", "VolType=Exchange,CoCType=Contract", "Vol","D","0","ALL",,,"False","T"))</f>
        <v>243</v>
      </c>
      <c r="H34" s="92">
        <f>IF(D34="","",RTD("cqg.rtd",,"StudyData",D34, "Vol", "VolType=Exchange,CoCType=Contract", "Vol","D","-1","ALL",,,"False","T"))</f>
        <v>264</v>
      </c>
      <c r="I34" s="92">
        <f t="shared" si="1"/>
        <v>-21</v>
      </c>
      <c r="J34" s="97"/>
      <c r="K34" s="98">
        <f>IF(D34="","",IF(ISERROR(RTD("cqg.rtd",,"ContractData",D34,"PerCentNetLastTrade",,"T")/100),"",RTD("cqg.rtd",,"ContractData",D34,"PerCentNetLastTrade",,"T")/100))</f>
        <v>0</v>
      </c>
      <c r="L34" s="99">
        <f t="shared" si="2"/>
        <v>-7.9545454545454544E-2</v>
      </c>
      <c r="M34" s="94">
        <f>IF(D34="","",RTD("cqg.rtd", , "ContractData", "OptVal("&amp;D34&amp;",ImpliedVolatility,""Black-Scholes"")", "Close"))</f>
        <v>20.62</v>
      </c>
    </row>
    <row r="35" spans="3:14" x14ac:dyDescent="0.25">
      <c r="C35" s="92">
        <f t="shared" si="3"/>
        <v>2900</v>
      </c>
      <c r="D35" s="92" t="str">
        <f>IF(LEFT(RTD("cqg.rtd", ,"ContractData",$B$22&amp;C35, "Symbol",, "T"),3)="768","",RTD("cqg.rtd", ,"ContractData",$B$22&amp;C35, "Symbol",, "T"))</f>
        <v>C.US.KOSV142900</v>
      </c>
      <c r="E35" s="94">
        <f>IF(D35="","",RTD("cqg.rtd", ,"ContractData",D35, "LastPrice",, "T"))</f>
        <v>0.01</v>
      </c>
      <c r="F35" s="94" t="str">
        <f>IF(D35="","",RTD("cqg.rtd", ,"ContractData",D35, "NetLastTrade",, "T"))</f>
        <v/>
      </c>
      <c r="G35" s="92">
        <f>IF(D35="","",RTD("cqg.rtd",,"StudyData",D35, "Vol", "VolType=Exchange,CoCType=Contract", "Vol","D","0","ALL",,,"False","T"))</f>
        <v>5</v>
      </c>
      <c r="H35" s="92" t="str">
        <f>IF(D35="","",RTD("cqg.rtd",,"StudyData",D35, "Vol", "VolType=Exchange,CoCType=Contract", "Vol","D","-1","ALL",,,"False","T"))</f>
        <v/>
      </c>
      <c r="I35" s="92" t="str">
        <f t="shared" ref="I35:I38" si="4">IF(D35="","",IF(ISERROR(G35-H35),"",G35-H35))</f>
        <v/>
      </c>
      <c r="J35" s="97"/>
      <c r="K35" s="98" t="str">
        <f>IF(D35="","",IF(ISERROR(RTD("cqg.rtd",,"ContractData",D35,"PerCentNetLastTrade",,"T")/100),"",RTD("cqg.rtd",,"ContractData",D35,"PerCentNetLastTrade",,"T")/100))</f>
        <v/>
      </c>
      <c r="L35" s="99" t="str">
        <f t="shared" ref="L35:L38" si="5">IF(D35="","",IF(ISERROR(G35-H35),"",(G35-H35)/H35))</f>
        <v/>
      </c>
      <c r="M35" s="94">
        <f>IF(D35="","",RTD("cqg.rtd", , "ContractData", "OptVal("&amp;D35&amp;",ImpliedVolatility,""Black-Scholes"")", "Close"))</f>
        <v>20.603000000000002</v>
      </c>
    </row>
    <row r="36" spans="3:14" x14ac:dyDescent="0.25">
      <c r="C36" s="92">
        <f t="shared" si="3"/>
        <v>2925</v>
      </c>
      <c r="D36" s="92" t="str">
        <f>IF(LEFT(RTD("cqg.rtd", ,"ContractData",$B$22&amp;C36, "Symbol",, "T"),3)="768","",RTD("cqg.rtd", ,"ContractData",$B$22&amp;C36, "Symbol",, "T"))</f>
        <v>C.US.KOSV142925</v>
      </c>
      <c r="E36" s="94">
        <f>IF(D36="","",RTD("cqg.rtd", ,"ContractData",D36, "LastPrice",, "T"))</f>
        <v>0.01</v>
      </c>
      <c r="F36" s="94">
        <f>IF(D36="","",RTD("cqg.rtd", ,"ContractData",D36, "NetLastTrade",, "T"))</f>
        <v>0</v>
      </c>
      <c r="G36" s="92">
        <f>IF(D36="","",RTD("cqg.rtd",,"StudyData",D36, "Vol", "VolType=Exchange,CoCType=Contract", "Vol","D","0","ALL",,,"False","T"))</f>
        <v>4</v>
      </c>
      <c r="H36" s="92">
        <f>IF(D36="","",RTD("cqg.rtd",,"StudyData",D36, "Vol", "VolType=Exchange,CoCType=Contract", "Vol","D","-1","ALL",,,"False","T"))</f>
        <v>3</v>
      </c>
      <c r="I36" s="92">
        <f t="shared" si="4"/>
        <v>1</v>
      </c>
      <c r="J36" s="97"/>
      <c r="K36" s="98">
        <f>IF(D36="","",IF(ISERROR(RTD("cqg.rtd",,"ContractData",D36,"PerCentNetLastTrade",,"T")/100),"",RTD("cqg.rtd",,"ContractData",D36,"PerCentNetLastTrade",,"T")/100))</f>
        <v>0</v>
      </c>
      <c r="L36" s="99">
        <f t="shared" si="5"/>
        <v>0.33333333333333331</v>
      </c>
      <c r="M36" s="94">
        <f>IF(D36="","",RTD("cqg.rtd", , "ContractData", "OptVal("&amp;D36&amp;",ImpliedVolatility,""Black-Scholes"")", "Close"))</f>
        <v>22.736000000000001</v>
      </c>
    </row>
    <row r="37" spans="3:14" x14ac:dyDescent="0.25">
      <c r="C37" s="92">
        <f t="shared" si="3"/>
        <v>2950</v>
      </c>
      <c r="D37" s="92" t="str">
        <f>IF(LEFT(RTD("cqg.rtd", ,"ContractData",$B$22&amp;C37, "Symbol",, "T"),3)="768","",RTD("cqg.rtd", ,"ContractData",$B$22&amp;C37, "Symbol",, "T"))</f>
        <v>C.US.KOSV142950</v>
      </c>
      <c r="E37" s="94">
        <f>IF(D37="","",RTD("cqg.rtd", ,"ContractData",D37, "LastPrice",, "T"))</f>
        <v>0.01</v>
      </c>
      <c r="F37" s="94">
        <f>IF(D37="","",RTD("cqg.rtd", ,"ContractData",D37, "NetLastTrade",, "T"))</f>
        <v>0</v>
      </c>
      <c r="G37" s="92">
        <f>IF(D37="","",RTD("cqg.rtd",,"StudyData",D37, "Vol", "VolType=Exchange,CoCType=Contract", "Vol","D","0","ALL",,,"False","T"))</f>
        <v>15</v>
      </c>
      <c r="H37" s="92">
        <f>IF(D37="","",RTD("cqg.rtd",,"StudyData",D37, "Vol", "VolType=Exchange,CoCType=Contract", "Vol","D","-1","ALL",,,"False","T"))</f>
        <v>6</v>
      </c>
      <c r="I37" s="92">
        <f t="shared" si="4"/>
        <v>9</v>
      </c>
      <c r="J37" s="97"/>
      <c r="K37" s="98">
        <f>IF(D37="","",IF(ISERROR(RTD("cqg.rtd",,"ContractData",D37,"PerCentNetLastTrade",,"T")/100),"",RTD("cqg.rtd",,"ContractData",D37,"PerCentNetLastTrade",,"T")/100))</f>
        <v>0</v>
      </c>
      <c r="L37" s="99">
        <f t="shared" si="5"/>
        <v>1.5</v>
      </c>
      <c r="M37" s="94">
        <f>IF(D37="","",RTD("cqg.rtd", , "ContractData", "OptVal("&amp;D37&amp;",ImpliedVolatility,""Black-Scholes"")", "Close"))</f>
        <v>23.832999999999998</v>
      </c>
    </row>
    <row r="38" spans="3:14" x14ac:dyDescent="0.25">
      <c r="C38" s="92">
        <f t="shared" si="3"/>
        <v>2975</v>
      </c>
      <c r="D38" s="92" t="str">
        <f>IF(LEFT(RTD("cqg.rtd", ,"ContractData",$B$22&amp;C38, "Symbol",, "T"),3)="768","",RTD("cqg.rtd", ,"ContractData",$B$22&amp;C38, "Symbol",, "T"))</f>
        <v/>
      </c>
      <c r="E38" s="94" t="str">
        <f>IF(D38="","",RTD("cqg.rtd", ,"ContractData",D38, "LastPrice",, "T"))</f>
        <v/>
      </c>
      <c r="F38" s="94" t="str">
        <f>IF(D38="","",RTD("cqg.rtd", ,"ContractData",D38, "NetLastTrade",, "T"))</f>
        <v/>
      </c>
      <c r="G38" s="92" t="str">
        <f>IF(D38="","",RTD("cqg.rtd",,"StudyData",D38, "Vol", "VolType=Exchange,CoCType=Contract", "Vol","D","0","ALL",,,"False","T"))</f>
        <v/>
      </c>
      <c r="H38" s="92" t="str">
        <f>IF(D38="","",RTD("cqg.rtd",,"StudyData",D38, "Vol", "VolType=Exchange,CoCType=Contract", "Vol","D","-1","ALL",,,"False","T"))</f>
        <v/>
      </c>
      <c r="I38" s="92" t="str">
        <f t="shared" si="4"/>
        <v/>
      </c>
      <c r="J38" s="97"/>
      <c r="K38" s="98" t="str">
        <f>IF(D38="","",RTD("cqg.rtd",,"ContractData",D38,"PerCentNetLastTrade",,"T")/100)</f>
        <v/>
      </c>
      <c r="L38" s="99" t="str">
        <f t="shared" si="5"/>
        <v/>
      </c>
      <c r="M38" s="94" t="str">
        <f>IF(D38="","",RTD("cqg.rtd", , "ContractData", "OptVal("&amp;D38&amp;",ImpliedVolatility,""Black-Scholes"")", "Close"))</f>
        <v/>
      </c>
    </row>
    <row r="40" spans="3:14" x14ac:dyDescent="0.25">
      <c r="E40" s="92" t="s">
        <v>1</v>
      </c>
      <c r="F40" s="92" t="s">
        <v>2</v>
      </c>
      <c r="G40" s="92" t="s">
        <v>3</v>
      </c>
      <c r="H40" s="92" t="s">
        <v>4</v>
      </c>
      <c r="I40" s="92" t="s">
        <v>5</v>
      </c>
      <c r="J40" s="100"/>
      <c r="K40" s="92" t="s">
        <v>22</v>
      </c>
      <c r="L40" s="93" t="s">
        <v>23</v>
      </c>
      <c r="M40" s="96" t="s">
        <v>30</v>
      </c>
      <c r="N40" s="100"/>
    </row>
    <row r="41" spans="3:14" x14ac:dyDescent="0.25">
      <c r="C41" s="92">
        <f t="shared" ref="C41:C55" si="6">C42-25</f>
        <v>2175</v>
      </c>
      <c r="D41" s="92" t="str">
        <f>IF(LEFT(RTD("cqg.rtd", ,"ContractData",$B$57&amp;C41, "Symbol",, "T"),3)="768","",RTD("cqg.rtd", ,"ContractData",$B$57&amp;C41, "Symbol",, "T"))</f>
        <v/>
      </c>
      <c r="E41" s="94" t="str">
        <f>IF(D41="","",RTD("cqg.rtd", ,"ContractData",D41, "LastPrice",, "T"))</f>
        <v/>
      </c>
      <c r="F41" s="94" t="str">
        <f>IF(D41="","",RTD("cqg.rtd", ,"ContractData",D41, "NetLastTrade",, "T"))</f>
        <v/>
      </c>
      <c r="G41" s="92" t="str">
        <f>IF(D41="","",RTD("cqg.rtd",,"StudyData",D41, "Vol", "VolType=Exchange,CoCType=Contract", "Vol","D","0","ALL",,,"False","T"))</f>
        <v/>
      </c>
      <c r="H41" s="92" t="str">
        <f>IF(D41="","",RTD("cqg.rtd",,"StudyData",D41, "Vol", "VolType=Exchange,CoCType=Contract", "Vol","D","-1","ALL",,,"False","T"))</f>
        <v/>
      </c>
      <c r="I41" s="92" t="str">
        <f t="shared" ref="I41" si="7">IF(D41="","",IF(ISERROR(G41-H41),"",G41-H41))</f>
        <v/>
      </c>
      <c r="J41" s="97"/>
      <c r="K41" s="98" t="str">
        <f>IF(D41="","",IF(ISERROR(RTD("cqg.rtd",,"ContractData",D41,"PerCentNetLastTrade",,"T")/100),"",RTD("cqg.rtd",,"ContractData",D41,"PerCentNetLastTrade",,"T")/100))</f>
        <v/>
      </c>
      <c r="L41" s="99" t="str">
        <f>IF(D41="","",IF(ISERROR(G41-H41),"",(G41-H41)/H41))</f>
        <v/>
      </c>
      <c r="M41" s="94" t="str">
        <f>IF(D41="","",RTD("cqg.rtd", , "ContractData", "OptVal("&amp;D41&amp;",ImpliedVolatility,""Black-Scholes"")", "Close"))</f>
        <v/>
      </c>
      <c r="N41" s="100"/>
    </row>
    <row r="42" spans="3:14" x14ac:dyDescent="0.25">
      <c r="C42" s="92">
        <f t="shared" si="6"/>
        <v>2200</v>
      </c>
      <c r="D42" s="92" t="str">
        <f>IF(LEFT(RTD("cqg.rtd", ,"ContractData",$B$57&amp;C42, "Symbol",, "T"),3)="768","",RTD("cqg.rtd", ,"ContractData",$B$57&amp;C42, "Symbol",, "T"))</f>
        <v/>
      </c>
      <c r="E42" s="94" t="str">
        <f>IF(D42="","",RTD("cqg.rtd", ,"ContractData",D42, "LastPrice",, "T"))</f>
        <v/>
      </c>
      <c r="F42" s="94" t="str">
        <f>IF(D42="","",RTD("cqg.rtd", ,"ContractData",D42, "NetLastTrade",, "T"))</f>
        <v/>
      </c>
      <c r="G42" s="92" t="str">
        <f>IF(D42="","",RTD("cqg.rtd",,"StudyData",D42, "Vol", "VolType=Exchange,CoCType=Contract", "Vol","D","0","ALL",,,"False","T"))</f>
        <v/>
      </c>
      <c r="H42" s="92" t="str">
        <f>IF(D42="","",RTD("cqg.rtd",,"StudyData",D42, "Vol", "VolType=Exchange,CoCType=Contract", "Vol","D","-1","ALL",,,"False","T"))</f>
        <v/>
      </c>
      <c r="I42" s="92" t="str">
        <f t="shared" ref="I42" si="8">IF(D42="","",IF(ISERROR(G42-H42),"",G42-H42))</f>
        <v/>
      </c>
      <c r="J42" s="97"/>
      <c r="K42" s="98" t="str">
        <f>IF(D42="","",IF(ISERROR(RTD("cqg.rtd",,"ContractData",D42,"PerCentNetLastTrade",,"T")/100),"",RTD("cqg.rtd",,"ContractData",D42,"PerCentNetLastTrade",,"T")/100))</f>
        <v/>
      </c>
      <c r="L42" s="99" t="str">
        <f>IF(D42="","",IF(ISERROR(G42-H42),"",(G42-H42)/H42))</f>
        <v/>
      </c>
      <c r="M42" s="94" t="str">
        <f>IF(D42="","",RTD("cqg.rtd", , "ContractData", "OptVal("&amp;D42&amp;",ImpliedVolatility,""Black-Scholes"")", "Close"))</f>
        <v/>
      </c>
      <c r="N42" s="100"/>
    </row>
    <row r="43" spans="3:14" x14ac:dyDescent="0.25">
      <c r="C43" s="92">
        <f t="shared" si="6"/>
        <v>2225</v>
      </c>
      <c r="D43" s="92" t="str">
        <f>IF(LEFT(RTD("cqg.rtd", ,"ContractData",$B$57&amp;C43, "Symbol",, "T"),3)="768","",RTD("cqg.rtd", ,"ContractData",$B$57&amp;C43, "Symbol",, "T"))</f>
        <v/>
      </c>
      <c r="E43" s="94" t="str">
        <f>IF(D43="","",RTD("cqg.rtd", ,"ContractData",D43, "LastPrice",, "T"))</f>
        <v/>
      </c>
      <c r="F43" s="94" t="str">
        <f>IF(D43="","",RTD("cqg.rtd", ,"ContractData",D43, "NetLastTrade",, "T"))</f>
        <v/>
      </c>
      <c r="G43" s="92" t="str">
        <f>IF(D43="","",RTD("cqg.rtd",,"StudyData",D43, "Vol", "VolType=Exchange,CoCType=Contract", "Vol","D","0","ALL",,,"False","T"))</f>
        <v/>
      </c>
      <c r="H43" s="92" t="str">
        <f>IF(D43="","",RTD("cqg.rtd",,"StudyData",D43, "Vol", "VolType=Exchange,CoCType=Contract", "Vol","D","-1","ALL",,,"False","T"))</f>
        <v/>
      </c>
      <c r="I43" s="92" t="str">
        <f t="shared" ref="I43" si="9">IF(D43="","",IF(ISERROR(G43-H43),"",G43-H43))</f>
        <v/>
      </c>
      <c r="J43" s="97"/>
      <c r="K43" s="98" t="str">
        <f>IF(D43="","",IF(ISERROR(RTD("cqg.rtd",,"ContractData",D43,"PerCentNetLastTrade",,"T")/100),"",RTD("cqg.rtd",,"ContractData",D43,"PerCentNetLastTrade",,"T")/100))</f>
        <v/>
      </c>
      <c r="L43" s="99" t="str">
        <f>IF(D43="","",IF(ISERROR(G43-H43),"",(G43-H43)/H43))</f>
        <v/>
      </c>
      <c r="M43" s="94" t="str">
        <f>IF(D43="","",RTD("cqg.rtd", , "ContractData", "OptVal("&amp;D43&amp;",ImpliedVolatility,""Black-Scholes"")", "Close"))</f>
        <v/>
      </c>
      <c r="N43" s="100"/>
    </row>
    <row r="44" spans="3:14" x14ac:dyDescent="0.25">
      <c r="C44" s="92">
        <f t="shared" si="6"/>
        <v>2250</v>
      </c>
      <c r="D44" s="92" t="str">
        <f>IF(LEFT(RTD("cqg.rtd", ,"ContractData",$B$57&amp;C44, "Symbol",, "T"),3)="768","",RTD("cqg.rtd", ,"ContractData",$B$57&amp;C44, "Symbol",, "T"))</f>
        <v/>
      </c>
      <c r="E44" s="94" t="str">
        <f>IF(D44="","",RTD("cqg.rtd", ,"ContractData",D44, "LastPrice",, "T"))</f>
        <v/>
      </c>
      <c r="F44" s="94" t="str">
        <f>IF(D44="","",RTD("cqg.rtd", ,"ContractData",D44, "NetLastTrade",, "T"))</f>
        <v/>
      </c>
      <c r="G44" s="92" t="str">
        <f>IF(D44="","",RTD("cqg.rtd",,"StudyData",D44, "Vol", "VolType=Exchange,CoCType=Contract", "Vol","D","0","ALL",,,"False","T"))</f>
        <v/>
      </c>
      <c r="H44" s="92" t="str">
        <f>IF(D44="","",RTD("cqg.rtd",,"StudyData",D44, "Vol", "VolType=Exchange,CoCType=Contract", "Vol","D","-1","ALL",,,"False","T"))</f>
        <v/>
      </c>
      <c r="I44" s="92" t="str">
        <f t="shared" ref="I44" si="10">IF(D44="","",IF(ISERROR(G44-H44),"",G44-H44))</f>
        <v/>
      </c>
      <c r="J44" s="97"/>
      <c r="K44" s="98" t="str">
        <f>IF(D44="","",IF(ISERROR(RTD("cqg.rtd",,"ContractData",D44,"PerCentNetLastTrade",,"T")/100),"",RTD("cqg.rtd",,"ContractData",D44,"PerCentNetLastTrade",,"T")/100))</f>
        <v/>
      </c>
      <c r="L44" s="99" t="str">
        <f>IF(D44="","",IF(ISERROR(G44-H44),"",(G44-H44)/H44))</f>
        <v/>
      </c>
      <c r="M44" s="94" t="str">
        <f>IF(D44="","",RTD("cqg.rtd", , "ContractData", "OptVal("&amp;D44&amp;",ImpliedVolatility,""Black-Scholes"")", "Close"))</f>
        <v/>
      </c>
      <c r="N44" s="100"/>
    </row>
    <row r="45" spans="3:14" x14ac:dyDescent="0.25">
      <c r="C45" s="92">
        <f t="shared" si="6"/>
        <v>2275</v>
      </c>
      <c r="D45" s="92" t="str">
        <f>IF(LEFT(RTD("cqg.rtd", ,"ContractData",$B$57&amp;C45, "Symbol",, "T"),3)="768","",RTD("cqg.rtd", ,"ContractData",$B$57&amp;C45, "Symbol",, "T"))</f>
        <v>P.US.KOSV142275</v>
      </c>
      <c r="E45" s="94">
        <f>IF(D45="","",RTD("cqg.rtd", ,"ContractData",D45, "LastPrice",, "T"))</f>
        <v>0.02</v>
      </c>
      <c r="F45" s="94">
        <f>IF(D45="","",RTD("cqg.rtd", ,"ContractData",D45, "NetLastTrade",, "T"))</f>
        <v>-9.9999999999999985E-3</v>
      </c>
      <c r="G45" s="92">
        <f>IF(D45="","",RTD("cqg.rtd",,"StudyData",D45, "Vol", "VolType=Exchange,CoCType=Contract", "Vol","D","0","ALL",,,"False","T"))</f>
        <v>6481</v>
      </c>
      <c r="H45" s="92">
        <f>IF(D45="","",RTD("cqg.rtd",,"StudyData",D45, "Vol", "VolType=Exchange,CoCType=Contract", "Vol","D","-1","ALL",,,"False","T"))</f>
        <v>3719</v>
      </c>
      <c r="I45" s="92">
        <f t="shared" ref="I45:I69" si="11">IF(D45="","",IF(ISERROR(G45-H45),"",G45-H45))</f>
        <v>2762</v>
      </c>
      <c r="J45" s="97"/>
      <c r="K45" s="98">
        <f>IF(D45="","",IF(ISERROR(RTD("cqg.rtd",,"ContractData",D45,"PerCentNetLastTrade",,"T")/100),"",RTD("cqg.rtd",,"ContractData",D45,"PerCentNetLastTrade",,"T")/100))</f>
        <v>-0.33333333333333337</v>
      </c>
      <c r="L45" s="99">
        <f>IF(D45="","",IF(ISERROR(G45-H45),"",(G45-H45)/H45))</f>
        <v>0.74267276149502559</v>
      </c>
      <c r="M45" s="94">
        <f>IF(D45="","",RTD("cqg.rtd", , "ContractData", "OptVal("&amp;D45&amp;",ImpliedVolatility,""Black-Scholes"")", "Close"))</f>
        <v>26.157</v>
      </c>
    </row>
    <row r="46" spans="3:14" x14ac:dyDescent="0.25">
      <c r="C46" s="92">
        <f t="shared" si="6"/>
        <v>2300</v>
      </c>
      <c r="D46" s="92" t="str">
        <f>IF(LEFT(RTD("cqg.rtd", ,"ContractData",$B$57&amp;C46, "Symbol",, "T"),3)="768","",RTD("cqg.rtd", ,"ContractData",$B$57&amp;C46, "Symbol",, "T"))</f>
        <v>P.US.KOSV142300</v>
      </c>
      <c r="E46" s="94">
        <f>IF(D46="","",RTD("cqg.rtd", ,"ContractData",D46, "LastPrice",, "T"))</f>
        <v>0.03</v>
      </c>
      <c r="F46" s="94">
        <f>IF(D46="","",RTD("cqg.rtd", ,"ContractData",D46, "NetLastTrade",, "T"))</f>
        <v>-1.0000000000000002E-2</v>
      </c>
      <c r="G46" s="92">
        <f>IF(D46="","",RTD("cqg.rtd",,"StudyData",D46, "Vol", "VolType=Exchange,CoCType=Contract", "Vol","D","0","ALL",,,"False","T"))</f>
        <v>3714</v>
      </c>
      <c r="H46" s="92">
        <f>IF(D46="","",RTD("cqg.rtd",,"StudyData",D46, "Vol", "VolType=Exchange,CoCType=Contract", "Vol","D","-1","ALL",,,"False","T"))</f>
        <v>5397</v>
      </c>
      <c r="I46" s="92">
        <f t="shared" si="11"/>
        <v>-1683</v>
      </c>
      <c r="J46" s="97"/>
      <c r="K46" s="98">
        <f>IF(D46="","",IF(ISERROR(RTD("cqg.rtd",,"ContractData",D46,"PerCentNetLastTrade",,"T")/100),"",RTD("cqg.rtd",,"ContractData",D46,"PerCentNetLastTrade",,"T")/100))</f>
        <v>-0.4</v>
      </c>
      <c r="L46" s="99">
        <f t="shared" ref="L46:L69" si="12">IF(D46="","",IF(ISERROR(G46-H46),"",(G46-H46)/H46))</f>
        <v>-0.31183991106170095</v>
      </c>
      <c r="M46" s="94">
        <f>IF(D46="","",RTD("cqg.rtd", , "ContractData", "OptVal("&amp;D46&amp;",ImpliedVolatility,""Black-Scholes"")", "Close"))</f>
        <v>25.541</v>
      </c>
    </row>
    <row r="47" spans="3:14" x14ac:dyDescent="0.25">
      <c r="C47" s="92">
        <f t="shared" si="6"/>
        <v>2325</v>
      </c>
      <c r="D47" s="92" t="str">
        <f>IF(LEFT(RTD("cqg.rtd", ,"ContractData",$B$57&amp;C47, "Symbol",, "T"),3)="768","",RTD("cqg.rtd", ,"ContractData",$B$57&amp;C47, "Symbol",, "T"))</f>
        <v>P.US.KOSV142325</v>
      </c>
      <c r="E47" s="94">
        <f>IF(D47="","",RTD("cqg.rtd", ,"ContractData",D47, "LastPrice",, "T"))</f>
        <v>0.05</v>
      </c>
      <c r="F47" s="94">
        <f>IF(D47="","",RTD("cqg.rtd", ,"ContractData",D47, "NetLastTrade",, "T"))</f>
        <v>0</v>
      </c>
      <c r="G47" s="92">
        <f>IF(D47="","",RTD("cqg.rtd",,"StudyData",D47, "Vol", "VolType=Exchange,CoCType=Contract", "Vol","D","0","ALL",,,"False","T"))</f>
        <v>6609</v>
      </c>
      <c r="H47" s="92">
        <f>IF(D47="","",RTD("cqg.rtd",,"StudyData",D47, "Vol", "VolType=Exchange,CoCType=Contract", "Vol","D","-1","ALL",,,"False","T"))</f>
        <v>4776</v>
      </c>
      <c r="I47" s="92">
        <f t="shared" si="11"/>
        <v>1833</v>
      </c>
      <c r="J47" s="97"/>
      <c r="K47" s="98">
        <f>IF(D47="","",IF(ISERROR(RTD("cqg.rtd",,"ContractData",D47,"PerCentNetLastTrade",,"T")/100),"",RTD("cqg.rtd",,"ContractData",D47,"PerCentNetLastTrade",,"T")/100))</f>
        <v>0</v>
      </c>
      <c r="L47" s="99">
        <f t="shared" si="12"/>
        <v>0.38379396984924624</v>
      </c>
      <c r="M47" s="94">
        <f>IF(D47="","",RTD("cqg.rtd", , "ContractData", "OptVal("&amp;D47&amp;",ImpliedVolatility,""Black-Scholes"")", "Close"))</f>
        <v>25.013999999999999</v>
      </c>
    </row>
    <row r="48" spans="3:14" x14ac:dyDescent="0.25">
      <c r="C48" s="92">
        <f t="shared" si="6"/>
        <v>2350</v>
      </c>
      <c r="D48" s="92" t="str">
        <f>IF(LEFT(RTD("cqg.rtd", ,"ContractData",$B$57&amp;C48, "Symbol",, "T"),3)="768","",RTD("cqg.rtd", ,"ContractData",$B$57&amp;C48, "Symbol",, "T"))</f>
        <v>P.US.KOSV142350</v>
      </c>
      <c r="E48" s="94">
        <f>IF(D48="","",RTD("cqg.rtd", ,"ContractData",D48, "LastPrice",, "T"))</f>
        <v>0.05</v>
      </c>
      <c r="F48" s="94">
        <f>IF(D48="","",RTD("cqg.rtd", ,"ContractData",D48, "NetLastTrade",, "T"))</f>
        <v>-2.0000000000000004E-2</v>
      </c>
      <c r="G48" s="92">
        <f>IF(D48="","",RTD("cqg.rtd",,"StudyData",D48, "Vol", "VolType=Exchange,CoCType=Contract", "Vol","D","0","ALL",,,"False","T"))</f>
        <v>6533</v>
      </c>
      <c r="H48" s="92">
        <f>IF(D48="","",RTD("cqg.rtd",,"StudyData",D48, "Vol", "VolType=Exchange,CoCType=Contract", "Vol","D","-1","ALL",,,"False","T"))</f>
        <v>10951</v>
      </c>
      <c r="I48" s="92">
        <f t="shared" si="11"/>
        <v>-4418</v>
      </c>
      <c r="J48" s="97"/>
      <c r="K48" s="98">
        <f>IF(D48="","",IF(ISERROR(RTD("cqg.rtd",,"ContractData",D48,"PerCentNetLastTrade",,"T")/100),"",RTD("cqg.rtd",,"ContractData",D48,"PerCentNetLastTrade",,"T")/100))</f>
        <v>-0.28571428571428575</v>
      </c>
      <c r="L48" s="99">
        <f>IF(D48="","",IF(ISERROR(G48-H48),"",(G48-H48)/H48))</f>
        <v>-0.40343347639484978</v>
      </c>
      <c r="M48" s="94">
        <f>IF(D48="","",RTD("cqg.rtd", , "ContractData", "OptVal("&amp;D48&amp;",ImpliedVolatility,""Black-Scholes"")", "Close"))</f>
        <v>22.797999999999998</v>
      </c>
    </row>
    <row r="49" spans="2:13" x14ac:dyDescent="0.25">
      <c r="C49" s="92">
        <f t="shared" si="6"/>
        <v>2375</v>
      </c>
      <c r="D49" s="92" t="str">
        <f>IF(LEFT(RTD("cqg.rtd", ,"ContractData",$B$57&amp;C49, "Symbol",, "T"),3)="768","",RTD("cqg.rtd", ,"ContractData",$B$57&amp;C49, "Symbol",, "T"))</f>
        <v>P.US.KOSV142375</v>
      </c>
      <c r="E49" s="94">
        <f>IF(D49="","",RTD("cqg.rtd", ,"ContractData",D49, "LastPrice",, "T"))</f>
        <v>0.06</v>
      </c>
      <c r="F49" s="94">
        <f>IF(D49="","",RTD("cqg.rtd", ,"ContractData",D49, "NetLastTrade",, "T"))</f>
        <v>-1.0000000000000009E-2</v>
      </c>
      <c r="G49" s="92">
        <f>IF(D49="","",RTD("cqg.rtd",,"StudyData",D49, "Vol", "VolType=Exchange,CoCType=Contract", "Vol","D","0","ALL",,,"False","T"))</f>
        <v>5731</v>
      </c>
      <c r="H49" s="92">
        <f>IF(D49="","",RTD("cqg.rtd",,"StudyData",D49, "Vol", "VolType=Exchange,CoCType=Contract", "Vol","D","-1","ALL",,,"False","T"))</f>
        <v>17081</v>
      </c>
      <c r="I49" s="92">
        <f t="shared" si="11"/>
        <v>-11350</v>
      </c>
      <c r="J49" s="97"/>
      <c r="K49" s="98">
        <f>IF(D49="","",IF(ISERROR(RTD("cqg.rtd",,"ContractData",D49,"PerCentNetLastTrade",,"T")/100),"",RTD("cqg.rtd",,"ContractData",D49,"PerCentNetLastTrade",,"T")/100))</f>
        <v>-0.14285714285714288</v>
      </c>
      <c r="L49" s="99">
        <f t="shared" si="12"/>
        <v>-0.6644810022832387</v>
      </c>
      <c r="M49" s="94">
        <f>IF(D49="","",RTD("cqg.rtd", , "ContractData", "OptVal("&amp;D49&amp;",ImpliedVolatility,""Black-Scholes"")", "Close"))</f>
        <v>21.120999999999999</v>
      </c>
    </row>
    <row r="50" spans="2:13" x14ac:dyDescent="0.25">
      <c r="C50" s="92">
        <f t="shared" si="6"/>
        <v>2400</v>
      </c>
      <c r="D50" s="92" t="str">
        <f>IF(LEFT(RTD("cqg.rtd", ,"ContractData",$B$57&amp;C50, "Symbol",, "T"),3)="768","",RTD("cqg.rtd", ,"ContractData",$B$57&amp;C50, "Symbol",, "T"))</f>
        <v>P.US.KOSV142400</v>
      </c>
      <c r="E50" s="94">
        <f>IF(D50="","",RTD("cqg.rtd", ,"ContractData",D50, "LastPrice",, "T"))</f>
        <v>0.08</v>
      </c>
      <c r="F50" s="94">
        <f>IF(D50="","",RTD("cqg.rtd", ,"ContractData",D50, "NetLastTrade",, "T"))</f>
        <v>-1.999999999999999E-2</v>
      </c>
      <c r="G50" s="92">
        <f>IF(D50="","",RTD("cqg.rtd",,"StudyData",D50, "Vol", "VolType=Exchange,CoCType=Contract", "Vol","D","0","ALL",,,"False","T"))</f>
        <v>22565</v>
      </c>
      <c r="H50" s="92">
        <f>IF(D50="","",RTD("cqg.rtd",,"StudyData",D50, "Vol", "VolType=Exchange,CoCType=Contract", "Vol","D","-1","ALL",,,"False","T"))</f>
        <v>30050</v>
      </c>
      <c r="I50" s="92">
        <f t="shared" si="11"/>
        <v>-7485</v>
      </c>
      <c r="J50" s="97"/>
      <c r="K50" s="98">
        <f>IF(D50="","",IF(ISERROR(RTD("cqg.rtd",,"ContractData",D50,"PerCentNetLastTrade",,"T")/100),"",RTD("cqg.rtd",,"ContractData",D50,"PerCentNetLastTrade",,"T")/100))</f>
        <v>-0.1111111111111111</v>
      </c>
      <c r="L50" s="99">
        <f t="shared" si="12"/>
        <v>-0.24908485856905158</v>
      </c>
      <c r="M50" s="94">
        <f>IF(D50="","",RTD("cqg.rtd", , "ContractData", "OptVal("&amp;D50&amp;",ImpliedVolatility,""Black-Scholes"")", "Close"))</f>
        <v>19.702999999999999</v>
      </c>
    </row>
    <row r="51" spans="2:13" x14ac:dyDescent="0.25">
      <c r="C51" s="92">
        <f t="shared" si="6"/>
        <v>2425</v>
      </c>
      <c r="D51" s="92" t="str">
        <f>IF(LEFT(RTD("cqg.rtd", ,"ContractData",$B$57&amp;C51, "Symbol",, "T"),3)="768","",RTD("cqg.rtd", ,"ContractData",$B$57&amp;C51, "Symbol",, "T"))</f>
        <v>P.US.KOSV142425</v>
      </c>
      <c r="E51" s="94">
        <f>IF(D51="","",RTD("cqg.rtd", ,"ContractData",D51, "LastPrice",, "T"))</f>
        <v>0.1</v>
      </c>
      <c r="F51" s="94">
        <f>IF(D51="","",RTD("cqg.rtd", ,"ContractData",D51, "NetLastTrade",, "T"))</f>
        <v>-1.999999999999999E-2</v>
      </c>
      <c r="G51" s="92">
        <f>IF(D51="","",RTD("cqg.rtd",,"StudyData",D51, "Vol", "VolType=Exchange,CoCType=Contract", "Vol","D","0","ALL",,,"False","T"))</f>
        <v>23838</v>
      </c>
      <c r="H51" s="92">
        <f>IF(D51="","",RTD("cqg.rtd",,"StudyData",D51, "Vol", "VolType=Exchange,CoCType=Contract", "Vol","D","-1","ALL",,,"False","T"))</f>
        <v>21697</v>
      </c>
      <c r="I51" s="92">
        <f t="shared" si="11"/>
        <v>2141</v>
      </c>
      <c r="J51" s="97"/>
      <c r="K51" s="98">
        <f>IF(D51="","",IF(ISERROR(RTD("cqg.rtd",,"ContractData",D51,"PerCentNetLastTrade",,"T")/100),"",RTD("cqg.rtd",,"ContractData",D51,"PerCentNetLastTrade",,"T")/100))</f>
        <v>-0.16666666666666669</v>
      </c>
      <c r="L51" s="99">
        <f t="shared" si="12"/>
        <v>9.8677236484306582E-2</v>
      </c>
      <c r="M51" s="94">
        <f>IF(D51="","",RTD("cqg.rtd", , "ContractData", "OptVal("&amp;D51&amp;",ImpliedVolatility,""Black-Scholes"")", "Close"))</f>
        <v>18.009</v>
      </c>
    </row>
    <row r="52" spans="2:13" x14ac:dyDescent="0.25">
      <c r="C52" s="92">
        <f t="shared" si="6"/>
        <v>2450</v>
      </c>
      <c r="D52" s="92" t="str">
        <f>IF(LEFT(RTD("cqg.rtd", ,"ContractData",$B$57&amp;C52, "Symbol",, "T"),3)="768","",RTD("cqg.rtd", ,"ContractData",$B$57&amp;C52, "Symbol",, "T"))</f>
        <v>P.US.KOSV142450</v>
      </c>
      <c r="E52" s="94">
        <f>IF(D52="","",RTD("cqg.rtd", ,"ContractData",D52, "LastPrice",, "T"))</f>
        <v>0.13</v>
      </c>
      <c r="F52" s="94">
        <f>IF(D52="","",RTD("cqg.rtd", ,"ContractData",D52, "NetLastTrade",, "T"))</f>
        <v>-1.0000000000000009E-2</v>
      </c>
      <c r="G52" s="92">
        <f>IF(D52="","",RTD("cqg.rtd",,"StudyData",D52, "Vol", "VolType=Exchange,CoCType=Contract", "Vol","D","0","ALL",,,"False","T"))</f>
        <v>26785</v>
      </c>
      <c r="H52" s="92">
        <f>IF(D52="","",RTD("cqg.rtd",,"StudyData",D52, "Vol", "VolType=Exchange,CoCType=Contract", "Vol","D","-1","ALL",,,"False","T"))</f>
        <v>46582</v>
      </c>
      <c r="I52" s="92">
        <f t="shared" si="11"/>
        <v>-19797</v>
      </c>
      <c r="J52" s="97"/>
      <c r="K52" s="98">
        <f>IF(D52="","",IF(ISERROR(RTD("cqg.rtd",,"ContractData",D52,"PerCentNetLastTrade",,"T")/100),"",RTD("cqg.rtd",,"ContractData",D52,"PerCentNetLastTrade",,"T")/100))</f>
        <v>-7.1428571428571438E-2</v>
      </c>
      <c r="L52" s="99">
        <f t="shared" si="12"/>
        <v>-0.42499248636812503</v>
      </c>
      <c r="M52" s="94">
        <f>IF(D52="","",RTD("cqg.rtd", , "ContractData", "OptVal("&amp;D52&amp;",ImpliedVolatility,""Black-Scholes"")", "Close"))</f>
        <v>16.337</v>
      </c>
    </row>
    <row r="53" spans="2:13" x14ac:dyDescent="0.25">
      <c r="C53" s="92">
        <f t="shared" si="6"/>
        <v>2475</v>
      </c>
      <c r="D53" s="92" t="str">
        <f>IF(LEFT(RTD("cqg.rtd", ,"ContractData",$B$57&amp;C53, "Symbol",, "T"),3)="768","",RTD("cqg.rtd", ,"ContractData",$B$57&amp;C53, "Symbol",, "T"))</f>
        <v>P.US.KOSV142475</v>
      </c>
      <c r="E53" s="94">
        <f>IF(D53="","",RTD("cqg.rtd", ,"ContractData",D53, "LastPrice",, "T"))</f>
        <v>0.19</v>
      </c>
      <c r="F53" s="94">
        <f>IF(D53="","",RTD("cqg.rtd", ,"ContractData",D53, "NetLastTrade",, "T"))</f>
        <v>0</v>
      </c>
      <c r="G53" s="92">
        <f>IF(D53="","",RTD("cqg.rtd",,"StudyData",D53, "Vol", "VolType=Exchange,CoCType=Contract", "Vol","D","0","ALL",,,"False","T"))</f>
        <v>39653</v>
      </c>
      <c r="H53" s="92">
        <f>IF(D53="","",RTD("cqg.rtd",,"StudyData",D53, "Vol", "VolType=Exchange,CoCType=Contract", "Vol","D","-1","ALL",,,"False","T"))</f>
        <v>74670</v>
      </c>
      <c r="I53" s="92">
        <f t="shared" si="11"/>
        <v>-35017</v>
      </c>
      <c r="J53" s="97"/>
      <c r="K53" s="98">
        <f>IF(D53="","",IF(ISERROR(RTD("cqg.rtd",,"ContractData",D53,"PerCentNetLastTrade",,"T")/100),"",RTD("cqg.rtd",,"ContractData",D53,"PerCentNetLastTrade",,"T")/100))</f>
        <v>0</v>
      </c>
      <c r="L53" s="99">
        <f t="shared" si="12"/>
        <v>-0.46895674300254453</v>
      </c>
      <c r="M53" s="94">
        <f>IF(D53="","",RTD("cqg.rtd", , "ContractData", "OptVal("&amp;D53&amp;",ImpliedVolatility,""Black-Scholes"")", "Close"))</f>
        <v>14.913</v>
      </c>
    </row>
    <row r="54" spans="2:13" x14ac:dyDescent="0.25">
      <c r="C54" s="92">
        <f t="shared" si="6"/>
        <v>2500</v>
      </c>
      <c r="D54" s="92" t="str">
        <f>IF(LEFT(RTD("cqg.rtd", ,"ContractData",$B$57&amp;C54, "Symbol",, "T"),3)="768","",RTD("cqg.rtd", ,"ContractData",$B$57&amp;C54, "Symbol",, "T"))</f>
        <v>P.US.KOSV142500</v>
      </c>
      <c r="E54" s="94">
        <f>IF(D54="","",RTD("cqg.rtd", ,"ContractData",D54, "LastPrice",, "T"))</f>
        <v>0.27</v>
      </c>
      <c r="F54" s="94">
        <f>IF(D54="","",RTD("cqg.rtd", ,"ContractData",D54, "NetLastTrade",, "T"))</f>
        <v>0</v>
      </c>
      <c r="G54" s="92">
        <f>IF(D54="","",RTD("cqg.rtd",,"StudyData",D54, "Vol", "VolType=Exchange,CoCType=Contract", "Vol","D","0","ALL",,,"False","T"))</f>
        <v>84391</v>
      </c>
      <c r="H54" s="92">
        <f>IF(D54="","",RTD("cqg.rtd",,"StudyData",D54, "Vol", "VolType=Exchange,CoCType=Contract", "Vol","D","-1","ALL",,,"False","T"))</f>
        <v>109088</v>
      </c>
      <c r="I54" s="92">
        <f t="shared" si="11"/>
        <v>-24697</v>
      </c>
      <c r="J54" s="97"/>
      <c r="K54" s="98">
        <f>IF(D54="","",IF(ISERROR(RTD("cqg.rtd",,"ContractData",D54,"PerCentNetLastTrade",,"T")/100),"",RTD("cqg.rtd",,"ContractData",D54,"PerCentNetLastTrade",,"T")/100))</f>
        <v>0</v>
      </c>
      <c r="L54" s="99">
        <f t="shared" si="12"/>
        <v>-0.22639520387210327</v>
      </c>
      <c r="M54" s="94">
        <f>IF(D54="","",RTD("cqg.rtd", , "ContractData", "OptVal("&amp;D54&amp;",ImpliedVolatility,""Black-Scholes"")", "Close"))</f>
        <v>13.247999999999999</v>
      </c>
    </row>
    <row r="55" spans="2:13" x14ac:dyDescent="0.25">
      <c r="C55" s="92">
        <f t="shared" si="6"/>
        <v>2525</v>
      </c>
      <c r="D55" s="92" t="str">
        <f>IF(LEFT(RTD("cqg.rtd", ,"ContractData",$B$57&amp;C55, "Symbol",, "T"),3)="768","",RTD("cqg.rtd", ,"ContractData",$B$57&amp;C55, "Symbol",, "T"))</f>
        <v>P.US.KOSV142525</v>
      </c>
      <c r="E55" s="94">
        <f>IF(D55="","",RTD("cqg.rtd", ,"ContractData",D55, "LastPrice",, "T"))</f>
        <v>0.45</v>
      </c>
      <c r="F55" s="94">
        <f>IF(D55="","",RTD("cqg.rtd", ,"ContractData",D55, "NetLastTrade",, "T"))</f>
        <v>-1.0000000000000009E-2</v>
      </c>
      <c r="G55" s="92">
        <f>IF(D55="","",RTD("cqg.rtd",,"StudyData",D55, "Vol", "VolType=Exchange,CoCType=Contract", "Vol","D","0","ALL",,,"False","T"))</f>
        <v>139008</v>
      </c>
      <c r="H55" s="92">
        <f>IF(D55="","",RTD("cqg.rtd",,"StudyData",D55, "Vol", "VolType=Exchange,CoCType=Contract", "Vol","D","-1","ALL",,,"False","T"))</f>
        <v>118798</v>
      </c>
      <c r="I55" s="92">
        <f t="shared" si="11"/>
        <v>20210</v>
      </c>
      <c r="J55" s="97"/>
      <c r="K55" s="98">
        <f>IF(D55="","",IF(ISERROR(RTD("cqg.rtd",,"ContractData",D55,"PerCentNetLastTrade",,"T")/100),"",RTD("cqg.rtd",,"ContractData",D55,"PerCentNetLastTrade",,"T")/100))</f>
        <v>-2.1739130434782608E-2</v>
      </c>
      <c r="L55" s="99">
        <f t="shared" si="12"/>
        <v>0.17012070910284685</v>
      </c>
      <c r="M55" s="94">
        <f>IF(D55="","",RTD("cqg.rtd", , "ContractData", "OptVal("&amp;D55&amp;",ImpliedVolatility,""Black-Scholes"")", "Close"))</f>
        <v>11.967000000000001</v>
      </c>
    </row>
    <row r="56" spans="2:13" x14ac:dyDescent="0.25">
      <c r="C56" s="92">
        <f>C57-25</f>
        <v>2550</v>
      </c>
      <c r="D56" s="92" t="str">
        <f>IF(LEFT(RTD("cqg.rtd", ,"ContractData",$B$57&amp;C56, "Symbol",, "T"),3)="768","",RTD("cqg.rtd", ,"ContractData",$B$57&amp;C56, "Symbol",, "T"))</f>
        <v>P.US.KOSV142550</v>
      </c>
      <c r="E56" s="94">
        <f>IF(D56="","",RTD("cqg.rtd", ,"ContractData",D56, "LastPrice",, "T"))</f>
        <v>0.83000000000000007</v>
      </c>
      <c r="F56" s="94">
        <f>IF(D56="","",RTD("cqg.rtd", ,"ContractData",D56, "NetLastTrade",, "T"))</f>
        <v>3.0000000000000027E-2</v>
      </c>
      <c r="G56" s="92">
        <f>IF(D56="","",RTD("cqg.rtd",,"StudyData",D56, "Vol", "VolType=Exchange,CoCType=Contract", "Vol","D","0","ALL",,,"False","T"))</f>
        <v>134003</v>
      </c>
      <c r="H56" s="92">
        <f>IF(D56="","",RTD("cqg.rtd",,"StudyData",D56, "Vol", "VolType=Exchange,CoCType=Contract", "Vol","D","-1","ALL",,,"False","T"))</f>
        <v>133592</v>
      </c>
      <c r="I56" s="92">
        <f t="shared" si="11"/>
        <v>411</v>
      </c>
      <c r="J56" s="97"/>
      <c r="K56" s="98">
        <f>IF(D56="","",IF(ISERROR(RTD("cqg.rtd",,"ContractData",D56,"PerCentNetLastTrade",,"T")/100),"",RTD("cqg.rtd",,"ContractData",D56,"PerCentNetLastTrade",,"T")/100))</f>
        <v>3.7499999999999999E-2</v>
      </c>
      <c r="L56" s="99">
        <f t="shared" si="12"/>
        <v>3.076531528834062E-3</v>
      </c>
      <c r="M56" s="94">
        <f>IF(D56="","",RTD("cqg.rtd", , "ContractData", "OptVal("&amp;D56&amp;",ImpliedVolatility,""Black-Scholes"")", "Close"))</f>
        <v>11.018000000000001</v>
      </c>
    </row>
    <row r="57" spans="2:13" x14ac:dyDescent="0.25">
      <c r="B57" s="92" t="str">
        <f>LEFT(RTD("cqg.rtd", ,"ContractData", "P.US.KOS?1", "Symbol",, "T"),11)</f>
        <v>P.US.KOSV14</v>
      </c>
      <c r="C57" s="92" t="str">
        <f>RIGHT(RTD("cqg.rtd", ,"ContractData", "P.US.KOS?1", "Symbol",, "T"),4)</f>
        <v>2575</v>
      </c>
      <c r="D57" s="92" t="str">
        <f>IF(LEFT(RTD("cqg.rtd", ,"ContractData",$B$57&amp;C57, "Symbol",, "T"),3)="768","",RTD("cqg.rtd", ,"ContractData",$B$57&amp;C57, "Symbol",, "T"))</f>
        <v>P.US.KOSV142575</v>
      </c>
      <c r="E57" s="94">
        <f>IF(D57="","",RTD("cqg.rtd", ,"ContractData",D57, "LastPrice",, "T"))</f>
        <v>1.51</v>
      </c>
      <c r="F57" s="94">
        <f>IF(D57="","",RTD("cqg.rtd", ,"ContractData",D57, "NetLastTrade",, "T"))</f>
        <v>6.0000000000000053E-2</v>
      </c>
      <c r="G57" s="92">
        <f>IF(D57="","",RTD("cqg.rtd",,"StudyData",D57, "Vol", "VolType=Exchange,CoCType=Contract", "Vol","D","0","ALL",,,"False","T"))</f>
        <v>138118</v>
      </c>
      <c r="H57" s="92">
        <f>IF(D57="","",RTD("cqg.rtd",,"StudyData",D57, "Vol", "VolType=Exchange,CoCType=Contract", "Vol","D","-1","ALL",,,"False","T"))</f>
        <v>125120</v>
      </c>
      <c r="I57" s="92">
        <f t="shared" si="11"/>
        <v>12998</v>
      </c>
      <c r="J57" s="97"/>
      <c r="K57" s="98">
        <f>IF(D57="","",IF(ISERROR(RTD("cqg.rtd",,"ContractData",D57,"PerCentNetLastTrade",,"T")/100),"",RTD("cqg.rtd",,"ContractData",D57,"PerCentNetLastTrade",,"T")/100))</f>
        <v>4.1379310344827586E-2</v>
      </c>
      <c r="L57" s="99">
        <f t="shared" si="12"/>
        <v>0.10388427109974424</v>
      </c>
      <c r="M57" s="94">
        <f>IF(D57="","",RTD("cqg.rtd", , "ContractData", "OptVal("&amp;D57&amp;",ImpliedVolatility,""Black-Scholes"")", "Close"))</f>
        <v>10.073</v>
      </c>
    </row>
    <row r="58" spans="2:13" x14ac:dyDescent="0.25">
      <c r="C58" s="92">
        <f>C57+25</f>
        <v>2600</v>
      </c>
      <c r="D58" s="92" t="str">
        <f>IF(LEFT(RTD("cqg.rtd", ,"ContractData",$B$57&amp;C58, "Symbol",, "T"),3)="768","",RTD("cqg.rtd", ,"ContractData",$B$57&amp;C58, "Symbol",, "T"))</f>
        <v>P.US.KOSV142600</v>
      </c>
      <c r="E58" s="94">
        <f>IF(D58="","",RTD("cqg.rtd", ,"ContractData",D58, "LastPrice",, "T"))</f>
        <v>2.6</v>
      </c>
      <c r="F58" s="94">
        <f>IF(D58="","",RTD("cqg.rtd", ,"ContractData",D58, "NetLastTrade",, "T"))</f>
        <v>8.9999999999999858E-2</v>
      </c>
      <c r="G58" s="92">
        <f>IF(D58="","",RTD("cqg.rtd",,"StudyData",D58, "Vol", "VolType=Exchange,CoCType=Contract", "Vol","D","0","ALL",,,"False","T"))</f>
        <v>96168</v>
      </c>
      <c r="H58" s="92">
        <f>IF(D58="","",RTD("cqg.rtd",,"StudyData",D58, "Vol", "VolType=Exchange,CoCType=Contract", "Vol","D","-1","ALL",,,"False","T"))</f>
        <v>31959</v>
      </c>
      <c r="I58" s="92">
        <f t="shared" si="11"/>
        <v>64209</v>
      </c>
      <c r="J58" s="97"/>
      <c r="K58" s="98">
        <f>IF(D58="","",IF(ISERROR(RTD("cqg.rtd",,"ContractData",D58,"PerCentNetLastTrade",,"T")/100),"",RTD("cqg.rtd",,"ContractData",D58,"PerCentNetLastTrade",,"T")/100))</f>
        <v>3.5856573705179279E-2</v>
      </c>
      <c r="L58" s="99">
        <f t="shared" si="12"/>
        <v>2.0091054163146533</v>
      </c>
      <c r="M58" s="94">
        <f>IF(D58="","",RTD("cqg.rtd", , "ContractData", "OptVal("&amp;D58&amp;",ImpliedVolatility,""Black-Scholes"")", "Close"))</f>
        <v>8.8480000000000008</v>
      </c>
    </row>
    <row r="59" spans="2:13" x14ac:dyDescent="0.25">
      <c r="C59" s="92">
        <f t="shared" ref="C59:C73" si="13">C58+25</f>
        <v>2625</v>
      </c>
      <c r="D59" s="92" t="str">
        <f>IF(LEFT(RTD("cqg.rtd", ,"ContractData",$B$57&amp;C59, "Symbol",, "T"),3)="768","",RTD("cqg.rtd", ,"ContractData",$B$57&amp;C59, "Symbol",, "T"))</f>
        <v>P.US.KOSV142625</v>
      </c>
      <c r="E59" s="94">
        <f>IF(D59="","",RTD("cqg.rtd", ,"ContractData",D59, "LastPrice",, "T"))</f>
        <v>4.1500000000000004</v>
      </c>
      <c r="F59" s="94">
        <f>IF(D59="","",RTD("cqg.rtd", ,"ContractData",D59, "NetLastTrade",, "T"))</f>
        <v>0.15000000000000036</v>
      </c>
      <c r="G59" s="92">
        <f>IF(D59="","",RTD("cqg.rtd",,"StudyData",D59, "Vol", "VolType=Exchange,CoCType=Contract", "Vol","D","0","ALL",,,"False","T"))</f>
        <v>7538</v>
      </c>
      <c r="H59" s="92">
        <f>IF(D59="","",RTD("cqg.rtd",,"StudyData",D59, "Vol", "VolType=Exchange,CoCType=Contract", "Vol","D","-1","ALL",,,"False","T"))</f>
        <v>4811</v>
      </c>
      <c r="I59" s="92">
        <f t="shared" si="11"/>
        <v>2727</v>
      </c>
      <c r="J59" s="97"/>
      <c r="K59" s="98">
        <f>IF(D59="","",IF(ISERROR(RTD("cqg.rtd",,"ContractData",D59,"PerCentNetLastTrade",,"T")/100),"",RTD("cqg.rtd",,"ContractData",D59,"PerCentNetLastTrade",,"T")/100))</f>
        <v>3.7499999999999999E-2</v>
      </c>
      <c r="L59" s="99">
        <f t="shared" si="12"/>
        <v>0.56682602369569735</v>
      </c>
      <c r="M59" s="94">
        <f>IF(D59="","",RTD("cqg.rtd", , "ContractData", "OptVal("&amp;D59&amp;",ImpliedVolatility,""Black-Scholes"")", "Close"))</f>
        <v>6.0220000000000002</v>
      </c>
    </row>
    <row r="60" spans="2:13" x14ac:dyDescent="0.25">
      <c r="C60" s="92">
        <f t="shared" si="13"/>
        <v>2650</v>
      </c>
      <c r="D60" s="92" t="str">
        <f>IF(LEFT(RTD("cqg.rtd", ,"ContractData",$B$57&amp;C60, "Symbol",, "T"),3)="768","",RTD("cqg.rtd", ,"ContractData",$B$57&amp;C60, "Symbol",, "T"))</f>
        <v>P.US.KOSV142650</v>
      </c>
      <c r="E60" s="94">
        <f>IF(D60="","",RTD("cqg.rtd", ,"ContractData",D60, "LastPrice",, "T"))</f>
        <v>6.2</v>
      </c>
      <c r="F60" s="94">
        <f>IF(D60="","",RTD("cqg.rtd", ,"ContractData",D60, "NetLastTrade",, "T"))</f>
        <v>0.29999999999999982</v>
      </c>
      <c r="G60" s="92">
        <f>IF(D60="","",RTD("cqg.rtd",,"StudyData",D60, "Vol", "VolType=Exchange,CoCType=Contract", "Vol","D","0","ALL",,,"False","T"))</f>
        <v>1940</v>
      </c>
      <c r="H60" s="92">
        <f>IF(D60="","",RTD("cqg.rtd",,"StudyData",D60, "Vol", "VolType=Exchange,CoCType=Contract", "Vol","D","-1","ALL",,,"False","T"))</f>
        <v>1070</v>
      </c>
      <c r="I60" s="92">
        <f t="shared" si="11"/>
        <v>870</v>
      </c>
      <c r="J60" s="97"/>
      <c r="K60" s="98">
        <f>IF(D60="","",IF(ISERROR(RTD("cqg.rtd",,"ContractData",D60,"PerCentNetLastTrade",,"T")/100),"",RTD("cqg.rtd",,"ContractData",D60,"PerCentNetLastTrade",,"T")/100))</f>
        <v>5.084745762711864E-2</v>
      </c>
      <c r="L60" s="99">
        <f t="shared" si="12"/>
        <v>0.81308411214953269</v>
      </c>
      <c r="M60" s="94" t="str">
        <f>IF(D60="","",RTD("cqg.rtd", , "ContractData", "OptVal("&amp;D60&amp;",ImpliedVolatility,""Black-Scholes"")", "Close"))</f>
        <v/>
      </c>
    </row>
    <row r="61" spans="2:13" x14ac:dyDescent="0.25">
      <c r="C61" s="92">
        <f t="shared" si="13"/>
        <v>2675</v>
      </c>
      <c r="D61" s="92" t="str">
        <f>IF(LEFT(RTD("cqg.rtd", ,"ContractData",$B$57&amp;C61, "Symbol",, "T"),3)="768","",RTD("cqg.rtd", ,"ContractData",$B$57&amp;C61, "Symbol",, "T"))</f>
        <v>P.US.KOSV142675</v>
      </c>
      <c r="E61" s="94">
        <f>IF(D61="","",RTD("cqg.rtd", ,"ContractData",D61, "LastPrice",, "T"))</f>
        <v>8.4</v>
      </c>
      <c r="F61" s="94">
        <f>IF(D61="","",RTD("cqg.rtd", ,"ContractData",D61, "NetLastTrade",, "T"))</f>
        <v>0.25</v>
      </c>
      <c r="G61" s="92">
        <f>IF(D61="","",RTD("cqg.rtd",,"StudyData",D61, "Vol", "VolType=Exchange,CoCType=Contract", "Vol","D","0","ALL",,,"False","T"))</f>
        <v>455</v>
      </c>
      <c r="H61" s="92">
        <f>IF(D61="","",RTD("cqg.rtd",,"StudyData",D61, "Vol", "VolType=Exchange,CoCType=Contract", "Vol","D","-1","ALL",,,"False","T"))</f>
        <v>407</v>
      </c>
      <c r="I61" s="92">
        <f t="shared" si="11"/>
        <v>48</v>
      </c>
      <c r="J61" s="97"/>
      <c r="K61" s="98">
        <f>IF(D61="","",IF(ISERROR(RTD("cqg.rtd",,"ContractData",D61,"PerCentNetLastTrade",,"T")/100),"",RTD("cqg.rtd",,"ContractData",D61,"PerCentNetLastTrade",,"T")/100))</f>
        <v>3.0674846625766871E-2</v>
      </c>
      <c r="L61" s="99">
        <f t="shared" si="12"/>
        <v>0.11793611793611794</v>
      </c>
      <c r="M61" s="94" t="str">
        <f>IF(D61="","",RTD("cqg.rtd", , "ContractData", "OptVal("&amp;D61&amp;",ImpliedVolatility,""Black-Scholes"")", "Close"))</f>
        <v/>
      </c>
    </row>
    <row r="62" spans="2:13" x14ac:dyDescent="0.25">
      <c r="C62" s="92">
        <f t="shared" si="13"/>
        <v>2700</v>
      </c>
      <c r="D62" s="92" t="str">
        <f>IF(LEFT(RTD("cqg.rtd", ,"ContractData",$B$57&amp;C62, "Symbol",, "T"),3)="768","",RTD("cqg.rtd", ,"ContractData",$B$57&amp;C62, "Symbol",, "T"))</f>
        <v>P.US.KOSV142700</v>
      </c>
      <c r="E62" s="94">
        <f>IF(D62="","",RTD("cqg.rtd", ,"ContractData",D62, "LastPrice",, "T"))</f>
        <v>10.75</v>
      </c>
      <c r="F62" s="94">
        <f>IF(D62="","",RTD("cqg.rtd", ,"ContractData",D62, "NetLastTrade",, "T"))</f>
        <v>9.9999999999999645E-2</v>
      </c>
      <c r="G62" s="92">
        <f>IF(D62="","",RTD("cqg.rtd",,"StudyData",D62, "Vol", "VolType=Exchange,CoCType=Contract", "Vol","D","0","ALL",,,"False","T"))</f>
        <v>79</v>
      </c>
      <c r="H62" s="92">
        <f>IF(D62="","",RTD("cqg.rtd",,"StudyData",D62, "Vol", "VolType=Exchange,CoCType=Contract", "Vol","D","-1","ALL",,,"False","T"))</f>
        <v>145</v>
      </c>
      <c r="I62" s="92">
        <f t="shared" si="11"/>
        <v>-66</v>
      </c>
      <c r="J62" s="97"/>
      <c r="K62" s="98">
        <f>IF(D62="","",IF(ISERROR(RTD("cqg.rtd",,"ContractData",D62,"PerCentNetLastTrade",,"T")/100),"",RTD("cqg.rtd",,"ContractData",D62,"PerCentNetLastTrade",,"T")/100))</f>
        <v>9.3896713615023476E-3</v>
      </c>
      <c r="L62" s="99">
        <f t="shared" si="12"/>
        <v>-0.45517241379310347</v>
      </c>
      <c r="M62" s="94" t="str">
        <f>IF(D62="","",RTD("cqg.rtd", , "ContractData", "OptVal("&amp;D62&amp;",ImpliedVolatility,""Black-Scholes"")", "Close"))</f>
        <v/>
      </c>
    </row>
    <row r="63" spans="2:13" x14ac:dyDescent="0.25">
      <c r="C63" s="92">
        <f t="shared" si="13"/>
        <v>2725</v>
      </c>
      <c r="D63" s="92" t="str">
        <f>IF(LEFT(RTD("cqg.rtd", ,"ContractData",$B$57&amp;C63, "Symbol",, "T"),3)="768","",RTD("cqg.rtd", ,"ContractData",$B$57&amp;C63, "Symbol",, "T"))</f>
        <v>P.US.KOSV142725</v>
      </c>
      <c r="E63" s="94">
        <f>IF(D63="","",RTD("cqg.rtd", ,"ContractData",D63, "LastPrice",, "T"))</f>
        <v>13.200000000000001</v>
      </c>
      <c r="F63" s="94">
        <f>IF(D63="","",RTD("cqg.rtd", ,"ContractData",D63, "NetLastTrade",, "T"))</f>
        <v>0</v>
      </c>
      <c r="G63" s="92">
        <f>IF(D63="","",RTD("cqg.rtd",,"StudyData",D63, "Vol", "VolType=Exchange,CoCType=Contract", "Vol","D","0","ALL",,,"False","T"))</f>
        <v>11</v>
      </c>
      <c r="H63" s="92">
        <f>IF(D63="","",RTD("cqg.rtd",,"StudyData",D63, "Vol", "VolType=Exchange,CoCType=Contract", "Vol","D","-1","ALL",,,"False","T"))</f>
        <v>21</v>
      </c>
      <c r="I63" s="92">
        <f t="shared" si="11"/>
        <v>-10</v>
      </c>
      <c r="J63" s="97"/>
      <c r="K63" s="98">
        <f>IF(D63="","",IF(ISERROR(RTD("cqg.rtd",,"ContractData",D63,"PerCentNetLastTrade",,"T")/100),"",RTD("cqg.rtd",,"ContractData",D63,"PerCentNetLastTrade",,"T")/100))</f>
        <v>0</v>
      </c>
      <c r="L63" s="99">
        <f t="shared" si="12"/>
        <v>-0.47619047619047616</v>
      </c>
      <c r="M63" s="94" t="str">
        <f>IF(D63="","",RTD("cqg.rtd", , "ContractData", "OptVal("&amp;D63&amp;",ImpliedVolatility,""Black-Scholes"")", "Close"))</f>
        <v/>
      </c>
    </row>
    <row r="64" spans="2:13" x14ac:dyDescent="0.25">
      <c r="C64" s="92">
        <f t="shared" si="13"/>
        <v>2750</v>
      </c>
      <c r="D64" s="92" t="str">
        <f>IF(LEFT(RTD("cqg.rtd", ,"ContractData",$B$57&amp;C64, "Symbol",, "T"),3)="768","",RTD("cqg.rtd", ,"ContractData",$B$57&amp;C64, "Symbol",, "T"))</f>
        <v>P.US.KOSV142750</v>
      </c>
      <c r="E64" s="94">
        <f>IF(D64="","",RTD("cqg.rtd", ,"ContractData",D64, "LastPrice",, "T"))</f>
        <v>16.149999999999999</v>
      </c>
      <c r="F64" s="94">
        <f>IF(D64="","",RTD("cqg.rtd", ,"ContractData",D64, "NetLastTrade",, "T"))</f>
        <v>0.44999999999999751</v>
      </c>
      <c r="G64" s="92">
        <f>IF(D64="","",RTD("cqg.rtd",,"StudyData",D64, "Vol", "VolType=Exchange,CoCType=Contract", "Vol","D","0","ALL",,,"False","T"))</f>
        <v>11</v>
      </c>
      <c r="H64" s="92">
        <f>IF(D64="","",RTD("cqg.rtd",,"StudyData",D64, "Vol", "VolType=Exchange,CoCType=Contract", "Vol","D","-1","ALL",,,"False","T"))</f>
        <v>10</v>
      </c>
      <c r="I64" s="92">
        <f t="shared" si="11"/>
        <v>1</v>
      </c>
      <c r="J64" s="97"/>
      <c r="K64" s="98">
        <f>IF(D64="","",IF(ISERROR(RTD("cqg.rtd",,"ContractData",D64,"PerCentNetLastTrade",,"T")/100),"",RTD("cqg.rtd",,"ContractData",D64,"PerCentNetLastTrade",,"T")/100))</f>
        <v>2.8662420382165602E-2</v>
      </c>
      <c r="L64" s="99">
        <f t="shared" si="12"/>
        <v>0.1</v>
      </c>
      <c r="M64" s="94" t="str">
        <f>IF(D64="","",RTD("cqg.rtd", , "ContractData", "OptVal("&amp;D64&amp;",ImpliedVolatility,""Black-Scholes"")", "Close"))</f>
        <v/>
      </c>
    </row>
    <row r="65" spans="3:14" x14ac:dyDescent="0.25">
      <c r="C65" s="92">
        <f t="shared" si="13"/>
        <v>2775</v>
      </c>
      <c r="D65" s="92" t="str">
        <f>IF(LEFT(RTD("cqg.rtd", ,"ContractData",$B$57&amp;C65, "Symbol",, "T"),3)="768","",RTD("cqg.rtd", ,"ContractData",$B$57&amp;C65, "Symbol",, "T"))</f>
        <v>P.US.KOSV142775</v>
      </c>
      <c r="E65" s="94">
        <f>IF(D65="","",RTD("cqg.rtd", ,"ContractData",D65, "LastPrice",, "T"))</f>
        <v>17.400000000000002</v>
      </c>
      <c r="F65" s="94">
        <f>IF(D65="","",RTD("cqg.rtd", ,"ContractData",D65, "NetLastTrade",, "T"))</f>
        <v>-1</v>
      </c>
      <c r="G65" s="92" t="str">
        <f>IF(D65="","",RTD("cqg.rtd",,"StudyData",D65, "Vol", "VolType=Exchange,CoCType=Contract", "Vol","D","0","ALL",,,"False","T"))</f>
        <v/>
      </c>
      <c r="H65" s="92">
        <f>IF(D65="","",RTD("cqg.rtd",,"StudyData",D65, "Vol", "VolType=Exchange,CoCType=Contract", "Vol","D","-1","ALL",,,"False","T"))</f>
        <v>2</v>
      </c>
      <c r="I65" s="92" t="str">
        <f t="shared" si="11"/>
        <v/>
      </c>
      <c r="J65" s="97"/>
      <c r="K65" s="98">
        <f>IF(D65="","",IF(ISERROR(RTD("cqg.rtd",,"ContractData",D65,"PerCentNetLastTrade",,"T")/100),"",RTD("cqg.rtd",,"ContractData",D65,"PerCentNetLastTrade",,"T")/100))</f>
        <v>-5.434782608695652E-2</v>
      </c>
      <c r="L65" s="99" t="str">
        <f t="shared" si="12"/>
        <v/>
      </c>
      <c r="M65" s="94" t="str">
        <f>IF(D65="","",RTD("cqg.rtd", , "ContractData", "OptVal("&amp;D65&amp;",ImpliedVolatility,""Black-Scholes"")", "Close"))</f>
        <v/>
      </c>
    </row>
    <row r="66" spans="3:14" x14ac:dyDescent="0.25">
      <c r="C66" s="92">
        <f t="shared" si="13"/>
        <v>2800</v>
      </c>
      <c r="D66" s="92" t="str">
        <f>IF(LEFT(RTD("cqg.rtd", ,"ContractData",$B$57&amp;C66, "Symbol",, "T"),3)="768","",RTD("cqg.rtd", ,"ContractData",$B$57&amp;C66, "Symbol",, "T"))</f>
        <v>P.US.KOSV142800</v>
      </c>
      <c r="E66" s="94">
        <f>IF(D66="","",RTD("cqg.rtd", ,"ContractData",D66, "LastPrice",, "T"))</f>
        <v>20.8</v>
      </c>
      <c r="F66" s="94">
        <f>IF(D66="","",RTD("cqg.rtd", ,"ContractData",D66, "NetLastTrade",, "T"))</f>
        <v>0.25</v>
      </c>
      <c r="G66" s="92">
        <f>IF(D66="","",RTD("cqg.rtd",,"StudyData",D66, "Vol", "VolType=Exchange,CoCType=Contract", "Vol","D","0","ALL",,,"False","T"))</f>
        <v>20</v>
      </c>
      <c r="H66" s="92">
        <f>IF(D66="","",RTD("cqg.rtd",,"StudyData",D66, "Vol", "VolType=Exchange,CoCType=Contract", "Vol","D","-1","ALL",,,"False","T"))</f>
        <v>3</v>
      </c>
      <c r="I66" s="92">
        <f t="shared" si="11"/>
        <v>17</v>
      </c>
      <c r="J66" s="97"/>
      <c r="K66" s="98">
        <f>IF(D66="","",IF(ISERROR(RTD("cqg.rtd",,"ContractData",D66,"PerCentNetLastTrade",,"T")/100),"",RTD("cqg.rtd",,"ContractData",D66,"PerCentNetLastTrade",,"T")/100))</f>
        <v>1.2165450121654502E-2</v>
      </c>
      <c r="L66" s="99">
        <f t="shared" si="12"/>
        <v>5.666666666666667</v>
      </c>
      <c r="M66" s="94" t="str">
        <f>IF(D66="","",RTD("cqg.rtd", , "ContractData", "OptVal("&amp;D66&amp;",ImpliedVolatility,""Black-Scholes"")", "Close"))</f>
        <v/>
      </c>
    </row>
    <row r="67" spans="3:14" x14ac:dyDescent="0.25">
      <c r="C67" s="92">
        <f t="shared" si="13"/>
        <v>2825</v>
      </c>
      <c r="D67" s="92" t="str">
        <f>IF(LEFT(RTD("cqg.rtd", ,"ContractData",$B$57&amp;C67, "Symbol",, "T"),3)="768","",RTD("cqg.rtd", ,"ContractData",$B$57&amp;C67, "Symbol",, "T"))</f>
        <v>P.US.KOSV142825</v>
      </c>
      <c r="E67" s="94">
        <f>IF(D67="","",RTD("cqg.rtd", ,"ContractData",D67, "LastPrice",, "T"))</f>
        <v>23.5</v>
      </c>
      <c r="F67" s="94">
        <f>IF(D67="","",RTD("cqg.rtd", ,"ContractData",D67, "NetLastTrade",, "T"))</f>
        <v>0.19999999999999929</v>
      </c>
      <c r="G67" s="92" t="str">
        <f>IF(D67="","",RTD("cqg.rtd",,"StudyData",D67, "Vol", "VolType=Exchange,CoCType=Contract", "Vol","D","0","ALL",,,"False","T"))</f>
        <v/>
      </c>
      <c r="H67" s="92" t="str">
        <f>IF(D67="","",RTD("cqg.rtd",,"StudyData",D67, "Vol", "VolType=Exchange,CoCType=Contract", "Vol","D","-1","ALL",,,"False","T"))</f>
        <v/>
      </c>
      <c r="I67" s="92" t="str">
        <f t="shared" si="11"/>
        <v/>
      </c>
      <c r="J67" s="97"/>
      <c r="K67" s="98">
        <f>IF(D67="","",IF(ISERROR(RTD("cqg.rtd",,"ContractData",D67,"PerCentNetLastTrade",,"T")/100),"",RTD("cqg.rtd",,"ContractData",D67,"PerCentNetLastTrade",,"T")/100))</f>
        <v>8.5836909871244635E-3</v>
      </c>
      <c r="L67" s="99" t="str">
        <f t="shared" si="12"/>
        <v/>
      </c>
      <c r="M67" s="94" t="str">
        <f>IF(D67="","",RTD("cqg.rtd", , "ContractData", "OptVal("&amp;D67&amp;",ImpliedVolatility,""Black-Scholes"")", "Close"))</f>
        <v/>
      </c>
    </row>
    <row r="68" spans="3:14" x14ac:dyDescent="0.25">
      <c r="C68" s="92">
        <f t="shared" si="13"/>
        <v>2850</v>
      </c>
      <c r="D68" s="92" t="str">
        <f>IF(LEFT(RTD("cqg.rtd", ,"ContractData",$B$57&amp;C68, "Symbol",, "T"),3)="768","",RTD("cqg.rtd", ,"ContractData",$B$57&amp;C68, "Symbol",, "T"))</f>
        <v>P.US.KOSV142850</v>
      </c>
      <c r="E68" s="94">
        <f>IF(D68="","",RTD("cqg.rtd", ,"ContractData",D68, "LastPrice",, "T"))</f>
        <v>25.900000000000002</v>
      </c>
      <c r="F68" s="94">
        <f>IF(D68="","",RTD("cqg.rtd", ,"ContractData",D68, "NetLastTrade",, "T"))</f>
        <v>-0.34999999999999787</v>
      </c>
      <c r="G68" s="92">
        <f>IF(D68="","",RTD("cqg.rtd",,"StudyData",D68, "Vol", "VolType=Exchange,CoCType=Contract", "Vol","D","0","ALL",,,"False","T"))</f>
        <v>10</v>
      </c>
      <c r="H68" s="92" t="str">
        <f>IF(D68="","",RTD("cqg.rtd",,"StudyData",D68, "Vol", "VolType=Exchange,CoCType=Contract", "Vol","D","-1","ALL",,,"False","T"))</f>
        <v/>
      </c>
      <c r="I68" s="92" t="str">
        <f t="shared" si="11"/>
        <v/>
      </c>
      <c r="J68" s="97"/>
      <c r="K68" s="98">
        <f>IF(D68="","",IF(ISERROR(RTD("cqg.rtd",,"ContractData",D68,"PerCentNetLastTrade",,"T")/100),"",RTD("cqg.rtd",,"ContractData",D68,"PerCentNetLastTrade",,"T")/100))</f>
        <v>-1.3333333333333332E-2</v>
      </c>
      <c r="L68" s="99" t="str">
        <f t="shared" si="12"/>
        <v/>
      </c>
      <c r="M68" s="94" t="str">
        <f>IF(D68="","",RTD("cqg.rtd", , "ContractData", "OptVal("&amp;D68&amp;",ImpliedVolatility,""Black-Scholes"")", "Close"))</f>
        <v/>
      </c>
    </row>
    <row r="69" spans="3:14" x14ac:dyDescent="0.25">
      <c r="C69" s="92">
        <f t="shared" si="13"/>
        <v>2875</v>
      </c>
      <c r="D69" s="92" t="str">
        <f>IF(LEFT(RTD("cqg.rtd", ,"ContractData",$B$57&amp;C69, "Symbol",, "T"),3)="768","",RTD("cqg.rtd", ,"ContractData",$B$57&amp;C69, "Symbol",, "T"))</f>
        <v>P.US.KOSV142875</v>
      </c>
      <c r="E69" s="94">
        <f>IF(D69="","",RTD("cqg.rtd", ,"ContractData",D69, "LastPrice",, "T"))</f>
        <v>28.400000000000002</v>
      </c>
      <c r="F69" s="94">
        <f>IF(D69="","",RTD("cqg.rtd", ,"ContractData",D69, "NetLastTrade",, "T"))</f>
        <v>-0.14999999999999858</v>
      </c>
      <c r="G69" s="92" t="str">
        <f>IF(D69="","",RTD("cqg.rtd",,"StudyData",D69, "Vol", "VolType=Exchange,CoCType=Contract", "Vol","D","0","ALL",,,"False","T"))</f>
        <v/>
      </c>
      <c r="H69" s="92" t="str">
        <f>IF(D69="","",RTD("cqg.rtd",,"StudyData",D69, "Vol", "VolType=Exchange,CoCType=Contract", "Vol","D","-1","ALL",,,"False","T"))</f>
        <v/>
      </c>
      <c r="I69" s="92" t="str">
        <f t="shared" si="11"/>
        <v/>
      </c>
      <c r="J69" s="97"/>
      <c r="K69" s="98">
        <f>IF(D69="","",IF(ISERROR(RTD("cqg.rtd",,"ContractData",D69,"PerCentNetLastTrade",,"T")/100),"",RTD("cqg.rtd",,"ContractData",D69,"PerCentNetLastTrade",,"T")/100))</f>
        <v>-5.2539404553415062E-3</v>
      </c>
      <c r="L69" s="99" t="str">
        <f t="shared" si="12"/>
        <v/>
      </c>
      <c r="M69" s="94" t="str">
        <f>IF(D69="","",RTD("cqg.rtd", , "ContractData", "OptVal("&amp;D69&amp;",ImpliedVolatility,""Black-Scholes"")", "Close"))</f>
        <v/>
      </c>
    </row>
    <row r="70" spans="3:14" x14ac:dyDescent="0.25">
      <c r="C70" s="92">
        <f t="shared" si="13"/>
        <v>2900</v>
      </c>
      <c r="D70" s="92" t="str">
        <f>IF(LEFT(RTD("cqg.rtd", ,"ContractData",$B$57&amp;C70, "Symbol",, "T"),3)="768","",RTD("cqg.rtd", ,"ContractData",$B$57&amp;C70, "Symbol",, "T"))</f>
        <v>P.US.KOSV142900</v>
      </c>
      <c r="E70" s="94">
        <f>IF(D70="","",RTD("cqg.rtd", ,"ContractData",D70, "LastPrice",, "T"))</f>
        <v>30.75</v>
      </c>
      <c r="F70" s="94">
        <f>IF(D70="","",RTD("cqg.rtd", ,"ContractData",D70, "NetLastTrade",, "T"))</f>
        <v>-0.10000000000000142</v>
      </c>
      <c r="G70" s="92">
        <f>IF(D70="","",RTD("cqg.rtd",,"StudyData",D70, "Vol", "VolType=Exchange,CoCType=Contract", "Vol","D","0","ALL",,,"False","T"))</f>
        <v>8</v>
      </c>
      <c r="H70" s="92">
        <f>IF(D70="","",RTD("cqg.rtd",,"StudyData",D70, "Vol", "VolType=Exchange,CoCType=Contract", "Vol","D","-1","ALL",,,"False","T"))</f>
        <v>22</v>
      </c>
      <c r="I70" s="92">
        <f t="shared" ref="I70" si="14">IF(D70="","",IF(ISERROR(G70-H70),"",G70-H70))</f>
        <v>-14</v>
      </c>
      <c r="J70" s="97"/>
      <c r="K70" s="98">
        <f>IF(D70="","",IF(ISERROR(RTD("cqg.rtd",,"ContractData",D70,"PerCentNetLastTrade",,"T")/100),"",RTD("cqg.rtd",,"ContractData",D70,"PerCentNetLastTrade",,"T")/100))</f>
        <v>-3.2414910858995141E-3</v>
      </c>
      <c r="L70" s="99">
        <f t="shared" ref="L70" si="15">IF(D70="","",IF(ISERROR(G70-H70),"",(G70-H70)/H70))</f>
        <v>-0.63636363636363635</v>
      </c>
      <c r="M70" s="94" t="str">
        <f>IF(D70="","",RTD("cqg.rtd", , "ContractData", "OptVal("&amp;D70&amp;",ImpliedVolatility,""Black-Scholes"")", "Close"))</f>
        <v/>
      </c>
    </row>
    <row r="71" spans="3:14" x14ac:dyDescent="0.25">
      <c r="C71" s="92">
        <f t="shared" si="13"/>
        <v>2925</v>
      </c>
      <c r="D71" s="92" t="str">
        <f>IF(LEFT(RTD("cqg.rtd", ,"ContractData",$B$57&amp;C71, "Symbol",, "T"),3)="768","",RTD("cqg.rtd", ,"ContractData",$B$57&amp;C71, "Symbol",, "T"))</f>
        <v>P.US.KOSV142925</v>
      </c>
      <c r="E71" s="94">
        <f>IF(D71="","",RTD("cqg.rtd", ,"ContractData",D71, "LastPrice",, "T"))</f>
        <v>32.6</v>
      </c>
      <c r="F71" s="94">
        <f>IF(D71="","",RTD("cqg.rtd", ,"ContractData",D71, "NetLastTrade",, "T"))</f>
        <v>-0.85000000000000142</v>
      </c>
      <c r="G71" s="92" t="str">
        <f>IF(D71="","",RTD("cqg.rtd",,"StudyData",D71, "Vol", "VolType=Exchange,CoCType=Contract", "Vol","D","0","ALL",,,"False","T"))</f>
        <v/>
      </c>
      <c r="H71" s="92" t="str">
        <f>IF(D71="","",RTD("cqg.rtd",,"StudyData",D71, "Vol", "VolType=Exchange,CoCType=Contract", "Vol","D","-1","ALL",,,"False","T"))</f>
        <v/>
      </c>
      <c r="I71" s="92" t="str">
        <f t="shared" ref="I71" si="16">IF(D71="","",IF(ISERROR(G71-H71),"",G71-H71))</f>
        <v/>
      </c>
      <c r="J71" s="97"/>
      <c r="K71" s="98">
        <f>IF(D71="","",IF(ISERROR(RTD("cqg.rtd",,"ContractData",D71,"PerCentNetLastTrade",,"T")/100),"",RTD("cqg.rtd",,"ContractData",D71,"PerCentNetLastTrade",,"T")/100))</f>
        <v>-2.5411061285500747E-2</v>
      </c>
      <c r="L71" s="99" t="str">
        <f t="shared" ref="L71" si="17">IF(D71="","",IF(ISERROR(G71-H71),"",(G71-H71)/H71))</f>
        <v/>
      </c>
      <c r="M71" s="94" t="str">
        <f>IF(D71="","",RTD("cqg.rtd", , "ContractData", "OptVal("&amp;D71&amp;",ImpliedVolatility,""Black-Scholes"")", "Close"))</f>
        <v/>
      </c>
    </row>
    <row r="72" spans="3:14" x14ac:dyDescent="0.25">
      <c r="C72" s="92">
        <f t="shared" si="13"/>
        <v>2950</v>
      </c>
      <c r="D72" s="92" t="str">
        <f>IF(LEFT(RTD("cqg.rtd", ,"ContractData",$B$57&amp;C72, "Symbol",, "T"),3)="768","",RTD("cqg.rtd", ,"ContractData",$B$57&amp;C72, "Symbol",, "T"))</f>
        <v>P.US.KOSV142950</v>
      </c>
      <c r="E72" s="94">
        <f>IF(D72="","",RTD("cqg.rtd", ,"ContractData",D72, "LastPrice",, "T"))</f>
        <v>35.75</v>
      </c>
      <c r="F72" s="94">
        <f>IF(D72="","",RTD("cqg.rtd", ,"ContractData",D72, "NetLastTrade",, "T"))</f>
        <v>-0.25</v>
      </c>
      <c r="G72" s="92">
        <f>IF(D72="","",RTD("cqg.rtd",,"StudyData",D72, "Vol", "VolType=Exchange,CoCType=Contract", "Vol","D","0","ALL",,,"False","T"))</f>
        <v>8</v>
      </c>
      <c r="H72" s="92">
        <f>IF(D72="","",RTD("cqg.rtd",,"StudyData",D72, "Vol", "VolType=Exchange,CoCType=Contract", "Vol","D","-1","ALL",,,"False","T"))</f>
        <v>51</v>
      </c>
      <c r="I72" s="92">
        <f t="shared" ref="I72" si="18">IF(D72="","",IF(ISERROR(G72-H72),"",G72-H72))</f>
        <v>-43</v>
      </c>
      <c r="J72" s="97"/>
      <c r="K72" s="98">
        <f>IF(D72="","",IF(ISERROR(RTD("cqg.rtd",,"ContractData",D72,"PerCentNetLastTrade",,"T")/100),"",RTD("cqg.rtd",,"ContractData",D72,"PerCentNetLastTrade",,"T")/100))</f>
        <v>-6.9444444444444441E-3</v>
      </c>
      <c r="L72" s="99">
        <f t="shared" ref="L72" si="19">IF(D72="","",IF(ISERROR(G72-H72),"",(G72-H72)/H72))</f>
        <v>-0.84313725490196079</v>
      </c>
      <c r="M72" s="94" t="str">
        <f>IF(D72="","",RTD("cqg.rtd", , "ContractData", "OptVal("&amp;D72&amp;",ImpliedVolatility,""Black-Scholes"")", "Close"))</f>
        <v/>
      </c>
    </row>
    <row r="73" spans="3:14" x14ac:dyDescent="0.25">
      <c r="C73" s="92">
        <f t="shared" si="13"/>
        <v>2975</v>
      </c>
      <c r="D73" s="92" t="str">
        <f>IF(LEFT(RTD("cqg.rtd", ,"ContractData",$B$57&amp;C73, "Symbol",, "T"),3)="768","",RTD("cqg.rtd", ,"ContractData",$B$57&amp;C73, "Symbol",, "T"))</f>
        <v/>
      </c>
      <c r="E73" s="94" t="str">
        <f>IF(D73="","",RTD("cqg.rtd", ,"ContractData",D73, "LastPrice",, "T"))</f>
        <v/>
      </c>
      <c r="F73" s="94" t="str">
        <f>IF(D73="","",RTD("cqg.rtd", ,"ContractData",D73, "NetLastTrade",, "T"))</f>
        <v/>
      </c>
      <c r="G73" s="92" t="str">
        <f>IF(D73="","",RTD("cqg.rtd",,"StudyData",D73, "Vol", "VolType=Exchange,CoCType=Contract", "Vol","D","0","ALL",,,"False","T"))</f>
        <v/>
      </c>
      <c r="H73" s="92" t="str">
        <f>IF(D73="","",RTD("cqg.rtd",,"StudyData",D73, "Vol", "VolType=Exchange,CoCType=Contract", "Vol","D","-1","ALL",,,"False","T"))</f>
        <v/>
      </c>
      <c r="I73" s="92" t="str">
        <f t="shared" ref="I73" si="20">IF(D73="","",IF(ISERROR(G73-H73),"",G73-H73))</f>
        <v/>
      </c>
      <c r="J73" s="97"/>
      <c r="K73" s="98" t="str">
        <f>IF(D73="","",IF(ISERROR(RTD("cqg.rtd",,"ContractData",D73,"PerCentNetLastTrade",,"T")/100),"",RTD("cqg.rtd",,"ContractData",D73,"PerCentNetLastTrade",,"T")/100))</f>
        <v/>
      </c>
      <c r="L73" s="99" t="str">
        <f t="shared" ref="L73" si="21">IF(D73="","",IF(ISERROR(G73-H73),"",(G73-H73)/H73))</f>
        <v/>
      </c>
      <c r="M73" s="94" t="str">
        <f>IF(D73="","",RTD("cqg.rtd", , "ContractData", "OptVal("&amp;D73&amp;",ImpliedVolatility,""Black-Scholes"")", "Close"))</f>
        <v/>
      </c>
    </row>
    <row r="75" spans="3:14" x14ac:dyDescent="0.25">
      <c r="E75" s="92" t="s">
        <v>1</v>
      </c>
      <c r="F75" s="92" t="s">
        <v>2</v>
      </c>
      <c r="G75" s="92" t="s">
        <v>3</v>
      </c>
      <c r="H75" s="92" t="s">
        <v>4</v>
      </c>
      <c r="I75" s="92" t="s">
        <v>5</v>
      </c>
      <c r="J75" s="100"/>
      <c r="K75" s="92" t="s">
        <v>22</v>
      </c>
      <c r="L75" s="93" t="s">
        <v>23</v>
      </c>
      <c r="M75" s="96" t="s">
        <v>30</v>
      </c>
      <c r="N75" s="100"/>
    </row>
    <row r="76" spans="3:14" x14ac:dyDescent="0.25">
      <c r="C76" s="92">
        <f t="shared" ref="C76:C90" si="22">C77-25</f>
        <v>2175</v>
      </c>
      <c r="D76" s="92" t="str">
        <f>IF(LEFT(RTD("cqg.rtd", ,"ContractData",$B$92&amp;C76, "Symbol",, "T"),3)="768","",RTD("cqg.rtd", ,"ContractData",$B$92&amp;C76, "Symbol",, "T"))</f>
        <v/>
      </c>
      <c r="E76" s="94" t="str">
        <f>IF(D76="","",RTD("cqg.rtd", ,"ContractData",D76, "LastPrice",, "T"))</f>
        <v/>
      </c>
      <c r="F76" s="94" t="str">
        <f>IF(D76="","",RTD("cqg.rtd", ,"ContractData",D76, "NetLastTrade",, "T"))</f>
        <v/>
      </c>
      <c r="G76" s="92" t="str">
        <f>IF(D76="","",RTD("cqg.rtd",,"StudyData",D76, "Vol", "VolType=Exchange,CoCType=Contract", "Vol","D","0","ALL",,,"False","T"))</f>
        <v/>
      </c>
      <c r="H76" s="92" t="str">
        <f>IF(D76="","",RTD("cqg.rtd",,"StudyData",D76, "Vol", "VolType=Exchange,CoCType=Contract", "Vol","D","-1","ALL",,,"False","T"))</f>
        <v/>
      </c>
      <c r="I76" s="92" t="str">
        <f t="shared" ref="I76" si="23">IF(D76="","",IF(ISERROR(G76-H76),"",G76-H76))</f>
        <v/>
      </c>
      <c r="J76" s="97"/>
      <c r="K76" s="98" t="str">
        <f>IF(D76="","",IF(ISERROR(RTD("cqg.rtd",,"ContractData",D76,"PerCentNetLastTrade",,"T")/100),"",RTD("cqg.rtd",,"ContractData",D76,"PerCentNetLastTrade",,"T")/100))</f>
        <v/>
      </c>
      <c r="L76" s="99" t="str">
        <f>IF(D76="","",IF(ISERROR(G76-H76),"",(G76-H76)/H76))</f>
        <v/>
      </c>
      <c r="M76" s="94" t="str">
        <f>IF(D76="","",RTD("cqg.rtd", , "ContractData", "OptVal("&amp;D76&amp;",ImpliedVolatility,""Black-Scholes"")", "Close"))</f>
        <v/>
      </c>
      <c r="N76" s="100"/>
    </row>
    <row r="77" spans="3:14" x14ac:dyDescent="0.25">
      <c r="C77" s="92">
        <f t="shared" si="22"/>
        <v>2200</v>
      </c>
      <c r="D77" s="92" t="str">
        <f>IF(LEFT(RTD("cqg.rtd", ,"ContractData",$B$92&amp;C77, "Symbol",, "T"),3)="768","",RTD("cqg.rtd", ,"ContractData",$B$92&amp;C77, "Symbol",, "T"))</f>
        <v/>
      </c>
      <c r="E77" s="94" t="str">
        <f>IF(D77="","",RTD("cqg.rtd", ,"ContractData",D77, "LastPrice",, "T"))</f>
        <v/>
      </c>
      <c r="F77" s="94" t="str">
        <f>IF(D77="","",RTD("cqg.rtd", ,"ContractData",D77, "NetLastTrade",, "T"))</f>
        <v/>
      </c>
      <c r="G77" s="92" t="str">
        <f>IF(D77="","",RTD("cqg.rtd",,"StudyData",D77, "Vol", "VolType=Exchange,CoCType=Contract", "Vol","D","0","ALL",,,"False","T"))</f>
        <v/>
      </c>
      <c r="H77" s="92" t="str">
        <f>IF(D77="","",RTD("cqg.rtd",,"StudyData",D77, "Vol", "VolType=Exchange,CoCType=Contract", "Vol","D","-1","ALL",,,"False","T"))</f>
        <v/>
      </c>
      <c r="I77" s="92" t="str">
        <f t="shared" ref="I77" si="24">IF(D77="","",IF(ISERROR(G77-H77),"",G77-H77))</f>
        <v/>
      </c>
      <c r="J77" s="97"/>
      <c r="K77" s="98" t="str">
        <f>IF(D77="","",IF(ISERROR(RTD("cqg.rtd",,"ContractData",D77,"PerCentNetLastTrade",,"T")/100),"",RTD("cqg.rtd",,"ContractData",D77,"PerCentNetLastTrade",,"T")/100))</f>
        <v/>
      </c>
      <c r="L77" s="99" t="str">
        <f>IF(D77="","",IF(ISERROR(G77-H77),"",(G77-H77)/H77))</f>
        <v/>
      </c>
      <c r="M77" s="94" t="str">
        <f>IF(D77="","",RTD("cqg.rtd", , "ContractData", "OptVal("&amp;D77&amp;",ImpliedVolatility,""Black-Scholes"")", "Close"))</f>
        <v/>
      </c>
      <c r="N77" s="100"/>
    </row>
    <row r="78" spans="3:14" x14ac:dyDescent="0.25">
      <c r="C78" s="92">
        <f t="shared" si="22"/>
        <v>2225</v>
      </c>
      <c r="D78" s="92" t="str">
        <f>IF(LEFT(RTD("cqg.rtd", ,"ContractData",$B$92&amp;C78, "Symbol",, "T"),3)="768","",RTD("cqg.rtd", ,"ContractData",$B$92&amp;C78, "Symbol",, "T"))</f>
        <v/>
      </c>
      <c r="E78" s="94" t="str">
        <f>IF(D78="","",RTD("cqg.rtd", ,"ContractData",D78, "LastPrice",, "T"))</f>
        <v/>
      </c>
      <c r="F78" s="94" t="str">
        <f>IF(D78="","",RTD("cqg.rtd", ,"ContractData",D78, "NetLastTrade",, "T"))</f>
        <v/>
      </c>
      <c r="G78" s="92" t="str">
        <f>IF(D78="","",RTD("cqg.rtd",,"StudyData",D78, "Vol", "VolType=Exchange,CoCType=Contract", "Vol","D","0","ALL",,,"False","T"))</f>
        <v/>
      </c>
      <c r="H78" s="92" t="str">
        <f>IF(D78="","",RTD("cqg.rtd",,"StudyData",D78, "Vol", "VolType=Exchange,CoCType=Contract", "Vol","D","-1","ALL",,,"False","T"))</f>
        <v/>
      </c>
      <c r="I78" s="92" t="str">
        <f t="shared" ref="I78" si="25">IF(D78="","",IF(ISERROR(G78-H78),"",G78-H78))</f>
        <v/>
      </c>
      <c r="J78" s="97"/>
      <c r="K78" s="98" t="str">
        <f>IF(D78="","",IF(ISERROR(RTD("cqg.rtd",,"ContractData",D78,"PerCentNetLastTrade",,"T")/100),"",RTD("cqg.rtd",,"ContractData",D78,"PerCentNetLastTrade",,"T")/100))</f>
        <v/>
      </c>
      <c r="L78" s="99" t="str">
        <f>IF(D78="","",IF(ISERROR(G78-H78),"",(G78-H78)/H78))</f>
        <v/>
      </c>
      <c r="M78" s="94" t="str">
        <f>IF(D78="","",RTD("cqg.rtd", , "ContractData", "OptVal("&amp;D78&amp;",ImpliedVolatility,""Black-Scholes"")", "Close"))</f>
        <v/>
      </c>
      <c r="N78" s="100"/>
    </row>
    <row r="79" spans="3:14" x14ac:dyDescent="0.25">
      <c r="C79" s="92">
        <f t="shared" si="22"/>
        <v>2250</v>
      </c>
      <c r="D79" s="92" t="str">
        <f>IF(LEFT(RTD("cqg.rtd", ,"ContractData",$B$92&amp;C79, "Symbol",, "T"),3)="768","",RTD("cqg.rtd", ,"ContractData",$B$92&amp;C79, "Symbol",, "T"))</f>
        <v/>
      </c>
      <c r="E79" s="94" t="str">
        <f>IF(D79="","",RTD("cqg.rtd", ,"ContractData",D79, "LastPrice",, "T"))</f>
        <v/>
      </c>
      <c r="F79" s="94" t="str">
        <f>IF(D79="","",RTD("cqg.rtd", ,"ContractData",D79, "NetLastTrade",, "T"))</f>
        <v/>
      </c>
      <c r="G79" s="92" t="str">
        <f>IF(D79="","",RTD("cqg.rtd",,"StudyData",D79, "Vol", "VolType=Exchange,CoCType=Contract", "Vol","D","0","ALL",,,"False","T"))</f>
        <v/>
      </c>
      <c r="H79" s="92" t="str">
        <f>IF(D79="","",RTD("cqg.rtd",,"StudyData",D79, "Vol", "VolType=Exchange,CoCType=Contract", "Vol","D","-1","ALL",,,"False","T"))</f>
        <v/>
      </c>
      <c r="I79" s="92" t="str">
        <f t="shared" ref="I79" si="26">IF(D79="","",IF(ISERROR(G79-H79),"",G79-H79))</f>
        <v/>
      </c>
      <c r="J79" s="97"/>
      <c r="K79" s="98" t="str">
        <f>IF(D79="","",IF(ISERROR(RTD("cqg.rtd",,"ContractData",D79,"PerCentNetLastTrade",,"T")/100),"",RTD("cqg.rtd",,"ContractData",D79,"PerCentNetLastTrade",,"T")/100))</f>
        <v/>
      </c>
      <c r="L79" s="99" t="str">
        <f>IF(D79="","",IF(ISERROR(G79-H79),"",(G79-H79)/H79))</f>
        <v/>
      </c>
      <c r="M79" s="94" t="str">
        <f>IF(D79="","",RTD("cqg.rtd", , "ContractData", "OptVal("&amp;D79&amp;",ImpliedVolatility,""Black-Scholes"")", "Close"))</f>
        <v/>
      </c>
      <c r="N79" s="100"/>
    </row>
    <row r="80" spans="3:14" x14ac:dyDescent="0.25">
      <c r="C80" s="92">
        <f t="shared" si="22"/>
        <v>2275</v>
      </c>
      <c r="D80" s="92" t="str">
        <f>IF(LEFT(RTD("cqg.rtd", ,"ContractData",$B$92&amp;C80, "Symbol",, "T"),3)="768","",RTD("cqg.rtd", ,"ContractData",$B$92&amp;C80, "Symbol",, "T"))</f>
        <v>C.US.KOSX142275</v>
      </c>
      <c r="E80" s="94">
        <f>IF(D80="","",RTD("cqg.rtd", ,"ContractData",D80, "LastPrice",, "T"))</f>
        <v>32.299999999999997</v>
      </c>
      <c r="F80" s="94">
        <f>IF(D80="","",RTD("cqg.rtd", ,"ContractData",D80, "NetLastTrade",, "T"))</f>
        <v>0.19999999999999574</v>
      </c>
      <c r="G80" s="92">
        <f>IF(D80="","",RTD("cqg.rtd",,"StudyData",D80, "Vol", "VolType=Exchange,CoCType=Contract", "Vol","D","0","ALL",,,"False","T"))</f>
        <v>3</v>
      </c>
      <c r="H80" s="92" t="str">
        <f>IF(D80="","",RTD("cqg.rtd",,"StudyData",D80, "Vol", "VolType=Exchange,CoCType=Contract", "Vol","D","-1","ALL",,,"False","T"))</f>
        <v/>
      </c>
      <c r="I80" s="92" t="str">
        <f t="shared" ref="I80:I104" si="27">IF(D80="","",IF(ISERROR(G80-H80),"",G80-H80))</f>
        <v/>
      </c>
      <c r="J80" s="97"/>
      <c r="K80" s="98">
        <f>IF(D80="","",IF(ISERROR(RTD("cqg.rtd",,"ContractData",D80,"PerCentNetLastTrade",,"T")/100),"",RTD("cqg.rtd",,"ContractData",D80,"PerCentNetLastTrade",,"T")/100))</f>
        <v>6.2305295950155761E-3</v>
      </c>
      <c r="L80" s="99" t="str">
        <f>IF(D80="","",IF(ISERROR(G80-H80),"",(G80-H80)/H80))</f>
        <v/>
      </c>
      <c r="M80" s="94">
        <f>IF(D80="","",RTD("cqg.rtd", , "ContractData", "OptVal("&amp;D80&amp;",ImpliedVolatility,""Black-Scholes"")", "Close"))</f>
        <v>28.245999999999999</v>
      </c>
    </row>
    <row r="81" spans="2:13" x14ac:dyDescent="0.25">
      <c r="C81" s="92">
        <f t="shared" si="22"/>
        <v>2300</v>
      </c>
      <c r="D81" s="92" t="str">
        <f>IF(LEFT(RTD("cqg.rtd", ,"ContractData",$B$92&amp;C81, "Symbol",, "T"),3)="768","",RTD("cqg.rtd", ,"ContractData",$B$92&amp;C81, "Symbol",, "T"))</f>
        <v>C.US.KOSX142300</v>
      </c>
      <c r="E81" s="94">
        <f>IF(D81="","",RTD("cqg.rtd", ,"ContractData",D81, "LastPrice",, "T"))</f>
        <v>29.85</v>
      </c>
      <c r="F81" s="94">
        <f>IF(D81="","",RTD("cqg.rtd", ,"ContractData",D81, "NetLastTrade",, "T"))</f>
        <v>0</v>
      </c>
      <c r="G81" s="92">
        <f>IF(D81="","",RTD("cqg.rtd",,"StudyData",D81, "Vol", "VolType=Exchange,CoCType=Contract", "Vol","D","0","ALL",,,"False","T"))</f>
        <v>4</v>
      </c>
      <c r="H81" s="92" t="str">
        <f>IF(D81="","",RTD("cqg.rtd",,"StudyData",D81, "Vol", "VolType=Exchange,CoCType=Contract", "Vol","D","-1","ALL",,,"False","T"))</f>
        <v/>
      </c>
      <c r="I81" s="92" t="str">
        <f t="shared" si="27"/>
        <v/>
      </c>
      <c r="J81" s="97"/>
      <c r="K81" s="98">
        <f>IF(D81="","",IF(ISERROR(RTD("cqg.rtd",,"ContractData",D81,"PerCentNetLastTrade",,"T")/100),"",RTD("cqg.rtd",,"ContractData",D81,"PerCentNetLastTrade",,"T")/100))</f>
        <v>0</v>
      </c>
      <c r="L81" s="99" t="str">
        <f t="shared" ref="L81:L104" si="28">IF(D81="","",IF(ISERROR(G81-H81),"",(G81-H81)/H81))</f>
        <v/>
      </c>
      <c r="M81" s="94">
        <f>IF(D81="","",RTD("cqg.rtd", , "ContractData", "OptVal("&amp;D81&amp;",ImpliedVolatility,""Black-Scholes"")", "Close"))</f>
        <v>26.738</v>
      </c>
    </row>
    <row r="82" spans="2:13" x14ac:dyDescent="0.25">
      <c r="C82" s="92">
        <f t="shared" si="22"/>
        <v>2325</v>
      </c>
      <c r="D82" s="92" t="str">
        <f>IF(LEFT(RTD("cqg.rtd", ,"ContractData",$B$92&amp;C82, "Symbol",, "T"),3)="768","",RTD("cqg.rtd", ,"ContractData",$B$92&amp;C82, "Symbol",, "T"))</f>
        <v>C.US.KOSX142325</v>
      </c>
      <c r="E82" s="94">
        <f>IF(D82="","",RTD("cqg.rtd", ,"ContractData",D82, "LastPrice",, "T"))</f>
        <v>26.7</v>
      </c>
      <c r="F82" s="94">
        <f>IF(D82="","",RTD("cqg.rtd", ,"ContractData",D82, "NetLastTrade",, "T"))</f>
        <v>0.64999999999999858</v>
      </c>
      <c r="G82" s="92" t="str">
        <f>IF(D82="","",RTD("cqg.rtd",,"StudyData",D82, "Vol", "VolType=Exchange,CoCType=Contract", "Vol","D","0","ALL",,,"False","T"))</f>
        <v/>
      </c>
      <c r="H82" s="92" t="str">
        <f>IF(D82="","",RTD("cqg.rtd",,"StudyData",D82, "Vol", "VolType=Exchange,CoCType=Contract", "Vol","D","-1","ALL",,,"False","T"))</f>
        <v/>
      </c>
      <c r="I82" s="92" t="str">
        <f t="shared" si="27"/>
        <v/>
      </c>
      <c r="J82" s="97"/>
      <c r="K82" s="98">
        <f>IF(D82="","",IF(ISERROR(RTD("cqg.rtd",,"ContractData",D82,"PerCentNetLastTrade",,"T")/100),"",RTD("cqg.rtd",,"ContractData",D82,"PerCentNetLastTrade",,"T")/100))</f>
        <v>-1.6574585635359115E-2</v>
      </c>
      <c r="L82" s="99" t="str">
        <f t="shared" si="28"/>
        <v/>
      </c>
      <c r="M82" s="94">
        <f>IF(D82="","",RTD("cqg.rtd", , "ContractData", "OptVal("&amp;D82&amp;",ImpliedVolatility,""Black-Scholes"")", "Close"))</f>
        <v>20.882999999999999</v>
      </c>
    </row>
    <row r="83" spans="2:13" x14ac:dyDescent="0.25">
      <c r="C83" s="92">
        <f t="shared" si="22"/>
        <v>2350</v>
      </c>
      <c r="D83" s="92" t="str">
        <f>IF(LEFT(RTD("cqg.rtd", ,"ContractData",$B$92&amp;C83, "Symbol",, "T"),3)="768","",RTD("cqg.rtd", ,"ContractData",$B$92&amp;C83, "Symbol",, "T"))</f>
        <v>C.US.KOSX142350</v>
      </c>
      <c r="E83" s="94">
        <f>IF(D83="","",RTD("cqg.rtd", ,"ContractData",D83, "LastPrice",, "T"))</f>
        <v>24.8</v>
      </c>
      <c r="F83" s="94">
        <f>IF(D83="","",RTD("cqg.rtd", ,"ContractData",D83, "NetLastTrade",, "T"))</f>
        <v>-0.10000000000000142</v>
      </c>
      <c r="G83" s="92">
        <f>IF(D83="","",RTD("cqg.rtd",,"StudyData",D83, "Vol", "VolType=Exchange,CoCType=Contract", "Vol","D","0","ALL",,,"False","T"))</f>
        <v>2</v>
      </c>
      <c r="H83" s="92" t="str">
        <f>IF(D83="","",RTD("cqg.rtd",,"StudyData",D83, "Vol", "VolType=Exchange,CoCType=Contract", "Vol","D","-1","ALL",,,"False","T"))</f>
        <v/>
      </c>
      <c r="I83" s="92" t="str">
        <f t="shared" si="27"/>
        <v/>
      </c>
      <c r="J83" s="97"/>
      <c r="K83" s="98">
        <f>IF(D83="","",IF(ISERROR(RTD("cqg.rtd",,"ContractData",D83,"PerCentNetLastTrade",,"T")/100),"",RTD("cqg.rtd",,"ContractData",D83,"PerCentNetLastTrade",,"T")/100))</f>
        <v>-4.0160642570281121E-3</v>
      </c>
      <c r="L83" s="99" t="str">
        <f>IF(D83="","",IF(ISERROR(G83-H83),"",(G83-H83)/H83))</f>
        <v/>
      </c>
      <c r="M83" s="94">
        <f>IF(D83="","",RTD("cqg.rtd", , "ContractData", "OptVal("&amp;D83&amp;",ImpliedVolatility,""Black-Scholes"")", "Close"))</f>
        <v>22.841999999999999</v>
      </c>
    </row>
    <row r="84" spans="2:13" x14ac:dyDescent="0.25">
      <c r="C84" s="92">
        <f t="shared" si="22"/>
        <v>2375</v>
      </c>
      <c r="D84" s="92" t="str">
        <f>IF(LEFT(RTD("cqg.rtd", ,"ContractData",$B$92&amp;C84, "Symbol",, "T"),3)="768","",RTD("cqg.rtd", ,"ContractData",$B$92&amp;C84, "Symbol",, "T"))</f>
        <v>C.US.KOSX142375</v>
      </c>
      <c r="E84" s="94">
        <f>IF(D84="","",RTD("cqg.rtd", ,"ContractData",D84, "LastPrice",, "T"))</f>
        <v>22.45</v>
      </c>
      <c r="F84" s="94">
        <f>IF(D84="","",RTD("cqg.rtd", ,"ContractData",D84, "NetLastTrade",, "T"))</f>
        <v>-5.0000000000000711E-2</v>
      </c>
      <c r="G84" s="92" t="str">
        <f>IF(D84="","",RTD("cqg.rtd",,"StudyData",D84, "Vol", "VolType=Exchange,CoCType=Contract", "Vol","D","0","ALL",,,"False","T"))</f>
        <v/>
      </c>
      <c r="H84" s="92" t="str">
        <f>IF(D84="","",RTD("cqg.rtd",,"StudyData",D84, "Vol", "VolType=Exchange,CoCType=Contract", "Vol","D","-1","ALL",,,"False","T"))</f>
        <v/>
      </c>
      <c r="I84" s="92" t="str">
        <f t="shared" si="27"/>
        <v/>
      </c>
      <c r="J84" s="97"/>
      <c r="K84" s="98">
        <f>IF(D84="","",IF(ISERROR(RTD("cqg.rtd",,"ContractData",D84,"PerCentNetLastTrade",,"T")/100),"",RTD("cqg.rtd",,"ContractData",D84,"PerCentNetLastTrade",,"T")/100))</f>
        <v>-2.2222222222222222E-3</v>
      </c>
      <c r="L84" s="99" t="str">
        <f t="shared" si="28"/>
        <v/>
      </c>
      <c r="M84" s="94">
        <f>IF(D84="","",RTD("cqg.rtd", , "ContractData", "OptVal("&amp;D84&amp;",ImpliedVolatility,""Black-Scholes"")", "Close"))</f>
        <v>21.765999999999998</v>
      </c>
    </row>
    <row r="85" spans="2:13" x14ac:dyDescent="0.25">
      <c r="C85" s="92">
        <f t="shared" si="22"/>
        <v>2400</v>
      </c>
      <c r="D85" s="92" t="str">
        <f>IF(LEFT(RTD("cqg.rtd", ,"ContractData",$B$92&amp;C85, "Symbol",, "T"),3)="768","",RTD("cqg.rtd", ,"ContractData",$B$92&amp;C85, "Symbol",, "T"))</f>
        <v>C.US.KOSX142400</v>
      </c>
      <c r="E85" s="94">
        <f>IF(D85="","",RTD("cqg.rtd", ,"ContractData",D85, "LastPrice",, "T"))</f>
        <v>19.850000000000001</v>
      </c>
      <c r="F85" s="94">
        <f>IF(D85="","",RTD("cqg.rtd", ,"ContractData",D85, "NetLastTrade",, "T"))</f>
        <v>-0.55000000000000071</v>
      </c>
      <c r="G85" s="92" t="str">
        <f>IF(D85="","",RTD("cqg.rtd",,"StudyData",D85, "Vol", "VolType=Exchange,CoCType=Contract", "Vol","D","0","ALL",,,"False","T"))</f>
        <v/>
      </c>
      <c r="H85" s="92">
        <f>IF(D85="","",RTD("cqg.rtd",,"StudyData",D85, "Vol", "VolType=Exchange,CoCType=Contract", "Vol","D","-1","ALL",,,"False","T"))</f>
        <v>12</v>
      </c>
      <c r="I85" s="92" t="str">
        <f t="shared" si="27"/>
        <v/>
      </c>
      <c r="J85" s="97"/>
      <c r="K85" s="98">
        <f>IF(D85="","",IF(ISERROR(RTD("cqg.rtd",,"ContractData",D85,"PerCentNetLastTrade",,"T")/100),"",RTD("cqg.rtd",,"ContractData",D85,"PerCentNetLastTrade",,"T")/100))</f>
        <v>-2.6960784313725492E-2</v>
      </c>
      <c r="L85" s="99" t="str">
        <f t="shared" si="28"/>
        <v/>
      </c>
      <c r="M85" s="94">
        <f>IF(D85="","",RTD("cqg.rtd", , "ContractData", "OptVal("&amp;D85&amp;",ImpliedVolatility,""Black-Scholes"")", "Close"))</f>
        <v>19.425000000000001</v>
      </c>
    </row>
    <row r="86" spans="2:13" x14ac:dyDescent="0.25">
      <c r="C86" s="92">
        <f t="shared" si="22"/>
        <v>2425</v>
      </c>
      <c r="D86" s="92" t="str">
        <f>IF(LEFT(RTD("cqg.rtd", ,"ContractData",$B$92&amp;C86, "Symbol",, "T"),3)="768","",RTD("cqg.rtd", ,"ContractData",$B$92&amp;C86, "Symbol",, "T"))</f>
        <v>C.US.KOSX142425</v>
      </c>
      <c r="E86" s="94">
        <f>IF(D86="","",RTD("cqg.rtd", ,"ContractData",D86, "LastPrice",, "T"))</f>
        <v>17</v>
      </c>
      <c r="F86" s="94">
        <f>IF(D86="","",RTD("cqg.rtd", ,"ContractData",D86, "NetLastTrade",, "T"))</f>
        <v>0.89999999999999858</v>
      </c>
      <c r="G86" s="92" t="str">
        <f>IF(D86="","",RTD("cqg.rtd",,"StudyData",D86, "Vol", "VolType=Exchange,CoCType=Contract", "Vol","D","0","ALL",,,"False","T"))</f>
        <v/>
      </c>
      <c r="H86" s="92" t="str">
        <f>IF(D86="","",RTD("cqg.rtd",,"StudyData",D86, "Vol", "VolType=Exchange,CoCType=Contract", "Vol","D","-1","ALL",,,"False","T"))</f>
        <v/>
      </c>
      <c r="I86" s="92" t="str">
        <f t="shared" si="27"/>
        <v/>
      </c>
      <c r="J86" s="97"/>
      <c r="K86" s="98">
        <f>IF(D86="","",IF(ISERROR(RTD("cqg.rtd",,"ContractData",D86,"PerCentNetLastTrade",,"T")/100),"",RTD("cqg.rtd",,"ContractData",D86,"PerCentNetLastTrade",,"T")/100))</f>
        <v>-2.2988505747126436E-2</v>
      </c>
      <c r="L86" s="99" t="str">
        <f t="shared" si="28"/>
        <v/>
      </c>
      <c r="M86" s="94">
        <f>IF(D86="","",RTD("cqg.rtd", , "ContractData", "OptVal("&amp;D86&amp;",ImpliedVolatility,""Black-Scholes"")", "Close"))</f>
        <v>15.904999999999999</v>
      </c>
    </row>
    <row r="87" spans="2:13" x14ac:dyDescent="0.25">
      <c r="C87" s="92">
        <f t="shared" si="22"/>
        <v>2450</v>
      </c>
      <c r="D87" s="92" t="str">
        <f>IF(LEFT(RTD("cqg.rtd", ,"ContractData",$B$92&amp;C87, "Symbol",, "T"),3)="768","",RTD("cqg.rtd", ,"ContractData",$B$92&amp;C87, "Symbol",, "T"))</f>
        <v>C.US.KOSX142450</v>
      </c>
      <c r="E87" s="94">
        <f>IF(D87="","",RTD("cqg.rtd", ,"ContractData",D87, "LastPrice",, "T"))</f>
        <v>15.200000000000001</v>
      </c>
      <c r="F87" s="94">
        <f>IF(D87="","",RTD("cqg.rtd", ,"ContractData",D87, "NetLastTrade",, "T"))</f>
        <v>0.10000000000000142</v>
      </c>
      <c r="G87" s="92" t="str">
        <f>IF(D87="","",RTD("cqg.rtd",,"StudyData",D87, "Vol", "VolType=Exchange,CoCType=Contract", "Vol","D","0","ALL",,,"False","T"))</f>
        <v/>
      </c>
      <c r="H87" s="92" t="str">
        <f>IF(D87="","",RTD("cqg.rtd",,"StudyData",D87, "Vol", "VolType=Exchange,CoCType=Contract", "Vol","D","-1","ALL",,,"False","T"))</f>
        <v/>
      </c>
      <c r="I87" s="92" t="str">
        <f t="shared" si="27"/>
        <v/>
      </c>
      <c r="J87" s="97"/>
      <c r="K87" s="98">
        <f>IF(D87="","",IF(ISERROR(RTD("cqg.rtd",,"ContractData",D87,"PerCentNetLastTrade",,"T")/100),"",RTD("cqg.rtd",,"ContractData",D87,"PerCentNetLastTrade",,"T")/100))</f>
        <v>6.6225165562913916E-3</v>
      </c>
      <c r="L87" s="99" t="str">
        <f t="shared" si="28"/>
        <v/>
      </c>
      <c r="M87" s="94">
        <f>IF(D87="","",RTD("cqg.rtd", , "ContractData", "OptVal("&amp;D87&amp;",ImpliedVolatility,""Black-Scholes"")", "Close"))</f>
        <v>17.074000000000002</v>
      </c>
    </row>
    <row r="88" spans="2:13" x14ac:dyDescent="0.25">
      <c r="C88" s="92">
        <f t="shared" si="22"/>
        <v>2475</v>
      </c>
      <c r="D88" s="92" t="str">
        <f>IF(LEFT(RTD("cqg.rtd", ,"ContractData",$B$92&amp;C88, "Symbol",, "T"),3)="768","",RTD("cqg.rtd", ,"ContractData",$B$92&amp;C88, "Symbol",, "T"))</f>
        <v>C.US.KOSX142475</v>
      </c>
      <c r="E88" s="94">
        <f>IF(D88="","",RTD("cqg.rtd", ,"ContractData",D88, "LastPrice",, "T"))</f>
        <v>13.700000000000001</v>
      </c>
      <c r="F88" s="94">
        <f>IF(D88="","",RTD("cqg.rtd", ,"ContractData",D88, "NetLastTrade",, "T"))</f>
        <v>0.5</v>
      </c>
      <c r="G88" s="92">
        <f>IF(D88="","",RTD("cqg.rtd",,"StudyData",D88, "Vol", "VolType=Exchange,CoCType=Contract", "Vol","D","0","ALL",,,"False","T"))</f>
        <v>2</v>
      </c>
      <c r="H88" s="92" t="str">
        <f>IF(D88="","",RTD("cqg.rtd",,"StudyData",D88, "Vol", "VolType=Exchange,CoCType=Contract", "Vol","D","-1","ALL",,,"False","T"))</f>
        <v/>
      </c>
      <c r="I88" s="92" t="str">
        <f t="shared" si="27"/>
        <v/>
      </c>
      <c r="J88" s="97"/>
      <c r="K88" s="98">
        <f>IF(D88="","",IF(ISERROR(RTD("cqg.rtd",,"ContractData",D88,"PerCentNetLastTrade",,"T")/100),"",RTD("cqg.rtd",,"ContractData",D88,"PerCentNetLastTrade",,"T")/100))</f>
        <v>3.787878787878788E-2</v>
      </c>
      <c r="L88" s="99" t="str">
        <f t="shared" si="28"/>
        <v/>
      </c>
      <c r="M88" s="94">
        <f>IF(D88="","",RTD("cqg.rtd", , "ContractData", "OptVal("&amp;D88&amp;",ImpliedVolatility,""Black-Scholes"")", "Close"))</f>
        <v>18.521000000000001</v>
      </c>
    </row>
    <row r="89" spans="2:13" x14ac:dyDescent="0.25">
      <c r="C89" s="92">
        <f t="shared" si="22"/>
        <v>2500</v>
      </c>
      <c r="D89" s="92" t="str">
        <f>IF(LEFT(RTD("cqg.rtd", ,"ContractData",$B$92&amp;C89, "Symbol",, "T"),3)="768","",RTD("cqg.rtd", ,"ContractData",$B$92&amp;C89, "Symbol",, "T"))</f>
        <v>C.US.KOSX142500</v>
      </c>
      <c r="E89" s="94">
        <f>IF(D89="","",RTD("cqg.rtd", ,"ContractData",D89, "LastPrice",, "T"))</f>
        <v>11.15</v>
      </c>
      <c r="F89" s="94">
        <f>IF(D89="","",RTD("cqg.rtd", ,"ContractData",D89, "NetLastTrade",, "T"))</f>
        <v>5.0000000000000711E-2</v>
      </c>
      <c r="G89" s="92">
        <f>IF(D89="","",RTD("cqg.rtd",,"StudyData",D89, "Vol", "VolType=Exchange,CoCType=Contract", "Vol","D","0","ALL",,,"False","T"))</f>
        <v>20</v>
      </c>
      <c r="H89" s="92">
        <f>IF(D89="","",RTD("cqg.rtd",,"StudyData",D89, "Vol", "VolType=Exchange,CoCType=Contract", "Vol","D","-1","ALL",,,"False","T"))</f>
        <v>7</v>
      </c>
      <c r="I89" s="92">
        <f t="shared" si="27"/>
        <v>13</v>
      </c>
      <c r="J89" s="97"/>
      <c r="K89" s="98">
        <f>IF(D89="","",IF(ISERROR(RTD("cqg.rtd",,"ContractData",D89,"PerCentNetLastTrade",,"T")/100),"",RTD("cqg.rtd",,"ContractData",D89,"PerCentNetLastTrade",,"T")/100))</f>
        <v>4.5045045045045045E-3</v>
      </c>
      <c r="L89" s="99">
        <f t="shared" si="28"/>
        <v>1.8571428571428572</v>
      </c>
      <c r="M89" s="94">
        <f>IF(D89="","",RTD("cqg.rtd", , "ContractData", "OptVal("&amp;D89&amp;",ImpliedVolatility,""Black-Scholes"")", "Close"))</f>
        <v>16.062999999999999</v>
      </c>
    </row>
    <row r="90" spans="2:13" x14ac:dyDescent="0.25">
      <c r="C90" s="92">
        <f t="shared" si="22"/>
        <v>2525</v>
      </c>
      <c r="D90" s="92" t="str">
        <f>IF(LEFT(RTD("cqg.rtd", ,"ContractData",$B$92&amp;C90, "Symbol",, "T"),3)="768","",RTD("cqg.rtd", ,"ContractData",$B$92&amp;C90, "Symbol",, "T"))</f>
        <v>C.US.KOSX142525</v>
      </c>
      <c r="E90" s="94">
        <f>IF(D90="","",RTD("cqg.rtd", ,"ContractData",D90, "LastPrice",, "T"))</f>
        <v>8.8000000000000007</v>
      </c>
      <c r="F90" s="94">
        <f>IF(D90="","",RTD("cqg.rtd", ,"ContractData",D90, "NetLastTrade",, "T"))</f>
        <v>-0.34999999999999964</v>
      </c>
      <c r="G90" s="92">
        <f>IF(D90="","",RTD("cqg.rtd",,"StudyData",D90, "Vol", "VolType=Exchange,CoCType=Contract", "Vol","D","0","ALL",,,"False","T"))</f>
        <v>6</v>
      </c>
      <c r="H90" s="92">
        <f>IF(D90="","",RTD("cqg.rtd",,"StudyData",D90, "Vol", "VolType=Exchange,CoCType=Contract", "Vol","D","-1","ALL",,,"False","T"))</f>
        <v>11</v>
      </c>
      <c r="I90" s="92">
        <f t="shared" si="27"/>
        <v>-5</v>
      </c>
      <c r="J90" s="97"/>
      <c r="K90" s="98">
        <f>IF(D90="","",IF(ISERROR(RTD("cqg.rtd",,"ContractData",D90,"PerCentNetLastTrade",,"T")/100),"",RTD("cqg.rtd",,"ContractData",D90,"PerCentNetLastTrade",,"T")/100))</f>
        <v>-3.825136612021858E-2</v>
      </c>
      <c r="L90" s="99">
        <f t="shared" si="28"/>
        <v>-0.45454545454545453</v>
      </c>
      <c r="M90" s="94">
        <f>IF(D90="","",RTD("cqg.rtd", , "ContractData", "OptVal("&amp;D90&amp;",ImpliedVolatility,""Black-Scholes"")", "Close"))</f>
        <v>14.118</v>
      </c>
    </row>
    <row r="91" spans="2:13" x14ac:dyDescent="0.25">
      <c r="C91" s="92">
        <f>C92-25</f>
        <v>2550</v>
      </c>
      <c r="D91" s="92" t="str">
        <f>IF(LEFT(RTD("cqg.rtd", ,"ContractData",$B$92&amp;C91, "Symbol",, "T"),3)="768","",RTD("cqg.rtd", ,"ContractData",$B$92&amp;C91, "Symbol",, "T"))</f>
        <v>C.US.KOSX142550</v>
      </c>
      <c r="E91" s="94">
        <f>IF(D91="","",RTD("cqg.rtd", ,"ContractData",D91, "LastPrice",, "T"))</f>
        <v>7.1000000000000005</v>
      </c>
      <c r="F91" s="94">
        <f>IF(D91="","",RTD("cqg.rtd", ,"ContractData",D91, "NetLastTrade",, "T"))</f>
        <v>-0.29999999999999982</v>
      </c>
      <c r="G91" s="92">
        <f>IF(D91="","",RTD("cqg.rtd",,"StudyData",D91, "Vol", "VolType=Exchange,CoCType=Contract", "Vol","D","0","ALL",,,"False","T"))</f>
        <v>51</v>
      </c>
      <c r="H91" s="92">
        <f>IF(D91="","",RTD("cqg.rtd",,"StudyData",D91, "Vol", "VolType=Exchange,CoCType=Contract", "Vol","D","-1","ALL",,,"False","T"))</f>
        <v>54</v>
      </c>
      <c r="I91" s="92">
        <f t="shared" si="27"/>
        <v>-3</v>
      </c>
      <c r="J91" s="97"/>
      <c r="K91" s="98">
        <f>IF(D91="","",IF(ISERROR(RTD("cqg.rtd",,"ContractData",D91,"PerCentNetLastTrade",,"T")/100),"",RTD("cqg.rtd",,"ContractData",D91,"PerCentNetLastTrade",,"T")/100))</f>
        <v>-4.0540540540540543E-2</v>
      </c>
      <c r="L91" s="99">
        <f t="shared" si="28"/>
        <v>-5.5555555555555552E-2</v>
      </c>
      <c r="M91" s="94">
        <f>IF(D91="","",RTD("cqg.rtd", , "ContractData", "OptVal("&amp;D91&amp;",ImpliedVolatility,""Black-Scholes"")", "Close"))</f>
        <v>13.772</v>
      </c>
    </row>
    <row r="92" spans="2:13" x14ac:dyDescent="0.25">
      <c r="B92" s="92" t="str">
        <f>LEFT(RTD("cqg.rtd", ,"ContractData", "C.US.KOS?2", "Symbol",, "T"),11)</f>
        <v>C.US.KOSX14</v>
      </c>
      <c r="C92" s="92" t="str">
        <f>RIGHT(RTD("cqg.rtd", ,"ContractData", "C.US.KOS?2", "Symbol",, "T"),4)</f>
        <v>2575</v>
      </c>
      <c r="D92" s="92" t="str">
        <f>IF(LEFT(RTD("cqg.rtd", ,"ContractData",$B$92&amp;C92, "Symbol",, "T"),3)="768","",RTD("cqg.rtd", ,"ContractData",$B$92&amp;C92, "Symbol",, "T"))</f>
        <v>C.US.KOSX142575</v>
      </c>
      <c r="E92" s="94">
        <f>IF(D92="","",RTD("cqg.rtd", ,"ContractData",D92, "LastPrice",, "T"))</f>
        <v>5.5</v>
      </c>
      <c r="F92" s="94">
        <f>IF(D92="","",RTD("cqg.rtd", ,"ContractData",D92, "NetLastTrade",, "T"))</f>
        <v>-0.15000000000000036</v>
      </c>
      <c r="G92" s="92">
        <f>IF(D92="","",RTD("cqg.rtd",,"StudyData",D92, "Vol", "VolType=Exchange,CoCType=Contract", "Vol","D","0","ALL",,,"False","T"))</f>
        <v>91</v>
      </c>
      <c r="H92" s="92">
        <f>IF(D92="","",RTD("cqg.rtd",,"StudyData",D92, "Vol", "VolType=Exchange,CoCType=Contract", "Vol","D","-1","ALL",,,"False","T"))</f>
        <v>119</v>
      </c>
      <c r="I92" s="92">
        <f t="shared" si="27"/>
        <v>-28</v>
      </c>
      <c r="J92" s="97"/>
      <c r="K92" s="98">
        <f>IF(D92="","",IF(ISERROR(RTD("cqg.rtd",,"ContractData",D92,"PerCentNetLastTrade",,"T")/100),"",RTD("cqg.rtd",,"ContractData",D92,"PerCentNetLastTrade",,"T")/100))</f>
        <v>-2.6548672566371681E-2</v>
      </c>
      <c r="L92" s="99">
        <f t="shared" si="28"/>
        <v>-0.23529411764705882</v>
      </c>
      <c r="M92" s="94">
        <f>IF(D92="","",RTD("cqg.rtd", , "ContractData", "OptVal("&amp;D92&amp;",ImpliedVolatility,""Black-Scholes"")", "Close"))</f>
        <v>13.228999999999999</v>
      </c>
    </row>
    <row r="93" spans="2:13" x14ac:dyDescent="0.25">
      <c r="B93" s="92" t="str">
        <f>RIGHT(LEFT(B92,9),1)</f>
        <v>X</v>
      </c>
      <c r="C93" s="92">
        <f>C92+25</f>
        <v>2600</v>
      </c>
      <c r="D93" s="92" t="str">
        <f>IF(LEFT(RTD("cqg.rtd", ,"ContractData",$B$92&amp;C93, "Symbol",, "T"),3)="768","",RTD("cqg.rtd", ,"ContractData",$B$92&amp;C93, "Symbol",, "T"))</f>
        <v>C.US.KOSX142600</v>
      </c>
      <c r="E93" s="94">
        <f>IF(D93="","",RTD("cqg.rtd", ,"ContractData",D93, "LastPrice",, "T"))</f>
        <v>4.1500000000000004</v>
      </c>
      <c r="F93" s="94">
        <f>IF(D93="","",RTD("cqg.rtd", ,"ContractData",D93, "NetLastTrade",, "T"))</f>
        <v>-0.14999999999999947</v>
      </c>
      <c r="G93" s="92">
        <f>IF(D93="","",RTD("cqg.rtd",,"StudyData",D93, "Vol", "VolType=Exchange,CoCType=Contract", "Vol","D","0","ALL",,,"False","T"))</f>
        <v>616</v>
      </c>
      <c r="H93" s="92">
        <f>IF(D93="","",RTD("cqg.rtd",,"StudyData",D93, "Vol", "VolType=Exchange,CoCType=Contract", "Vol","D","-1","ALL",,,"False","T"))</f>
        <v>427</v>
      </c>
      <c r="I93" s="92">
        <f t="shared" si="27"/>
        <v>189</v>
      </c>
      <c r="J93" s="97"/>
      <c r="K93" s="98">
        <f>IF(D93="","",IF(ISERROR(RTD("cqg.rtd",,"ContractData",D93,"PerCentNetLastTrade",,"T")/100),"",RTD("cqg.rtd",,"ContractData",D93,"PerCentNetLastTrade",,"T")/100))</f>
        <v>-3.4883720930232558E-2</v>
      </c>
      <c r="L93" s="99">
        <f t="shared" si="28"/>
        <v>0.44262295081967212</v>
      </c>
      <c r="M93" s="94">
        <f>IF(D93="","",RTD("cqg.rtd", , "ContractData", "OptVal("&amp;D93&amp;",ImpliedVolatility,""Black-Scholes"")", "Close"))</f>
        <v>12.845000000000001</v>
      </c>
    </row>
    <row r="94" spans="2:13" x14ac:dyDescent="0.25">
      <c r="B94" s="92" t="str">
        <f>IF(B93="F","January",IF(B93="G","February",IF(B93="H","March",IF(B93="J","April",IF(B93="K","May",IF(B93="M","June",IF(B93="N","July",IF(B93="Q","August",IF(B93="U","September",IF(B93="V","October",IF(B93="X","November",IF(B93="Z","December"))))))))))))</f>
        <v>November</v>
      </c>
      <c r="C94" s="92">
        <f t="shared" ref="C94:C108" si="29">C93+25</f>
        <v>2625</v>
      </c>
      <c r="D94" s="92" t="str">
        <f>IF(LEFT(RTD("cqg.rtd", ,"ContractData",$B$92&amp;C94, "Symbol",, "T"),3)="768","",RTD("cqg.rtd", ,"ContractData",$B$92&amp;C94, "Symbol",, "T"))</f>
        <v>C.US.KOSX142625</v>
      </c>
      <c r="E94" s="94">
        <f>IF(D94="","",RTD("cqg.rtd", ,"ContractData",D94, "LastPrice",, "T"))</f>
        <v>2.97</v>
      </c>
      <c r="F94" s="94">
        <f>IF(D94="","",RTD("cqg.rtd", ,"ContractData",D94, "NetLastTrade",, "T"))</f>
        <v>-0.12999999999999989</v>
      </c>
      <c r="G94" s="92">
        <f>IF(D94="","",RTD("cqg.rtd",,"StudyData",D94, "Vol", "VolType=Exchange,CoCType=Contract", "Vol","D","0","ALL",,,"False","T"))</f>
        <v>613</v>
      </c>
      <c r="H94" s="92">
        <f>IF(D94="","",RTD("cqg.rtd",,"StudyData",D94, "Vol", "VolType=Exchange,CoCType=Contract", "Vol","D","-1","ALL",,,"False","T"))</f>
        <v>823</v>
      </c>
      <c r="I94" s="92">
        <f t="shared" si="27"/>
        <v>-210</v>
      </c>
      <c r="J94" s="97"/>
      <c r="K94" s="98">
        <f>IF(D94="","",IF(ISERROR(RTD("cqg.rtd",,"ContractData",D94,"PerCentNetLastTrade",,"T")/100),"",RTD("cqg.rtd",,"ContractData",D94,"PerCentNetLastTrade",,"T")/100))</f>
        <v>-4.1935483870967738E-2</v>
      </c>
      <c r="L94" s="99">
        <f t="shared" si="28"/>
        <v>-0.25516403402187121</v>
      </c>
      <c r="M94" s="94">
        <f>IF(D94="","",RTD("cqg.rtd", , "ContractData", "OptVal("&amp;D94&amp;",ImpliedVolatility,""Black-Scholes"")", "Close"))</f>
        <v>12.356999999999999</v>
      </c>
    </row>
    <row r="95" spans="2:13" x14ac:dyDescent="0.25">
      <c r="C95" s="92">
        <f t="shared" si="29"/>
        <v>2650</v>
      </c>
      <c r="D95" s="92" t="str">
        <f>IF(LEFT(RTD("cqg.rtd", ,"ContractData",$B$92&amp;C95, "Symbol",, "T"),3)="768","",RTD("cqg.rtd", ,"ContractData",$B$92&amp;C95, "Symbol",, "T"))</f>
        <v>C.US.KOSX142650</v>
      </c>
      <c r="E95" s="94">
        <f>IF(D95="","",RTD("cqg.rtd", ,"ContractData",D95, "LastPrice",, "T"))</f>
        <v>2</v>
      </c>
      <c r="F95" s="94">
        <f>IF(D95="","",RTD("cqg.rtd", ,"ContractData",D95, "NetLastTrade",, "T"))</f>
        <v>-0.11999999999999966</v>
      </c>
      <c r="G95" s="92">
        <f>IF(D95="","",RTD("cqg.rtd",,"StudyData",D95, "Vol", "VolType=Exchange,CoCType=Contract", "Vol","D","0","ALL",,,"False","T"))</f>
        <v>1936</v>
      </c>
      <c r="H95" s="92">
        <f>IF(D95="","",RTD("cqg.rtd",,"StudyData",D95, "Vol", "VolType=Exchange,CoCType=Contract", "Vol","D","-1","ALL",,,"False","T"))</f>
        <v>2243</v>
      </c>
      <c r="I95" s="92">
        <f t="shared" si="27"/>
        <v>-307</v>
      </c>
      <c r="J95" s="97"/>
      <c r="K95" s="98">
        <f>IF(D95="","",IF(ISERROR(RTD("cqg.rtd",,"ContractData",D95,"PerCentNetLastTrade",,"T")/100),"",RTD("cqg.rtd",,"ContractData",D95,"PerCentNetLastTrade",,"T")/100))</f>
        <v>-6.9767441860465115E-2</v>
      </c>
      <c r="L95" s="99">
        <f t="shared" si="28"/>
        <v>-0.13687026304057068</v>
      </c>
      <c r="M95" s="94">
        <f>IF(D95="","",RTD("cqg.rtd", , "ContractData", "OptVal("&amp;D95&amp;",ImpliedVolatility,""Black-Scholes"")", "Close"))</f>
        <v>11.840999999999999</v>
      </c>
    </row>
    <row r="96" spans="2:13" x14ac:dyDescent="0.25">
      <c r="C96" s="92">
        <f t="shared" si="29"/>
        <v>2675</v>
      </c>
      <c r="D96" s="92" t="str">
        <f>IF(LEFT(RTD("cqg.rtd", ,"ContractData",$B$92&amp;C96, "Symbol",, "T"),3)="768","",RTD("cqg.rtd", ,"ContractData",$B$92&amp;C96, "Symbol",, "T"))</f>
        <v>C.US.KOSX142675</v>
      </c>
      <c r="E96" s="94">
        <f>IF(D96="","",RTD("cqg.rtd", ,"ContractData",D96, "LastPrice",, "T"))</f>
        <v>1.34</v>
      </c>
      <c r="F96" s="94">
        <f>IF(D96="","",RTD("cqg.rtd", ,"ContractData",D96, "NetLastTrade",, "T"))</f>
        <v>-0.11999999999999988</v>
      </c>
      <c r="G96" s="92">
        <f>IF(D96="","",RTD("cqg.rtd",,"StudyData",D96, "Vol", "VolType=Exchange,CoCType=Contract", "Vol","D","0","ALL",,,"False","T"))</f>
        <v>2161</v>
      </c>
      <c r="H96" s="92">
        <f>IF(D96="","",RTD("cqg.rtd",,"StudyData",D96, "Vol", "VolType=Exchange,CoCType=Contract", "Vol","D","-1","ALL",,,"False","T"))</f>
        <v>3304</v>
      </c>
      <c r="I96" s="92">
        <f t="shared" si="27"/>
        <v>-1143</v>
      </c>
      <c r="J96" s="97"/>
      <c r="K96" s="98">
        <f>IF(D96="","",IF(ISERROR(RTD("cqg.rtd",,"ContractData",D96,"PerCentNetLastTrade",,"T")/100),"",RTD("cqg.rtd",,"ContractData",D96,"PerCentNetLastTrade",,"T")/100))</f>
        <v>-8.2191780821917818E-2</v>
      </c>
      <c r="L96" s="99">
        <f t="shared" si="28"/>
        <v>-0.34594430992736075</v>
      </c>
      <c r="M96" s="94">
        <f>IF(D96="","",RTD("cqg.rtd", , "ContractData", "OptVal("&amp;D96&amp;",ImpliedVolatility,""Black-Scholes"")", "Close"))</f>
        <v>11.641</v>
      </c>
    </row>
    <row r="97" spans="3:14" x14ac:dyDescent="0.25">
      <c r="C97" s="92">
        <f t="shared" si="29"/>
        <v>2700</v>
      </c>
      <c r="D97" s="92" t="str">
        <f>IF(LEFT(RTD("cqg.rtd", ,"ContractData",$B$92&amp;C97, "Symbol",, "T"),3)="768","",RTD("cqg.rtd", ,"ContractData",$B$92&amp;C97, "Symbol",, "T"))</f>
        <v>C.US.KOSX142700</v>
      </c>
      <c r="E97" s="94">
        <f>IF(D97="","",RTD("cqg.rtd", ,"ContractData",D97, "LastPrice",, "T"))</f>
        <v>0.86</v>
      </c>
      <c r="F97" s="94">
        <f>IF(D97="","",RTD("cqg.rtd", ,"ContractData",D97, "NetLastTrade",, "T"))</f>
        <v>-9.9999999999999978E-2</v>
      </c>
      <c r="G97" s="92">
        <f>IF(D97="","",RTD("cqg.rtd",,"StudyData",D97, "Vol", "VolType=Exchange,CoCType=Contract", "Vol","D","0","ALL",,,"False","T"))</f>
        <v>3715</v>
      </c>
      <c r="H97" s="92">
        <f>IF(D97="","",RTD("cqg.rtd",,"StudyData",D97, "Vol", "VolType=Exchange,CoCType=Contract", "Vol","D","-1","ALL",,,"False","T"))</f>
        <v>4192</v>
      </c>
      <c r="I97" s="92">
        <f t="shared" si="27"/>
        <v>-477</v>
      </c>
      <c r="J97" s="97"/>
      <c r="K97" s="98">
        <f>IF(D97="","",IF(ISERROR(RTD("cqg.rtd",,"ContractData",D97,"PerCentNetLastTrade",,"T")/100),"",RTD("cqg.rtd",,"ContractData",D97,"PerCentNetLastTrade",,"T")/100))</f>
        <v>-0.10416666666666666</v>
      </c>
      <c r="L97" s="99">
        <f t="shared" si="28"/>
        <v>-0.1137881679389313</v>
      </c>
      <c r="M97" s="94">
        <f>IF(D97="","",RTD("cqg.rtd", , "ContractData", "OptVal("&amp;D97&amp;",ImpliedVolatility,""Black-Scholes"")", "Close"))</f>
        <v>11.461</v>
      </c>
    </row>
    <row r="98" spans="3:14" x14ac:dyDescent="0.25">
      <c r="C98" s="92">
        <f t="shared" si="29"/>
        <v>2725</v>
      </c>
      <c r="D98" s="92" t="str">
        <f>IF(LEFT(RTD("cqg.rtd", ,"ContractData",$B$92&amp;C98, "Symbol",, "T"),3)="768","",RTD("cqg.rtd", ,"ContractData",$B$92&amp;C98, "Symbol",, "T"))</f>
        <v>C.US.KOSX142725</v>
      </c>
      <c r="E98" s="94">
        <f>IF(D98="","",RTD("cqg.rtd", ,"ContractData",D98, "LastPrice",, "T"))</f>
        <v>0.56000000000000005</v>
      </c>
      <c r="F98" s="94">
        <f>IF(D98="","",RTD("cqg.rtd", ,"ContractData",D98, "NetLastTrade",, "T"))</f>
        <v>-4.9999999999999933E-2</v>
      </c>
      <c r="G98" s="92">
        <f>IF(D98="","",RTD("cqg.rtd",,"StudyData",D98, "Vol", "VolType=Exchange,CoCType=Contract", "Vol","D","0","ALL",,,"False","T"))</f>
        <v>3788</v>
      </c>
      <c r="H98" s="92">
        <f>IF(D98="","",RTD("cqg.rtd",,"StudyData",D98, "Vol", "VolType=Exchange,CoCType=Contract", "Vol","D","-1","ALL",,,"False","T"))</f>
        <v>4075</v>
      </c>
      <c r="I98" s="92">
        <f t="shared" si="27"/>
        <v>-287</v>
      </c>
      <c r="J98" s="97"/>
      <c r="K98" s="98">
        <f>IF(D98="","",IF(ISERROR(RTD("cqg.rtd",,"ContractData",D98,"PerCentNetLastTrade",,"T")/100),"",RTD("cqg.rtd",,"ContractData",D98,"PerCentNetLastTrade",,"T")/100))</f>
        <v>-8.1967213114754092E-2</v>
      </c>
      <c r="L98" s="99">
        <f t="shared" si="28"/>
        <v>-7.0429447852760729E-2</v>
      </c>
      <c r="M98" s="94">
        <f>IF(D98="","",RTD("cqg.rtd", , "ContractData", "OptVal("&amp;D98&amp;",ImpliedVolatility,""Black-Scholes"")", "Close"))</f>
        <v>11.486000000000001</v>
      </c>
    </row>
    <row r="99" spans="3:14" x14ac:dyDescent="0.25">
      <c r="C99" s="92">
        <f t="shared" si="29"/>
        <v>2750</v>
      </c>
      <c r="D99" s="92" t="str">
        <f>IF(LEFT(RTD("cqg.rtd", ,"ContractData",$B$92&amp;C99, "Symbol",, "T"),3)="768","",RTD("cqg.rtd", ,"ContractData",$B$92&amp;C99, "Symbol",, "T"))</f>
        <v>C.US.KOSX142750</v>
      </c>
      <c r="E99" s="94">
        <f>IF(D99="","",RTD("cqg.rtd", ,"ContractData",D99, "LastPrice",, "T"))</f>
        <v>0.33</v>
      </c>
      <c r="F99" s="94">
        <f>IF(D99="","",RTD("cqg.rtd", ,"ContractData",D99, "NetLastTrade",, "T"))</f>
        <v>-3.999999999999998E-2</v>
      </c>
      <c r="G99" s="92">
        <f>IF(D99="","",RTD("cqg.rtd",,"StudyData",D99, "Vol", "VolType=Exchange,CoCType=Contract", "Vol","D","0","ALL",,,"False","T"))</f>
        <v>2739</v>
      </c>
      <c r="H99" s="92">
        <f>IF(D99="","",RTD("cqg.rtd",,"StudyData",D99, "Vol", "VolType=Exchange,CoCType=Contract", "Vol","D","-1","ALL",,,"False","T"))</f>
        <v>5057</v>
      </c>
      <c r="I99" s="92">
        <f t="shared" si="27"/>
        <v>-2318</v>
      </c>
      <c r="J99" s="97"/>
      <c r="K99" s="98">
        <f>IF(D99="","",IF(ISERROR(RTD("cqg.rtd",,"ContractData",D99,"PerCentNetLastTrade",,"T")/100),"",RTD("cqg.rtd",,"ContractData",D99,"PerCentNetLastTrade",,"T")/100))</f>
        <v>-0.1081081081081081</v>
      </c>
      <c r="L99" s="99">
        <f t="shared" si="28"/>
        <v>-0.4583745303539648</v>
      </c>
      <c r="M99" s="94">
        <f>IF(D99="","",RTD("cqg.rtd", , "ContractData", "OptVal("&amp;D99&amp;",ImpliedVolatility,""Black-Scholes"")", "Close"))</f>
        <v>11.323</v>
      </c>
    </row>
    <row r="100" spans="3:14" x14ac:dyDescent="0.25">
      <c r="C100" s="92">
        <f t="shared" si="29"/>
        <v>2775</v>
      </c>
      <c r="D100" s="92" t="str">
        <f>IF(LEFT(RTD("cqg.rtd", ,"ContractData",$B$92&amp;C100, "Symbol",, "T"),3)="768","",RTD("cqg.rtd", ,"ContractData",$B$92&amp;C100, "Symbol",, "T"))</f>
        <v>C.US.KOSX142775</v>
      </c>
      <c r="E100" s="94">
        <f>IF(D100="","",RTD("cqg.rtd", ,"ContractData",D100, "LastPrice",, "T"))</f>
        <v>0.21</v>
      </c>
      <c r="F100" s="94">
        <f>IF(D100="","",RTD("cqg.rtd", ,"ContractData",D100, "NetLastTrade",, "T"))</f>
        <v>-4.0000000000000008E-2</v>
      </c>
      <c r="G100" s="92">
        <f>IF(D100="","",RTD("cqg.rtd",,"StudyData",D100, "Vol", "VolType=Exchange,CoCType=Contract", "Vol","D","0","ALL",,,"False","T"))</f>
        <v>1344</v>
      </c>
      <c r="H100" s="92">
        <f>IF(D100="","",RTD("cqg.rtd",,"StudyData",D100, "Vol", "VolType=Exchange,CoCType=Contract", "Vol","D","-1","ALL",,,"False","T"))</f>
        <v>1769</v>
      </c>
      <c r="I100" s="92">
        <f t="shared" si="27"/>
        <v>-425</v>
      </c>
      <c r="J100" s="97"/>
      <c r="K100" s="98">
        <f>IF(D100="","",IF(ISERROR(RTD("cqg.rtd",,"ContractData",D100,"PerCentNetLastTrade",,"T")/100),"",RTD("cqg.rtd",,"ContractData",D100,"PerCentNetLastTrade",,"T")/100))</f>
        <v>-0.16</v>
      </c>
      <c r="L100" s="99">
        <f t="shared" si="28"/>
        <v>-0.24024872809496892</v>
      </c>
      <c r="M100" s="94">
        <f>IF(D100="","",RTD("cqg.rtd", , "ContractData", "OptVal("&amp;D100&amp;",ImpliedVolatility,""Black-Scholes"")", "Close"))</f>
        <v>11.451000000000001</v>
      </c>
    </row>
    <row r="101" spans="3:14" x14ac:dyDescent="0.25">
      <c r="C101" s="92">
        <f t="shared" si="29"/>
        <v>2800</v>
      </c>
      <c r="D101" s="92" t="str">
        <f>IF(LEFT(RTD("cqg.rtd", ,"ContractData",$B$92&amp;C101, "Symbol",, "T"),3)="768","",RTD("cqg.rtd", ,"ContractData",$B$92&amp;C101, "Symbol",, "T"))</f>
        <v>C.US.KOSX142800</v>
      </c>
      <c r="E101" s="94">
        <f>IF(D101="","",RTD("cqg.rtd", ,"ContractData",D101, "LastPrice",, "T"))</f>
        <v>0.16</v>
      </c>
      <c r="F101" s="94">
        <f>IF(D101="","",RTD("cqg.rtd", ,"ContractData",D101, "NetLastTrade",, "T"))</f>
        <v>-1.999999999999999E-2</v>
      </c>
      <c r="G101" s="92">
        <f>IF(D101="","",RTD("cqg.rtd",,"StudyData",D101, "Vol", "VolType=Exchange,CoCType=Contract", "Vol","D","0","ALL",,,"False","T"))</f>
        <v>1470</v>
      </c>
      <c r="H101" s="92">
        <f>IF(D101="","",RTD("cqg.rtd",,"StudyData",D101, "Vol", "VolType=Exchange,CoCType=Contract", "Vol","D","-1","ALL",,,"False","T"))</f>
        <v>2730</v>
      </c>
      <c r="I101" s="92">
        <f t="shared" si="27"/>
        <v>-1260</v>
      </c>
      <c r="J101" s="97"/>
      <c r="K101" s="98">
        <f>IF(D101="","",IF(ISERROR(RTD("cqg.rtd",,"ContractData",D101,"PerCentNetLastTrade",,"T")/100),"",RTD("cqg.rtd",,"ContractData",D101,"PerCentNetLastTrade",,"T")/100))</f>
        <v>-0.1111111111111111</v>
      </c>
      <c r="L101" s="99">
        <f t="shared" si="28"/>
        <v>-0.46153846153846156</v>
      </c>
      <c r="M101" s="94">
        <f>IF(D101="","",RTD("cqg.rtd", , "ContractData", "OptVal("&amp;D101&amp;",ImpliedVolatility,""Black-Scholes"")", "Close"))</f>
        <v>11.981</v>
      </c>
    </row>
    <row r="102" spans="3:14" x14ac:dyDescent="0.25">
      <c r="C102" s="92">
        <f t="shared" si="29"/>
        <v>2825</v>
      </c>
      <c r="D102" s="92" t="str">
        <f>IF(LEFT(RTD("cqg.rtd", ,"ContractData",$B$92&amp;C102, "Symbol",, "T"),3)="768","",RTD("cqg.rtd", ,"ContractData",$B$92&amp;C102, "Symbol",, "T"))</f>
        <v>C.US.KOSX142825</v>
      </c>
      <c r="E102" s="94">
        <f>IF(D102="","",RTD("cqg.rtd", ,"ContractData",D102, "LastPrice",, "T"))</f>
        <v>0.11</v>
      </c>
      <c r="F102" s="94">
        <f>IF(D102="","",RTD("cqg.rtd", ,"ContractData",D102, "NetLastTrade",, "T"))</f>
        <v>-2.0000000000000004E-2</v>
      </c>
      <c r="G102" s="92">
        <f>IF(D102="","",RTD("cqg.rtd",,"StudyData",D102, "Vol", "VolType=Exchange,CoCType=Contract", "Vol","D","0","ALL",,,"False","T"))</f>
        <v>1452</v>
      </c>
      <c r="H102" s="92">
        <f>IF(D102="","",RTD("cqg.rtd",,"StudyData",D102, "Vol", "VolType=Exchange,CoCType=Contract", "Vol","D","-1","ALL",,,"False","T"))</f>
        <v>1875</v>
      </c>
      <c r="I102" s="92">
        <f t="shared" si="27"/>
        <v>-423</v>
      </c>
      <c r="J102" s="97"/>
      <c r="K102" s="98">
        <f>IF(D102="","",IF(ISERROR(RTD("cqg.rtd",,"ContractData",D102,"PerCentNetLastTrade",,"T")/100),"",RTD("cqg.rtd",,"ContractData",D102,"PerCentNetLastTrade",,"T")/100))</f>
        <v>-0.15384615384615385</v>
      </c>
      <c r="L102" s="99">
        <f t="shared" si="28"/>
        <v>-0.22559999999999999</v>
      </c>
      <c r="M102" s="94">
        <f>IF(D102="","",RTD("cqg.rtd", , "ContractData", "OptVal("&amp;D102&amp;",ImpliedVolatility,""Black-Scholes"")", "Close"))</f>
        <v>12.268000000000001</v>
      </c>
    </row>
    <row r="103" spans="3:14" x14ac:dyDescent="0.25">
      <c r="C103" s="92">
        <f t="shared" si="29"/>
        <v>2850</v>
      </c>
      <c r="D103" s="92" t="str">
        <f>IF(LEFT(RTD("cqg.rtd", ,"ContractData",$B$92&amp;C103, "Symbol",, "T"),3)="768","",RTD("cqg.rtd", ,"ContractData",$B$92&amp;C103, "Symbol",, "T"))</f>
        <v>C.US.KOSX142850</v>
      </c>
      <c r="E103" s="94">
        <f>IF(D103="","",RTD("cqg.rtd", ,"ContractData",D103, "LastPrice",, "T"))</f>
        <v>0.08</v>
      </c>
      <c r="F103" s="94">
        <f>IF(D103="","",RTD("cqg.rtd", ,"ContractData",D103, "NetLastTrade",, "T"))</f>
        <v>-9.999999999999995E-3</v>
      </c>
      <c r="G103" s="92">
        <f>IF(D103="","",RTD("cqg.rtd",,"StudyData",D103, "Vol", "VolType=Exchange,CoCType=Contract", "Vol","D","0","ALL",,,"False","T"))</f>
        <v>423</v>
      </c>
      <c r="H103" s="92">
        <f>IF(D103="","",RTD("cqg.rtd",,"StudyData",D103, "Vol", "VolType=Exchange,CoCType=Contract", "Vol","D","-1","ALL",,,"False","T"))</f>
        <v>2020</v>
      </c>
      <c r="I103" s="92">
        <f t="shared" si="27"/>
        <v>-1597</v>
      </c>
      <c r="J103" s="97"/>
      <c r="K103" s="98">
        <f>IF(D103="","",IF(ISERROR(RTD("cqg.rtd",,"ContractData",D103,"PerCentNetLastTrade",,"T")/100),"",RTD("cqg.rtd",,"ContractData",D103,"PerCentNetLastTrade",,"T")/100))</f>
        <v>-0.1111111111111111</v>
      </c>
      <c r="L103" s="99">
        <f t="shared" si="28"/>
        <v>-0.79059405940594063</v>
      </c>
      <c r="M103" s="94">
        <f>IF(D103="","",RTD("cqg.rtd", , "ContractData", "OptVal("&amp;D103&amp;",ImpliedVolatility,""Black-Scholes"")", "Close"))</f>
        <v>12.651</v>
      </c>
    </row>
    <row r="104" spans="3:14" x14ac:dyDescent="0.25">
      <c r="C104" s="92">
        <f t="shared" si="29"/>
        <v>2875</v>
      </c>
      <c r="D104" s="92" t="str">
        <f>IF(LEFT(RTD("cqg.rtd", ,"ContractData",$B$92&amp;C104, "Symbol",, "T"),3)="768","",RTD("cqg.rtd", ,"ContractData",$B$92&amp;C104, "Symbol",, "T"))</f>
        <v>C.US.KOSX142875</v>
      </c>
      <c r="E104" s="94">
        <f>IF(D104="","",RTD("cqg.rtd", ,"ContractData",D104, "LastPrice",, "T"))</f>
        <v>0.06</v>
      </c>
      <c r="F104" s="94">
        <f>IF(D104="","",RTD("cqg.rtd", ,"ContractData",D104, "NetLastTrade",, "T"))</f>
        <v>0</v>
      </c>
      <c r="G104" s="92">
        <f>IF(D104="","",RTD("cqg.rtd",,"StudyData",D104, "Vol", "VolType=Exchange,CoCType=Contract", "Vol","D","0","ALL",,,"False","T"))</f>
        <v>194</v>
      </c>
      <c r="H104" s="92">
        <f>IF(D104="","",RTD("cqg.rtd",,"StudyData",D104, "Vol", "VolType=Exchange,CoCType=Contract", "Vol","D","-1","ALL",,,"False","T"))</f>
        <v>496</v>
      </c>
      <c r="I104" s="92">
        <f t="shared" si="27"/>
        <v>-302</v>
      </c>
      <c r="J104" s="97"/>
      <c r="K104" s="98">
        <f>IF(D104="","",IF(ISERROR(RTD("cqg.rtd",,"ContractData",D104,"PerCentNetLastTrade",,"T")/100),"",RTD("cqg.rtd",,"ContractData",D104,"PerCentNetLastTrade",,"T")/100))</f>
        <v>0</v>
      </c>
      <c r="L104" s="99">
        <f t="shared" si="28"/>
        <v>-0.6088709677419355</v>
      </c>
      <c r="M104" s="94">
        <f>IF(D104="","",RTD("cqg.rtd", , "ContractData", "OptVal("&amp;D104&amp;",ImpliedVolatility,""Black-Scholes"")", "Close"))</f>
        <v>13.211</v>
      </c>
    </row>
    <row r="105" spans="3:14" x14ac:dyDescent="0.25">
      <c r="C105" s="92">
        <f t="shared" si="29"/>
        <v>2900</v>
      </c>
      <c r="D105" s="92" t="str">
        <f>IF(LEFT(RTD("cqg.rtd", ,"ContractData",$B$92&amp;C105, "Symbol",, "T"),3)="768","",RTD("cqg.rtd", ,"ContractData",$B$92&amp;C105, "Symbol",, "T"))</f>
        <v>C.US.KOSX142900</v>
      </c>
      <c r="E105" s="94">
        <f>IF(D105="","",RTD("cqg.rtd", ,"ContractData",D105, "LastPrice",, "T"))</f>
        <v>0.04</v>
      </c>
      <c r="F105" s="94">
        <f>IF(D105="","",RTD("cqg.rtd", ,"ContractData",D105, "NetLastTrade",, "T"))</f>
        <v>-1.0000000000000002E-2</v>
      </c>
      <c r="G105" s="92">
        <f>IF(D105="","",RTD("cqg.rtd",,"StudyData",D105, "Vol", "VolType=Exchange,CoCType=Contract", "Vol","D","0","ALL",,,"False","T"))</f>
        <v>52</v>
      </c>
      <c r="H105" s="92">
        <f>IF(D105="","",RTD("cqg.rtd",,"StudyData",D105, "Vol", "VolType=Exchange,CoCType=Contract", "Vol","D","-1","ALL",,,"False","T"))</f>
        <v>169</v>
      </c>
      <c r="I105" s="92">
        <f t="shared" ref="I105" si="30">IF(D105="","",IF(ISERROR(G105-H105),"",G105-H105))</f>
        <v>-117</v>
      </c>
      <c r="J105" s="97"/>
      <c r="K105" s="98">
        <f>IF(D105="","",IF(ISERROR(RTD("cqg.rtd",,"ContractData",D105,"PerCentNetLastTrade",,"T")/100),"",RTD("cqg.rtd",,"ContractData",D105,"PerCentNetLastTrade",,"T")/100))</f>
        <v>-0.2</v>
      </c>
      <c r="L105" s="99">
        <f t="shared" ref="L105" si="31">IF(D105="","",IF(ISERROR(G105-H105),"",(G105-H105)/H105))</f>
        <v>-0.69230769230769229</v>
      </c>
      <c r="M105" s="94">
        <f>IF(D105="","",RTD("cqg.rtd", , "ContractData", "OptVal("&amp;D105&amp;",ImpliedVolatility,""Black-Scholes"")", "Close"))</f>
        <v>13.305</v>
      </c>
    </row>
    <row r="106" spans="3:14" x14ac:dyDescent="0.25">
      <c r="C106" s="92">
        <f t="shared" si="29"/>
        <v>2925</v>
      </c>
      <c r="D106" s="92" t="str">
        <f>IF(LEFT(RTD("cqg.rtd", ,"ContractData",$B$92&amp;C106, "Symbol",, "T"),3)="768","",RTD("cqg.rtd", ,"ContractData",$B$92&amp;C106, "Symbol",, "T"))</f>
        <v>C.US.KOSX142925</v>
      </c>
      <c r="E106" s="94">
        <f>IF(D106="","",RTD("cqg.rtd", ,"ContractData",D106, "LastPrice",, "T"))</f>
        <v>0.04</v>
      </c>
      <c r="F106" s="94">
        <f>IF(D106="","",RTD("cqg.rtd", ,"ContractData",D106, "NetLastTrade",, "T"))</f>
        <v>1.0000000000000002E-2</v>
      </c>
      <c r="G106" s="92">
        <f>IF(D106="","",RTD("cqg.rtd",,"StudyData",D106, "Vol", "VolType=Exchange,CoCType=Contract", "Vol","D","0","ALL",,,"False","T"))</f>
        <v>105</v>
      </c>
      <c r="H106" s="92">
        <f>IF(D106="","",RTD("cqg.rtd",,"StudyData",D106, "Vol", "VolType=Exchange,CoCType=Contract", "Vol","D","-1","ALL",,,"False","T"))</f>
        <v>219</v>
      </c>
      <c r="I106" s="92">
        <f t="shared" ref="I106" si="32">IF(D106="","",IF(ISERROR(G106-H106),"",G106-H106))</f>
        <v>-114</v>
      </c>
      <c r="J106" s="97"/>
      <c r="K106" s="98">
        <f>IF(D106="","",IF(ISERROR(RTD("cqg.rtd",,"ContractData",D106,"PerCentNetLastTrade",,"T")/100),"",RTD("cqg.rtd",,"ContractData",D106,"PerCentNetLastTrade",,"T")/100))</f>
        <v>0.33333333333333337</v>
      </c>
      <c r="L106" s="99">
        <f t="shared" ref="L106" si="33">IF(D106="","",IF(ISERROR(G106-H106),"",(G106-H106)/H106))</f>
        <v>-0.52054794520547942</v>
      </c>
      <c r="M106" s="94">
        <f>IF(D106="","",RTD("cqg.rtd", , "ContractData", "OptVal("&amp;D106&amp;",ImpliedVolatility,""Black-Scholes"")", "Close"))</f>
        <v>14.052</v>
      </c>
    </row>
    <row r="107" spans="3:14" x14ac:dyDescent="0.25">
      <c r="C107" s="92">
        <f t="shared" si="29"/>
        <v>2950</v>
      </c>
      <c r="D107" s="92" t="str">
        <f>IF(LEFT(RTD("cqg.rtd", ,"ContractData",$B$92&amp;C107, "Symbol",, "T"),3)="768","",RTD("cqg.rtd", ,"ContractData",$B$92&amp;C107, "Symbol",, "T"))</f>
        <v>C.US.KOSX142950</v>
      </c>
      <c r="E107" s="94">
        <f>IF(D107="","",RTD("cqg.rtd", ,"ContractData",D107, "LastPrice",, "T"))</f>
        <v>0.03</v>
      </c>
      <c r="F107" s="94">
        <f>IF(D107="","",RTD("cqg.rtd", ,"ContractData",D107, "NetLastTrade",, "T"))</f>
        <v>0</v>
      </c>
      <c r="G107" s="92">
        <f>IF(D107="","",RTD("cqg.rtd",,"StudyData",D107, "Vol", "VolType=Exchange,CoCType=Contract", "Vol","D","0","ALL",,,"False","T"))</f>
        <v>412</v>
      </c>
      <c r="H107" s="92">
        <f>IF(D107="","",RTD("cqg.rtd",,"StudyData",D107, "Vol", "VolType=Exchange,CoCType=Contract", "Vol","D","-1","ALL",,,"False","T"))</f>
        <v>600</v>
      </c>
      <c r="I107" s="92">
        <f t="shared" ref="I107" si="34">IF(D107="","",IF(ISERROR(G107-H107),"",G107-H107))</f>
        <v>-188</v>
      </c>
      <c r="J107" s="97"/>
      <c r="K107" s="98">
        <f>IF(D107="","",IF(ISERROR(RTD("cqg.rtd",,"ContractData",D107,"PerCentNetLastTrade",,"T")/100),"",RTD("cqg.rtd",,"ContractData",D107,"PerCentNetLastTrade",,"T")/100))</f>
        <v>0</v>
      </c>
      <c r="L107" s="99">
        <f t="shared" ref="L107" si="35">IF(D107="","",IF(ISERROR(G107-H107),"",(G107-H107)/H107))</f>
        <v>-0.31333333333333335</v>
      </c>
      <c r="M107" s="94">
        <f>IF(D107="","",RTD("cqg.rtd", , "ContractData", "OptVal("&amp;D107&amp;",ImpliedVolatility,""Black-Scholes"")", "Close"))</f>
        <v>14.465</v>
      </c>
    </row>
    <row r="108" spans="3:14" x14ac:dyDescent="0.25">
      <c r="C108" s="92">
        <f t="shared" si="29"/>
        <v>2975</v>
      </c>
      <c r="D108" s="92" t="str">
        <f>IF(LEFT(RTD("cqg.rtd", ,"ContractData",$B$92&amp;C108, "Symbol",, "T"),3)="768","",RTD("cqg.rtd", ,"ContractData",$B$92&amp;C108, "Symbol",, "T"))</f>
        <v/>
      </c>
      <c r="E108" s="94" t="str">
        <f>IF(D108="","",RTD("cqg.rtd", ,"ContractData",D108, "LastPrice",, "T"))</f>
        <v/>
      </c>
      <c r="F108" s="94" t="str">
        <f>IF(D108="","",RTD("cqg.rtd", ,"ContractData",D108, "NetLastTrade",, "T"))</f>
        <v/>
      </c>
      <c r="G108" s="92" t="str">
        <f>IF(D108="","",RTD("cqg.rtd",,"StudyData",D108, "Vol", "VolType=Exchange,CoCType=Contract", "Vol","D","0","ALL",,,"False","T"))</f>
        <v/>
      </c>
      <c r="H108" s="92" t="str">
        <f>IF(D108="","",RTD("cqg.rtd",,"StudyData",D108, "Vol", "VolType=Exchange,CoCType=Contract", "Vol","D","-1","ALL",,,"False","T"))</f>
        <v/>
      </c>
      <c r="I108" s="92" t="str">
        <f t="shared" ref="I108" si="36">IF(D108="","",IF(ISERROR(G108-H108),"",G108-H108))</f>
        <v/>
      </c>
      <c r="J108" s="97"/>
      <c r="K108" s="98" t="str">
        <f>IF(D108="","",IF(ISERROR(RTD("cqg.rtd",,"ContractData",D108,"PerCentNetLastTrade",,"T")/100),"",RTD("cqg.rtd",,"ContractData",D108,"PerCentNetLastTrade",,"T")/100))</f>
        <v/>
      </c>
      <c r="L108" s="99" t="str">
        <f t="shared" ref="L108" si="37">IF(D108="","",IF(ISERROR(G108-H108),"",(G108-H108)/H108))</f>
        <v/>
      </c>
      <c r="M108" s="94" t="str">
        <f>IF(D108="","",RTD("cqg.rtd", , "ContractData", "OptVal("&amp;D108&amp;",ImpliedVolatility,""Black-Scholes"")", "Close"))</f>
        <v/>
      </c>
    </row>
    <row r="110" spans="3:14" x14ac:dyDescent="0.25">
      <c r="E110" s="92" t="s">
        <v>1</v>
      </c>
      <c r="F110" s="92" t="s">
        <v>2</v>
      </c>
      <c r="G110" s="92" t="s">
        <v>3</v>
      </c>
      <c r="H110" s="92" t="s">
        <v>4</v>
      </c>
      <c r="I110" s="92" t="s">
        <v>5</v>
      </c>
      <c r="J110" s="100"/>
      <c r="K110" s="92" t="s">
        <v>22</v>
      </c>
      <c r="L110" s="93" t="s">
        <v>23</v>
      </c>
      <c r="M110" s="96" t="s">
        <v>30</v>
      </c>
      <c r="N110" s="100"/>
    </row>
    <row r="111" spans="3:14" x14ac:dyDescent="0.25">
      <c r="C111" s="92">
        <f t="shared" ref="C111:C114" si="38">C112-25</f>
        <v>2175</v>
      </c>
      <c r="D111" s="92" t="str">
        <f>IF(LEFT(RTD("cqg.rtd", ,"ContractData",$B$127&amp;C111, "Symbol",, "T"),3)="768","",RTD("cqg.rtd", ,"ContractData",$B$127&amp;C111, "Symbol",, "T"))</f>
        <v/>
      </c>
      <c r="E111" s="94" t="str">
        <f>IF(D111="","",RTD("cqg.rtd", ,"ContractData",D111, "LastPrice",, "T"))</f>
        <v/>
      </c>
      <c r="F111" s="94" t="str">
        <f>IF(D111="","",RTD("cqg.rtd", ,"ContractData",D111, "NetLastTrade",, "T"))</f>
        <v/>
      </c>
      <c r="G111" s="92" t="str">
        <f>IF(D111="","",RTD("cqg.rtd",,"StudyData",D111, "Vol", "VolType=Exchange,CoCType=Contract", "Vol","D","0","ALL",,,"False","T"))</f>
        <v/>
      </c>
      <c r="H111" s="92" t="str">
        <f>IF(D111="","",RTD("cqg.rtd",,"StudyData",D111, "Vol", "VolType=Exchange,CoCType=Contract", "Vol","D","-1","ALL",,,"False","T"))</f>
        <v/>
      </c>
      <c r="I111" s="92" t="str">
        <f t="shared" ref="I111:I114" si="39">IF(D111="","",IF(ISERROR(G111-H111),"",G111-H111))</f>
        <v/>
      </c>
      <c r="J111" s="97"/>
      <c r="K111" s="98" t="str">
        <f>IF(D111="","",IF(ISERROR(RTD("cqg.rtd",,"ContractData",D111,"PerCentNetLastTrade",,"T")/100),"",RTD("cqg.rtd",,"ContractData",D111,"PerCentNetLastTrade",,"T")/100))</f>
        <v/>
      </c>
      <c r="L111" s="99" t="str">
        <f t="shared" ref="L111:L114" si="40">IF(D111="","",IF(ISERROR(G111-H111),"",(G111-H111)/H111))</f>
        <v/>
      </c>
      <c r="M111" s="94" t="str">
        <f>IF(D111="","",RTD("cqg.rtd", , "ContractData", "OptVal("&amp;D111&amp;",ImpliedVolatility,""Black-Scholes"")", "Close"))</f>
        <v/>
      </c>
      <c r="N111" s="100"/>
    </row>
    <row r="112" spans="3:14" x14ac:dyDescent="0.25">
      <c r="C112" s="92">
        <f t="shared" si="38"/>
        <v>2200</v>
      </c>
      <c r="D112" s="92" t="str">
        <f>IF(LEFT(RTD("cqg.rtd", ,"ContractData",$B$127&amp;C112, "Symbol",, "T"),3)="768","",RTD("cqg.rtd", ,"ContractData",$B$127&amp;C112, "Symbol",, "T"))</f>
        <v/>
      </c>
      <c r="E112" s="94" t="str">
        <f>IF(D112="","",RTD("cqg.rtd", ,"ContractData",D112, "LastPrice",, "T"))</f>
        <v/>
      </c>
      <c r="F112" s="94" t="str">
        <f>IF(D112="","",RTD("cqg.rtd", ,"ContractData",D112, "NetLastTrade",, "T"))</f>
        <v/>
      </c>
      <c r="G112" s="92" t="str">
        <f>IF(D112="","",RTD("cqg.rtd",,"StudyData",D112, "Vol", "VolType=Exchange,CoCType=Contract", "Vol","D","0","ALL",,,"False","T"))</f>
        <v/>
      </c>
      <c r="H112" s="92" t="str">
        <f>IF(D112="","",RTD("cqg.rtd",,"StudyData",D112, "Vol", "VolType=Exchange,CoCType=Contract", "Vol","D","-1","ALL",,,"False","T"))</f>
        <v/>
      </c>
      <c r="I112" s="92" t="str">
        <f t="shared" si="39"/>
        <v/>
      </c>
      <c r="J112" s="97"/>
      <c r="K112" s="98" t="str">
        <f>IF(D112="","",IF(ISERROR(RTD("cqg.rtd",,"ContractData",D112,"PerCentNetLastTrade",,"T")/100),"",RTD("cqg.rtd",,"ContractData",D112,"PerCentNetLastTrade",,"T")/100))</f>
        <v/>
      </c>
      <c r="L112" s="99" t="str">
        <f t="shared" si="40"/>
        <v/>
      </c>
      <c r="M112" s="94" t="str">
        <f>IF(D112="","",RTD("cqg.rtd", , "ContractData", "OptVal("&amp;D112&amp;",ImpliedVolatility,""Black-Scholes"")", "Close"))</f>
        <v/>
      </c>
      <c r="N112" s="100"/>
    </row>
    <row r="113" spans="2:14" x14ac:dyDescent="0.25">
      <c r="C113" s="92">
        <f t="shared" si="38"/>
        <v>2225</v>
      </c>
      <c r="D113" s="92" t="str">
        <f>IF(LEFT(RTD("cqg.rtd", ,"ContractData",$B$127&amp;C113, "Symbol",, "T"),3)="768","",RTD("cqg.rtd", ,"ContractData",$B$127&amp;C113, "Symbol",, "T"))</f>
        <v/>
      </c>
      <c r="E113" s="94" t="str">
        <f>IF(D113="","",RTD("cqg.rtd", ,"ContractData",D113, "LastPrice",, "T"))</f>
        <v/>
      </c>
      <c r="F113" s="94" t="str">
        <f>IF(D113="","",RTD("cqg.rtd", ,"ContractData",D113, "NetLastTrade",, "T"))</f>
        <v/>
      </c>
      <c r="G113" s="92" t="str">
        <f>IF(D113="","",RTD("cqg.rtd",,"StudyData",D113, "Vol", "VolType=Exchange,CoCType=Contract", "Vol","D","0","ALL",,,"False","T"))</f>
        <v/>
      </c>
      <c r="H113" s="92" t="str">
        <f>IF(D113="","",RTD("cqg.rtd",,"StudyData",D113, "Vol", "VolType=Exchange,CoCType=Contract", "Vol","D","-1","ALL",,,"False","T"))</f>
        <v/>
      </c>
      <c r="I113" s="92" t="str">
        <f t="shared" si="39"/>
        <v/>
      </c>
      <c r="J113" s="97"/>
      <c r="K113" s="98" t="str">
        <f>IF(D113="","",IF(ISERROR(RTD("cqg.rtd",,"ContractData",D113,"PerCentNetLastTrade",,"T")/100),"",RTD("cqg.rtd",,"ContractData",D113,"PerCentNetLastTrade",,"T")/100))</f>
        <v/>
      </c>
      <c r="L113" s="99" t="str">
        <f t="shared" si="40"/>
        <v/>
      </c>
      <c r="M113" s="94" t="str">
        <f>IF(D113="","",RTD("cqg.rtd", , "ContractData", "OptVal("&amp;D113&amp;",ImpliedVolatility,""Black-Scholes"")", "Close"))</f>
        <v/>
      </c>
      <c r="N113" s="100"/>
    </row>
    <row r="114" spans="2:14" x14ac:dyDescent="0.25">
      <c r="C114" s="92">
        <f t="shared" si="38"/>
        <v>2250</v>
      </c>
      <c r="D114" s="92" t="str">
        <f>IF(LEFT(RTD("cqg.rtd", ,"ContractData",$B$127&amp;C114, "Symbol",, "T"),3)="768","",RTD("cqg.rtd", ,"ContractData",$B$127&amp;C114, "Symbol",, "T"))</f>
        <v/>
      </c>
      <c r="E114" s="94" t="str">
        <f>IF(D114="","",RTD("cqg.rtd", ,"ContractData",D114, "LastPrice",, "T"))</f>
        <v/>
      </c>
      <c r="F114" s="94" t="str">
        <f>IF(D114="","",RTD("cqg.rtd", ,"ContractData",D114, "NetLastTrade",, "T"))</f>
        <v/>
      </c>
      <c r="G114" s="92" t="str">
        <f>IF(D114="","",RTD("cqg.rtd",,"StudyData",D114, "Vol", "VolType=Exchange,CoCType=Contract", "Vol","D","0","ALL",,,"False","T"))</f>
        <v/>
      </c>
      <c r="H114" s="92" t="str">
        <f>IF(D114="","",RTD("cqg.rtd",,"StudyData",D114, "Vol", "VolType=Exchange,CoCType=Contract", "Vol","D","-1","ALL",,,"False","T"))</f>
        <v/>
      </c>
      <c r="I114" s="92" t="str">
        <f t="shared" si="39"/>
        <v/>
      </c>
      <c r="J114" s="97"/>
      <c r="K114" s="98" t="str">
        <f>IF(D114="","",IF(ISERROR(RTD("cqg.rtd",,"ContractData",D114,"PerCentNetLastTrade",,"T")/100),"",RTD("cqg.rtd",,"ContractData",D114,"PerCentNetLastTrade",,"T")/100))</f>
        <v/>
      </c>
      <c r="L114" s="99" t="str">
        <f t="shared" si="40"/>
        <v/>
      </c>
      <c r="M114" s="94" t="str">
        <f>IF(D114="","",RTD("cqg.rtd", , "ContractData", "OptVal("&amp;D114&amp;",ImpliedVolatility,""Black-Scholes"")", "Close"))</f>
        <v/>
      </c>
      <c r="N114" s="100"/>
    </row>
    <row r="115" spans="2:14" x14ac:dyDescent="0.25">
      <c r="C115" s="92">
        <f t="shared" ref="C115:C125" si="41">C116-25</f>
        <v>2275</v>
      </c>
      <c r="D115" s="92" t="str">
        <f>IF(LEFT(RTD("cqg.rtd", ,"ContractData",$B$127&amp;C115, "Symbol",, "T"),3)="768","",RTD("cqg.rtd", ,"ContractData",$B$127&amp;C115, "Symbol",, "T"))</f>
        <v>P.US.KOSX142275</v>
      </c>
      <c r="E115" s="94">
        <f>IF(D115="","",RTD("cqg.rtd", ,"ContractData",D115, "LastPrice",, "T"))</f>
        <v>0.12</v>
      </c>
      <c r="F115" s="94">
        <f>IF(D115="","",RTD("cqg.rtd", ,"ContractData",D115, "NetLastTrade",, "T"))</f>
        <v>-2.0000000000000018E-2</v>
      </c>
      <c r="G115" s="92">
        <f>IF(D115="","",RTD("cqg.rtd",,"StudyData",D115, "Vol", "VolType=Exchange,CoCType=Contract", "Vol","D","0","ALL",,,"False","T"))</f>
        <v>335</v>
      </c>
      <c r="H115" s="92">
        <f>IF(D115="","",RTD("cqg.rtd",,"StudyData",D115, "Vol", "VolType=Exchange,CoCType=Contract", "Vol","D","-1","ALL",,,"False","T"))</f>
        <v>630</v>
      </c>
      <c r="I115" s="92">
        <f t="shared" ref="I115:I139" si="42">IF(D115="","",IF(ISERROR(G115-H115),"",G115-H115))</f>
        <v>-295</v>
      </c>
      <c r="J115" s="97"/>
      <c r="K115" s="98">
        <f>IF(D115="","",IF(ISERROR(RTD("cqg.rtd",,"ContractData",D115,"PerCentNetLastTrade",,"T")/100),"",RTD("cqg.rtd",,"ContractData",D115,"PerCentNetLastTrade",,"T")/100))</f>
        <v>-0.14285714285714288</v>
      </c>
      <c r="L115" s="99">
        <f>IF(D115="","",IF(ISERROR(G115-H115),"",(G115-H115)/H115))</f>
        <v>-0.46825396825396826</v>
      </c>
      <c r="M115" s="94">
        <f>IF(D115="","",RTD("cqg.rtd", , "ContractData", "OptVal("&amp;D115&amp;",ImpliedVolatility,""Black-Scholes"")", "Close"))</f>
        <v>17.184000000000001</v>
      </c>
    </row>
    <row r="116" spans="2:14" x14ac:dyDescent="0.25">
      <c r="C116" s="92">
        <f t="shared" si="41"/>
        <v>2300</v>
      </c>
      <c r="D116" s="92" t="str">
        <f>IF(LEFT(RTD("cqg.rtd", ,"ContractData",$B$127&amp;C116, "Symbol",, "T"),3)="768","",RTD("cqg.rtd", ,"ContractData",$B$127&amp;C116, "Symbol",, "T"))</f>
        <v>P.US.KOSX142300</v>
      </c>
      <c r="E116" s="94">
        <f>IF(D116="","",RTD("cqg.rtd", ,"ContractData",D116, "LastPrice",, "T"))</f>
        <v>0.14000000000000001</v>
      </c>
      <c r="F116" s="94">
        <f>IF(D116="","",RTD("cqg.rtd", ,"ContractData",D116, "NetLastTrade",, "T"))</f>
        <v>-1.999999999999999E-2</v>
      </c>
      <c r="G116" s="92">
        <f>IF(D116="","",RTD("cqg.rtd",,"StudyData",D116, "Vol", "VolType=Exchange,CoCType=Contract", "Vol","D","0","ALL",,,"False","T"))</f>
        <v>623</v>
      </c>
      <c r="H116" s="92">
        <f>IF(D116="","",RTD("cqg.rtd",,"StudyData",D116, "Vol", "VolType=Exchange,CoCType=Contract", "Vol","D","-1","ALL",,,"False","T"))</f>
        <v>909</v>
      </c>
      <c r="I116" s="92">
        <f t="shared" si="42"/>
        <v>-286</v>
      </c>
      <c r="J116" s="97"/>
      <c r="K116" s="98">
        <f>IF(D116="","",IF(ISERROR(RTD("cqg.rtd",,"ContractData",D116,"PerCentNetLastTrade",,"T")/100),"",RTD("cqg.rtd",,"ContractData",D116,"PerCentNetLastTrade",,"T")/100))</f>
        <v>-0.125</v>
      </c>
      <c r="L116" s="99">
        <f t="shared" ref="L116:L139" si="43">IF(D116="","",IF(ISERROR(G116-H116),"",(G116-H116)/H116))</f>
        <v>-0.31463146314631463</v>
      </c>
      <c r="M116" s="94">
        <f>IF(D116="","",RTD("cqg.rtd", , "ContractData", "OptVal("&amp;D116&amp;",ImpliedVolatility,""Black-Scholes"")", "Close"))</f>
        <v>16.317</v>
      </c>
    </row>
    <row r="117" spans="2:14" x14ac:dyDescent="0.25">
      <c r="C117" s="92">
        <f t="shared" si="41"/>
        <v>2325</v>
      </c>
      <c r="D117" s="92" t="str">
        <f>IF(LEFT(RTD("cqg.rtd", ,"ContractData",$B$127&amp;C117, "Symbol",, "T"),3)="768","",RTD("cqg.rtd", ,"ContractData",$B$127&amp;C117, "Symbol",, "T"))</f>
        <v>P.US.KOSX142325</v>
      </c>
      <c r="E117" s="94">
        <f>IF(D117="","",RTD("cqg.rtd", ,"ContractData",D117, "LastPrice",, "T"))</f>
        <v>0.18</v>
      </c>
      <c r="F117" s="94">
        <f>IF(D117="","",RTD("cqg.rtd", ,"ContractData",D117, "NetLastTrade",, "T"))</f>
        <v>-1.0000000000000009E-2</v>
      </c>
      <c r="G117" s="92">
        <f>IF(D117="","",RTD("cqg.rtd",,"StudyData",D117, "Vol", "VolType=Exchange,CoCType=Contract", "Vol","D","0","ALL",,,"False","T"))</f>
        <v>331</v>
      </c>
      <c r="H117" s="92">
        <f>IF(D117="","",RTD("cqg.rtd",,"StudyData",D117, "Vol", "VolType=Exchange,CoCType=Contract", "Vol","D","-1","ALL",,,"False","T"))</f>
        <v>761</v>
      </c>
      <c r="I117" s="92">
        <f t="shared" si="42"/>
        <v>-430</v>
      </c>
      <c r="J117" s="97"/>
      <c r="K117" s="98">
        <f>IF(D117="","",IF(ISERROR(RTD("cqg.rtd",,"ContractData",D117,"PerCentNetLastTrade",,"T")/100),"",RTD("cqg.rtd",,"ContractData",D117,"PerCentNetLastTrade",,"T")/100))</f>
        <v>-5.2631578947368425E-2</v>
      </c>
      <c r="L117" s="99">
        <f t="shared" si="43"/>
        <v>-0.56504599211563733</v>
      </c>
      <c r="M117" s="94">
        <f>IF(D117="","",RTD("cqg.rtd", , "ContractData", "OptVal("&amp;D117&amp;",ImpliedVolatility,""Black-Scholes"")", "Close"))</f>
        <v>15.688000000000001</v>
      </c>
    </row>
    <row r="118" spans="2:14" x14ac:dyDescent="0.25">
      <c r="C118" s="92">
        <f t="shared" si="41"/>
        <v>2350</v>
      </c>
      <c r="D118" s="92" t="str">
        <f>IF(LEFT(RTD("cqg.rtd", ,"ContractData",$B$127&amp;C118, "Symbol",, "T"),3)="768","",RTD("cqg.rtd", ,"ContractData",$B$127&amp;C118, "Symbol",, "T"))</f>
        <v>P.US.KOSX142350</v>
      </c>
      <c r="E118" s="94">
        <f>IF(D118="","",RTD("cqg.rtd", ,"ContractData",D118, "LastPrice",, "T"))</f>
        <v>0.22</v>
      </c>
      <c r="F118" s="94">
        <f>IF(D118="","",RTD("cqg.rtd", ,"ContractData",D118, "NetLastTrade",, "T"))</f>
        <v>-1.999999999999999E-2</v>
      </c>
      <c r="G118" s="92">
        <f>IF(D118="","",RTD("cqg.rtd",,"StudyData",D118, "Vol", "VolType=Exchange,CoCType=Contract", "Vol","D","0","ALL",,,"False","T"))</f>
        <v>1240</v>
      </c>
      <c r="H118" s="92">
        <f>IF(D118="","",RTD("cqg.rtd",,"StudyData",D118, "Vol", "VolType=Exchange,CoCType=Contract", "Vol","D","-1","ALL",,,"False","T"))</f>
        <v>1409</v>
      </c>
      <c r="I118" s="92">
        <f t="shared" si="42"/>
        <v>-169</v>
      </c>
      <c r="J118" s="97"/>
      <c r="K118" s="98">
        <f>IF(D118="","",IF(ISERROR(RTD("cqg.rtd",,"ContractData",D118,"PerCentNetLastTrade",,"T")/100),"",RTD("cqg.rtd",,"ContractData",D118,"PerCentNetLastTrade",,"T")/100))</f>
        <v>-8.3333333333333343E-2</v>
      </c>
      <c r="L118" s="99">
        <f>IF(D118="","",IF(ISERROR(G118-H118),"",(G118-H118)/H118))</f>
        <v>-0.11994322214336409</v>
      </c>
      <c r="M118" s="94">
        <f>IF(D118="","",RTD("cqg.rtd", , "ContractData", "OptVal("&amp;D118&amp;",ImpliedVolatility,""Black-Scholes"")", "Close"))</f>
        <v>14.9</v>
      </c>
    </row>
    <row r="119" spans="2:14" x14ac:dyDescent="0.25">
      <c r="C119" s="92">
        <f t="shared" si="41"/>
        <v>2375</v>
      </c>
      <c r="D119" s="92" t="str">
        <f>IF(LEFT(RTD("cqg.rtd", ,"ContractData",$B$127&amp;C119, "Symbol",, "T"),3)="768","",RTD("cqg.rtd", ,"ContractData",$B$127&amp;C119, "Symbol",, "T"))</f>
        <v>P.US.KOSX142375</v>
      </c>
      <c r="E119" s="94">
        <f>IF(D119="","",RTD("cqg.rtd", ,"ContractData",D119, "LastPrice",, "T"))</f>
        <v>0.26</v>
      </c>
      <c r="F119" s="94">
        <f>IF(D119="","",RTD("cqg.rtd", ,"ContractData",D119, "NetLastTrade",, "T"))</f>
        <v>-2.0000000000000018E-2</v>
      </c>
      <c r="G119" s="92">
        <f>IF(D119="","",RTD("cqg.rtd",,"StudyData",D119, "Vol", "VolType=Exchange,CoCType=Contract", "Vol","D","0","ALL",,,"False","T"))</f>
        <v>1615</v>
      </c>
      <c r="H119" s="92">
        <f>IF(D119="","",RTD("cqg.rtd",,"StudyData",D119, "Vol", "VolType=Exchange,CoCType=Contract", "Vol","D","-1","ALL",,,"False","T"))</f>
        <v>1886</v>
      </c>
      <c r="I119" s="92">
        <f t="shared" si="42"/>
        <v>-271</v>
      </c>
      <c r="J119" s="97"/>
      <c r="K119" s="98">
        <f>IF(D119="","",IF(ISERROR(RTD("cqg.rtd",,"ContractData",D119,"PerCentNetLastTrade",,"T")/100),"",RTD("cqg.rtd",,"ContractData",D119,"PerCentNetLastTrade",,"T")/100))</f>
        <v>-7.1428571428571438E-2</v>
      </c>
      <c r="L119" s="99">
        <f t="shared" si="43"/>
        <v>-0.14369034994697774</v>
      </c>
      <c r="M119" s="94">
        <f>IF(D119="","",RTD("cqg.rtd", , "ContractData", "OptVal("&amp;D119&amp;",ImpliedVolatility,""Black-Scholes"")", "Close"))</f>
        <v>13.983000000000001</v>
      </c>
    </row>
    <row r="120" spans="2:14" x14ac:dyDescent="0.25">
      <c r="C120" s="92">
        <f t="shared" si="41"/>
        <v>2400</v>
      </c>
      <c r="D120" s="92" t="str">
        <f>IF(LEFT(RTD("cqg.rtd", ,"ContractData",$B$127&amp;C120, "Symbol",, "T"),3)="768","",RTD("cqg.rtd", ,"ContractData",$B$127&amp;C120, "Symbol",, "T"))</f>
        <v>P.US.KOSX142400</v>
      </c>
      <c r="E120" s="94">
        <f>IF(D120="","",RTD("cqg.rtd", ,"ContractData",D120, "LastPrice",, "T"))</f>
        <v>0.36</v>
      </c>
      <c r="F120" s="94">
        <f>IF(D120="","",RTD("cqg.rtd", ,"ContractData",D120, "NetLastTrade",, "T"))</f>
        <v>0</v>
      </c>
      <c r="G120" s="92">
        <f>IF(D120="","",RTD("cqg.rtd",,"StudyData",D120, "Vol", "VolType=Exchange,CoCType=Contract", "Vol","D","0","ALL",,,"False","T"))</f>
        <v>1772</v>
      </c>
      <c r="H120" s="92">
        <f>IF(D120="","",RTD("cqg.rtd",,"StudyData",D120, "Vol", "VolType=Exchange,CoCType=Contract", "Vol","D","-1","ALL",,,"False","T"))</f>
        <v>2075</v>
      </c>
      <c r="I120" s="92">
        <f t="shared" si="42"/>
        <v>-303</v>
      </c>
      <c r="J120" s="97"/>
      <c r="K120" s="98">
        <f>IF(D120="","",IF(ISERROR(RTD("cqg.rtd",,"ContractData",D120,"PerCentNetLastTrade",,"T")/100),"",RTD("cqg.rtd",,"ContractData",D120,"PerCentNetLastTrade",,"T")/100))</f>
        <v>0</v>
      </c>
      <c r="L120" s="99">
        <f t="shared" si="43"/>
        <v>-0.14602409638554217</v>
      </c>
      <c r="M120" s="94">
        <f>IF(D120="","",RTD("cqg.rtd", , "ContractData", "OptVal("&amp;D120&amp;",ImpliedVolatility,""Black-Scholes"")", "Close"))</f>
        <v>13.497</v>
      </c>
    </row>
    <row r="121" spans="2:14" x14ac:dyDescent="0.25">
      <c r="C121" s="92">
        <f t="shared" si="41"/>
        <v>2425</v>
      </c>
      <c r="D121" s="92" t="str">
        <f>IF(LEFT(RTD("cqg.rtd", ,"ContractData",$B$127&amp;C121, "Symbol",, "T"),3)="768","",RTD("cqg.rtd", ,"ContractData",$B$127&amp;C121, "Symbol",, "T"))</f>
        <v>P.US.KOSX142425</v>
      </c>
      <c r="E121" s="94">
        <f>IF(D121="","",RTD("cqg.rtd", ,"ContractData",D121, "LastPrice",, "T"))</f>
        <v>0.52</v>
      </c>
      <c r="F121" s="94">
        <f>IF(D121="","",RTD("cqg.rtd", ,"ContractData",D121, "NetLastTrade",, "T"))</f>
        <v>-1.0000000000000009E-2</v>
      </c>
      <c r="G121" s="92">
        <f>IF(D121="","",RTD("cqg.rtd",,"StudyData",D121, "Vol", "VolType=Exchange,CoCType=Contract", "Vol","D","0","ALL",,,"False","T"))</f>
        <v>1381</v>
      </c>
      <c r="H121" s="92">
        <f>IF(D121="","",RTD("cqg.rtd",,"StudyData",D121, "Vol", "VolType=Exchange,CoCType=Contract", "Vol","D","-1","ALL",,,"False","T"))</f>
        <v>2671</v>
      </c>
      <c r="I121" s="92">
        <f t="shared" si="42"/>
        <v>-1290</v>
      </c>
      <c r="J121" s="97"/>
      <c r="K121" s="98">
        <f>IF(D121="","",IF(ISERROR(RTD("cqg.rtd",,"ContractData",D121,"PerCentNetLastTrade",,"T")/100),"",RTD("cqg.rtd",,"ContractData",D121,"PerCentNetLastTrade",,"T")/100))</f>
        <v>-1.8867924528301886E-2</v>
      </c>
      <c r="L121" s="99">
        <f t="shared" si="43"/>
        <v>-0.48296518157993262</v>
      </c>
      <c r="M121" s="94">
        <f>IF(D121="","",RTD("cqg.rtd", , "ContractData", "OptVal("&amp;D121&amp;",ImpliedVolatility,""Black-Scholes"")", "Close"))</f>
        <v>13.151</v>
      </c>
    </row>
    <row r="122" spans="2:14" x14ac:dyDescent="0.25">
      <c r="C122" s="92">
        <f t="shared" si="41"/>
        <v>2450</v>
      </c>
      <c r="D122" s="92" t="str">
        <f>IF(LEFT(RTD("cqg.rtd", ,"ContractData",$B$127&amp;C122, "Symbol",, "T"),3)="768","",RTD("cqg.rtd", ,"ContractData",$B$127&amp;C122, "Symbol",, "T"))</f>
        <v>P.US.KOSX142450</v>
      </c>
      <c r="E122" s="94">
        <f>IF(D122="","",RTD("cqg.rtd", ,"ContractData",D122, "LastPrice",, "T"))</f>
        <v>0.71</v>
      </c>
      <c r="F122" s="94">
        <f>IF(D122="","",RTD("cqg.rtd", ,"ContractData",D122, "NetLastTrade",, "T"))</f>
        <v>3.9999999999999925E-2</v>
      </c>
      <c r="G122" s="92">
        <f>IF(D122="","",RTD("cqg.rtd",,"StudyData",D122, "Vol", "VolType=Exchange,CoCType=Contract", "Vol","D","0","ALL",,,"False","T"))</f>
        <v>2187</v>
      </c>
      <c r="H122" s="92">
        <f>IF(D122="","",RTD("cqg.rtd",,"StudyData",D122, "Vol", "VolType=Exchange,CoCType=Contract", "Vol","D","-1","ALL",,,"False","T"))</f>
        <v>3386</v>
      </c>
      <c r="I122" s="92">
        <f t="shared" si="42"/>
        <v>-1199</v>
      </c>
      <c r="J122" s="97"/>
      <c r="K122" s="98">
        <f>IF(D122="","",IF(ISERROR(RTD("cqg.rtd",,"ContractData",D122,"PerCentNetLastTrade",,"T")/100),"",RTD("cqg.rtd",,"ContractData",D122,"PerCentNetLastTrade",,"T")/100))</f>
        <v>5.9701492537313439E-2</v>
      </c>
      <c r="L122" s="99">
        <f t="shared" si="43"/>
        <v>-0.35410513880685174</v>
      </c>
      <c r="M122" s="94">
        <f>IF(D122="","",RTD("cqg.rtd", , "ContractData", "OptVal("&amp;D122&amp;",ImpliedVolatility,""Black-Scholes"")", "Close"))</f>
        <v>12.625999999999999</v>
      </c>
    </row>
    <row r="123" spans="2:14" x14ac:dyDescent="0.25">
      <c r="C123" s="92">
        <f t="shared" si="41"/>
        <v>2475</v>
      </c>
      <c r="D123" s="92" t="str">
        <f>IF(LEFT(RTD("cqg.rtd", ,"ContractData",$B$127&amp;C123, "Symbol",, "T"),3)="768","",RTD("cqg.rtd", ,"ContractData",$B$127&amp;C123, "Symbol",, "T"))</f>
        <v>P.US.KOSX142475</v>
      </c>
      <c r="E123" s="94">
        <f>IF(D123="","",RTD("cqg.rtd", ,"ContractData",D123, "LastPrice",, "T"))</f>
        <v>0.97</v>
      </c>
      <c r="F123" s="94">
        <f>IF(D123="","",RTD("cqg.rtd", ,"ContractData",D123, "NetLastTrade",, "T"))</f>
        <v>5.9999999999999942E-2</v>
      </c>
      <c r="G123" s="92">
        <f>IF(D123="","",RTD("cqg.rtd",,"StudyData",D123, "Vol", "VolType=Exchange,CoCType=Contract", "Vol","D","0","ALL",,,"False","T"))</f>
        <v>2034</v>
      </c>
      <c r="H123" s="92">
        <f>IF(D123="","",RTD("cqg.rtd",,"StudyData",D123, "Vol", "VolType=Exchange,CoCType=Contract", "Vol","D","-1","ALL",,,"False","T"))</f>
        <v>2993</v>
      </c>
      <c r="I123" s="92">
        <f t="shared" si="42"/>
        <v>-959</v>
      </c>
      <c r="J123" s="97"/>
      <c r="K123" s="98">
        <f>IF(D123="","",IF(ISERROR(RTD("cqg.rtd",,"ContractData",D123,"PerCentNetLastTrade",,"T")/100),"",RTD("cqg.rtd",,"ContractData",D123,"PerCentNetLastTrade",,"T")/100))</f>
        <v>6.5934065934065936E-2</v>
      </c>
      <c r="L123" s="99">
        <f t="shared" si="43"/>
        <v>-0.32041430003341131</v>
      </c>
      <c r="M123" s="94">
        <f>IF(D123="","",RTD("cqg.rtd", , "ContractData", "OptVal("&amp;D123&amp;",ImpliedVolatility,""Black-Scholes"")", "Close"))</f>
        <v>12.101000000000001</v>
      </c>
    </row>
    <row r="124" spans="2:14" x14ac:dyDescent="0.25">
      <c r="C124" s="92">
        <f t="shared" si="41"/>
        <v>2500</v>
      </c>
      <c r="D124" s="92" t="str">
        <f>IF(LEFT(RTD("cqg.rtd", ,"ContractData",$B$127&amp;C124, "Symbol",, "T"),3)="768","",RTD("cqg.rtd", ,"ContractData",$B$127&amp;C124, "Symbol",, "T"))</f>
        <v>P.US.KOSX142500</v>
      </c>
      <c r="E124" s="94">
        <f>IF(D124="","",RTD("cqg.rtd", ,"ContractData",D124, "LastPrice",, "T"))</f>
        <v>1.33</v>
      </c>
      <c r="F124" s="94">
        <f>IF(D124="","",RTD("cqg.rtd", ,"ContractData",D124, "NetLastTrade",, "T"))</f>
        <v>6.0000000000000053E-2</v>
      </c>
      <c r="G124" s="92">
        <f>IF(D124="","",RTD("cqg.rtd",,"StudyData",D124, "Vol", "VolType=Exchange,CoCType=Contract", "Vol","D","0","ALL",,,"False","T"))</f>
        <v>3126</v>
      </c>
      <c r="H124" s="92">
        <f>IF(D124="","",RTD("cqg.rtd",,"StudyData",D124, "Vol", "VolType=Exchange,CoCType=Contract", "Vol","D","-1","ALL",,,"False","T"))</f>
        <v>3224</v>
      </c>
      <c r="I124" s="92">
        <f t="shared" si="42"/>
        <v>-98</v>
      </c>
      <c r="J124" s="97"/>
      <c r="K124" s="98">
        <f>IF(D124="","",IF(ISERROR(RTD("cqg.rtd",,"ContractData",D124,"PerCentNetLastTrade",,"T")/100),"",RTD("cqg.rtd",,"ContractData",D124,"PerCentNetLastTrade",,"T")/100))</f>
        <v>4.7244094488188976E-2</v>
      </c>
      <c r="L124" s="99">
        <f t="shared" si="43"/>
        <v>-3.0397022332506202E-2</v>
      </c>
      <c r="M124" s="94">
        <f>IF(D124="","",RTD("cqg.rtd", , "ContractData", "OptVal("&amp;D124&amp;",ImpliedVolatility,""Black-Scholes"")", "Close"))</f>
        <v>11.595000000000001</v>
      </c>
    </row>
    <row r="125" spans="2:14" x14ac:dyDescent="0.25">
      <c r="C125" s="92">
        <f t="shared" si="41"/>
        <v>2525</v>
      </c>
      <c r="D125" s="92" t="str">
        <f>IF(LEFT(RTD("cqg.rtd", ,"ContractData",$B$127&amp;C125, "Symbol",, "T"),3)="768","",RTD("cqg.rtd", ,"ContractData",$B$127&amp;C125, "Symbol",, "T"))</f>
        <v>P.US.KOSX142525</v>
      </c>
      <c r="E125" s="94">
        <f>IF(D125="","",RTD("cqg.rtd", ,"ContractData",D125, "LastPrice",, "T"))</f>
        <v>1.81</v>
      </c>
      <c r="F125" s="94">
        <f>IF(D125="","",RTD("cqg.rtd", ,"ContractData",D125, "NetLastTrade",, "T"))</f>
        <v>0.10000000000000009</v>
      </c>
      <c r="G125" s="92">
        <f>IF(D125="","",RTD("cqg.rtd",,"StudyData",D125, "Vol", "VolType=Exchange,CoCType=Contract", "Vol","D","0","ALL",,,"False","T"))</f>
        <v>1541</v>
      </c>
      <c r="H125" s="92">
        <f>IF(D125="","",RTD("cqg.rtd",,"StudyData",D125, "Vol", "VolType=Exchange,CoCType=Contract", "Vol","D","-1","ALL",,,"False","T"))</f>
        <v>1313</v>
      </c>
      <c r="I125" s="92">
        <f t="shared" si="42"/>
        <v>228</v>
      </c>
      <c r="J125" s="97"/>
      <c r="K125" s="98">
        <f>IF(D125="","",IF(ISERROR(RTD("cqg.rtd",,"ContractData",D125,"PerCentNetLastTrade",,"T")/100),"",RTD("cqg.rtd",,"ContractData",D125,"PerCentNetLastTrade",,"T")/100))</f>
        <v>5.8479532163742694E-2</v>
      </c>
      <c r="L125" s="99">
        <f t="shared" si="43"/>
        <v>0.17364813404417365</v>
      </c>
      <c r="M125" s="94">
        <f>IF(D125="","",RTD("cqg.rtd", , "ContractData", "OptVal("&amp;D125&amp;",ImpliedVolatility,""Black-Scholes"")", "Close"))</f>
        <v>11.071</v>
      </c>
    </row>
    <row r="126" spans="2:14" x14ac:dyDescent="0.25">
      <c r="C126" s="92">
        <f>C127-25</f>
        <v>2550</v>
      </c>
      <c r="D126" s="92" t="str">
        <f>IF(LEFT(RTD("cqg.rtd", ,"ContractData",$B$127&amp;C126, "Symbol",, "T"),3)="768","",RTD("cqg.rtd", ,"ContractData",$B$127&amp;C126, "Symbol",, "T"))</f>
        <v>P.US.KOSX142550</v>
      </c>
      <c r="E126" s="94">
        <f>IF(D126="","",RTD("cqg.rtd", ,"ContractData",D126, "LastPrice",, "T"))</f>
        <v>2.46</v>
      </c>
      <c r="F126" s="94">
        <f>IF(D126="","",RTD("cqg.rtd", ,"ContractData",D126, "NetLastTrade",, "T"))</f>
        <v>0.12000000000000011</v>
      </c>
      <c r="G126" s="92">
        <f>IF(D126="","",RTD("cqg.rtd",,"StudyData",D126, "Vol", "VolType=Exchange,CoCType=Contract", "Vol","D","0","ALL",,,"False","T"))</f>
        <v>1517</v>
      </c>
      <c r="H126" s="92">
        <f>IF(D126="","",RTD("cqg.rtd",,"StudyData",D126, "Vol", "VolType=Exchange,CoCType=Contract", "Vol","D","-1","ALL",,,"False","T"))</f>
        <v>978</v>
      </c>
      <c r="I126" s="92">
        <f t="shared" si="42"/>
        <v>539</v>
      </c>
      <c r="J126" s="97"/>
      <c r="K126" s="98">
        <f>IF(D126="","",IF(ISERROR(RTD("cqg.rtd",,"ContractData",D126,"PerCentNetLastTrade",,"T")/100),"",RTD("cqg.rtd",,"ContractData",D126,"PerCentNetLastTrade",,"T")/100))</f>
        <v>5.1282051282051287E-2</v>
      </c>
      <c r="L126" s="99">
        <f t="shared" si="43"/>
        <v>0.55112474437627812</v>
      </c>
      <c r="M126" s="94">
        <f>IF(D126="","",RTD("cqg.rtd", , "ContractData", "OptVal("&amp;D126&amp;",ImpliedVolatility,""Black-Scholes"")", "Close"))</f>
        <v>10.564</v>
      </c>
    </row>
    <row r="127" spans="2:14" x14ac:dyDescent="0.25">
      <c r="B127" s="92" t="str">
        <f>LEFT(RTD("cqg.rtd", ,"ContractData", "P.US.KOS?2", "Symbol",, "T"),11)</f>
        <v>P.US.KOSX14</v>
      </c>
      <c r="C127" s="92" t="str">
        <f>RIGHT(RTD("cqg.rtd", ,"ContractData", "P.US.KOS?2", "Symbol",, "T"),4)</f>
        <v>2575</v>
      </c>
      <c r="D127" s="92" t="str">
        <f>IF(LEFT(RTD("cqg.rtd", ,"ContractData",$B$127&amp;C127, "Symbol",, "T"),3)="768","",RTD("cqg.rtd", ,"ContractData",$B$127&amp;C127, "Symbol",, "T"))</f>
        <v>P.US.KOSX142575</v>
      </c>
      <c r="E127" s="94">
        <f>IF(D127="","",RTD("cqg.rtd", ,"ContractData",D127, "LastPrice",, "T"))</f>
        <v>3.35</v>
      </c>
      <c r="F127" s="94">
        <f>IF(D127="","",RTD("cqg.rtd", ,"ContractData",D127, "NetLastTrade",, "T"))</f>
        <v>0.14999999999999991</v>
      </c>
      <c r="G127" s="92">
        <f>IF(D127="","",RTD("cqg.rtd",,"StudyData",D127, "Vol", "VolType=Exchange,CoCType=Contract", "Vol","D","0","ALL",,,"False","T"))</f>
        <v>801</v>
      </c>
      <c r="H127" s="92">
        <f>IF(D127="","",RTD("cqg.rtd",,"StudyData",D127, "Vol", "VolType=Exchange,CoCType=Contract", "Vol","D","-1","ALL",,,"False","T"))</f>
        <v>609</v>
      </c>
      <c r="I127" s="92">
        <f t="shared" si="42"/>
        <v>192</v>
      </c>
      <c r="J127" s="97"/>
      <c r="K127" s="98">
        <f>IF(D127="","",IF(ISERROR(RTD("cqg.rtd",,"ContractData",D127,"PerCentNetLastTrade",,"T")/100),"",RTD("cqg.rtd",,"ContractData",D127,"PerCentNetLastTrade",,"T")/100))</f>
        <v>4.6875E-2</v>
      </c>
      <c r="L127" s="99">
        <f t="shared" si="43"/>
        <v>0.31527093596059114</v>
      </c>
      <c r="M127" s="94">
        <f>IF(D127="","",RTD("cqg.rtd", , "ContractData", "OptVal("&amp;D127&amp;",ImpliedVolatility,""Black-Scholes"")", "Close"))</f>
        <v>10.147</v>
      </c>
    </row>
    <row r="128" spans="2:14" x14ac:dyDescent="0.25">
      <c r="C128" s="92">
        <f>C127+25</f>
        <v>2600</v>
      </c>
      <c r="D128" s="92" t="str">
        <f>IF(LEFT(RTD("cqg.rtd", ,"ContractData",$B$127&amp;C128, "Symbol",, "T"),3)="768","",RTD("cqg.rtd", ,"ContractData",$B$127&amp;C128, "Symbol",, "T"))</f>
        <v>P.US.KOSX142600</v>
      </c>
      <c r="E128" s="94">
        <f>IF(D128="","",RTD("cqg.rtd", ,"ContractData",D128, "LastPrice",, "T"))</f>
        <v>4.3500000000000005</v>
      </c>
      <c r="F128" s="94">
        <f>IF(D128="","",RTD("cqg.rtd", ,"ContractData",D128, "NetLastTrade",, "T"))</f>
        <v>5.0000000000000711E-2</v>
      </c>
      <c r="G128" s="92">
        <f>IF(D128="","",RTD("cqg.rtd",,"StudyData",D128, "Vol", "VolType=Exchange,CoCType=Contract", "Vol","D","0","ALL",,,"False","T"))</f>
        <v>352</v>
      </c>
      <c r="H128" s="92">
        <f>IF(D128="","",RTD("cqg.rtd",,"StudyData",D128, "Vol", "VolType=Exchange,CoCType=Contract", "Vol","D","-1","ALL",,,"False","T"))</f>
        <v>268</v>
      </c>
      <c r="I128" s="92">
        <f t="shared" si="42"/>
        <v>84</v>
      </c>
      <c r="J128" s="97"/>
      <c r="K128" s="98">
        <f>IF(D128="","",IF(ISERROR(RTD("cqg.rtd",,"ContractData",D128,"PerCentNetLastTrade",,"T")/100),"",RTD("cqg.rtd",,"ContractData",D128,"PerCentNetLastTrade",,"T")/100))</f>
        <v>1.1627906976744186E-2</v>
      </c>
      <c r="L128" s="99">
        <f t="shared" si="43"/>
        <v>0.31343283582089554</v>
      </c>
      <c r="M128" s="94">
        <f>IF(D128="","",RTD("cqg.rtd", , "ContractData", "OptVal("&amp;D128&amp;",ImpliedVolatility,""Black-Scholes"")", "Close"))</f>
        <v>9.36</v>
      </c>
    </row>
    <row r="129" spans="3:13" x14ac:dyDescent="0.25">
      <c r="C129" s="92">
        <f t="shared" ref="C129:C143" si="44">C128+25</f>
        <v>2625</v>
      </c>
      <c r="D129" s="92" t="str">
        <f>IF(LEFT(RTD("cqg.rtd", ,"ContractData",$B$127&amp;C129, "Symbol",, "T"),3)="768","",RTD("cqg.rtd", ,"ContractData",$B$127&amp;C129, "Symbol",, "T"))</f>
        <v>P.US.KOSX142625</v>
      </c>
      <c r="E129" s="94">
        <f>IF(D129="","",RTD("cqg.rtd", ,"ContractData",D129, "LastPrice",, "T"))</f>
        <v>5.75</v>
      </c>
      <c r="F129" s="94">
        <f>IF(D129="","",RTD("cqg.rtd", ,"ContractData",D129, "NetLastTrade",, "T"))</f>
        <v>4.9999999999999822E-2</v>
      </c>
      <c r="G129" s="92">
        <f>IF(D129="","",RTD("cqg.rtd",,"StudyData",D129, "Vol", "VolType=Exchange,CoCType=Contract", "Vol","D","0","ALL",,,"False","T"))</f>
        <v>128</v>
      </c>
      <c r="H129" s="92">
        <f>IF(D129="","",RTD("cqg.rtd",,"StudyData",D129, "Vol", "VolType=Exchange,CoCType=Contract", "Vol","D","-1","ALL",,,"False","T"))</f>
        <v>87</v>
      </c>
      <c r="I129" s="92">
        <f t="shared" si="42"/>
        <v>41</v>
      </c>
      <c r="J129" s="97"/>
      <c r="K129" s="98">
        <f>IF(D129="","",IF(ISERROR(RTD("cqg.rtd",,"ContractData",D129,"PerCentNetLastTrade",,"T")/100),"",RTD("cqg.rtd",,"ContractData",D129,"PerCentNetLastTrade",,"T")/100))</f>
        <v>8.771929824561403E-3</v>
      </c>
      <c r="L129" s="99">
        <f t="shared" si="43"/>
        <v>0.47126436781609193</v>
      </c>
      <c r="M129" s="94">
        <f>IF(D129="","",RTD("cqg.rtd", , "ContractData", "OptVal("&amp;D129&amp;",ImpliedVolatility,""Black-Scholes"")", "Close"))</f>
        <v>8.8650000000000002</v>
      </c>
    </row>
    <row r="130" spans="3:13" x14ac:dyDescent="0.25">
      <c r="C130" s="92">
        <f t="shared" si="44"/>
        <v>2650</v>
      </c>
      <c r="D130" s="92" t="str">
        <f>IF(LEFT(RTD("cqg.rtd", ,"ContractData",$B$127&amp;C130, "Symbol",, "T"),3)="768","",RTD("cqg.rtd", ,"ContractData",$B$127&amp;C130, "Symbol",, "T"))</f>
        <v>P.US.KOSX142650</v>
      </c>
      <c r="E130" s="94">
        <f>IF(D130="","",RTD("cqg.rtd", ,"ContractData",D130, "LastPrice",, "T"))</f>
        <v>7.3500000000000005</v>
      </c>
      <c r="F130" s="94">
        <f>IF(D130="","",RTD("cqg.rtd", ,"ContractData",D130, "NetLastTrade",, "T"))</f>
        <v>0.15000000000000036</v>
      </c>
      <c r="G130" s="92">
        <f>IF(D130="","",RTD("cqg.rtd",,"StudyData",D130, "Vol", "VolType=Exchange,CoCType=Contract", "Vol","D","0","ALL",,,"False","T"))</f>
        <v>73</v>
      </c>
      <c r="H130" s="92">
        <f>IF(D130="","",RTD("cqg.rtd",,"StudyData",D130, "Vol", "VolType=Exchange,CoCType=Contract", "Vol","D","-1","ALL",,,"False","T"))</f>
        <v>33</v>
      </c>
      <c r="I130" s="92">
        <f t="shared" si="42"/>
        <v>40</v>
      </c>
      <c r="J130" s="97"/>
      <c r="K130" s="98">
        <f>IF(D130="","",IF(ISERROR(RTD("cqg.rtd",,"ContractData",D130,"PerCentNetLastTrade",,"T")/100),"",RTD("cqg.rtd",,"ContractData",D130,"PerCentNetLastTrade",,"T")/100))</f>
        <v>2.0833333333333336E-2</v>
      </c>
      <c r="L130" s="99">
        <f t="shared" si="43"/>
        <v>1.2121212121212122</v>
      </c>
      <c r="M130" s="94">
        <f>IF(D130="","",RTD("cqg.rtd", , "ContractData", "OptVal("&amp;D130&amp;",ImpliedVolatility,""Black-Scholes"")", "Close"))</f>
        <v>7.99</v>
      </c>
    </row>
    <row r="131" spans="3:13" x14ac:dyDescent="0.25">
      <c r="C131" s="92">
        <f t="shared" si="44"/>
        <v>2675</v>
      </c>
      <c r="D131" s="92" t="str">
        <f>IF(LEFT(RTD("cqg.rtd", ,"ContractData",$B$127&amp;C131, "Symbol",, "T"),3)="768","",RTD("cqg.rtd", ,"ContractData",$B$127&amp;C131, "Symbol",, "T"))</f>
        <v>P.US.KOSX142675</v>
      </c>
      <c r="E131" s="94">
        <f>IF(D131="","",RTD("cqg.rtd", ,"ContractData",D131, "LastPrice",, "T"))</f>
        <v>9.35</v>
      </c>
      <c r="F131" s="94">
        <f>IF(D131="","",RTD("cqg.rtd", ,"ContractData",D131, "NetLastTrade",, "T"))</f>
        <v>0.25</v>
      </c>
      <c r="G131" s="92">
        <f>IF(D131="","",RTD("cqg.rtd",,"StudyData",D131, "Vol", "VolType=Exchange,CoCType=Contract", "Vol","D","0","ALL",,,"False","T"))</f>
        <v>34</v>
      </c>
      <c r="H131" s="92">
        <f>IF(D131="","",RTD("cqg.rtd",,"StudyData",D131, "Vol", "VolType=Exchange,CoCType=Contract", "Vol","D","-1","ALL",,,"False","T"))</f>
        <v>16</v>
      </c>
      <c r="I131" s="92">
        <f t="shared" si="42"/>
        <v>18</v>
      </c>
      <c r="J131" s="97"/>
      <c r="K131" s="98">
        <f>IF(D131="","",IF(ISERROR(RTD("cqg.rtd",,"ContractData",D131,"PerCentNetLastTrade",,"T")/100),"",RTD("cqg.rtd",,"ContractData",D131,"PerCentNetLastTrade",,"T")/100))</f>
        <v>2.7472527472527472E-2</v>
      </c>
      <c r="L131" s="99">
        <f t="shared" si="43"/>
        <v>1.125</v>
      </c>
      <c r="M131" s="94">
        <f>IF(D131="","",RTD("cqg.rtd", , "ContractData", "OptVal("&amp;D131&amp;",ImpliedVolatility,""Black-Scholes"")", "Close"))</f>
        <v>7.3620000000000001</v>
      </c>
    </row>
    <row r="132" spans="3:13" x14ac:dyDescent="0.25">
      <c r="C132" s="92">
        <f t="shared" si="44"/>
        <v>2700</v>
      </c>
      <c r="D132" s="92" t="str">
        <f>IF(LEFT(RTD("cqg.rtd", ,"ContractData",$B$127&amp;C132, "Symbol",, "T"),3)="768","",RTD("cqg.rtd", ,"ContractData",$B$127&amp;C132, "Symbol",, "T"))</f>
        <v>P.US.KOSX142700</v>
      </c>
      <c r="E132" s="94">
        <f>IF(D132="","",RTD("cqg.rtd", ,"ContractData",D132, "LastPrice",, "T"))</f>
        <v>11.4</v>
      </c>
      <c r="F132" s="94">
        <f>IF(D132="","",RTD("cqg.rtd", ,"ContractData",D132, "NetLastTrade",, "T"))</f>
        <v>0.30000000000000071</v>
      </c>
      <c r="G132" s="92" t="str">
        <f>IF(D132="","",RTD("cqg.rtd",,"StudyData",D132, "Vol", "VolType=Exchange,CoCType=Contract", "Vol","D","0","ALL",,,"False","T"))</f>
        <v/>
      </c>
      <c r="H132" s="92">
        <f>IF(D132="","",RTD("cqg.rtd",,"StudyData",D132, "Vol", "VolType=Exchange,CoCType=Contract", "Vol","D","-1","ALL",,,"False","T"))</f>
        <v>4</v>
      </c>
      <c r="I132" s="92" t="str">
        <f t="shared" si="42"/>
        <v/>
      </c>
      <c r="J132" s="97"/>
      <c r="K132" s="98">
        <f>IF(D132="","",IF(ISERROR(RTD("cqg.rtd",,"ContractData",D132,"PerCentNetLastTrade",,"T")/100),"",RTD("cqg.rtd",,"ContractData",D132,"PerCentNetLastTrade",,"T")/100))</f>
        <v>2.7027027027027025E-2</v>
      </c>
      <c r="L132" s="99" t="str">
        <f t="shared" si="43"/>
        <v/>
      </c>
      <c r="M132" s="94" t="str">
        <f>IF(D132="","",RTD("cqg.rtd", , "ContractData", "OptVal("&amp;D132&amp;",ImpliedVolatility,""Black-Scholes"")", "Close"))</f>
        <v/>
      </c>
    </row>
    <row r="133" spans="3:13" x14ac:dyDescent="0.25">
      <c r="C133" s="92">
        <f t="shared" si="44"/>
        <v>2725</v>
      </c>
      <c r="D133" s="92" t="str">
        <f>IF(LEFT(RTD("cqg.rtd", ,"ContractData",$B$127&amp;C133, "Symbol",, "T"),3)="768","",RTD("cqg.rtd", ,"ContractData",$B$127&amp;C133, "Symbol",, "T"))</f>
        <v>P.US.KOSX142725</v>
      </c>
      <c r="E133" s="94">
        <f>IF(D133="","",RTD("cqg.rtd", ,"ContractData",D133, "LastPrice",, "T"))</f>
        <v>13.4</v>
      </c>
      <c r="F133" s="94">
        <f>IF(D133="","",RTD("cqg.rtd", ,"ContractData",D133, "NetLastTrade",, "T"))</f>
        <v>-0.84999999999999964</v>
      </c>
      <c r="G133" s="92" t="str">
        <f>IF(D133="","",RTD("cqg.rtd",,"StudyData",D133, "Vol", "VolType=Exchange,CoCType=Contract", "Vol","D","0","ALL",,,"False","T"))</f>
        <v/>
      </c>
      <c r="H133" s="92" t="str">
        <f>IF(D133="","",RTD("cqg.rtd",,"StudyData",D133, "Vol", "VolType=Exchange,CoCType=Contract", "Vol","D","-1","ALL",,,"False","T"))</f>
        <v/>
      </c>
      <c r="I133" s="92" t="str">
        <f t="shared" si="42"/>
        <v/>
      </c>
      <c r="J133" s="97"/>
      <c r="K133" s="98">
        <f>IF(D133="","",IF(ISERROR(RTD("cqg.rtd",,"ContractData",D133,"PerCentNetLastTrade",,"T")/100),"",RTD("cqg.rtd",,"ContractData",D133,"PerCentNetLastTrade",,"T")/100))</f>
        <v>-5.9649122807017542E-2</v>
      </c>
      <c r="L133" s="99" t="str">
        <f t="shared" si="43"/>
        <v/>
      </c>
      <c r="M133" s="94" t="str">
        <f>IF(D133="","",RTD("cqg.rtd", , "ContractData", "OptVal("&amp;D133&amp;",ImpliedVolatility,""Black-Scholes"")", "Close"))</f>
        <v/>
      </c>
    </row>
    <row r="134" spans="3:13" x14ac:dyDescent="0.25">
      <c r="C134" s="92">
        <f t="shared" si="44"/>
        <v>2750</v>
      </c>
      <c r="D134" s="92" t="str">
        <f>IF(LEFT(RTD("cqg.rtd", ,"ContractData",$B$127&amp;C134, "Symbol",, "T"),3)="768","",RTD("cqg.rtd", ,"ContractData",$B$127&amp;C134, "Symbol",, "T"))</f>
        <v>P.US.KOSX142750</v>
      </c>
      <c r="E134" s="94">
        <f>IF(D134="","",RTD("cqg.rtd", ,"ContractData",D134, "LastPrice",, "T"))</f>
        <v>14.950000000000001</v>
      </c>
      <c r="F134" s="94">
        <f>IF(D134="","",RTD("cqg.rtd", ,"ContractData",D134, "NetLastTrade",, "T"))</f>
        <v>-0.64999999999999858</v>
      </c>
      <c r="G134" s="92" t="str">
        <f>IF(D134="","",RTD("cqg.rtd",,"StudyData",D134, "Vol", "VolType=Exchange,CoCType=Contract", "Vol","D","0","ALL",,,"False","T"))</f>
        <v/>
      </c>
      <c r="H134" s="92" t="str">
        <f>IF(D134="","",RTD("cqg.rtd",,"StudyData",D134, "Vol", "VolType=Exchange,CoCType=Contract", "Vol","D","-1","ALL",,,"False","T"))</f>
        <v/>
      </c>
      <c r="I134" s="92" t="str">
        <f t="shared" si="42"/>
        <v/>
      </c>
      <c r="J134" s="97"/>
      <c r="K134" s="98">
        <f>IF(D134="","",IF(ISERROR(RTD("cqg.rtd",,"ContractData",D134,"PerCentNetLastTrade",,"T")/100),"",RTD("cqg.rtd",,"ContractData",D134,"PerCentNetLastTrade",,"T")/100))</f>
        <v>-4.1666666666666671E-2</v>
      </c>
      <c r="L134" s="99" t="str">
        <f t="shared" si="43"/>
        <v/>
      </c>
      <c r="M134" s="94" t="str">
        <f>IF(D134="","",RTD("cqg.rtd", , "ContractData", "OptVal("&amp;D134&amp;",ImpliedVolatility,""Black-Scholes"")", "Close"))</f>
        <v/>
      </c>
    </row>
    <row r="135" spans="3:13" x14ac:dyDescent="0.25">
      <c r="C135" s="92">
        <f t="shared" si="44"/>
        <v>2775</v>
      </c>
      <c r="D135" s="92" t="str">
        <f>IF(LEFT(RTD("cqg.rtd", ,"ContractData",$B$127&amp;C135, "Symbol",, "T"),3)="768","",RTD("cqg.rtd", ,"ContractData",$B$127&amp;C135, "Symbol",, "T"))</f>
        <v>P.US.KOSX142775</v>
      </c>
      <c r="E135" s="94">
        <f>IF(D135="","",RTD("cqg.rtd", ,"ContractData",D135, "LastPrice",, "T"))</f>
        <v>18.150000000000002</v>
      </c>
      <c r="F135" s="94">
        <f>IF(D135="","",RTD("cqg.rtd", ,"ContractData",D135, "NetLastTrade",, "T"))</f>
        <v>0.25</v>
      </c>
      <c r="G135" s="92" t="str">
        <f>IF(D135="","",RTD("cqg.rtd",,"StudyData",D135, "Vol", "VolType=Exchange,CoCType=Contract", "Vol","D","0","ALL",,,"False","T"))</f>
        <v/>
      </c>
      <c r="H135" s="92" t="str">
        <f>IF(D135="","",RTD("cqg.rtd",,"StudyData",D135, "Vol", "VolType=Exchange,CoCType=Contract", "Vol","D","-1","ALL",,,"False","T"))</f>
        <v/>
      </c>
      <c r="I135" s="92" t="str">
        <f t="shared" si="42"/>
        <v/>
      </c>
      <c r="J135" s="97"/>
      <c r="K135" s="98">
        <f>IF(D135="","",IF(ISERROR(RTD("cqg.rtd",,"ContractData",D135,"PerCentNetLastTrade",,"T")/100),"",RTD("cqg.rtd",,"ContractData",D135,"PerCentNetLastTrade",,"T")/100))</f>
        <v>1.3966480446927373E-2</v>
      </c>
      <c r="L135" s="99" t="str">
        <f t="shared" si="43"/>
        <v/>
      </c>
      <c r="M135" s="94" t="str">
        <f>IF(D135="","",RTD("cqg.rtd", , "ContractData", "OptVal("&amp;D135&amp;",ImpliedVolatility,""Black-Scholes"")", "Close"))</f>
        <v/>
      </c>
    </row>
    <row r="136" spans="3:13" x14ac:dyDescent="0.25">
      <c r="C136" s="92">
        <f t="shared" si="44"/>
        <v>2800</v>
      </c>
      <c r="D136" s="92" t="str">
        <f>IF(LEFT(RTD("cqg.rtd", ,"ContractData",$B$127&amp;C136, "Symbol",, "T"),3)="768","",RTD("cqg.rtd", ,"ContractData",$B$127&amp;C136, "Symbol",, "T"))</f>
        <v>P.US.KOSX142800</v>
      </c>
      <c r="E136" s="94">
        <f>IF(D136="","",RTD("cqg.rtd", ,"ContractData",D136, "LastPrice",, "T"))</f>
        <v>20.350000000000001</v>
      </c>
      <c r="F136" s="94">
        <f>IF(D136="","",RTD("cqg.rtd", ,"ContractData",D136, "NetLastTrade",, "T"))</f>
        <v>0</v>
      </c>
      <c r="G136" s="92" t="str">
        <f>IF(D136="","",RTD("cqg.rtd",,"StudyData",D136, "Vol", "VolType=Exchange,CoCType=Contract", "Vol","D","0","ALL",,,"False","T"))</f>
        <v/>
      </c>
      <c r="H136" s="92" t="str">
        <f>IF(D136="","",RTD("cqg.rtd",,"StudyData",D136, "Vol", "VolType=Exchange,CoCType=Contract", "Vol","D","-1","ALL",,,"False","T"))</f>
        <v/>
      </c>
      <c r="I136" s="92" t="str">
        <f t="shared" si="42"/>
        <v/>
      </c>
      <c r="J136" s="97"/>
      <c r="K136" s="98">
        <f>IF(D136="","",IF(ISERROR(RTD("cqg.rtd",,"ContractData",D136,"PerCentNetLastTrade",,"T")/100),"",RTD("cqg.rtd",,"ContractData",D136,"PerCentNetLastTrade",,"T")/100))</f>
        <v>0</v>
      </c>
      <c r="L136" s="99" t="str">
        <f t="shared" si="43"/>
        <v/>
      </c>
      <c r="M136" s="94" t="str">
        <f>IF(D136="","",RTD("cqg.rtd", , "ContractData", "OptVal("&amp;D136&amp;",ImpliedVolatility,""Black-Scholes"")", "Close"))</f>
        <v/>
      </c>
    </row>
    <row r="137" spans="3:13" x14ac:dyDescent="0.25">
      <c r="C137" s="92">
        <f t="shared" si="44"/>
        <v>2825</v>
      </c>
      <c r="D137" s="92" t="str">
        <f>IF(LEFT(RTD("cqg.rtd", ,"ContractData",$B$127&amp;C137, "Symbol",, "T"),3)="768","",RTD("cqg.rtd", ,"ContractData",$B$127&amp;C137, "Symbol",, "T"))</f>
        <v>P.US.KOSX142825</v>
      </c>
      <c r="E137" s="94">
        <f>IF(D137="","",RTD("cqg.rtd", ,"ContractData",D137, "LastPrice",, "T"))</f>
        <v>23.2</v>
      </c>
      <c r="F137" s="94">
        <f>IF(D137="","",RTD("cqg.rtd", ,"ContractData",D137, "NetLastTrade",, "T"))</f>
        <v>-0.44999999999999929</v>
      </c>
      <c r="G137" s="92" t="str">
        <f>IF(D137="","",RTD("cqg.rtd",,"StudyData",D137, "Vol", "VolType=Exchange,CoCType=Contract", "Vol","D","0","ALL",,,"False","T"))</f>
        <v/>
      </c>
      <c r="H137" s="92" t="str">
        <f>IF(D137="","",RTD("cqg.rtd",,"StudyData",D137, "Vol", "VolType=Exchange,CoCType=Contract", "Vol","D","-1","ALL",,,"False","T"))</f>
        <v/>
      </c>
      <c r="I137" s="92" t="str">
        <f t="shared" si="42"/>
        <v/>
      </c>
      <c r="J137" s="97"/>
      <c r="K137" s="98">
        <f>IF(D137="","",IF(ISERROR(RTD("cqg.rtd",,"ContractData",D137,"PerCentNetLastTrade",,"T")/100),"",RTD("cqg.rtd",,"ContractData",D137,"PerCentNetLastTrade",,"T")/100))</f>
        <v>1.7543859649122806E-2</v>
      </c>
      <c r="L137" s="99" t="str">
        <f t="shared" si="43"/>
        <v/>
      </c>
      <c r="M137" s="94" t="str">
        <f>IF(D137="","",RTD("cqg.rtd", , "ContractData", "OptVal("&amp;D137&amp;",ImpliedVolatility,""Black-Scholes"")", "Close"))</f>
        <v/>
      </c>
    </row>
    <row r="138" spans="3:13" x14ac:dyDescent="0.25">
      <c r="C138" s="92">
        <f t="shared" si="44"/>
        <v>2850</v>
      </c>
      <c r="D138" s="92" t="str">
        <f>IF(LEFT(RTD("cqg.rtd", ,"ContractData",$B$127&amp;C138, "Symbol",, "T"),3)="768","",RTD("cqg.rtd", ,"ContractData",$B$127&amp;C138, "Symbol",, "T"))</f>
        <v>P.US.KOSX142850</v>
      </c>
      <c r="E138" s="94">
        <f>IF(D138="","",RTD("cqg.rtd", ,"ContractData",D138, "LastPrice",, "T"))</f>
        <v>25.650000000000002</v>
      </c>
      <c r="F138" s="94">
        <f>IF(D138="","",RTD("cqg.rtd", ,"ContractData",D138, "NetLastTrade",, "T"))</f>
        <v>0</v>
      </c>
      <c r="G138" s="92" t="str">
        <f>IF(D138="","",RTD("cqg.rtd",,"StudyData",D138, "Vol", "VolType=Exchange,CoCType=Contract", "Vol","D","0","ALL",,,"False","T"))</f>
        <v/>
      </c>
      <c r="H138" s="92" t="str">
        <f>IF(D138="","",RTD("cqg.rtd",,"StudyData",D138, "Vol", "VolType=Exchange,CoCType=Contract", "Vol","D","-1","ALL",,,"False","T"))</f>
        <v/>
      </c>
      <c r="I138" s="92" t="str">
        <f t="shared" si="42"/>
        <v/>
      </c>
      <c r="J138" s="97"/>
      <c r="K138" s="98">
        <f>IF(D138="","",IF(ISERROR(RTD("cqg.rtd",,"ContractData",D138,"PerCentNetLastTrade",,"T")/100),"",RTD("cqg.rtd",,"ContractData",D138,"PerCentNetLastTrade",,"T")/100))</f>
        <v>3.9138943248532287E-3</v>
      </c>
      <c r="L138" s="99" t="str">
        <f t="shared" si="43"/>
        <v/>
      </c>
      <c r="M138" s="94" t="str">
        <f>IF(D138="","",RTD("cqg.rtd", , "ContractData", "OptVal("&amp;D138&amp;",ImpliedVolatility,""Black-Scholes"")", "Close"))</f>
        <v/>
      </c>
    </row>
    <row r="139" spans="3:13" x14ac:dyDescent="0.25">
      <c r="C139" s="92">
        <f t="shared" si="44"/>
        <v>2875</v>
      </c>
      <c r="D139" s="92" t="str">
        <f>IF(LEFT(RTD("cqg.rtd", ,"ContractData",$B$127&amp;C139, "Symbol",, "T"),3)="768","",RTD("cqg.rtd", ,"ContractData",$B$127&amp;C139, "Symbol",, "T"))</f>
        <v>P.US.KOSX142875</v>
      </c>
      <c r="E139" s="94">
        <f>IF(D139="","",RTD("cqg.rtd", ,"ContractData",D139, "LastPrice",, "T"))</f>
        <v>28.150000000000002</v>
      </c>
      <c r="F139" s="94" t="str">
        <f>IF(D139="","",RTD("cqg.rtd", ,"ContractData",D139, "NetLastTrade",, "T"))</f>
        <v/>
      </c>
      <c r="G139" s="92" t="str">
        <f>IF(D139="","",RTD("cqg.rtd",,"StudyData",D139, "Vol", "VolType=Exchange,CoCType=Contract", "Vol","D","0","ALL",,,"False","T"))</f>
        <v/>
      </c>
      <c r="H139" s="92" t="str">
        <f>IF(D139="","",RTD("cqg.rtd",,"StudyData",D139, "Vol", "VolType=Exchange,CoCType=Contract", "Vol","D","-1","ALL",,,"False","T"))</f>
        <v/>
      </c>
      <c r="I139" s="92" t="str">
        <f t="shared" si="42"/>
        <v/>
      </c>
      <c r="J139" s="97"/>
      <c r="K139" s="98">
        <f>IF(D139="","",IF(ISERROR(RTD("cqg.rtd",,"ContractData",D139,"PerCentNetLastTrade",,"T")/100),"",RTD("cqg.rtd",,"ContractData",D139,"PerCentNetLastTrade",,"T")/100))</f>
        <v>1.6245487364620937E-2</v>
      </c>
      <c r="L139" s="99" t="str">
        <f t="shared" si="43"/>
        <v/>
      </c>
      <c r="M139" s="94" t="str">
        <f>IF(D139="","",RTD("cqg.rtd", , "ContractData", "OptVal("&amp;D139&amp;",ImpliedVolatility,""Black-Scholes"")", "Close"))</f>
        <v/>
      </c>
    </row>
    <row r="140" spans="3:13" x14ac:dyDescent="0.25">
      <c r="C140" s="92">
        <f t="shared" si="44"/>
        <v>2900</v>
      </c>
      <c r="D140" s="92" t="str">
        <f>IF(LEFT(RTD("cqg.rtd", ,"ContractData",$B$127&amp;C140, "Symbol",, "T"),3)="768","",RTD("cqg.rtd", ,"ContractData",$B$127&amp;C140, "Symbol",, "T"))</f>
        <v>P.US.KOSX142900</v>
      </c>
      <c r="E140" s="94">
        <f>IF(D140="","",RTD("cqg.rtd", ,"ContractData",D140, "LastPrice",, "T"))</f>
        <v>30.650000000000002</v>
      </c>
      <c r="F140" s="94">
        <f>IF(D140="","",RTD("cqg.rtd", ,"ContractData",D140, "NetLastTrade",, "T"))</f>
        <v>-0.54999999999999716</v>
      </c>
      <c r="G140" s="92" t="str">
        <f>IF(D140="","",RTD("cqg.rtd",,"StudyData",D140, "Vol", "VolType=Exchange,CoCType=Contract", "Vol","D","0","ALL",,,"False","T"))</f>
        <v/>
      </c>
      <c r="H140" s="92" t="str">
        <f>IF(D140="","",RTD("cqg.rtd",,"StudyData",D140, "Vol", "VolType=Exchange,CoCType=Contract", "Vol","D","-1","ALL",,,"False","T"))</f>
        <v/>
      </c>
      <c r="I140" s="92" t="str">
        <f t="shared" ref="I140:I143" si="45">IF(D140="","",IF(ISERROR(G140-H140),"",G140-H140))</f>
        <v/>
      </c>
      <c r="J140" s="97"/>
      <c r="K140" s="98">
        <f>IF(D140="","",IF(ISERROR(RTD("cqg.rtd",,"ContractData",D140,"PerCentNetLastTrade",,"T")/100),"",RTD("cqg.rtd",,"ContractData",D140,"PerCentNetLastTrade",,"T")/100))</f>
        <v>1.4900662251655629E-2</v>
      </c>
      <c r="L140" s="99" t="str">
        <f t="shared" ref="L140:L143" si="46">IF(D140="","",IF(ISERROR(G140-H140),"",(G140-H140)/H140))</f>
        <v/>
      </c>
      <c r="M140" s="94" t="str">
        <f>IF(D140="","",RTD("cqg.rtd", , "ContractData", "OptVal("&amp;D140&amp;",ImpliedVolatility,""Black-Scholes"")", "Close"))</f>
        <v/>
      </c>
    </row>
    <row r="141" spans="3:13" x14ac:dyDescent="0.25">
      <c r="C141" s="92">
        <f t="shared" si="44"/>
        <v>2925</v>
      </c>
      <c r="D141" s="92" t="str">
        <f>IF(LEFT(RTD("cqg.rtd", ,"ContractData",$B$127&amp;C141, "Symbol",, "T"),3)="768","",RTD("cqg.rtd", ,"ContractData",$B$127&amp;C141, "Symbol",, "T"))</f>
        <v>P.US.KOSX142925</v>
      </c>
      <c r="E141" s="94">
        <f>IF(D141="","",RTD("cqg.rtd", ,"ContractData",D141, "LastPrice",, "T"))</f>
        <v>33.1</v>
      </c>
      <c r="F141" s="94">
        <f>IF(D141="","",RTD("cqg.rtd", ,"ContractData",D141, "NetLastTrade",, "T"))</f>
        <v>-1.1000000000000014</v>
      </c>
      <c r="G141" s="92" t="str">
        <f>IF(D141="","",RTD("cqg.rtd",,"StudyData",D141, "Vol", "VolType=Exchange,CoCType=Contract", "Vol","D","0","ALL",,,"False","T"))</f>
        <v/>
      </c>
      <c r="H141" s="92" t="str">
        <f>IF(D141="","",RTD("cqg.rtd",,"StudyData",D141, "Vol", "VolType=Exchange,CoCType=Contract", "Vol","D","-1","ALL",,,"False","T"))</f>
        <v/>
      </c>
      <c r="I141" s="92" t="str">
        <f t="shared" si="45"/>
        <v/>
      </c>
      <c r="J141" s="97"/>
      <c r="K141" s="98">
        <f>IF(D141="","",IF(ISERROR(RTD("cqg.rtd",,"ContractData",D141,"PerCentNetLastTrade",,"T")/100),"",RTD("cqg.rtd",,"ContractData",D141,"PerCentNetLastTrade",,"T")/100))</f>
        <v>1.2232415902140671E-2</v>
      </c>
      <c r="L141" s="99" t="str">
        <f t="shared" si="46"/>
        <v/>
      </c>
      <c r="M141" s="94" t="str">
        <f>IF(D141="","",RTD("cqg.rtd", , "ContractData", "OptVal("&amp;D141&amp;",ImpliedVolatility,""Black-Scholes"")", "Close"))</f>
        <v/>
      </c>
    </row>
    <row r="142" spans="3:13" x14ac:dyDescent="0.25">
      <c r="C142" s="92">
        <f t="shared" si="44"/>
        <v>2950</v>
      </c>
      <c r="D142" s="92" t="str">
        <f>IF(LEFT(RTD("cqg.rtd", ,"ContractData",$B$127&amp;C142, "Symbol",, "T"),3)="768","",RTD("cqg.rtd", ,"ContractData",$B$127&amp;C142, "Symbol",, "T"))</f>
        <v>P.US.KOSX142950</v>
      </c>
      <c r="E142" s="94">
        <f>IF(D142="","",RTD("cqg.rtd", ,"ContractData",D142, "LastPrice",, "T"))</f>
        <v>35.6</v>
      </c>
      <c r="F142" s="94">
        <f>IF(D142="","",RTD("cqg.rtd", ,"ContractData",D142, "NetLastTrade",, "T"))</f>
        <v>-4.3999999999999986</v>
      </c>
      <c r="G142" s="92" t="str">
        <f>IF(D142="","",RTD("cqg.rtd",,"StudyData",D142, "Vol", "VolType=Exchange,CoCType=Contract", "Vol","D","0","ALL",,,"False","T"))</f>
        <v/>
      </c>
      <c r="H142" s="92" t="str">
        <f>IF(D142="","",RTD("cqg.rtd",,"StudyData",D142, "Vol", "VolType=Exchange,CoCType=Contract", "Vol","D","-1","ALL",,,"False","T"))</f>
        <v/>
      </c>
      <c r="I142" s="92" t="str">
        <f t="shared" si="45"/>
        <v/>
      </c>
      <c r="J142" s="97"/>
      <c r="K142" s="98">
        <f>IF(D142="","",IF(ISERROR(RTD("cqg.rtd",,"ContractData",D142,"PerCentNetLastTrade",,"T")/100),"",RTD("cqg.rtd",,"ContractData",D142,"PerCentNetLastTrade",,"T")/100))</f>
        <v>1.2802275960170697E-2</v>
      </c>
      <c r="L142" s="99" t="str">
        <f t="shared" si="46"/>
        <v/>
      </c>
      <c r="M142" s="94" t="str">
        <f>IF(D142="","",RTD("cqg.rtd", , "ContractData", "OptVal("&amp;D142&amp;",ImpliedVolatility,""Black-Scholes"")", "Close"))</f>
        <v/>
      </c>
    </row>
    <row r="143" spans="3:13" x14ac:dyDescent="0.25">
      <c r="C143" s="92">
        <f t="shared" si="44"/>
        <v>2975</v>
      </c>
      <c r="D143" s="92" t="str">
        <f>IF(LEFT(RTD("cqg.rtd", ,"ContractData",$B$127&amp;C143, "Symbol",, "T"),3)="768","",RTD("cqg.rtd", ,"ContractData",$B$127&amp;C143, "Symbol",, "T"))</f>
        <v/>
      </c>
      <c r="E143" s="94" t="str">
        <f>IF(D143="","",RTD("cqg.rtd", ,"ContractData",D143, "LastPrice",, "T"))</f>
        <v/>
      </c>
      <c r="F143" s="94" t="str">
        <f>IF(D143="","",RTD("cqg.rtd", ,"ContractData",D143, "NetLastTrade",, "T"))</f>
        <v/>
      </c>
      <c r="G143" s="92" t="str">
        <f>IF(D143="","",RTD("cqg.rtd",,"StudyData",D143, "Vol", "VolType=Exchange,CoCType=Contract", "Vol","D","0","ALL",,,"False","T"))</f>
        <v/>
      </c>
      <c r="H143" s="92" t="str">
        <f>IF(D143="","",RTD("cqg.rtd",,"StudyData",D143, "Vol", "VolType=Exchange,CoCType=Contract", "Vol","D","-1","ALL",,,"False","T"))</f>
        <v/>
      </c>
      <c r="I143" s="92" t="str">
        <f t="shared" si="45"/>
        <v/>
      </c>
      <c r="J143" s="97"/>
      <c r="K143" s="98" t="str">
        <f>IF(D143="","",IF(ISERROR(RTD("cqg.rtd",,"ContractData",D143,"PerCentNetLastTrade",,"T")/100),"",RTD("cqg.rtd",,"ContractData",D143,"PerCentNetLastTrade",,"T")/100))</f>
        <v/>
      </c>
      <c r="L143" s="99" t="str">
        <f t="shared" si="46"/>
        <v/>
      </c>
      <c r="M143" s="94" t="str">
        <f>IF(D143="","",RTD("cqg.rtd", , "ContractData", "OptVal("&amp;D143&amp;",ImpliedVolatility,""Black-Scholes"")", "Close"))</f>
        <v/>
      </c>
    </row>
    <row r="145" spans="3:14" x14ac:dyDescent="0.25">
      <c r="E145" s="92" t="s">
        <v>1</v>
      </c>
      <c r="F145" s="92" t="s">
        <v>2</v>
      </c>
      <c r="G145" s="92" t="s">
        <v>3</v>
      </c>
      <c r="H145" s="92" t="s">
        <v>4</v>
      </c>
      <c r="I145" s="92" t="s">
        <v>5</v>
      </c>
      <c r="J145" s="100"/>
      <c r="K145" s="92" t="s">
        <v>22</v>
      </c>
      <c r="L145" s="93" t="s">
        <v>23</v>
      </c>
      <c r="M145" s="101"/>
      <c r="N145" s="100"/>
    </row>
    <row r="146" spans="3:14" x14ac:dyDescent="0.25">
      <c r="C146" s="92">
        <f t="shared" ref="C146:C149" si="47">C147-25</f>
        <v>2175</v>
      </c>
      <c r="D146" s="92" t="str">
        <f>IF(LEFT(RTD("cqg.rtd", ,"ContractData",$B$162&amp;C146, "Symbol",, "T"),3)="768","",RTD("cqg.rtd", ,"ContractData",$B$162&amp;C146, "Symbol",, "T"))</f>
        <v/>
      </c>
      <c r="E146" s="94" t="str">
        <f>IF(D146="","",RTD("cqg.rtd", ,"ContractData",D146, "LastPrice",, "T"))</f>
        <v/>
      </c>
      <c r="F146" s="94" t="str">
        <f>IF(D146="","",RTD("cqg.rtd", ,"ContractData",D146, "NetLastTrade",, "T"))</f>
        <v/>
      </c>
      <c r="G146" s="92" t="str">
        <f>IF(D146="","",RTD("cqg.rtd",,"StudyData",D146, "Vol", "VolType=Exchange,CoCType=Contract", "Vol","D","0","ALL",,,"False","T"))</f>
        <v/>
      </c>
      <c r="H146" s="92" t="str">
        <f>IF(D146="","",RTD("cqg.rtd",,"StudyData",D146, "Vol", "VolType=Exchange,CoCType=Contract", "Vol","D","-1","ALL",,,"False","T"))</f>
        <v/>
      </c>
      <c r="I146" s="92" t="str">
        <f t="shared" ref="I146:I149" si="48">IF(D146="","",IF(ISERROR(G146-H146),"",G146-H146))</f>
        <v/>
      </c>
      <c r="J146" s="97"/>
      <c r="K146" s="98" t="str">
        <f>IF(D146="","",IF(ISERROR(RTD("cqg.rtd",,"ContractData",D146,"PerCentNetLastTrade",,"T")/100),"",RTD("cqg.rtd",,"ContractData",D146,"PerCentNetLastTrade",,"T")/100))</f>
        <v/>
      </c>
      <c r="L146" s="99" t="str">
        <f t="shared" ref="L146:L149" si="49">IF(D146="","",IF(ISERROR(G146-H146),"",(G146-H146)/H146))</f>
        <v/>
      </c>
      <c r="M146" s="101"/>
      <c r="N146" s="100"/>
    </row>
    <row r="147" spans="3:14" x14ac:dyDescent="0.25">
      <c r="C147" s="92">
        <f t="shared" si="47"/>
        <v>2200</v>
      </c>
      <c r="D147" s="92" t="str">
        <f>IF(LEFT(RTD("cqg.rtd", ,"ContractData",$B$162&amp;C147, "Symbol",, "T"),3)="768","",RTD("cqg.rtd", ,"ContractData",$B$162&amp;C147, "Symbol",, "T"))</f>
        <v/>
      </c>
      <c r="E147" s="94" t="str">
        <f>IF(D147="","",RTD("cqg.rtd", ,"ContractData",D147, "LastPrice",, "T"))</f>
        <v/>
      </c>
      <c r="F147" s="94" t="str">
        <f>IF(D147="","",RTD("cqg.rtd", ,"ContractData",D147, "NetLastTrade",, "T"))</f>
        <v/>
      </c>
      <c r="G147" s="92" t="str">
        <f>IF(D147="","",RTD("cqg.rtd",,"StudyData",D147, "Vol", "VolType=Exchange,CoCType=Contract", "Vol","D","0","ALL",,,"False","T"))</f>
        <v/>
      </c>
      <c r="H147" s="92" t="str">
        <f>IF(D147="","",RTD("cqg.rtd",,"StudyData",D147, "Vol", "VolType=Exchange,CoCType=Contract", "Vol","D","-1","ALL",,,"False","T"))</f>
        <v/>
      </c>
      <c r="I147" s="92" t="str">
        <f t="shared" si="48"/>
        <v/>
      </c>
      <c r="J147" s="97"/>
      <c r="K147" s="98" t="str">
        <f>IF(D147="","",IF(ISERROR(RTD("cqg.rtd",,"ContractData",D147,"PerCentNetLastTrade",,"T")/100),"",RTD("cqg.rtd",,"ContractData",D147,"PerCentNetLastTrade",,"T")/100))</f>
        <v/>
      </c>
      <c r="L147" s="99" t="str">
        <f t="shared" si="49"/>
        <v/>
      </c>
      <c r="M147" s="101"/>
      <c r="N147" s="100"/>
    </row>
    <row r="148" spans="3:14" x14ac:dyDescent="0.25">
      <c r="C148" s="92">
        <f t="shared" si="47"/>
        <v>2225</v>
      </c>
      <c r="D148" s="92" t="str">
        <f>IF(LEFT(RTD("cqg.rtd", ,"ContractData",$B$162&amp;C148, "Symbol",, "T"),3)="768","",RTD("cqg.rtd", ,"ContractData",$B$162&amp;C148, "Symbol",, "T"))</f>
        <v/>
      </c>
      <c r="E148" s="94" t="str">
        <f>IF(D148="","",RTD("cqg.rtd", ,"ContractData",D148, "LastPrice",, "T"))</f>
        <v/>
      </c>
      <c r="F148" s="94" t="str">
        <f>IF(D148="","",RTD("cqg.rtd", ,"ContractData",D148, "NetLastTrade",, "T"))</f>
        <v/>
      </c>
      <c r="G148" s="92" t="str">
        <f>IF(D148="","",RTD("cqg.rtd",,"StudyData",D148, "Vol", "VolType=Exchange,CoCType=Contract", "Vol","D","0","ALL",,,"False","T"))</f>
        <v/>
      </c>
      <c r="H148" s="92" t="str">
        <f>IF(D148="","",RTD("cqg.rtd",,"StudyData",D148, "Vol", "VolType=Exchange,CoCType=Contract", "Vol","D","-1","ALL",,,"False","T"))</f>
        <v/>
      </c>
      <c r="I148" s="92" t="str">
        <f t="shared" si="48"/>
        <v/>
      </c>
      <c r="J148" s="97"/>
      <c r="K148" s="98" t="str">
        <f>IF(D148="","",IF(ISERROR(RTD("cqg.rtd",,"ContractData",D148,"PerCentNetLastTrade",,"T")/100),"",RTD("cqg.rtd",,"ContractData",D148,"PerCentNetLastTrade",,"T")/100))</f>
        <v/>
      </c>
      <c r="L148" s="99" t="str">
        <f t="shared" si="49"/>
        <v/>
      </c>
      <c r="M148" s="101"/>
      <c r="N148" s="100"/>
    </row>
    <row r="149" spans="3:14" x14ac:dyDescent="0.25">
      <c r="C149" s="92">
        <f t="shared" si="47"/>
        <v>2250</v>
      </c>
      <c r="D149" s="92" t="str">
        <f>IF(LEFT(RTD("cqg.rtd", ,"ContractData",$B$162&amp;C149, "Symbol",, "T"),3)="768","",RTD("cqg.rtd", ,"ContractData",$B$162&amp;C149, "Symbol",, "T"))</f>
        <v/>
      </c>
      <c r="E149" s="94" t="str">
        <f>IF(D149="","",RTD("cqg.rtd", ,"ContractData",D149, "LastPrice",, "T"))</f>
        <v/>
      </c>
      <c r="F149" s="94" t="str">
        <f>IF(D149="","",RTD("cqg.rtd", ,"ContractData",D149, "NetLastTrade",, "T"))</f>
        <v/>
      </c>
      <c r="G149" s="92" t="str">
        <f>IF(D149="","",RTD("cqg.rtd",,"StudyData",D149, "Vol", "VolType=Exchange,CoCType=Contract", "Vol","D","0","ALL",,,"False","T"))</f>
        <v/>
      </c>
      <c r="H149" s="92" t="str">
        <f>IF(D149="","",RTD("cqg.rtd",,"StudyData",D149, "Vol", "VolType=Exchange,CoCType=Contract", "Vol","D","-1","ALL",,,"False","T"))</f>
        <v/>
      </c>
      <c r="I149" s="92" t="str">
        <f t="shared" si="48"/>
        <v/>
      </c>
      <c r="J149" s="97"/>
      <c r="K149" s="98" t="str">
        <f>IF(D149="","",IF(ISERROR(RTD("cqg.rtd",,"ContractData",D149,"PerCentNetLastTrade",,"T")/100),"",RTD("cqg.rtd",,"ContractData",D149,"PerCentNetLastTrade",,"T")/100))</f>
        <v/>
      </c>
      <c r="L149" s="99" t="str">
        <f t="shared" si="49"/>
        <v/>
      </c>
      <c r="M149" s="101"/>
      <c r="N149" s="100"/>
    </row>
    <row r="150" spans="3:14" x14ac:dyDescent="0.25">
      <c r="C150" s="92">
        <f t="shared" ref="C150:C160" si="50">C151-25</f>
        <v>2275</v>
      </c>
      <c r="D150" s="92" t="str">
        <f>IF(LEFT(RTD("cqg.rtd", ,"ContractData",$B$162&amp;C150, "Symbol",, "T"),3)="768","",RTD("cqg.rtd", ,"ContractData",$B$162&amp;C150, "Symbol",, "T"))</f>
        <v>C.US.KOSZ142275</v>
      </c>
      <c r="E150" s="94">
        <f>IF(D150="","",RTD("cqg.rtd", ,"ContractData",D150, "LastPrice",, "T"))</f>
        <v>32.799999999999997</v>
      </c>
      <c r="F150" s="94">
        <f>IF(D150="","",RTD("cqg.rtd", ,"ContractData",D150, "NetLastTrade",, "T"))</f>
        <v>0.25</v>
      </c>
      <c r="G150" s="92">
        <f>IF(D150="","",RTD("cqg.rtd",,"StudyData",D150, "Vol", "VolType=Exchange,CoCType=Contract", "Vol","D","0","ALL",,,"False","T"))</f>
        <v>12</v>
      </c>
      <c r="H150" s="92" t="str">
        <f>IF(D150="","",RTD("cqg.rtd",,"StudyData",D150, "Vol", "VolType=Exchange,CoCType=Contract", "Vol","D","-1","ALL",,,"False","T"))</f>
        <v/>
      </c>
      <c r="I150" s="92" t="str">
        <f t="shared" ref="I150:I174" si="51">IF(D150="","",IF(ISERROR(G150-H150),"",G150-H150))</f>
        <v/>
      </c>
      <c r="J150" s="97"/>
      <c r="K150" s="98">
        <f>IF(D150="","",IF(ISERROR(RTD("cqg.rtd",,"ContractData",D150,"PerCentNetLastTrade",,"T")/100),"",RTD("cqg.rtd",,"ContractData",D150,"PerCentNetLastTrade",,"T")/100))</f>
        <v>7.6804915514592934E-3</v>
      </c>
      <c r="L150" s="99" t="str">
        <f>IF(D150="","",IF(ISERROR(G150-H150),"",(G150-H150)/H150))</f>
        <v/>
      </c>
    </row>
    <row r="151" spans="3:14" x14ac:dyDescent="0.25">
      <c r="C151" s="92">
        <f t="shared" si="50"/>
        <v>2300</v>
      </c>
      <c r="D151" s="92" t="str">
        <f>IF(LEFT(RTD("cqg.rtd", ,"ContractData",$B$162&amp;C151, "Symbol",, "T"),3)="768","",RTD("cqg.rtd", ,"ContractData",$B$162&amp;C151, "Symbol",, "T"))</f>
        <v>C.US.KOSZ142300</v>
      </c>
      <c r="E151" s="94">
        <f>IF(D151="","",RTD("cqg.rtd", ,"ContractData",D151, "LastPrice",, "T"))</f>
        <v>30.55</v>
      </c>
      <c r="F151" s="94">
        <f>IF(D151="","",RTD("cqg.rtd", ,"ContractData",D151, "NetLastTrade",, "T"))</f>
        <v>0</v>
      </c>
      <c r="G151" s="92" t="str">
        <f>IF(D151="","",RTD("cqg.rtd",,"StudyData",D151, "Vol", "VolType=Exchange,CoCType=Contract", "Vol","D","0","ALL",,,"False","T"))</f>
        <v/>
      </c>
      <c r="H151" s="92" t="str">
        <f>IF(D151="","",RTD("cqg.rtd",,"StudyData",D151, "Vol", "VolType=Exchange,CoCType=Contract", "Vol","D","-1","ALL",,,"False","T"))</f>
        <v/>
      </c>
      <c r="I151" s="92" t="str">
        <f t="shared" si="51"/>
        <v/>
      </c>
      <c r="J151" s="97"/>
      <c r="K151" s="98">
        <f>IF(D151="","",IF(ISERROR(RTD("cqg.rtd",,"ContractData",D151,"PerCentNetLastTrade",,"T")/100),"",RTD("cqg.rtd",,"ContractData",D151,"PerCentNetLastTrade",,"T")/100))</f>
        <v>0</v>
      </c>
      <c r="L151" s="99" t="str">
        <f t="shared" ref="L151:L174" si="52">IF(D151="","",IF(ISERROR(G151-H151),"",(G151-H151)/H151))</f>
        <v/>
      </c>
    </row>
    <row r="152" spans="3:14" x14ac:dyDescent="0.25">
      <c r="C152" s="92">
        <f t="shared" si="50"/>
        <v>2325</v>
      </c>
      <c r="D152" s="92" t="str">
        <f>IF(LEFT(RTD("cqg.rtd", ,"ContractData",$B$162&amp;C152, "Symbol",, "T"),3)="768","",RTD("cqg.rtd", ,"ContractData",$B$162&amp;C152, "Symbol",, "T"))</f>
        <v>C.US.KOSZ142325</v>
      </c>
      <c r="E152" s="94">
        <f>IF(D152="","",RTD("cqg.rtd", ,"ContractData",D152, "LastPrice",, "T"))</f>
        <v>27.2</v>
      </c>
      <c r="F152" s="94">
        <f>IF(D152="","",RTD("cqg.rtd", ,"ContractData",D152, "NetLastTrade",, "T"))</f>
        <v>0</v>
      </c>
      <c r="G152" s="92" t="str">
        <f>IF(D152="","",RTD("cqg.rtd",,"StudyData",D152, "Vol", "VolType=Exchange,CoCType=Contract", "Vol","D","0","ALL",,,"False","T"))</f>
        <v/>
      </c>
      <c r="H152" s="92" t="str">
        <f>IF(D152="","",RTD("cqg.rtd",,"StudyData",D152, "Vol", "VolType=Exchange,CoCType=Contract", "Vol","D","-1","ALL",,,"False","T"))</f>
        <v/>
      </c>
      <c r="I152" s="92" t="str">
        <f t="shared" si="51"/>
        <v/>
      </c>
      <c r="J152" s="97"/>
      <c r="K152" s="98">
        <f>IF(D152="","",IF(ISERROR(RTD("cqg.rtd",,"ContractData",D152,"PerCentNetLastTrade",,"T")/100),"",RTD("cqg.rtd",,"ContractData",D152,"PerCentNetLastTrade",,"T")/100))</f>
        <v>-2.8571428571428571E-2</v>
      </c>
      <c r="L152" s="99" t="str">
        <f t="shared" si="52"/>
        <v/>
      </c>
    </row>
    <row r="153" spans="3:14" x14ac:dyDescent="0.25">
      <c r="C153" s="92">
        <f t="shared" si="50"/>
        <v>2350</v>
      </c>
      <c r="D153" s="92" t="str">
        <f>IF(LEFT(RTD("cqg.rtd", ,"ContractData",$B$162&amp;C153, "Symbol",, "T"),3)="768","",RTD("cqg.rtd", ,"ContractData",$B$162&amp;C153, "Symbol",, "T"))</f>
        <v>C.US.KOSZ142350</v>
      </c>
      <c r="E153" s="94">
        <f>IF(D153="","",RTD("cqg.rtd", ,"ContractData",D153, "LastPrice",, "T"))</f>
        <v>24.75</v>
      </c>
      <c r="F153" s="94">
        <f>IF(D153="","",RTD("cqg.rtd", ,"ContractData",D153, "NetLastTrade",, "T"))</f>
        <v>0.80000000000000071</v>
      </c>
      <c r="G153" s="92" t="str">
        <f>IF(D153="","",RTD("cqg.rtd",,"StudyData",D153, "Vol", "VolType=Exchange,CoCType=Contract", "Vol","D","0","ALL",,,"False","T"))</f>
        <v/>
      </c>
      <c r="H153" s="92" t="str">
        <f>IF(D153="","",RTD("cqg.rtd",,"StudyData",D153, "Vol", "VolType=Exchange,CoCType=Contract", "Vol","D","-1","ALL",,,"False","T"))</f>
        <v/>
      </c>
      <c r="I153" s="92" t="str">
        <f t="shared" si="51"/>
        <v/>
      </c>
      <c r="J153" s="97"/>
      <c r="K153" s="98">
        <f>IF(D153="","",IF(ISERROR(RTD("cqg.rtd",,"ContractData",D153,"PerCentNetLastTrade",,"T")/100),"",RTD("cqg.rtd",,"ContractData",D153,"PerCentNetLastTrade",,"T")/100))</f>
        <v>-1.785714285714286E-2</v>
      </c>
      <c r="L153" s="99" t="str">
        <f>IF(D153="","",IF(ISERROR(G153-H153),"",(G153-H153)/H153))</f>
        <v/>
      </c>
    </row>
    <row r="154" spans="3:14" x14ac:dyDescent="0.25">
      <c r="C154" s="92">
        <f t="shared" si="50"/>
        <v>2375</v>
      </c>
      <c r="D154" s="92" t="str">
        <f>IF(LEFT(RTD("cqg.rtd", ,"ContractData",$B$162&amp;C154, "Symbol",, "T"),3)="768","",RTD("cqg.rtd", ,"ContractData",$B$162&amp;C154, "Symbol",, "T"))</f>
        <v>C.US.KOSZ142375</v>
      </c>
      <c r="E154" s="94">
        <f>IF(D154="","",RTD("cqg.rtd", ,"ContractData",D154, "LastPrice",, "T"))</f>
        <v>22.400000000000002</v>
      </c>
      <c r="F154" s="94">
        <f>IF(D154="","",RTD("cqg.rtd", ,"ContractData",D154, "NetLastTrade",, "T"))</f>
        <v>0</v>
      </c>
      <c r="G154" s="92" t="str">
        <f>IF(D154="","",RTD("cqg.rtd",,"StudyData",D154, "Vol", "VolType=Exchange,CoCType=Contract", "Vol","D","0","ALL",,,"False","T"))</f>
        <v/>
      </c>
      <c r="H154" s="92">
        <f>IF(D154="","",RTD("cqg.rtd",,"StudyData",D154, "Vol", "VolType=Exchange,CoCType=Contract", "Vol","D","-1","ALL",,,"False","T"))</f>
        <v>5</v>
      </c>
      <c r="I154" s="92" t="str">
        <f t="shared" si="51"/>
        <v/>
      </c>
      <c r="J154" s="97"/>
      <c r="K154" s="98">
        <f>IF(D154="","",IF(ISERROR(RTD("cqg.rtd",,"ContractData",D154,"PerCentNetLastTrade",,"T")/100),"",RTD("cqg.rtd",,"ContractData",D154,"PerCentNetLastTrade",,"T")/100))</f>
        <v>-3.6559139784946237E-2</v>
      </c>
      <c r="L154" s="99" t="str">
        <f t="shared" si="52"/>
        <v/>
      </c>
    </row>
    <row r="155" spans="3:14" x14ac:dyDescent="0.25">
      <c r="C155" s="92">
        <f t="shared" si="50"/>
        <v>2400</v>
      </c>
      <c r="D155" s="92" t="str">
        <f>IF(LEFT(RTD("cqg.rtd", ,"ContractData",$B$162&amp;C155, "Symbol",, "T"),3)="768","",RTD("cqg.rtd", ,"ContractData",$B$162&amp;C155, "Symbol",, "T"))</f>
        <v>C.US.KOSZ142400</v>
      </c>
      <c r="E155" s="94">
        <f>IF(D155="","",RTD("cqg.rtd", ,"ContractData",D155, "LastPrice",, "T"))</f>
        <v>20.95</v>
      </c>
      <c r="F155" s="94">
        <f>IF(D155="","",RTD("cqg.rtd", ,"ContractData",D155, "NetLastTrade",, "T"))</f>
        <v>-0.30000000000000071</v>
      </c>
      <c r="G155" s="92" t="str">
        <f>IF(D155="","",RTD("cqg.rtd",,"StudyData",D155, "Vol", "VolType=Exchange,CoCType=Contract", "Vol","D","0","ALL",,,"False","T"))</f>
        <v/>
      </c>
      <c r="H155" s="92">
        <f>IF(D155="","",RTD("cqg.rtd",,"StudyData",D155, "Vol", "VolType=Exchange,CoCType=Contract", "Vol","D","-1","ALL",,,"False","T"))</f>
        <v>7</v>
      </c>
      <c r="I155" s="92" t="str">
        <f t="shared" si="51"/>
        <v/>
      </c>
      <c r="J155" s="97"/>
      <c r="K155" s="98">
        <f>IF(D155="","",IF(ISERROR(RTD("cqg.rtd",,"ContractData",D155,"PerCentNetLastTrade",,"T")/100),"",RTD("cqg.rtd",,"ContractData",D155,"PerCentNetLastTrade",,"T")/100))</f>
        <v>-1.411764705882353E-2</v>
      </c>
      <c r="L155" s="99" t="str">
        <f t="shared" si="52"/>
        <v/>
      </c>
    </row>
    <row r="156" spans="3:14" x14ac:dyDescent="0.25">
      <c r="C156" s="92">
        <f t="shared" si="50"/>
        <v>2425</v>
      </c>
      <c r="D156" s="92" t="str">
        <f>IF(LEFT(RTD("cqg.rtd", ,"ContractData",$B$162&amp;C156, "Symbol",, "T"),3)="768","",RTD("cqg.rtd", ,"ContractData",$B$162&amp;C156, "Symbol",, "T"))</f>
        <v>C.US.KOSZ142425</v>
      </c>
      <c r="E156" s="94">
        <f>IF(D156="","",RTD("cqg.rtd", ,"ContractData",D156, "LastPrice",, "T"))</f>
        <v>18.7</v>
      </c>
      <c r="F156" s="94">
        <f>IF(D156="","",RTD("cqg.rtd", ,"ContractData",D156, "NetLastTrade",, "T"))</f>
        <v>0</v>
      </c>
      <c r="G156" s="92">
        <f>IF(D156="","",RTD("cqg.rtd",,"StudyData",D156, "Vol", "VolType=Exchange,CoCType=Contract", "Vol","D","0","ALL",,,"False","T"))</f>
        <v>2</v>
      </c>
      <c r="H156" s="92">
        <f>IF(D156="","",RTD("cqg.rtd",,"StudyData",D156, "Vol", "VolType=Exchange,CoCType=Contract", "Vol","D","-1","ALL",,,"False","T"))</f>
        <v>3</v>
      </c>
      <c r="I156" s="92">
        <f t="shared" si="51"/>
        <v>-1</v>
      </c>
      <c r="J156" s="97"/>
      <c r="K156" s="98">
        <f>IF(D156="","",IF(ISERROR(RTD("cqg.rtd",,"ContractData",D156,"PerCentNetLastTrade",,"T")/100),"",RTD("cqg.rtd",,"ContractData",D156,"PerCentNetLastTrade",,"T")/100))</f>
        <v>0</v>
      </c>
      <c r="L156" s="99">
        <f t="shared" si="52"/>
        <v>-0.33333333333333331</v>
      </c>
    </row>
    <row r="157" spans="3:14" x14ac:dyDescent="0.25">
      <c r="C157" s="92">
        <f t="shared" si="50"/>
        <v>2450</v>
      </c>
      <c r="D157" s="92" t="str">
        <f>IF(LEFT(RTD("cqg.rtd", ,"ContractData",$B$162&amp;C157, "Symbol",, "T"),3)="768","",RTD("cqg.rtd", ,"ContractData",$B$162&amp;C157, "Symbol",, "T"))</f>
        <v>C.US.KOSZ142450</v>
      </c>
      <c r="E157" s="94">
        <f>IF(D157="","",RTD("cqg.rtd", ,"ContractData",D157, "LastPrice",, "T"))</f>
        <v>16</v>
      </c>
      <c r="F157" s="94">
        <f>IF(D157="","",RTD("cqg.rtd", ,"ContractData",D157, "NetLastTrade",, "T"))</f>
        <v>-0.60000000000000142</v>
      </c>
      <c r="G157" s="92" t="str">
        <f>IF(D157="","",RTD("cqg.rtd",,"StudyData",D157, "Vol", "VolType=Exchange,CoCType=Contract", "Vol","D","0","ALL",,,"False","T"))</f>
        <v/>
      </c>
      <c r="H157" s="92">
        <f>IF(D157="","",RTD("cqg.rtd",,"StudyData",D157, "Vol", "VolType=Exchange,CoCType=Contract", "Vol","D","-1","ALL",,,"False","T"))</f>
        <v>5</v>
      </c>
      <c r="I157" s="92" t="str">
        <f t="shared" si="51"/>
        <v/>
      </c>
      <c r="J157" s="97"/>
      <c r="K157" s="98">
        <f>IF(D157="","",IF(ISERROR(RTD("cqg.rtd",,"ContractData",D157,"PerCentNetLastTrade",,"T")/100),"",RTD("cqg.rtd",,"ContractData",D157,"PerCentNetLastTrade",,"T")/100))</f>
        <v>-3.614457831325301E-2</v>
      </c>
      <c r="L157" s="99" t="str">
        <f t="shared" si="52"/>
        <v/>
      </c>
    </row>
    <row r="158" spans="3:14" x14ac:dyDescent="0.25">
      <c r="C158" s="92">
        <f t="shared" si="50"/>
        <v>2475</v>
      </c>
      <c r="D158" s="92" t="str">
        <f>IF(LEFT(RTD("cqg.rtd", ,"ContractData",$B$162&amp;C158, "Symbol",, "T"),3)="768","",RTD("cqg.rtd", ,"ContractData",$B$162&amp;C158, "Symbol",, "T"))</f>
        <v>C.US.KOSZ142475</v>
      </c>
      <c r="E158" s="94">
        <f>IF(D158="","",RTD("cqg.rtd", ,"ContractData",D158, "LastPrice",, "T"))</f>
        <v>13.55</v>
      </c>
      <c r="F158" s="94">
        <f>IF(D158="","",RTD("cqg.rtd", ,"ContractData",D158, "NetLastTrade",, "T"))</f>
        <v>0</v>
      </c>
      <c r="G158" s="92" t="str">
        <f>IF(D158="","",RTD("cqg.rtd",,"StudyData",D158, "Vol", "VolType=Exchange,CoCType=Contract", "Vol","D","0","ALL",,,"False","T"))</f>
        <v/>
      </c>
      <c r="H158" s="92">
        <f>IF(D158="","",RTD("cqg.rtd",,"StudyData",D158, "Vol", "VolType=Exchange,CoCType=Contract", "Vol","D","-1","ALL",,,"False","T"))</f>
        <v>3</v>
      </c>
      <c r="I158" s="92" t="str">
        <f t="shared" si="51"/>
        <v/>
      </c>
      <c r="J158" s="97"/>
      <c r="K158" s="98">
        <f>IF(D158="","",IF(ISERROR(RTD("cqg.rtd",,"ContractData",D158,"PerCentNetLastTrade",,"T")/100),"",RTD("cqg.rtd",,"ContractData",D158,"PerCentNetLastTrade",,"T")/100))</f>
        <v>-7.1917808219178078E-2</v>
      </c>
      <c r="L158" s="99" t="str">
        <f t="shared" si="52"/>
        <v/>
      </c>
    </row>
    <row r="159" spans="3:14" x14ac:dyDescent="0.25">
      <c r="C159" s="92">
        <f t="shared" si="50"/>
        <v>2500</v>
      </c>
      <c r="D159" s="92" t="str">
        <f>IF(LEFT(RTD("cqg.rtd", ,"ContractData",$B$162&amp;C159, "Symbol",, "T"),3)="768","",RTD("cqg.rtd", ,"ContractData",$B$162&amp;C159, "Symbol",, "T"))</f>
        <v>C.US.KOSZ142500</v>
      </c>
      <c r="E159" s="94">
        <f>IF(D159="","",RTD("cqg.rtd", ,"ContractData",D159, "LastPrice",, "T"))</f>
        <v>12.700000000000001</v>
      </c>
      <c r="F159" s="94">
        <f>IF(D159="","",RTD("cqg.rtd", ,"ContractData",D159, "NetLastTrade",, "T"))</f>
        <v>-0.25</v>
      </c>
      <c r="G159" s="92">
        <f>IF(D159="","",RTD("cqg.rtd",,"StudyData",D159, "Vol", "VolType=Exchange,CoCType=Contract", "Vol","D","0","ALL",,,"False","T"))</f>
        <v>3</v>
      </c>
      <c r="H159" s="92">
        <f>IF(D159="","",RTD("cqg.rtd",,"StudyData",D159, "Vol", "VolType=Exchange,CoCType=Contract", "Vol","D","-1","ALL",,,"False","T"))</f>
        <v>6</v>
      </c>
      <c r="I159" s="92">
        <f t="shared" si="51"/>
        <v>-3</v>
      </c>
      <c r="J159" s="97"/>
      <c r="K159" s="98">
        <f>IF(D159="","",IF(ISERROR(RTD("cqg.rtd",,"ContractData",D159,"PerCentNetLastTrade",,"T")/100),"",RTD("cqg.rtd",,"ContractData",D159,"PerCentNetLastTrade",,"T")/100))</f>
        <v>-1.9305019305019305E-2</v>
      </c>
      <c r="L159" s="99">
        <f t="shared" si="52"/>
        <v>-0.5</v>
      </c>
    </row>
    <row r="160" spans="3:14" x14ac:dyDescent="0.25">
      <c r="C160" s="92">
        <f t="shared" si="50"/>
        <v>2525</v>
      </c>
      <c r="D160" s="92" t="str">
        <f>IF(LEFT(RTD("cqg.rtd", ,"ContractData",$B$162&amp;C160, "Symbol",, "T"),3)="768","",RTD("cqg.rtd", ,"ContractData",$B$162&amp;C160, "Symbol",, "T"))</f>
        <v>C.US.KOSZ142525</v>
      </c>
      <c r="E160" s="94">
        <f>IF(D160="","",RTD("cqg.rtd", ,"ContractData",D160, "LastPrice",, "T"))</f>
        <v>10.5</v>
      </c>
      <c r="F160" s="94">
        <f>IF(D160="","",RTD("cqg.rtd", ,"ContractData",D160, "NetLastTrade",, "T"))</f>
        <v>0.34999999999999964</v>
      </c>
      <c r="G160" s="92">
        <f>IF(D160="","",RTD("cqg.rtd",,"StudyData",D160, "Vol", "VolType=Exchange,CoCType=Contract", "Vol","D","0","ALL",,,"False","T"))</f>
        <v>3</v>
      </c>
      <c r="H160" s="92" t="str">
        <f>IF(D160="","",RTD("cqg.rtd",,"StudyData",D160, "Vol", "VolType=Exchange,CoCType=Contract", "Vol","D","-1","ALL",,,"False","T"))</f>
        <v/>
      </c>
      <c r="I160" s="92" t="str">
        <f t="shared" si="51"/>
        <v/>
      </c>
      <c r="J160" s="97"/>
      <c r="K160" s="98">
        <f>IF(D160="","",IF(ISERROR(RTD("cqg.rtd",,"ContractData",D160,"PerCentNetLastTrade",,"T")/100),"",RTD("cqg.rtd",,"ContractData",D160,"PerCentNetLastTrade",,"T")/100))</f>
        <v>3.4482758620689655E-2</v>
      </c>
      <c r="L160" s="99" t="str">
        <f t="shared" si="52"/>
        <v/>
      </c>
    </row>
    <row r="161" spans="2:12" x14ac:dyDescent="0.25">
      <c r="C161" s="92">
        <f>C162-25</f>
        <v>2550</v>
      </c>
      <c r="D161" s="92" t="str">
        <f>IF(LEFT(RTD("cqg.rtd", ,"ContractData",$B$162&amp;C161, "Symbol",, "T"),3)="768","",RTD("cqg.rtd", ,"ContractData",$B$162&amp;C161, "Symbol",, "T"))</f>
        <v>C.US.KOSZ142550</v>
      </c>
      <c r="E161" s="94">
        <f>IF(D161="","",RTD("cqg.rtd", ,"ContractData",D161, "LastPrice",, "T"))</f>
        <v>8.3000000000000007</v>
      </c>
      <c r="F161" s="94">
        <f>IF(D161="","",RTD("cqg.rtd", ,"ContractData",D161, "NetLastTrade",, "T"))</f>
        <v>-0.79999999999999893</v>
      </c>
      <c r="G161" s="92" t="str">
        <f>IF(D161="","",RTD("cqg.rtd",,"StudyData",D161, "Vol", "VolType=Exchange,CoCType=Contract", "Vol","D","0","ALL",,,"False","T"))</f>
        <v/>
      </c>
      <c r="H161" s="92">
        <f>IF(D161="","",RTD("cqg.rtd",,"StudyData",D161, "Vol", "VolType=Exchange,CoCType=Contract", "Vol","D","-1","ALL",,,"False","T"))</f>
        <v>40</v>
      </c>
      <c r="I161" s="92" t="str">
        <f t="shared" si="51"/>
        <v/>
      </c>
      <c r="J161" s="97"/>
      <c r="K161" s="98">
        <f>IF(D161="","",IF(ISERROR(RTD("cqg.rtd",,"ContractData",D161,"PerCentNetLastTrade",,"T")/100),"",RTD("cqg.rtd",,"ContractData",D161,"PerCentNetLastTrade",,"T")/100))</f>
        <v>-8.7912087912087919E-2</v>
      </c>
      <c r="L161" s="99" t="str">
        <f t="shared" si="52"/>
        <v/>
      </c>
    </row>
    <row r="162" spans="2:12" x14ac:dyDescent="0.25">
      <c r="B162" s="92" t="str">
        <f>LEFT(RTD("cqg.rtd", ,"ContractData", "C.US.KOS?3", "Symbol",, "T"),11)</f>
        <v>C.US.KOSZ14</v>
      </c>
      <c r="C162" s="92" t="str">
        <f>RIGHT(RTD("cqg.rtd", ,"ContractData", "C.US.KOS?3", "Symbol",, "T"),4)</f>
        <v>2575</v>
      </c>
      <c r="D162" s="92" t="str">
        <f>IF(LEFT(RTD("cqg.rtd", ,"ContractData",$B$162&amp;C162, "Symbol",, "T"),3)="768","",RTD("cqg.rtd", ,"ContractData",$B$162&amp;C162, "Symbol",, "T"))</f>
        <v>C.US.KOSZ142575</v>
      </c>
      <c r="E162" s="94">
        <f>IF(D162="","",RTD("cqg.rtd", ,"ContractData",D162, "LastPrice",, "T"))</f>
        <v>6.65</v>
      </c>
      <c r="F162" s="94">
        <f>IF(D162="","",RTD("cqg.rtd", ,"ContractData",D162, "NetLastTrade",, "T"))</f>
        <v>0.75</v>
      </c>
      <c r="G162" s="92" t="str">
        <f>IF(D162="","",RTD("cqg.rtd",,"StudyData",D162, "Vol", "VolType=Exchange,CoCType=Contract", "Vol","D","0","ALL",,,"False","T"))</f>
        <v/>
      </c>
      <c r="H162" s="92" t="str">
        <f>IF(D162="","",RTD("cqg.rtd",,"StudyData",D162, "Vol", "VolType=Exchange,CoCType=Contract", "Vol","D","-1","ALL",,,"False","T"))</f>
        <v/>
      </c>
      <c r="I162" s="92" t="str">
        <f t="shared" si="51"/>
        <v/>
      </c>
      <c r="J162" s="97"/>
      <c r="K162" s="98">
        <f>IF(D162="","",IF(ISERROR(RTD("cqg.rtd",,"ContractData",D162,"PerCentNetLastTrade",,"T")/100),"",RTD("cqg.rtd",,"ContractData",D162,"PerCentNetLastTrade",,"T")/100))</f>
        <v>-0.05</v>
      </c>
      <c r="L162" s="99" t="str">
        <f t="shared" si="52"/>
        <v/>
      </c>
    </row>
    <row r="163" spans="2:12" x14ac:dyDescent="0.25">
      <c r="B163" s="92" t="str">
        <f>RIGHT(LEFT(B162,9),1)</f>
        <v>Z</v>
      </c>
      <c r="C163" s="92">
        <f>C162+25</f>
        <v>2600</v>
      </c>
      <c r="D163" s="92" t="str">
        <f>IF(LEFT(RTD("cqg.rtd", ,"ContractData",$B$162&amp;C163, "Symbol",, "T"),3)="768","",RTD("cqg.rtd", ,"ContractData",$B$162&amp;C163, "Symbol",, "T"))</f>
        <v>C.US.KOSZ142600</v>
      </c>
      <c r="E163" s="94">
        <f>IF(D163="","",RTD("cqg.rtd", ,"ContractData",D163, "LastPrice",, "T"))</f>
        <v>5.9</v>
      </c>
      <c r="F163" s="94">
        <f>IF(D163="","",RTD("cqg.rtd", ,"ContractData",D163, "NetLastTrade",, "T"))</f>
        <v>-9.9999999999999645E-2</v>
      </c>
      <c r="G163" s="92">
        <f>IF(D163="","",RTD("cqg.rtd",,"StudyData",D163, "Vol", "VolType=Exchange,CoCType=Contract", "Vol","D","0","ALL",,,"False","T"))</f>
        <v>87</v>
      </c>
      <c r="H163" s="92">
        <f>IF(D163="","",RTD("cqg.rtd",,"StudyData",D163, "Vol", "VolType=Exchange,CoCType=Contract", "Vol","D","-1","ALL",,,"False","T"))</f>
        <v>155</v>
      </c>
      <c r="I163" s="92">
        <f t="shared" si="51"/>
        <v>-68</v>
      </c>
      <c r="J163" s="97"/>
      <c r="K163" s="98">
        <f>IF(D163="","",IF(ISERROR(RTD("cqg.rtd",,"ContractData",D163,"PerCentNetLastTrade",,"T")/100),"",RTD("cqg.rtd",,"ContractData",D163,"PerCentNetLastTrade",,"T")/100))</f>
        <v>-1.6666666666666666E-2</v>
      </c>
      <c r="L163" s="99">
        <f t="shared" si="52"/>
        <v>-0.43870967741935485</v>
      </c>
    </row>
    <row r="164" spans="2:12" x14ac:dyDescent="0.25">
      <c r="B164" s="92" t="str">
        <f>IF(B163="F","January",IF(B163="G","February",IF(B163="H","March",IF(B163="J","April",IF(B163="K","May",IF(B163="M","June",IF(B163="N","July",IF(B163="Q","August",IF(B163="U","September",IF(B163="V","October",IF(B163="X","November",IF(B163="Z","December"))))))))))))</f>
        <v>December</v>
      </c>
      <c r="C164" s="92">
        <f t="shared" ref="C164:C178" si="53">C163+25</f>
        <v>2625</v>
      </c>
      <c r="D164" s="92" t="str">
        <f>IF(LEFT(RTD("cqg.rtd", ,"ContractData",$B$162&amp;C164, "Symbol",, "T"),3)="768","",RTD("cqg.rtd", ,"ContractData",$B$162&amp;C164, "Symbol",, "T"))</f>
        <v>C.US.KOSZ142625</v>
      </c>
      <c r="E164" s="94">
        <f>IF(D164="","",RTD("cqg.rtd", ,"ContractData",D164, "LastPrice",, "T"))</f>
        <v>4.7</v>
      </c>
      <c r="F164" s="94">
        <f>IF(D164="","",RTD("cqg.rtd", ,"ContractData",D164, "NetLastTrade",, "T"))</f>
        <v>-9.9999999999999645E-2</v>
      </c>
      <c r="G164" s="92">
        <f>IF(D164="","",RTD("cqg.rtd",,"StudyData",D164, "Vol", "VolType=Exchange,CoCType=Contract", "Vol","D","0","ALL",,,"False","T"))</f>
        <v>21</v>
      </c>
      <c r="H164" s="92">
        <f>IF(D164="","",RTD("cqg.rtd",,"StudyData",D164, "Vol", "VolType=Exchange,CoCType=Contract", "Vol","D","-1","ALL",,,"False","T"))</f>
        <v>34</v>
      </c>
      <c r="I164" s="92">
        <f t="shared" si="51"/>
        <v>-13</v>
      </c>
      <c r="J164" s="97"/>
      <c r="K164" s="98">
        <f>IF(D164="","",IF(ISERROR(RTD("cqg.rtd",,"ContractData",D164,"PerCentNetLastTrade",,"T")/100),"",RTD("cqg.rtd",,"ContractData",D164,"PerCentNetLastTrade",,"T")/100))</f>
        <v>-2.0833333333333336E-2</v>
      </c>
      <c r="L164" s="99">
        <f t="shared" si="52"/>
        <v>-0.38235294117647056</v>
      </c>
    </row>
    <row r="165" spans="2:12" x14ac:dyDescent="0.25">
      <c r="C165" s="92">
        <f t="shared" si="53"/>
        <v>2650</v>
      </c>
      <c r="D165" s="92" t="str">
        <f>IF(LEFT(RTD("cqg.rtd", ,"ContractData",$B$162&amp;C165, "Symbol",, "T"),3)="768","",RTD("cqg.rtd", ,"ContractData",$B$162&amp;C165, "Symbol",, "T"))</f>
        <v>C.US.KOSZ142650</v>
      </c>
      <c r="E165" s="94">
        <f>IF(D165="","",RTD("cqg.rtd", ,"ContractData",D165, "LastPrice",, "T"))</f>
        <v>3.65</v>
      </c>
      <c r="F165" s="94">
        <f>IF(D165="","",RTD("cqg.rtd", ,"ContractData",D165, "NetLastTrade",, "T"))</f>
        <v>-0.10000000000000009</v>
      </c>
      <c r="G165" s="92">
        <f>IF(D165="","",RTD("cqg.rtd",,"StudyData",D165, "Vol", "VolType=Exchange,CoCType=Contract", "Vol","D","0","ALL",,,"False","T"))</f>
        <v>171</v>
      </c>
      <c r="H165" s="92">
        <f>IF(D165="","",RTD("cqg.rtd",,"StudyData",D165, "Vol", "VolType=Exchange,CoCType=Contract", "Vol","D","-1","ALL",,,"False","T"))</f>
        <v>321</v>
      </c>
      <c r="I165" s="92">
        <f t="shared" si="51"/>
        <v>-150</v>
      </c>
      <c r="J165" s="97"/>
      <c r="K165" s="98">
        <f>IF(D165="","",IF(ISERROR(RTD("cqg.rtd",,"ContractData",D165,"PerCentNetLastTrade",,"T")/100),"",RTD("cqg.rtd",,"ContractData",D165,"PerCentNetLastTrade",,"T")/100))</f>
        <v>-2.6666666666666665E-2</v>
      </c>
      <c r="L165" s="99">
        <f t="shared" si="52"/>
        <v>-0.46728971962616822</v>
      </c>
    </row>
    <row r="166" spans="2:12" x14ac:dyDescent="0.25">
      <c r="C166" s="92">
        <f t="shared" si="53"/>
        <v>2675</v>
      </c>
      <c r="D166" s="92" t="str">
        <f>IF(LEFT(RTD("cqg.rtd", ,"ContractData",$B$162&amp;C166, "Symbol",, "T"),3)="768","",RTD("cqg.rtd", ,"ContractData",$B$162&amp;C166, "Symbol",, "T"))</f>
        <v>C.US.KOSZ142675</v>
      </c>
      <c r="E166" s="94">
        <f>IF(D166="","",RTD("cqg.rtd", ,"ContractData",D166, "LastPrice",, "T"))</f>
        <v>2.75</v>
      </c>
      <c r="F166" s="94">
        <f>IF(D166="","",RTD("cqg.rtd", ,"ContractData",D166, "NetLastTrade",, "T"))</f>
        <v>-0.12000000000000011</v>
      </c>
      <c r="G166" s="92">
        <f>IF(D166="","",RTD("cqg.rtd",,"StudyData",D166, "Vol", "VolType=Exchange,CoCType=Contract", "Vol","D","0","ALL",,,"False","T"))</f>
        <v>4</v>
      </c>
      <c r="H166" s="92">
        <f>IF(D166="","",RTD("cqg.rtd",,"StudyData",D166, "Vol", "VolType=Exchange,CoCType=Contract", "Vol","D","-1","ALL",,,"False","T"))</f>
        <v>35</v>
      </c>
      <c r="I166" s="92">
        <f t="shared" si="51"/>
        <v>-31</v>
      </c>
      <c r="J166" s="97"/>
      <c r="K166" s="98">
        <f>IF(D166="","",IF(ISERROR(RTD("cqg.rtd",,"ContractData",D166,"PerCentNetLastTrade",,"T")/100),"",RTD("cqg.rtd",,"ContractData",D166,"PerCentNetLastTrade",,"T")/100))</f>
        <v>-4.1811846689895474E-2</v>
      </c>
      <c r="L166" s="99">
        <f t="shared" si="52"/>
        <v>-0.88571428571428568</v>
      </c>
    </row>
    <row r="167" spans="2:12" x14ac:dyDescent="0.25">
      <c r="C167" s="92">
        <f t="shared" si="53"/>
        <v>2700</v>
      </c>
      <c r="D167" s="92" t="str">
        <f>IF(LEFT(RTD("cqg.rtd", ,"ContractData",$B$162&amp;C167, "Symbol",, "T"),3)="768","",RTD("cqg.rtd", ,"ContractData",$B$162&amp;C167, "Symbol",, "T"))</f>
        <v>C.US.KOSZ142700</v>
      </c>
      <c r="E167" s="94">
        <f>IF(D167="","",RTD("cqg.rtd", ,"ContractData",D167, "LastPrice",, "T"))</f>
        <v>2</v>
      </c>
      <c r="F167" s="94">
        <f>IF(D167="","",RTD("cqg.rtd", ,"ContractData",D167, "NetLastTrade",, "T"))</f>
        <v>-7.0000000000000284E-2</v>
      </c>
      <c r="G167" s="92">
        <f>IF(D167="","",RTD("cqg.rtd",,"StudyData",D167, "Vol", "VolType=Exchange,CoCType=Contract", "Vol","D","0","ALL",,,"False","T"))</f>
        <v>158</v>
      </c>
      <c r="H167" s="92">
        <f>IF(D167="","",RTD("cqg.rtd",,"StudyData",D167, "Vol", "VolType=Exchange,CoCType=Contract", "Vol","D","-1","ALL",,,"False","T"))</f>
        <v>117</v>
      </c>
      <c r="I167" s="92">
        <f t="shared" si="51"/>
        <v>41</v>
      </c>
      <c r="J167" s="97"/>
      <c r="K167" s="98">
        <f>IF(D167="","",IF(ISERROR(RTD("cqg.rtd",,"ContractData",D167,"PerCentNetLastTrade",,"T")/100),"",RTD("cqg.rtd",,"ContractData",D167,"PerCentNetLastTrade",,"T")/100))</f>
        <v>-7.407407407407407E-2</v>
      </c>
      <c r="L167" s="99">
        <f t="shared" si="52"/>
        <v>0.3504273504273504</v>
      </c>
    </row>
    <row r="168" spans="2:12" x14ac:dyDescent="0.25">
      <c r="C168" s="92">
        <f t="shared" si="53"/>
        <v>2725</v>
      </c>
      <c r="D168" s="92" t="str">
        <f>IF(LEFT(RTD("cqg.rtd", ,"ContractData",$B$162&amp;C168, "Symbol",, "T"),3)="768","",RTD("cqg.rtd", ,"ContractData",$B$162&amp;C168, "Symbol",, "T"))</f>
        <v>C.US.KOSZ142725</v>
      </c>
      <c r="E168" s="94">
        <f>IF(D168="","",RTD("cqg.rtd", ,"ContractData",D168, "LastPrice",, "T"))</f>
        <v>1.52</v>
      </c>
      <c r="F168" s="94">
        <f>IF(D168="","",RTD("cqg.rtd", ,"ContractData",D168, "NetLastTrade",, "T"))</f>
        <v>-6.0000000000000053E-2</v>
      </c>
      <c r="G168" s="92">
        <f>IF(D168="","",RTD("cqg.rtd",,"StudyData",D168, "Vol", "VolType=Exchange,CoCType=Contract", "Vol","D","0","ALL",,,"False","T"))</f>
        <v>47</v>
      </c>
      <c r="H168" s="92">
        <f>IF(D168="","",RTD("cqg.rtd",,"StudyData",D168, "Vol", "VolType=Exchange,CoCType=Contract", "Vol","D","-1","ALL",,,"False","T"))</f>
        <v>51</v>
      </c>
      <c r="I168" s="92">
        <f t="shared" si="51"/>
        <v>-4</v>
      </c>
      <c r="J168" s="97"/>
      <c r="K168" s="98">
        <f>IF(D168="","",IF(ISERROR(RTD("cqg.rtd",,"ContractData",D168,"PerCentNetLastTrade",,"T")/100),"",RTD("cqg.rtd",,"ContractData",D168,"PerCentNetLastTrade",,"T")/100))</f>
        <v>-3.7974683544303799E-2</v>
      </c>
      <c r="L168" s="99">
        <f t="shared" si="52"/>
        <v>-7.8431372549019607E-2</v>
      </c>
    </row>
    <row r="169" spans="2:12" x14ac:dyDescent="0.25">
      <c r="C169" s="92">
        <f t="shared" si="53"/>
        <v>2750</v>
      </c>
      <c r="D169" s="92" t="str">
        <f>IF(LEFT(RTD("cqg.rtd", ,"ContractData",$B$162&amp;C169, "Symbol",, "T"),3)="768","",RTD("cqg.rtd", ,"ContractData",$B$162&amp;C169, "Symbol",, "T"))</f>
        <v>C.US.KOSZ142750</v>
      </c>
      <c r="E169" s="94">
        <f>IF(D169="","",RTD("cqg.rtd", ,"ContractData",D169, "LastPrice",, "T"))</f>
        <v>1.1100000000000001</v>
      </c>
      <c r="F169" s="94">
        <f>IF(D169="","",RTD("cqg.rtd", ,"ContractData",D169, "NetLastTrade",, "T"))</f>
        <v>-5.9999999999999831E-2</v>
      </c>
      <c r="G169" s="92">
        <f>IF(D169="","",RTD("cqg.rtd",,"StudyData",D169, "Vol", "VolType=Exchange,CoCType=Contract", "Vol","D","0","ALL",,,"False","T"))</f>
        <v>364</v>
      </c>
      <c r="H169" s="92">
        <f>IF(D169="","",RTD("cqg.rtd",,"StudyData",D169, "Vol", "VolType=Exchange,CoCType=Contract", "Vol","D","-1","ALL",,,"False","T"))</f>
        <v>431</v>
      </c>
      <c r="I169" s="92">
        <f t="shared" si="51"/>
        <v>-67</v>
      </c>
      <c r="J169" s="97"/>
      <c r="K169" s="98">
        <f>IF(D169="","",IF(ISERROR(RTD("cqg.rtd",,"ContractData",D169,"PerCentNetLastTrade",,"T")/100),"",RTD("cqg.rtd",,"ContractData",D169,"PerCentNetLastTrade",,"T")/100))</f>
        <v>-5.1282051282051287E-2</v>
      </c>
      <c r="L169" s="99">
        <f t="shared" si="52"/>
        <v>-0.1554524361948956</v>
      </c>
    </row>
    <row r="170" spans="2:12" x14ac:dyDescent="0.25">
      <c r="C170" s="92">
        <f t="shared" si="53"/>
        <v>2775</v>
      </c>
      <c r="D170" s="92" t="str">
        <f>IF(LEFT(RTD("cqg.rtd", ,"ContractData",$B$162&amp;C170, "Symbol",, "T"),3)="768","",RTD("cqg.rtd", ,"ContractData",$B$162&amp;C170, "Symbol",, "T"))</f>
        <v>C.US.KOSZ142775</v>
      </c>
      <c r="E170" s="94">
        <f>IF(D170="","",RTD("cqg.rtd", ,"ContractData",D170, "LastPrice",, "T"))</f>
        <v>0.8</v>
      </c>
      <c r="F170" s="94">
        <f>IF(D170="","",RTD("cqg.rtd", ,"ContractData",D170, "NetLastTrade",, "T"))</f>
        <v>-2.0000000000000018E-2</v>
      </c>
      <c r="G170" s="92">
        <f>IF(D170="","",RTD("cqg.rtd",,"StudyData",D170, "Vol", "VolType=Exchange,CoCType=Contract", "Vol","D","0","ALL",,,"False","T"))</f>
        <v>182</v>
      </c>
      <c r="H170" s="92">
        <f>IF(D170="","",RTD("cqg.rtd",,"StudyData",D170, "Vol", "VolType=Exchange,CoCType=Contract", "Vol","D","-1","ALL",,,"False","T"))</f>
        <v>282</v>
      </c>
      <c r="I170" s="92">
        <f t="shared" si="51"/>
        <v>-100</v>
      </c>
      <c r="J170" s="97"/>
      <c r="K170" s="98">
        <f>IF(D170="","",IF(ISERROR(RTD("cqg.rtd",,"ContractData",D170,"PerCentNetLastTrade",,"T")/100),"",RTD("cqg.rtd",,"ContractData",D170,"PerCentNetLastTrade",,"T")/100))</f>
        <v>-2.4390243902439025E-2</v>
      </c>
      <c r="L170" s="99">
        <f t="shared" si="52"/>
        <v>-0.3546099290780142</v>
      </c>
    </row>
    <row r="171" spans="2:12" x14ac:dyDescent="0.25">
      <c r="C171" s="92">
        <f t="shared" si="53"/>
        <v>2800</v>
      </c>
      <c r="D171" s="92" t="str">
        <f>IF(LEFT(RTD("cqg.rtd", ,"ContractData",$B$162&amp;C171, "Symbol",, "T"),3)="768","",RTD("cqg.rtd", ,"ContractData",$B$162&amp;C171, "Symbol",, "T"))</f>
        <v>C.US.KOSZ142800</v>
      </c>
      <c r="E171" s="94">
        <f>IF(D171="","",RTD("cqg.rtd", ,"ContractData",D171, "LastPrice",, "T"))</f>
        <v>0.56000000000000005</v>
      </c>
      <c r="F171" s="94">
        <f>IF(D171="","",RTD("cqg.rtd", ,"ContractData",D171, "NetLastTrade",, "T"))</f>
        <v>-3.9999999999999925E-2</v>
      </c>
      <c r="G171" s="92">
        <f>IF(D171="","",RTD("cqg.rtd",,"StudyData",D171, "Vol", "VolType=Exchange,CoCType=Contract", "Vol","D","0","ALL",,,"False","T"))</f>
        <v>329</v>
      </c>
      <c r="H171" s="92">
        <f>IF(D171="","",RTD("cqg.rtd",,"StudyData",D171, "Vol", "VolType=Exchange,CoCType=Contract", "Vol","D","-1","ALL",,,"False","T"))</f>
        <v>428</v>
      </c>
      <c r="I171" s="92">
        <f t="shared" si="51"/>
        <v>-99</v>
      </c>
      <c r="J171" s="97"/>
      <c r="K171" s="98">
        <f>IF(D171="","",IF(ISERROR(RTD("cqg.rtd",,"ContractData",D171,"PerCentNetLastTrade",,"T")/100),"",RTD("cqg.rtd",,"ContractData",D171,"PerCentNetLastTrade",,"T")/100))</f>
        <v>-6.6666666666666666E-2</v>
      </c>
      <c r="L171" s="99">
        <f t="shared" si="52"/>
        <v>-0.23130841121495327</v>
      </c>
    </row>
    <row r="172" spans="2:12" x14ac:dyDescent="0.25">
      <c r="C172" s="92">
        <f t="shared" si="53"/>
        <v>2825</v>
      </c>
      <c r="D172" s="92" t="str">
        <f>IF(LEFT(RTD("cqg.rtd", ,"ContractData",$B$162&amp;C172, "Symbol",, "T"),3)="768","",RTD("cqg.rtd", ,"ContractData",$B$162&amp;C172, "Symbol",, "T"))</f>
        <v>C.US.KOSZ142825</v>
      </c>
      <c r="E172" s="94">
        <f>IF(D172="","",RTD("cqg.rtd", ,"ContractData",D172, "LastPrice",, "T"))</f>
        <v>0.4</v>
      </c>
      <c r="F172" s="94">
        <f>IF(D172="","",RTD("cqg.rtd", ,"ContractData",D172, "NetLastTrade",, "T"))</f>
        <v>-1.0000000000000009E-2</v>
      </c>
      <c r="G172" s="92">
        <f>IF(D172="","",RTD("cqg.rtd",,"StudyData",D172, "Vol", "VolType=Exchange,CoCType=Contract", "Vol","D","0","ALL",,,"False","T"))</f>
        <v>213</v>
      </c>
      <c r="H172" s="92">
        <f>IF(D172="","",RTD("cqg.rtd",,"StudyData",D172, "Vol", "VolType=Exchange,CoCType=Contract", "Vol","D","-1","ALL",,,"False","T"))</f>
        <v>867</v>
      </c>
      <c r="I172" s="92">
        <f t="shared" si="51"/>
        <v>-654</v>
      </c>
      <c r="J172" s="97"/>
      <c r="K172" s="98">
        <f>IF(D172="","",IF(ISERROR(RTD("cqg.rtd",,"ContractData",D172,"PerCentNetLastTrade",,"T")/100),"",RTD("cqg.rtd",,"ContractData",D172,"PerCentNetLastTrade",,"T")/100))</f>
        <v>-2.4390243902439025E-2</v>
      </c>
      <c r="L172" s="99">
        <f t="shared" si="52"/>
        <v>-0.75432525951557095</v>
      </c>
    </row>
    <row r="173" spans="2:12" x14ac:dyDescent="0.25">
      <c r="C173" s="92">
        <f t="shared" si="53"/>
        <v>2850</v>
      </c>
      <c r="D173" s="92" t="str">
        <f>IF(LEFT(RTD("cqg.rtd", ,"ContractData",$B$162&amp;C173, "Symbol",, "T"),3)="768","",RTD("cqg.rtd", ,"ContractData",$B$162&amp;C173, "Symbol",, "T"))</f>
        <v>C.US.KOSZ142850</v>
      </c>
      <c r="E173" s="94">
        <f>IF(D173="","",RTD("cqg.rtd", ,"ContractData",D173, "LastPrice",, "T"))</f>
        <v>0.28000000000000003</v>
      </c>
      <c r="F173" s="94">
        <f>IF(D173="","",RTD("cqg.rtd", ,"ContractData",D173, "NetLastTrade",, "T"))</f>
        <v>-9.9999999999999534E-3</v>
      </c>
      <c r="G173" s="92">
        <f>IF(D173="","",RTD("cqg.rtd",,"StudyData",D173, "Vol", "VolType=Exchange,CoCType=Contract", "Vol","D","0","ALL",,,"False","T"))</f>
        <v>877</v>
      </c>
      <c r="H173" s="92">
        <f>IF(D173="","",RTD("cqg.rtd",,"StudyData",D173, "Vol", "VolType=Exchange,CoCType=Contract", "Vol","D","-1","ALL",,,"False","T"))</f>
        <v>1405</v>
      </c>
      <c r="I173" s="92">
        <f t="shared" si="51"/>
        <v>-528</v>
      </c>
      <c r="J173" s="97"/>
      <c r="K173" s="98">
        <f>IF(D173="","",IF(ISERROR(RTD("cqg.rtd",,"ContractData",D173,"PerCentNetLastTrade",,"T")/100),"",RTD("cqg.rtd",,"ContractData",D173,"PerCentNetLastTrade",,"T")/100))</f>
        <v>-3.4482758620689655E-2</v>
      </c>
      <c r="L173" s="99">
        <f t="shared" si="52"/>
        <v>-0.37580071174377222</v>
      </c>
    </row>
    <row r="174" spans="2:12" x14ac:dyDescent="0.25">
      <c r="C174" s="92">
        <f t="shared" si="53"/>
        <v>2875</v>
      </c>
      <c r="D174" s="92" t="str">
        <f>IF(LEFT(RTD("cqg.rtd", ,"ContractData",$B$162&amp;C174, "Symbol",, "T"),3)="768","",RTD("cqg.rtd", ,"ContractData",$B$162&amp;C174, "Symbol",, "T"))</f>
        <v>C.US.KOSZ142875</v>
      </c>
      <c r="E174" s="94">
        <f>IF(D174="","",RTD("cqg.rtd", ,"ContractData",D174, "LastPrice",, "T"))</f>
        <v>0.19</v>
      </c>
      <c r="F174" s="94">
        <f>IF(D174="","",RTD("cqg.rtd", ,"ContractData",D174, "NetLastTrade",, "T"))</f>
        <v>-0.03</v>
      </c>
      <c r="G174" s="92">
        <f>IF(D174="","",RTD("cqg.rtd",,"StudyData",D174, "Vol", "VolType=Exchange,CoCType=Contract", "Vol","D","0","ALL",,,"False","T"))</f>
        <v>120</v>
      </c>
      <c r="H174" s="92">
        <f>IF(D174="","",RTD("cqg.rtd",,"StudyData",D174, "Vol", "VolType=Exchange,CoCType=Contract", "Vol","D","-1","ALL",,,"False","T"))</f>
        <v>887</v>
      </c>
      <c r="I174" s="92">
        <f t="shared" si="51"/>
        <v>-767</v>
      </c>
      <c r="J174" s="97"/>
      <c r="K174" s="98">
        <f>IF(D174="","",IF(ISERROR(RTD("cqg.rtd",,"ContractData",D174,"PerCentNetLastTrade",,"T")/100),"",RTD("cqg.rtd",,"ContractData",D174,"PerCentNetLastTrade",,"T")/100))</f>
        <v>-0.13636363636363635</v>
      </c>
      <c r="L174" s="99">
        <f t="shared" si="52"/>
        <v>-0.86471251409244643</v>
      </c>
    </row>
    <row r="175" spans="2:12" x14ac:dyDescent="0.25">
      <c r="C175" s="92">
        <f t="shared" si="53"/>
        <v>2900</v>
      </c>
      <c r="D175" s="92" t="str">
        <f>IF(LEFT(RTD("cqg.rtd", ,"ContractData",$B$162&amp;C175, "Symbol",, "T"),3)="768","",RTD("cqg.rtd", ,"ContractData",$B$162&amp;C175, "Symbol",, "T"))</f>
        <v>C.US.KOSZ142900</v>
      </c>
      <c r="E175" s="94">
        <f>IF(D175="","",RTD("cqg.rtd", ,"ContractData",D175, "LastPrice",, "T"))</f>
        <v>0.13</v>
      </c>
      <c r="F175" s="94">
        <f>IF(D175="","",RTD("cqg.rtd", ,"ContractData",D175, "NetLastTrade",, "T"))</f>
        <v>-0.03</v>
      </c>
      <c r="G175" s="92">
        <f>IF(D175="","",RTD("cqg.rtd",,"StudyData",D175, "Vol", "VolType=Exchange,CoCType=Contract", "Vol","D","0","ALL",,,"False","T"))</f>
        <v>70</v>
      </c>
      <c r="H175" s="92">
        <f>IF(D175="","",RTD("cqg.rtd",,"StudyData",D175, "Vol", "VolType=Exchange,CoCType=Contract", "Vol","D","-1","ALL",,,"False","T"))</f>
        <v>254</v>
      </c>
      <c r="I175" s="92">
        <f t="shared" ref="I175:I178" si="54">IF(D175="","",IF(ISERROR(G175-H175),"",G175-H175))</f>
        <v>-184</v>
      </c>
      <c r="J175" s="97"/>
      <c r="K175" s="98">
        <f>IF(D175="","",IF(ISERROR(RTD("cqg.rtd",,"ContractData",D175,"PerCentNetLastTrade",,"T")/100),"",RTD("cqg.rtd",,"ContractData",D175,"PerCentNetLastTrade",,"T")/100))</f>
        <v>-0.1875</v>
      </c>
      <c r="L175" s="99">
        <f t="shared" ref="L175:L178" si="55">IF(D175="","",IF(ISERROR(G175-H175),"",(G175-H175)/H175))</f>
        <v>-0.72440944881889768</v>
      </c>
    </row>
    <row r="176" spans="2:12" x14ac:dyDescent="0.25">
      <c r="C176" s="92">
        <f t="shared" si="53"/>
        <v>2925</v>
      </c>
      <c r="D176" s="92" t="str">
        <f>IF(LEFT(RTD("cqg.rtd", ,"ContractData",$B$162&amp;C176, "Symbol",, "T"),3)="768","",RTD("cqg.rtd", ,"ContractData",$B$162&amp;C176, "Symbol",, "T"))</f>
        <v>C.US.KOSZ142925</v>
      </c>
      <c r="E176" s="94">
        <f>IF(D176="","",RTD("cqg.rtd", ,"ContractData",D176, "LastPrice",, "T"))</f>
        <v>0.09</v>
      </c>
      <c r="F176" s="94">
        <f>IF(D176="","",RTD("cqg.rtd", ,"ContractData",D176, "NetLastTrade",, "T"))</f>
        <v>-1.0000000000000009E-2</v>
      </c>
      <c r="G176" s="92">
        <f>IF(D176="","",RTD("cqg.rtd",,"StudyData",D176, "Vol", "VolType=Exchange,CoCType=Contract", "Vol","D","0","ALL",,,"False","T"))</f>
        <v>51</v>
      </c>
      <c r="H176" s="92">
        <f>IF(D176="","",RTD("cqg.rtd",,"StudyData",D176, "Vol", "VolType=Exchange,CoCType=Contract", "Vol","D","-1","ALL",,,"False","T"))</f>
        <v>62</v>
      </c>
      <c r="I176" s="92">
        <f t="shared" si="54"/>
        <v>-11</v>
      </c>
      <c r="J176" s="97"/>
      <c r="K176" s="98">
        <f>IF(D176="","",IF(ISERROR(RTD("cqg.rtd",,"ContractData",D176,"PerCentNetLastTrade",,"T")/100),"",RTD("cqg.rtd",,"ContractData",D176,"PerCentNetLastTrade",,"T")/100))</f>
        <v>-0.1</v>
      </c>
      <c r="L176" s="99">
        <f t="shared" si="55"/>
        <v>-0.17741935483870969</v>
      </c>
    </row>
    <row r="177" spans="3:14" x14ac:dyDescent="0.25">
      <c r="C177" s="92">
        <f t="shared" si="53"/>
        <v>2950</v>
      </c>
      <c r="D177" s="92" t="str">
        <f>IF(LEFT(RTD("cqg.rtd", ,"ContractData",$B$162&amp;C177, "Symbol",, "T"),3)="768","",RTD("cqg.rtd", ,"ContractData",$B$162&amp;C177, "Symbol",, "T"))</f>
        <v>C.US.KOSZ142950</v>
      </c>
      <c r="E177" s="94">
        <f>IF(D177="","",RTD("cqg.rtd", ,"ContractData",D177, "LastPrice",, "T"))</f>
        <v>7.0000000000000007E-2</v>
      </c>
      <c r="F177" s="94">
        <f>IF(D177="","",RTD("cqg.rtd", ,"ContractData",D177, "NetLastTrade",, "T"))</f>
        <v>-1.0000000000000009E-2</v>
      </c>
      <c r="G177" s="92">
        <f>IF(D177="","",RTD("cqg.rtd",,"StudyData",D177, "Vol", "VolType=Exchange,CoCType=Contract", "Vol","D","0","ALL",,,"False","T"))</f>
        <v>96</v>
      </c>
      <c r="H177" s="92">
        <f>IF(D177="","",RTD("cqg.rtd",,"StudyData",D177, "Vol", "VolType=Exchange,CoCType=Contract", "Vol","D","-1","ALL",,,"False","T"))</f>
        <v>195</v>
      </c>
      <c r="I177" s="92">
        <f t="shared" si="54"/>
        <v>-99</v>
      </c>
      <c r="J177" s="97"/>
      <c r="K177" s="98">
        <f>IF(D177="","",IF(ISERROR(RTD("cqg.rtd",,"ContractData",D177,"PerCentNetLastTrade",,"T")/100),"",RTD("cqg.rtd",,"ContractData",D177,"PerCentNetLastTrade",,"T")/100))</f>
        <v>0</v>
      </c>
      <c r="L177" s="99">
        <f t="shared" si="55"/>
        <v>-0.50769230769230766</v>
      </c>
    </row>
    <row r="178" spans="3:14" x14ac:dyDescent="0.25">
      <c r="C178" s="92">
        <f t="shared" si="53"/>
        <v>2975</v>
      </c>
      <c r="D178" s="92" t="str">
        <f>IF(LEFT(RTD("cqg.rtd", ,"ContractData",$B$162&amp;C178, "Symbol",, "T"),3)="768","",RTD("cqg.rtd", ,"ContractData",$B$162&amp;C178, "Symbol",, "T"))</f>
        <v/>
      </c>
      <c r="E178" s="94" t="str">
        <f>IF(D178="","",RTD("cqg.rtd", ,"ContractData",D178, "LastPrice",, "T"))</f>
        <v/>
      </c>
      <c r="F178" s="94" t="str">
        <f>IF(D178="","",RTD("cqg.rtd", ,"ContractData",D178, "NetLastTrade",, "T"))</f>
        <v/>
      </c>
      <c r="G178" s="92" t="str">
        <f>IF(D178="","",RTD("cqg.rtd",,"StudyData",D178, "Vol", "VolType=Exchange,CoCType=Contract", "Vol","D","0","ALL",,,"False","T"))</f>
        <v/>
      </c>
      <c r="H178" s="92" t="str">
        <f>IF(D178="","",RTD("cqg.rtd",,"StudyData",D178, "Vol", "VolType=Exchange,CoCType=Contract", "Vol","D","-1","ALL",,,"False","T"))</f>
        <v/>
      </c>
      <c r="I178" s="92" t="str">
        <f t="shared" si="54"/>
        <v/>
      </c>
      <c r="J178" s="97"/>
      <c r="K178" s="98" t="str">
        <f>IF(D178="","",IF(ISERROR(RTD("cqg.rtd",,"ContractData",D178,"PerCentNetLastTrade",,"T")/100),"",RTD("cqg.rtd",,"ContractData",D178,"PerCentNetLastTrade",,"T")/100))</f>
        <v/>
      </c>
      <c r="L178" s="99" t="str">
        <f t="shared" si="55"/>
        <v/>
      </c>
    </row>
    <row r="180" spans="3:14" x14ac:dyDescent="0.25">
      <c r="E180" s="92" t="s">
        <v>1</v>
      </c>
      <c r="F180" s="92" t="s">
        <v>2</v>
      </c>
      <c r="G180" s="92" t="s">
        <v>3</v>
      </c>
      <c r="H180" s="92" t="s">
        <v>4</v>
      </c>
      <c r="I180" s="92" t="s">
        <v>5</v>
      </c>
      <c r="J180" s="100"/>
      <c r="K180" s="92" t="s">
        <v>22</v>
      </c>
      <c r="L180" s="93" t="s">
        <v>23</v>
      </c>
      <c r="M180" s="101"/>
      <c r="N180" s="100"/>
    </row>
    <row r="181" spans="3:14" x14ac:dyDescent="0.25">
      <c r="C181" s="92">
        <f t="shared" ref="C181:C184" si="56">C182-25</f>
        <v>2175</v>
      </c>
      <c r="D181" s="92" t="str">
        <f>IF(LEFT(RTD("cqg.rtd", ,"ContractData",$B$197&amp;C181, "Symbol",, "T"),3)="768","",RTD("cqg.rtd", ,"ContractData",$B$197&amp;C181, "Symbol",, "T"))</f>
        <v/>
      </c>
      <c r="E181" s="94" t="str">
        <f>IF(D181="","",RTD("cqg.rtd", ,"ContractData",D181, "LastPrice",, "T"))</f>
        <v/>
      </c>
      <c r="F181" s="94" t="str">
        <f>IF(D181="","",RTD("cqg.rtd", ,"ContractData",D181, "NetLastTrade",, "T"))</f>
        <v/>
      </c>
      <c r="G181" s="92" t="str">
        <f>IF(D181="","",RTD("cqg.rtd",,"StudyData",D181, "Vol", "VolType=Exchange,CoCType=Contract", "Vol","D","0","ALL",,,"False","T"))</f>
        <v/>
      </c>
      <c r="H181" s="92" t="str">
        <f>IF(D181="","",RTD("cqg.rtd",,"StudyData",D181, "Vol", "VolType=Exchange,CoCType=Contract", "Vol","D","-1","ALL",,,"False","T"))</f>
        <v/>
      </c>
      <c r="I181" s="92" t="str">
        <f t="shared" ref="I181:I184" si="57">IF(D181="","",IF(ISERROR(G181-H181),"",G181-H181))</f>
        <v/>
      </c>
      <c r="J181" s="97"/>
      <c r="K181" s="98" t="str">
        <f>IF(D181="","",IF(ISERROR(RTD("cqg.rtd",,"ContractData",D181,"PerCentNetLastTrade",,"T")/100),"",RTD("cqg.rtd",,"ContractData",D181,"PerCentNetLastTrade",,"T")/100))</f>
        <v/>
      </c>
      <c r="L181" s="99" t="str">
        <f t="shared" ref="L181:L184" si="58">IF(D181="","",IF(ISERROR(G181-H181),"",(G181-H181)/H181))</f>
        <v/>
      </c>
      <c r="M181" s="101"/>
      <c r="N181" s="100"/>
    </row>
    <row r="182" spans="3:14" x14ac:dyDescent="0.25">
      <c r="C182" s="92">
        <f t="shared" si="56"/>
        <v>2200</v>
      </c>
      <c r="D182" s="92" t="str">
        <f>IF(LEFT(RTD("cqg.rtd", ,"ContractData",$B$197&amp;C182, "Symbol",, "T"),3)="768","",RTD("cqg.rtd", ,"ContractData",$B$197&amp;C182, "Symbol",, "T"))</f>
        <v/>
      </c>
      <c r="E182" s="94" t="str">
        <f>IF(D182="","",RTD("cqg.rtd", ,"ContractData",D182, "LastPrice",, "T"))</f>
        <v/>
      </c>
      <c r="F182" s="94" t="str">
        <f>IF(D182="","",RTD("cqg.rtd", ,"ContractData",D182, "NetLastTrade",, "T"))</f>
        <v/>
      </c>
      <c r="G182" s="92" t="str">
        <f>IF(D182="","",RTD("cqg.rtd",,"StudyData",D182, "Vol", "VolType=Exchange,CoCType=Contract", "Vol","D","0","ALL",,,"False","T"))</f>
        <v/>
      </c>
      <c r="H182" s="92" t="str">
        <f>IF(D182="","",RTD("cqg.rtd",,"StudyData",D182, "Vol", "VolType=Exchange,CoCType=Contract", "Vol","D","-1","ALL",,,"False","T"))</f>
        <v/>
      </c>
      <c r="I182" s="92" t="str">
        <f t="shared" si="57"/>
        <v/>
      </c>
      <c r="J182" s="97"/>
      <c r="K182" s="98" t="str">
        <f>IF(D182="","",IF(ISERROR(RTD("cqg.rtd",,"ContractData",D182,"PerCentNetLastTrade",,"T")/100),"",RTD("cqg.rtd",,"ContractData",D182,"PerCentNetLastTrade",,"T")/100))</f>
        <v/>
      </c>
      <c r="L182" s="99" t="str">
        <f t="shared" si="58"/>
        <v/>
      </c>
      <c r="M182" s="101"/>
      <c r="N182" s="100"/>
    </row>
    <row r="183" spans="3:14" x14ac:dyDescent="0.25">
      <c r="C183" s="92">
        <f t="shared" si="56"/>
        <v>2225</v>
      </c>
      <c r="D183" s="92" t="str">
        <f>IF(LEFT(RTD("cqg.rtd", ,"ContractData",$B$197&amp;C183, "Symbol",, "T"),3)="768","",RTD("cqg.rtd", ,"ContractData",$B$197&amp;C183, "Symbol",, "T"))</f>
        <v/>
      </c>
      <c r="E183" s="94" t="str">
        <f>IF(D183="","",RTD("cqg.rtd", ,"ContractData",D183, "LastPrice",, "T"))</f>
        <v/>
      </c>
      <c r="F183" s="94" t="str">
        <f>IF(D183="","",RTD("cqg.rtd", ,"ContractData",D183, "NetLastTrade",, "T"))</f>
        <v/>
      </c>
      <c r="G183" s="92" t="str">
        <f>IF(D183="","",RTD("cqg.rtd",,"StudyData",D183, "Vol", "VolType=Exchange,CoCType=Contract", "Vol","D","0","ALL",,,"False","T"))</f>
        <v/>
      </c>
      <c r="H183" s="92" t="str">
        <f>IF(D183="","",RTD("cqg.rtd",,"StudyData",D183, "Vol", "VolType=Exchange,CoCType=Contract", "Vol","D","-1","ALL",,,"False","T"))</f>
        <v/>
      </c>
      <c r="I183" s="92" t="str">
        <f t="shared" si="57"/>
        <v/>
      </c>
      <c r="J183" s="97"/>
      <c r="K183" s="98" t="str">
        <f>IF(D183="","",IF(ISERROR(RTD("cqg.rtd",,"ContractData",D183,"PerCentNetLastTrade",,"T")/100),"",RTD("cqg.rtd",,"ContractData",D183,"PerCentNetLastTrade",,"T")/100))</f>
        <v/>
      </c>
      <c r="L183" s="99" t="str">
        <f t="shared" si="58"/>
        <v/>
      </c>
      <c r="M183" s="101"/>
      <c r="N183" s="100"/>
    </row>
    <row r="184" spans="3:14" x14ac:dyDescent="0.25">
      <c r="C184" s="92">
        <f t="shared" si="56"/>
        <v>2250</v>
      </c>
      <c r="D184" s="92" t="str">
        <f>IF(LEFT(RTD("cqg.rtd", ,"ContractData",$B$197&amp;C184, "Symbol",, "T"),3)="768","",RTD("cqg.rtd", ,"ContractData",$B$197&amp;C184, "Symbol",, "T"))</f>
        <v/>
      </c>
      <c r="E184" s="94" t="str">
        <f>IF(D184="","",RTD("cqg.rtd", ,"ContractData",D184, "LastPrice",, "T"))</f>
        <v/>
      </c>
      <c r="F184" s="94" t="str">
        <f>IF(D184="","",RTD("cqg.rtd", ,"ContractData",D184, "NetLastTrade",, "T"))</f>
        <v/>
      </c>
      <c r="G184" s="92" t="str">
        <f>IF(D184="","",RTD("cqg.rtd",,"StudyData",D184, "Vol", "VolType=Exchange,CoCType=Contract", "Vol","D","0","ALL",,,"False","T"))</f>
        <v/>
      </c>
      <c r="H184" s="92" t="str">
        <f>IF(D184="","",RTD("cqg.rtd",,"StudyData",D184, "Vol", "VolType=Exchange,CoCType=Contract", "Vol","D","-1","ALL",,,"False","T"))</f>
        <v/>
      </c>
      <c r="I184" s="92" t="str">
        <f t="shared" si="57"/>
        <v/>
      </c>
      <c r="J184" s="97"/>
      <c r="K184" s="98" t="str">
        <f>IF(D184="","",IF(ISERROR(RTD("cqg.rtd",,"ContractData",D184,"PerCentNetLastTrade",,"T")/100),"",RTD("cqg.rtd",,"ContractData",D184,"PerCentNetLastTrade",,"T")/100))</f>
        <v/>
      </c>
      <c r="L184" s="99" t="str">
        <f t="shared" si="58"/>
        <v/>
      </c>
      <c r="M184" s="101"/>
      <c r="N184" s="100"/>
    </row>
    <row r="185" spans="3:14" x14ac:dyDescent="0.25">
      <c r="C185" s="92">
        <f t="shared" ref="C185:C195" si="59">C186-25</f>
        <v>2275</v>
      </c>
      <c r="D185" s="92" t="str">
        <f>IF(LEFT(RTD("cqg.rtd", ,"ContractData",$B$197&amp;C185, "Symbol",, "T"),3)="768","",RTD("cqg.rtd", ,"ContractData",$B$197&amp;C185, "Symbol",, "T"))</f>
        <v>P.US.KOSZ142275</v>
      </c>
      <c r="E185" s="94">
        <f>IF(D185="","",RTD("cqg.rtd", ,"ContractData",D185, "LastPrice",, "T"))</f>
        <v>0.31</v>
      </c>
      <c r="F185" s="94">
        <f>IF(D185="","",RTD("cqg.rtd", ,"ContractData",D185, "NetLastTrade",, "T"))</f>
        <v>0</v>
      </c>
      <c r="G185" s="92">
        <f>IF(D185="","",RTD("cqg.rtd",,"StudyData",D185, "Vol", "VolType=Exchange,CoCType=Contract", "Vol","D","0","ALL",,,"False","T"))</f>
        <v>164</v>
      </c>
      <c r="H185" s="92">
        <f>IF(D185="","",RTD("cqg.rtd",,"StudyData",D185, "Vol", "VolType=Exchange,CoCType=Contract", "Vol","D","-1","ALL",,,"False","T"))</f>
        <v>224</v>
      </c>
      <c r="I185" s="92">
        <f t="shared" ref="I185:I209" si="60">IF(D185="","",IF(ISERROR(G185-H185),"",G185-H185))</f>
        <v>-60</v>
      </c>
      <c r="J185" s="97"/>
      <c r="K185" s="98">
        <f>IF(D185="","",IF(ISERROR(RTD("cqg.rtd",,"ContractData",D185,"PerCentNetLastTrade",,"T")/100),"",RTD("cqg.rtd",,"ContractData",D185,"PerCentNetLastTrade",,"T")/100))</f>
        <v>0</v>
      </c>
      <c r="L185" s="99">
        <f>IF(D185="","",IF(ISERROR(G185-H185),"",(G185-H185)/H185))</f>
        <v>-0.26785714285714285</v>
      </c>
    </row>
    <row r="186" spans="3:14" x14ac:dyDescent="0.25">
      <c r="C186" s="92">
        <f t="shared" si="59"/>
        <v>2300</v>
      </c>
      <c r="D186" s="92" t="str">
        <f>IF(LEFT(RTD("cqg.rtd", ,"ContractData",$B$197&amp;C186, "Symbol",, "T"),3)="768","",RTD("cqg.rtd", ,"ContractData",$B$197&amp;C186, "Symbol",, "T"))</f>
        <v>P.US.KOSZ142300</v>
      </c>
      <c r="E186" s="94">
        <f>IF(D186="","",RTD("cqg.rtd", ,"ContractData",D186, "LastPrice",, "T"))</f>
        <v>0.37</v>
      </c>
      <c r="F186" s="94">
        <f>IF(D186="","",RTD("cqg.rtd", ,"ContractData",D186, "NetLastTrade",, "T"))</f>
        <v>-1.0000000000000009E-2</v>
      </c>
      <c r="G186" s="92">
        <f>IF(D186="","",RTD("cqg.rtd",,"StudyData",D186, "Vol", "VolType=Exchange,CoCType=Contract", "Vol","D","0","ALL",,,"False","T"))</f>
        <v>166</v>
      </c>
      <c r="H186" s="92">
        <f>IF(D186="","",RTD("cqg.rtd",,"StudyData",D186, "Vol", "VolType=Exchange,CoCType=Contract", "Vol","D","-1","ALL",,,"False","T"))</f>
        <v>274</v>
      </c>
      <c r="I186" s="92">
        <f t="shared" si="60"/>
        <v>-108</v>
      </c>
      <c r="J186" s="97"/>
      <c r="K186" s="98">
        <f>IF(D186="","",IF(ISERROR(RTD("cqg.rtd",,"ContractData",D186,"PerCentNetLastTrade",,"T")/100),"",RTD("cqg.rtd",,"ContractData",D186,"PerCentNetLastTrade",,"T")/100))</f>
        <v>-2.6315789473684213E-2</v>
      </c>
      <c r="L186" s="99">
        <f t="shared" ref="L186:L209" si="61">IF(D186="","",IF(ISERROR(G186-H186),"",(G186-H186)/H186))</f>
        <v>-0.39416058394160586</v>
      </c>
    </row>
    <row r="187" spans="3:14" x14ac:dyDescent="0.25">
      <c r="C187" s="92">
        <f t="shared" si="59"/>
        <v>2325</v>
      </c>
      <c r="D187" s="92" t="str">
        <f>IF(LEFT(RTD("cqg.rtd", ,"ContractData",$B$197&amp;C187, "Symbol",, "T"),3)="768","",RTD("cqg.rtd", ,"ContractData",$B$197&amp;C187, "Symbol",, "T"))</f>
        <v>P.US.KOSZ142325</v>
      </c>
      <c r="E187" s="94">
        <f>IF(D187="","",RTD("cqg.rtd", ,"ContractData",D187, "LastPrice",, "T"))</f>
        <v>0.45</v>
      </c>
      <c r="F187" s="94">
        <f>IF(D187="","",RTD("cqg.rtd", ,"ContractData",D187, "NetLastTrade",, "T"))</f>
        <v>0</v>
      </c>
      <c r="G187" s="92">
        <f>IF(D187="","",RTD("cqg.rtd",,"StudyData",D187, "Vol", "VolType=Exchange,CoCType=Contract", "Vol","D","0","ALL",,,"False","T"))</f>
        <v>477</v>
      </c>
      <c r="H187" s="92">
        <f>IF(D187="","",RTD("cqg.rtd",,"StudyData",D187, "Vol", "VolType=Exchange,CoCType=Contract", "Vol","D","-1","ALL",,,"False","T"))</f>
        <v>96</v>
      </c>
      <c r="I187" s="92">
        <f t="shared" si="60"/>
        <v>381</v>
      </c>
      <c r="J187" s="97"/>
      <c r="K187" s="98">
        <f>IF(D187="","",IF(ISERROR(RTD("cqg.rtd",,"ContractData",D187,"PerCentNetLastTrade",,"T")/100),"",RTD("cqg.rtd",,"ContractData",D187,"PerCentNetLastTrade",,"T")/100))</f>
        <v>0</v>
      </c>
      <c r="L187" s="99">
        <f t="shared" si="61"/>
        <v>3.96875</v>
      </c>
    </row>
    <row r="188" spans="3:14" x14ac:dyDescent="0.25">
      <c r="C188" s="92">
        <f t="shared" si="59"/>
        <v>2350</v>
      </c>
      <c r="D188" s="92" t="str">
        <f>IF(LEFT(RTD("cqg.rtd", ,"ContractData",$B$197&amp;C188, "Symbol",, "T"),3)="768","",RTD("cqg.rtd", ,"ContractData",$B$197&amp;C188, "Symbol",, "T"))</f>
        <v>P.US.KOSZ142350</v>
      </c>
      <c r="E188" s="94">
        <f>IF(D188="","",RTD("cqg.rtd", ,"ContractData",D188, "LastPrice",, "T"))</f>
        <v>0.57000000000000006</v>
      </c>
      <c r="F188" s="94">
        <f>IF(D188="","",RTD("cqg.rtd", ,"ContractData",D188, "NetLastTrade",, "T"))</f>
        <v>-9.9999999999998979E-3</v>
      </c>
      <c r="G188" s="92">
        <f>IF(D188="","",RTD("cqg.rtd",,"StudyData",D188, "Vol", "VolType=Exchange,CoCType=Contract", "Vol","D","0","ALL",,,"False","T"))</f>
        <v>77</v>
      </c>
      <c r="H188" s="92">
        <f>IF(D188="","",RTD("cqg.rtd",,"StudyData",D188, "Vol", "VolType=Exchange,CoCType=Contract", "Vol","D","-1","ALL",,,"False","T"))</f>
        <v>180</v>
      </c>
      <c r="I188" s="92">
        <f t="shared" si="60"/>
        <v>-103</v>
      </c>
      <c r="J188" s="97"/>
      <c r="K188" s="98">
        <f>IF(D188="","",IF(ISERROR(RTD("cqg.rtd",,"ContractData",D188,"PerCentNetLastTrade",,"T")/100),"",RTD("cqg.rtd",,"ContractData",D188,"PerCentNetLastTrade",,"T")/100))</f>
        <v>-1.7241379310344827E-2</v>
      </c>
      <c r="L188" s="99">
        <f>IF(D188="","",IF(ISERROR(G188-H188),"",(G188-H188)/H188))</f>
        <v>-0.57222222222222219</v>
      </c>
    </row>
    <row r="189" spans="3:14" x14ac:dyDescent="0.25">
      <c r="C189" s="92">
        <f t="shared" si="59"/>
        <v>2375</v>
      </c>
      <c r="D189" s="92" t="str">
        <f>IF(LEFT(RTD("cqg.rtd", ,"ContractData",$B$197&amp;C189, "Symbol",, "T"),3)="768","",RTD("cqg.rtd", ,"ContractData",$B$197&amp;C189, "Symbol",, "T"))</f>
        <v>P.US.KOSZ142375</v>
      </c>
      <c r="E189" s="94">
        <f>IF(D189="","",RTD("cqg.rtd", ,"ContractData",D189, "LastPrice",, "T"))</f>
        <v>0.73</v>
      </c>
      <c r="F189" s="94">
        <f>IF(D189="","",RTD("cqg.rtd", ,"ContractData",D189, "NetLastTrade",, "T"))</f>
        <v>0</v>
      </c>
      <c r="G189" s="92">
        <f>IF(D189="","",RTD("cqg.rtd",,"StudyData",D189, "Vol", "VolType=Exchange,CoCType=Contract", "Vol","D","0","ALL",,,"False","T"))</f>
        <v>49</v>
      </c>
      <c r="H189" s="92">
        <f>IF(D189="","",RTD("cqg.rtd",,"StudyData",D189, "Vol", "VolType=Exchange,CoCType=Contract", "Vol","D","-1","ALL",,,"False","T"))</f>
        <v>67</v>
      </c>
      <c r="I189" s="92">
        <f t="shared" si="60"/>
        <v>-18</v>
      </c>
      <c r="J189" s="97"/>
      <c r="K189" s="98">
        <f>IF(D189="","",IF(ISERROR(RTD("cqg.rtd",,"ContractData",D189,"PerCentNetLastTrade",,"T")/100),"",RTD("cqg.rtd",,"ContractData",D189,"PerCentNetLastTrade",,"T")/100))</f>
        <v>0</v>
      </c>
      <c r="L189" s="99">
        <f t="shared" si="61"/>
        <v>-0.26865671641791045</v>
      </c>
    </row>
    <row r="190" spans="3:14" x14ac:dyDescent="0.25">
      <c r="C190" s="92">
        <f t="shared" si="59"/>
        <v>2400</v>
      </c>
      <c r="D190" s="92" t="str">
        <f>IF(LEFT(RTD("cqg.rtd", ,"ContractData",$B$197&amp;C190, "Symbol",, "T"),3)="768","",RTD("cqg.rtd", ,"ContractData",$B$197&amp;C190, "Symbol",, "T"))</f>
        <v>P.US.KOSZ142400</v>
      </c>
      <c r="E190" s="94">
        <f>IF(D190="","",RTD("cqg.rtd", ,"ContractData",D190, "LastPrice",, "T"))</f>
        <v>0.9</v>
      </c>
      <c r="F190" s="94">
        <f>IF(D190="","",RTD("cqg.rtd", ,"ContractData",D190, "NetLastTrade",, "T"))</f>
        <v>1.0000000000000009E-2</v>
      </c>
      <c r="G190" s="92">
        <f>IF(D190="","",RTD("cqg.rtd",,"StudyData",D190, "Vol", "VolType=Exchange,CoCType=Contract", "Vol","D","0","ALL",,,"False","T"))</f>
        <v>247</v>
      </c>
      <c r="H190" s="92">
        <f>IF(D190="","",RTD("cqg.rtd",,"StudyData",D190, "Vol", "VolType=Exchange,CoCType=Contract", "Vol","D","-1","ALL",,,"False","T"))</f>
        <v>611</v>
      </c>
      <c r="I190" s="92">
        <f t="shared" si="60"/>
        <v>-364</v>
      </c>
      <c r="J190" s="97"/>
      <c r="K190" s="98">
        <f>IF(D190="","",IF(ISERROR(RTD("cqg.rtd",,"ContractData",D190,"PerCentNetLastTrade",,"T")/100),"",RTD("cqg.rtd",,"ContractData",D190,"PerCentNetLastTrade",,"T")/100))</f>
        <v>1.1235955056179777E-2</v>
      </c>
      <c r="L190" s="99">
        <f t="shared" si="61"/>
        <v>-0.5957446808510638</v>
      </c>
    </row>
    <row r="191" spans="3:14" x14ac:dyDescent="0.25">
      <c r="C191" s="92">
        <f t="shared" si="59"/>
        <v>2425</v>
      </c>
      <c r="D191" s="92" t="str">
        <f>IF(LEFT(RTD("cqg.rtd", ,"ContractData",$B$197&amp;C191, "Symbol",, "T"),3)="768","",RTD("cqg.rtd", ,"ContractData",$B$197&amp;C191, "Symbol",, "T"))</f>
        <v>P.US.KOSZ142425</v>
      </c>
      <c r="E191" s="94">
        <f>IF(D191="","",RTD("cqg.rtd", ,"ContractData",D191, "LastPrice",, "T"))</f>
        <v>1.1300000000000001</v>
      </c>
      <c r="F191" s="94">
        <f>IF(D191="","",RTD("cqg.rtd", ,"ContractData",D191, "NetLastTrade",, "T"))</f>
        <v>1.0000000000000009E-2</v>
      </c>
      <c r="G191" s="92">
        <f>IF(D191="","",RTD("cqg.rtd",,"StudyData",D191, "Vol", "VolType=Exchange,CoCType=Contract", "Vol","D","0","ALL",,,"False","T"))</f>
        <v>133</v>
      </c>
      <c r="H191" s="92">
        <f>IF(D191="","",RTD("cqg.rtd",,"StudyData",D191, "Vol", "VolType=Exchange,CoCType=Contract", "Vol","D","-1","ALL",,,"False","T"))</f>
        <v>133</v>
      </c>
      <c r="I191" s="92">
        <f t="shared" si="60"/>
        <v>0</v>
      </c>
      <c r="J191" s="97"/>
      <c r="K191" s="98">
        <f>IF(D191="","",IF(ISERROR(RTD("cqg.rtd",,"ContractData",D191,"PerCentNetLastTrade",,"T")/100),"",RTD("cqg.rtd",,"ContractData",D191,"PerCentNetLastTrade",,"T")/100))</f>
        <v>8.9285714285714298E-3</v>
      </c>
      <c r="L191" s="99">
        <f t="shared" si="61"/>
        <v>0</v>
      </c>
    </row>
    <row r="192" spans="3:14" x14ac:dyDescent="0.25">
      <c r="C192" s="92">
        <f t="shared" si="59"/>
        <v>2450</v>
      </c>
      <c r="D192" s="92" t="str">
        <f>IF(LEFT(RTD("cqg.rtd", ,"ContractData",$B$197&amp;C192, "Symbol",, "T"),3)="768","",RTD("cqg.rtd", ,"ContractData",$B$197&amp;C192, "Symbol",, "T"))</f>
        <v>P.US.KOSZ142450</v>
      </c>
      <c r="E192" s="94">
        <f>IF(D192="","",RTD("cqg.rtd", ,"ContractData",D192, "LastPrice",, "T"))</f>
        <v>1.45</v>
      </c>
      <c r="F192" s="94">
        <f>IF(D192="","",RTD("cqg.rtd", ,"ContractData",D192, "NetLastTrade",, "T"))</f>
        <v>0</v>
      </c>
      <c r="G192" s="92">
        <f>IF(D192="","",RTD("cqg.rtd",,"StudyData",D192, "Vol", "VolType=Exchange,CoCType=Contract", "Vol","D","0","ALL",,,"False","T"))</f>
        <v>96</v>
      </c>
      <c r="H192" s="92">
        <f>IF(D192="","",RTD("cqg.rtd",,"StudyData",D192, "Vol", "VolType=Exchange,CoCType=Contract", "Vol","D","-1","ALL",,,"False","T"))</f>
        <v>188</v>
      </c>
      <c r="I192" s="92">
        <f t="shared" si="60"/>
        <v>-92</v>
      </c>
      <c r="J192" s="97"/>
      <c r="K192" s="98">
        <f>IF(D192="","",IF(ISERROR(RTD("cqg.rtd",,"ContractData",D192,"PerCentNetLastTrade",,"T")/100),"",RTD("cqg.rtd",,"ContractData",D192,"PerCentNetLastTrade",,"T")/100))</f>
        <v>0</v>
      </c>
      <c r="L192" s="99">
        <f t="shared" si="61"/>
        <v>-0.48936170212765956</v>
      </c>
    </row>
    <row r="193" spans="2:12" x14ac:dyDescent="0.25">
      <c r="C193" s="92">
        <f t="shared" si="59"/>
        <v>2475</v>
      </c>
      <c r="D193" s="92" t="str">
        <f>IF(LEFT(RTD("cqg.rtd", ,"ContractData",$B$197&amp;C193, "Symbol",, "T"),3)="768","",RTD("cqg.rtd", ,"ContractData",$B$197&amp;C193, "Symbol",, "T"))</f>
        <v>P.US.KOSZ142475</v>
      </c>
      <c r="E193" s="94">
        <f>IF(D193="","",RTD("cqg.rtd", ,"ContractData",D193, "LastPrice",, "T"))</f>
        <v>1.8</v>
      </c>
      <c r="F193" s="94">
        <f>IF(D193="","",RTD("cqg.rtd", ,"ContractData",D193, "NetLastTrade",, "T"))</f>
        <v>-1.0000000000000009E-2</v>
      </c>
      <c r="G193" s="92">
        <f>IF(D193="","",RTD("cqg.rtd",,"StudyData",D193, "Vol", "VolType=Exchange,CoCType=Contract", "Vol","D","0","ALL",,,"False","T"))</f>
        <v>87</v>
      </c>
      <c r="H193" s="92">
        <f>IF(D193="","",RTD("cqg.rtd",,"StudyData",D193, "Vol", "VolType=Exchange,CoCType=Contract", "Vol","D","-1","ALL",,,"False","T"))</f>
        <v>31</v>
      </c>
      <c r="I193" s="92">
        <f t="shared" si="60"/>
        <v>56</v>
      </c>
      <c r="J193" s="97"/>
      <c r="K193" s="98">
        <f>IF(D193="","",IF(ISERROR(RTD("cqg.rtd",,"ContractData",D193,"PerCentNetLastTrade",,"T")/100),"",RTD("cqg.rtd",,"ContractData",D193,"PerCentNetLastTrade",,"T")/100))</f>
        <v>-5.5248618784530393E-3</v>
      </c>
      <c r="L193" s="99">
        <f t="shared" si="61"/>
        <v>1.8064516129032258</v>
      </c>
    </row>
    <row r="194" spans="2:12" x14ac:dyDescent="0.25">
      <c r="C194" s="92">
        <f t="shared" si="59"/>
        <v>2500</v>
      </c>
      <c r="D194" s="92" t="str">
        <f>IF(LEFT(RTD("cqg.rtd", ,"ContractData",$B$197&amp;C194, "Symbol",, "T"),3)="768","",RTD("cqg.rtd", ,"ContractData",$B$197&amp;C194, "Symbol",, "T"))</f>
        <v>P.US.KOSZ142500</v>
      </c>
      <c r="E194" s="94">
        <f>IF(D194="","",RTD("cqg.rtd", ,"ContractData",D194, "LastPrice",, "T"))</f>
        <v>2.35</v>
      </c>
      <c r="F194" s="94">
        <f>IF(D194="","",RTD("cqg.rtd", ,"ContractData",D194, "NetLastTrade",, "T"))</f>
        <v>4.9999999999999822E-2</v>
      </c>
      <c r="G194" s="92">
        <f>IF(D194="","",RTD("cqg.rtd",,"StudyData",D194, "Vol", "VolType=Exchange,CoCType=Contract", "Vol","D","0","ALL",,,"False","T"))</f>
        <v>233</v>
      </c>
      <c r="H194" s="92">
        <f>IF(D194="","",RTD("cqg.rtd",,"StudyData",D194, "Vol", "VolType=Exchange,CoCType=Contract", "Vol","D","-1","ALL",,,"False","T"))</f>
        <v>339</v>
      </c>
      <c r="I194" s="92">
        <f t="shared" si="60"/>
        <v>-106</v>
      </c>
      <c r="J194" s="97"/>
      <c r="K194" s="98">
        <f>IF(D194="","",IF(ISERROR(RTD("cqg.rtd",,"ContractData",D194,"PerCentNetLastTrade",,"T")/100),"",RTD("cqg.rtd",,"ContractData",D194,"PerCentNetLastTrade",,"T")/100))</f>
        <v>2.1739130434782608E-2</v>
      </c>
      <c r="L194" s="99">
        <f t="shared" si="61"/>
        <v>-0.31268436578171094</v>
      </c>
    </row>
    <row r="195" spans="2:12" x14ac:dyDescent="0.25">
      <c r="C195" s="92">
        <f t="shared" si="59"/>
        <v>2525</v>
      </c>
      <c r="D195" s="92" t="str">
        <f>IF(LEFT(RTD("cqg.rtd", ,"ContractData",$B$197&amp;C195, "Symbol",, "T"),3)="768","",RTD("cqg.rtd", ,"ContractData",$B$197&amp;C195, "Symbol",, "T"))</f>
        <v>P.US.KOSZ142525</v>
      </c>
      <c r="E195" s="94">
        <f>IF(D195="","",RTD("cqg.rtd", ,"ContractData",D195, "LastPrice",, "T"))</f>
        <v>3</v>
      </c>
      <c r="F195" s="94">
        <f>IF(D195="","",RTD("cqg.rtd", ,"ContractData",D195, "NetLastTrade",, "T"))</f>
        <v>0.10000000000000009</v>
      </c>
      <c r="G195" s="92">
        <f>IF(D195="","",RTD("cqg.rtd",,"StudyData",D195, "Vol", "VolType=Exchange,CoCType=Contract", "Vol","D","0","ALL",,,"False","T"))</f>
        <v>26</v>
      </c>
      <c r="H195" s="92">
        <f>IF(D195="","",RTD("cqg.rtd",,"StudyData",D195, "Vol", "VolType=Exchange,CoCType=Contract", "Vol","D","-1","ALL",,,"False","T"))</f>
        <v>24</v>
      </c>
      <c r="I195" s="92">
        <f t="shared" si="60"/>
        <v>2</v>
      </c>
      <c r="J195" s="97"/>
      <c r="K195" s="98">
        <f>IF(D195="","",IF(ISERROR(RTD("cqg.rtd",,"ContractData",D195,"PerCentNetLastTrade",,"T")/100),"",RTD("cqg.rtd",,"ContractData",D195,"PerCentNetLastTrade",,"T")/100))</f>
        <v>3.4482758620689655E-2</v>
      </c>
      <c r="L195" s="99">
        <f t="shared" si="61"/>
        <v>8.3333333333333329E-2</v>
      </c>
    </row>
    <row r="196" spans="2:12" x14ac:dyDescent="0.25">
      <c r="C196" s="92">
        <f>C197-25</f>
        <v>2550</v>
      </c>
      <c r="D196" s="92" t="str">
        <f>IF(LEFT(RTD("cqg.rtd", ,"ContractData",$B$197&amp;C196, "Symbol",, "T"),3)="768","",RTD("cqg.rtd", ,"ContractData",$B$197&amp;C196, "Symbol",, "T"))</f>
        <v>P.US.KOSZ142550</v>
      </c>
      <c r="E196" s="94">
        <f>IF(D196="","",RTD("cqg.rtd", ,"ContractData",D196, "LastPrice",, "T"))</f>
        <v>3.65</v>
      </c>
      <c r="F196" s="94">
        <f>IF(D196="","",RTD("cqg.rtd", ,"ContractData",D196, "NetLastTrade",, "T"))</f>
        <v>4.9999999999999822E-2</v>
      </c>
      <c r="G196" s="92">
        <f>IF(D196="","",RTD("cqg.rtd",,"StudyData",D196, "Vol", "VolType=Exchange,CoCType=Contract", "Vol","D","0","ALL",,,"False","T"))</f>
        <v>60</v>
      </c>
      <c r="H196" s="92">
        <f>IF(D196="","",RTD("cqg.rtd",,"StudyData",D196, "Vol", "VolType=Exchange,CoCType=Contract", "Vol","D","-1","ALL",,,"False","T"))</f>
        <v>303</v>
      </c>
      <c r="I196" s="92">
        <f t="shared" si="60"/>
        <v>-243</v>
      </c>
      <c r="J196" s="97"/>
      <c r="K196" s="98">
        <f>IF(D196="","",IF(ISERROR(RTD("cqg.rtd",,"ContractData",D196,"PerCentNetLastTrade",,"T")/100),"",RTD("cqg.rtd",,"ContractData",D196,"PerCentNetLastTrade",,"T")/100))</f>
        <v>1.3888888888888888E-2</v>
      </c>
      <c r="L196" s="99">
        <f t="shared" si="61"/>
        <v>-0.80198019801980203</v>
      </c>
    </row>
    <row r="197" spans="2:12" x14ac:dyDescent="0.25">
      <c r="B197" s="92" t="str">
        <f>LEFT(RTD("cqg.rtd", ,"ContractData", "P.US.KOS?3", "Symbol",, "T"),11)</f>
        <v>P.US.KOSZ14</v>
      </c>
      <c r="C197" s="92" t="str">
        <f>RIGHT(RTD("cqg.rtd", ,"ContractData", "P.US.KOS?3", "Symbol",, "T"),4)</f>
        <v>2575</v>
      </c>
      <c r="D197" s="92" t="str">
        <f>IF(LEFT(RTD("cqg.rtd", ,"ContractData",$B$197&amp;C197, "Symbol",, "T"),3)="768","",RTD("cqg.rtd", ,"ContractData",$B$197&amp;C197, "Symbol",, "T"))</f>
        <v>P.US.KOSZ142575</v>
      </c>
      <c r="E197" s="94">
        <f>IF(D197="","",RTD("cqg.rtd", ,"ContractData",D197, "LastPrice",, "T"))</f>
        <v>4.2</v>
      </c>
      <c r="F197" s="94">
        <f>IF(D197="","",RTD("cqg.rtd", ,"ContractData",D197, "NetLastTrade",, "T"))</f>
        <v>-0.29999999999999982</v>
      </c>
      <c r="G197" s="92" t="str">
        <f>IF(D197="","",RTD("cqg.rtd",,"StudyData",D197, "Vol", "VolType=Exchange,CoCType=Contract", "Vol","D","0","ALL",,,"False","T"))</f>
        <v/>
      </c>
      <c r="H197" s="92">
        <f>IF(D197="","",RTD("cqg.rtd",,"StudyData",D197, "Vol", "VolType=Exchange,CoCType=Contract", "Vol","D","-1","ALL",,,"False","T"))</f>
        <v>8</v>
      </c>
      <c r="I197" s="92" t="str">
        <f t="shared" si="60"/>
        <v/>
      </c>
      <c r="J197" s="97"/>
      <c r="K197" s="98">
        <f>IF(D197="","",IF(ISERROR(RTD("cqg.rtd",,"ContractData",D197,"PerCentNetLastTrade",,"T")/100),"",RTD("cqg.rtd",,"ContractData",D197,"PerCentNetLastTrade",,"T")/100))</f>
        <v>-6.6666666666666666E-2</v>
      </c>
      <c r="L197" s="99" t="str">
        <f t="shared" si="61"/>
        <v/>
      </c>
    </row>
    <row r="198" spans="2:12" x14ac:dyDescent="0.25">
      <c r="C198" s="92">
        <f>C197+25</f>
        <v>2600</v>
      </c>
      <c r="D198" s="92" t="str">
        <f>IF(LEFT(RTD("cqg.rtd", ,"ContractData",$B$197&amp;C198, "Symbol",, "T"),3)="768","",RTD("cqg.rtd", ,"ContractData",$B$197&amp;C198, "Symbol",, "T"))</f>
        <v>P.US.KOSZ142600</v>
      </c>
      <c r="E198" s="94">
        <f>IF(D198="","",RTD("cqg.rtd", ,"ContractData",D198, "LastPrice",, "T"))</f>
        <v>5.7</v>
      </c>
      <c r="F198" s="94">
        <f>IF(D198="","",RTD("cqg.rtd", ,"ContractData",D198, "NetLastTrade",, "T"))</f>
        <v>0.15000000000000036</v>
      </c>
      <c r="G198" s="92">
        <f>IF(D198="","",RTD("cqg.rtd",,"StudyData",D198, "Vol", "VolType=Exchange,CoCType=Contract", "Vol","D","0","ALL",,,"False","T"))</f>
        <v>44</v>
      </c>
      <c r="H198" s="92">
        <f>IF(D198="","",RTD("cqg.rtd",,"StudyData",D198, "Vol", "VolType=Exchange,CoCType=Contract", "Vol","D","-1","ALL",,,"False","T"))</f>
        <v>209</v>
      </c>
      <c r="I198" s="92">
        <f t="shared" si="60"/>
        <v>-165</v>
      </c>
      <c r="J198" s="97"/>
      <c r="K198" s="98">
        <f>IF(D198="","",IF(ISERROR(RTD("cqg.rtd",,"ContractData",D198,"PerCentNetLastTrade",,"T")/100),"",RTD("cqg.rtd",,"ContractData",D198,"PerCentNetLastTrade",,"T")/100))</f>
        <v>2.7027027027027025E-2</v>
      </c>
      <c r="L198" s="99">
        <f t="shared" si="61"/>
        <v>-0.78947368421052633</v>
      </c>
    </row>
    <row r="199" spans="2:12" x14ac:dyDescent="0.25">
      <c r="C199" s="92">
        <f t="shared" ref="C199:C213" si="62">C198+25</f>
        <v>2625</v>
      </c>
      <c r="D199" s="92" t="str">
        <f>IF(LEFT(RTD("cqg.rtd", ,"ContractData",$B$197&amp;C199, "Symbol",, "T"),3)="768","",RTD("cqg.rtd", ,"ContractData",$B$197&amp;C199, "Symbol",, "T"))</f>
        <v>P.US.KOSZ142625</v>
      </c>
      <c r="E199" s="94">
        <f>IF(D199="","",RTD("cqg.rtd", ,"ContractData",D199, "LastPrice",, "T"))</f>
        <v>7</v>
      </c>
      <c r="F199" s="94">
        <f>IF(D199="","",RTD("cqg.rtd", ,"ContractData",D199, "NetLastTrade",, "T"))</f>
        <v>0.45000000000000018</v>
      </c>
      <c r="G199" s="92">
        <f>IF(D199="","",RTD("cqg.rtd",,"StudyData",D199, "Vol", "VolType=Exchange,CoCType=Contract", "Vol","D","0","ALL",,,"False","T"))</f>
        <v>5</v>
      </c>
      <c r="H199" s="92" t="str">
        <f>IF(D199="","",RTD("cqg.rtd",,"StudyData",D199, "Vol", "VolType=Exchange,CoCType=Contract", "Vol","D","-1","ALL",,,"False","T"))</f>
        <v/>
      </c>
      <c r="I199" s="92" t="str">
        <f t="shared" si="60"/>
        <v/>
      </c>
      <c r="J199" s="97"/>
      <c r="K199" s="98">
        <f>IF(D199="","",IF(ISERROR(RTD("cqg.rtd",,"ContractData",D199,"PerCentNetLastTrade",,"T")/100),"",RTD("cqg.rtd",,"ContractData",D199,"PerCentNetLastTrade",,"T")/100))</f>
        <v>6.8702290076335881E-2</v>
      </c>
      <c r="L199" s="99" t="str">
        <f t="shared" si="61"/>
        <v/>
      </c>
    </row>
    <row r="200" spans="2:12" x14ac:dyDescent="0.25">
      <c r="C200" s="92">
        <f t="shared" si="62"/>
        <v>2650</v>
      </c>
      <c r="D200" s="92" t="str">
        <f>IF(LEFT(RTD("cqg.rtd", ,"ContractData",$B$197&amp;C200, "Symbol",, "T"),3)="768","",RTD("cqg.rtd", ,"ContractData",$B$197&amp;C200, "Symbol",, "T"))</f>
        <v>P.US.KOSZ142650</v>
      </c>
      <c r="E200" s="94">
        <f>IF(D200="","",RTD("cqg.rtd", ,"ContractData",D200, "LastPrice",, "T"))</f>
        <v>8.15</v>
      </c>
      <c r="F200" s="94">
        <f>IF(D200="","",RTD("cqg.rtd", ,"ContractData",D200, "NetLastTrade",, "T"))</f>
        <v>-0.19999999999999929</v>
      </c>
      <c r="G200" s="92">
        <f>IF(D200="","",RTD("cqg.rtd",,"StudyData",D200, "Vol", "VolType=Exchange,CoCType=Contract", "Vol","D","0","ALL",,,"False","T"))</f>
        <v>2</v>
      </c>
      <c r="H200" s="92">
        <f>IF(D200="","",RTD("cqg.rtd",,"StudyData",D200, "Vol", "VolType=Exchange,CoCType=Contract", "Vol","D","-1","ALL",,,"False","T"))</f>
        <v>3</v>
      </c>
      <c r="I200" s="92">
        <f t="shared" si="60"/>
        <v>-1</v>
      </c>
      <c r="J200" s="97"/>
      <c r="K200" s="98">
        <f>IF(D200="","",IF(ISERROR(RTD("cqg.rtd",,"ContractData",D200,"PerCentNetLastTrade",,"T")/100),"",RTD("cqg.rtd",,"ContractData",D200,"PerCentNetLastTrade",,"T")/100))</f>
        <v>-2.3952095808383232E-2</v>
      </c>
      <c r="L200" s="99">
        <f t="shared" si="61"/>
        <v>-0.33333333333333331</v>
      </c>
    </row>
    <row r="201" spans="2:12" x14ac:dyDescent="0.25">
      <c r="C201" s="92">
        <f t="shared" si="62"/>
        <v>2675</v>
      </c>
      <c r="D201" s="92" t="str">
        <f>IF(LEFT(RTD("cqg.rtd", ,"ContractData",$B$197&amp;C201, "Symbol",, "T"),3)="768","",RTD("cqg.rtd", ,"ContractData",$B$197&amp;C201, "Symbol",, "T"))</f>
        <v>P.US.KOSZ142675</v>
      </c>
      <c r="E201" s="94">
        <f>IF(D201="","",RTD("cqg.rtd", ,"ContractData",D201, "LastPrice",, "T"))</f>
        <v>10.25</v>
      </c>
      <c r="F201" s="94">
        <f>IF(D201="","",RTD("cqg.rtd", ,"ContractData",D201, "NetLastTrade",, "T"))</f>
        <v>0.25</v>
      </c>
      <c r="G201" s="92">
        <f>IF(D201="","",RTD("cqg.rtd",,"StudyData",D201, "Vol", "VolType=Exchange,CoCType=Contract", "Vol","D","0","ALL",,,"False","T"))</f>
        <v>6</v>
      </c>
      <c r="H201" s="92">
        <f>IF(D201="","",RTD("cqg.rtd",,"StudyData",D201, "Vol", "VolType=Exchange,CoCType=Contract", "Vol","D","-1","ALL",,,"False","T"))</f>
        <v>3</v>
      </c>
      <c r="I201" s="92">
        <f t="shared" si="60"/>
        <v>3</v>
      </c>
      <c r="J201" s="97"/>
      <c r="K201" s="98">
        <f>IF(D201="","",IF(ISERROR(RTD("cqg.rtd",,"ContractData",D201,"PerCentNetLastTrade",,"T")/100),"",RTD("cqg.rtd",,"ContractData",D201,"PerCentNetLastTrade",,"T")/100))</f>
        <v>2.5000000000000001E-2</v>
      </c>
      <c r="L201" s="99">
        <f t="shared" si="61"/>
        <v>1</v>
      </c>
    </row>
    <row r="202" spans="2:12" x14ac:dyDescent="0.25">
      <c r="C202" s="92">
        <f t="shared" si="62"/>
        <v>2700</v>
      </c>
      <c r="D202" s="92" t="str">
        <f>IF(LEFT(RTD("cqg.rtd", ,"ContractData",$B$197&amp;C202, "Symbol",, "T"),3)="768","",RTD("cqg.rtd", ,"ContractData",$B$197&amp;C202, "Symbol",, "T"))</f>
        <v>P.US.KOSZ142700</v>
      </c>
      <c r="E202" s="94">
        <f>IF(D202="","",RTD("cqg.rtd", ,"ContractData",D202, "LastPrice",, "T"))</f>
        <v>11.55</v>
      </c>
      <c r="F202" s="94">
        <f>IF(D202="","",RTD("cqg.rtd", ,"ContractData",D202, "NetLastTrade",, "T"))</f>
        <v>0.15000000000000036</v>
      </c>
      <c r="G202" s="92" t="str">
        <f>IF(D202="","",RTD("cqg.rtd",,"StudyData",D202, "Vol", "VolType=Exchange,CoCType=Contract", "Vol","D","0","ALL",,,"False","T"))</f>
        <v/>
      </c>
      <c r="H202" s="92">
        <f>IF(D202="","",RTD("cqg.rtd",,"StudyData",D202, "Vol", "VolType=Exchange,CoCType=Contract", "Vol","D","-1","ALL",,,"False","T"))</f>
        <v>3</v>
      </c>
      <c r="I202" s="92" t="str">
        <f t="shared" si="60"/>
        <v/>
      </c>
      <c r="J202" s="97"/>
      <c r="K202" s="98">
        <f>IF(D202="","",IF(ISERROR(RTD("cqg.rtd",,"ContractData",D202,"PerCentNetLastTrade",,"T")/100),"",RTD("cqg.rtd",,"ContractData",D202,"PerCentNetLastTrade",,"T")/100))</f>
        <v>1.3157894736842106E-2</v>
      </c>
      <c r="L202" s="99" t="str">
        <f t="shared" si="61"/>
        <v/>
      </c>
    </row>
    <row r="203" spans="2:12" x14ac:dyDescent="0.25">
      <c r="C203" s="92">
        <f t="shared" si="62"/>
        <v>2725</v>
      </c>
      <c r="D203" s="92" t="str">
        <f>IF(LEFT(RTD("cqg.rtd", ,"ContractData",$B$197&amp;C203, "Symbol",, "T"),3)="768","",RTD("cqg.rtd", ,"ContractData",$B$197&amp;C203, "Symbol",, "T"))</f>
        <v>P.US.KOSZ142725</v>
      </c>
      <c r="E203" s="94">
        <f>IF(D203="","",RTD("cqg.rtd", ,"ContractData",D203, "LastPrice",, "T"))</f>
        <v>13.75</v>
      </c>
      <c r="F203" s="94" t="str">
        <f>IF(D203="","",RTD("cqg.rtd", ,"ContractData",D203, "NetLastTrade",, "T"))</f>
        <v/>
      </c>
      <c r="G203" s="92" t="str">
        <f>IF(D203="","",RTD("cqg.rtd",,"StudyData",D203, "Vol", "VolType=Exchange,CoCType=Contract", "Vol","D","0","ALL",,,"False","T"))</f>
        <v/>
      </c>
      <c r="H203" s="92" t="str">
        <f>IF(D203="","",RTD("cqg.rtd",,"StudyData",D203, "Vol", "VolType=Exchange,CoCType=Contract", "Vol","D","-1","ALL",,,"False","T"))</f>
        <v/>
      </c>
      <c r="I203" s="92" t="str">
        <f t="shared" si="60"/>
        <v/>
      </c>
      <c r="J203" s="97"/>
      <c r="K203" s="98">
        <f>IF(D203="","",IF(ISERROR(RTD("cqg.rtd",,"ContractData",D203,"PerCentNetLastTrade",,"T")/100),"",RTD("cqg.rtd",,"ContractData",D203,"PerCentNetLastTrade",,"T")/100))</f>
        <v>1.4760147601476014E-2</v>
      </c>
      <c r="L203" s="99" t="str">
        <f t="shared" si="61"/>
        <v/>
      </c>
    </row>
    <row r="204" spans="2:12" x14ac:dyDescent="0.25">
      <c r="C204" s="92">
        <f t="shared" si="62"/>
        <v>2750</v>
      </c>
      <c r="D204" s="92" t="str">
        <f>IF(LEFT(RTD("cqg.rtd", ,"ContractData",$B$197&amp;C204, "Symbol",, "T"),3)="768","",RTD("cqg.rtd", ,"ContractData",$B$197&amp;C204, "Symbol",, "T"))</f>
        <v>P.US.KOSZ142750</v>
      </c>
      <c r="E204" s="94">
        <f>IF(D204="","",RTD("cqg.rtd", ,"ContractData",D204, "LastPrice",, "T"))</f>
        <v>14.6</v>
      </c>
      <c r="F204" s="94">
        <f>IF(D204="","",RTD("cqg.rtd", ,"ContractData",D204, "NetLastTrade",, "T"))</f>
        <v>-0.80000000000000071</v>
      </c>
      <c r="G204" s="92">
        <f>IF(D204="","",RTD("cqg.rtd",,"StudyData",D204, "Vol", "VolType=Exchange,CoCType=Contract", "Vol","D","0","ALL",,,"False","T"))</f>
        <v>10</v>
      </c>
      <c r="H204" s="92">
        <f>IF(D204="","",RTD("cqg.rtd",,"StudyData",D204, "Vol", "VolType=Exchange,CoCType=Contract", "Vol","D","-1","ALL",,,"False","T"))</f>
        <v>4</v>
      </c>
      <c r="I204" s="92">
        <f t="shared" si="60"/>
        <v>6</v>
      </c>
      <c r="J204" s="97"/>
      <c r="K204" s="98">
        <f>IF(D204="","",IF(ISERROR(RTD("cqg.rtd",,"ContractData",D204,"PerCentNetLastTrade",,"T")/100),"",RTD("cqg.rtd",,"ContractData",D204,"PerCentNetLastTrade",,"T")/100))</f>
        <v>-5.1948051948051945E-2</v>
      </c>
      <c r="L204" s="99">
        <f t="shared" si="61"/>
        <v>1.5</v>
      </c>
    </row>
    <row r="205" spans="2:12" x14ac:dyDescent="0.25">
      <c r="C205" s="92">
        <f t="shared" si="62"/>
        <v>2775</v>
      </c>
      <c r="D205" s="92" t="str">
        <f>IF(LEFT(RTD("cqg.rtd", ,"ContractData",$B$197&amp;C205, "Symbol",, "T"),3)="768","",RTD("cqg.rtd", ,"ContractData",$B$197&amp;C205, "Symbol",, "T"))</f>
        <v>P.US.KOSZ142775</v>
      </c>
      <c r="E205" s="94">
        <f>IF(D205="","",RTD("cqg.rtd", ,"ContractData",D205, "LastPrice",, "T"))</f>
        <v>18.150000000000002</v>
      </c>
      <c r="F205" s="94">
        <f>IF(D205="","",RTD("cqg.rtd", ,"ContractData",D205, "NetLastTrade",, "T"))</f>
        <v>-0.15000000000000213</v>
      </c>
      <c r="G205" s="92" t="str">
        <f>IF(D205="","",RTD("cqg.rtd",,"StudyData",D205, "Vol", "VolType=Exchange,CoCType=Contract", "Vol","D","0","ALL",,,"False","T"))</f>
        <v/>
      </c>
      <c r="H205" s="92" t="str">
        <f>IF(D205="","",RTD("cqg.rtd",,"StudyData",D205, "Vol", "VolType=Exchange,CoCType=Contract", "Vol","D","-1","ALL",,,"False","T"))</f>
        <v/>
      </c>
      <c r="I205" s="92" t="str">
        <f t="shared" si="60"/>
        <v/>
      </c>
      <c r="J205" s="97"/>
      <c r="K205" s="98">
        <f>IF(D205="","",IF(ISERROR(RTD("cqg.rtd",,"ContractData",D205,"PerCentNetLastTrade",,"T")/100),"",RTD("cqg.rtd",,"ContractData",D205,"PerCentNetLastTrade",,"T")/100))</f>
        <v>1.680672268907563E-2</v>
      </c>
      <c r="L205" s="99" t="str">
        <f t="shared" si="61"/>
        <v/>
      </c>
    </row>
    <row r="206" spans="2:12" x14ac:dyDescent="0.25">
      <c r="C206" s="92">
        <f t="shared" si="62"/>
        <v>2800</v>
      </c>
      <c r="D206" s="92" t="str">
        <f>IF(LEFT(RTD("cqg.rtd", ,"ContractData",$B$197&amp;C206, "Symbol",, "T"),3)="768","",RTD("cqg.rtd", ,"ContractData",$B$197&amp;C206, "Symbol",, "T"))</f>
        <v>P.US.KOSZ142800</v>
      </c>
      <c r="E206" s="94">
        <f>IF(D206="","",RTD("cqg.rtd", ,"ContractData",D206, "LastPrice",, "T"))</f>
        <v>20.45</v>
      </c>
      <c r="F206" s="94">
        <f>IF(D206="","",RTD("cqg.rtd", ,"ContractData",D206, "NetLastTrade",, "T"))</f>
        <v>0</v>
      </c>
      <c r="G206" s="92" t="str">
        <f>IF(D206="","",RTD("cqg.rtd",,"StudyData",D206, "Vol", "VolType=Exchange,CoCType=Contract", "Vol","D","0","ALL",,,"False","T"))</f>
        <v/>
      </c>
      <c r="H206" s="92">
        <f>IF(D206="","",RTD("cqg.rtd",,"StudyData",D206, "Vol", "VolType=Exchange,CoCType=Contract", "Vol","D","-1","ALL",,,"False","T"))</f>
        <v>3</v>
      </c>
      <c r="I206" s="92" t="str">
        <f t="shared" si="60"/>
        <v/>
      </c>
      <c r="J206" s="97"/>
      <c r="K206" s="98">
        <f>IF(D206="","",IF(ISERROR(RTD("cqg.rtd",,"ContractData",D206,"PerCentNetLastTrade",,"T")/100),"",RTD("cqg.rtd",,"ContractData",D206,"PerCentNetLastTrade",,"T")/100))</f>
        <v>-3.309692671394799E-2</v>
      </c>
      <c r="L206" s="99" t="str">
        <f t="shared" si="61"/>
        <v/>
      </c>
    </row>
    <row r="207" spans="2:12" x14ac:dyDescent="0.25">
      <c r="C207" s="92">
        <f t="shared" si="62"/>
        <v>2825</v>
      </c>
      <c r="D207" s="92" t="str">
        <f>IF(LEFT(RTD("cqg.rtd", ,"ContractData",$B$197&amp;C207, "Symbol",, "T"),3)="768","",RTD("cqg.rtd", ,"ContractData",$B$197&amp;C207, "Symbol",, "T"))</f>
        <v>P.US.KOSZ142825</v>
      </c>
      <c r="E207" s="94">
        <f>IF(D207="","",RTD("cqg.rtd", ,"ContractData",D207, "LastPrice",, "T"))</f>
        <v>22.85</v>
      </c>
      <c r="F207" s="94" t="str">
        <f>IF(D207="","",RTD("cqg.rtd", ,"ContractData",D207, "NetLastTrade",, "T"))</f>
        <v/>
      </c>
      <c r="G207" s="92" t="str">
        <f>IF(D207="","",RTD("cqg.rtd",,"StudyData",D207, "Vol", "VolType=Exchange,CoCType=Contract", "Vol","D","0","ALL",,,"False","T"))</f>
        <v/>
      </c>
      <c r="H207" s="92" t="str">
        <f>IF(D207="","",RTD("cqg.rtd",,"StudyData",D207, "Vol", "VolType=Exchange,CoCType=Contract", "Vol","D","-1","ALL",,,"False","T"))</f>
        <v/>
      </c>
      <c r="I207" s="92" t="str">
        <f t="shared" si="60"/>
        <v/>
      </c>
      <c r="J207" s="97"/>
      <c r="K207" s="98">
        <f>IF(D207="","",IF(ISERROR(RTD("cqg.rtd",,"ContractData",D207,"PerCentNetLastTrade",,"T")/100),"",RTD("cqg.rtd",,"ContractData",D207,"PerCentNetLastTrade",,"T")/100))</f>
        <v>1.5555555555555555E-2</v>
      </c>
      <c r="L207" s="99" t="str">
        <f t="shared" si="61"/>
        <v/>
      </c>
    </row>
    <row r="208" spans="2:12" x14ac:dyDescent="0.25">
      <c r="C208" s="92">
        <f t="shared" si="62"/>
        <v>2850</v>
      </c>
      <c r="D208" s="92" t="str">
        <f>IF(LEFT(RTD("cqg.rtd", ,"ContractData",$B$197&amp;C208, "Symbol",, "T"),3)="768","",RTD("cqg.rtd", ,"ContractData",$B$197&amp;C208, "Symbol",, "T"))</f>
        <v>P.US.KOSZ142850</v>
      </c>
      <c r="E208" s="94">
        <f>IF(D208="","",RTD("cqg.rtd", ,"ContractData",D208, "LastPrice",, "T"))</f>
        <v>23.7</v>
      </c>
      <c r="F208" s="94">
        <f>IF(D208="","",RTD("cqg.rtd", ,"ContractData",D208, "NetLastTrade",, "T"))</f>
        <v>-0.70000000000000284</v>
      </c>
      <c r="G208" s="92">
        <f>IF(D208="","",RTD("cqg.rtd",,"StudyData",D208, "Vol", "VolType=Exchange,CoCType=Contract", "Vol","D","0","ALL",,,"False","T"))</f>
        <v>35</v>
      </c>
      <c r="H208" s="92">
        <f>IF(D208="","",RTD("cqg.rtd",,"StudyData",D208, "Vol", "VolType=Exchange,CoCType=Contract", "Vol","D","-1","ALL",,,"False","T"))</f>
        <v>6</v>
      </c>
      <c r="I208" s="92">
        <f t="shared" si="60"/>
        <v>29</v>
      </c>
      <c r="J208" s="97"/>
      <c r="K208" s="98">
        <f>IF(D208="","",IF(ISERROR(RTD("cqg.rtd",,"ContractData",D208,"PerCentNetLastTrade",,"T")/100),"",RTD("cqg.rtd",,"ContractData",D208,"PerCentNetLastTrade",,"T")/100))</f>
        <v>-2.8688524590163932E-2</v>
      </c>
      <c r="L208" s="99">
        <f t="shared" si="61"/>
        <v>4.833333333333333</v>
      </c>
    </row>
    <row r="209" spans="3:14" x14ac:dyDescent="0.25">
      <c r="C209" s="92">
        <f t="shared" si="62"/>
        <v>2875</v>
      </c>
      <c r="D209" s="92" t="str">
        <f>IF(LEFT(RTD("cqg.rtd", ,"ContractData",$B$197&amp;C209, "Symbol",, "T"),3)="768","",RTD("cqg.rtd", ,"ContractData",$B$197&amp;C209, "Symbol",, "T"))</f>
        <v>P.US.KOSZ142875</v>
      </c>
      <c r="E209" s="94">
        <f>IF(D209="","",RTD("cqg.rtd", ,"ContractData",D209, "LastPrice",, "T"))</f>
        <v>27.7</v>
      </c>
      <c r="F209" s="94" t="str">
        <f>IF(D209="","",RTD("cqg.rtd", ,"ContractData",D209, "NetLastTrade",, "T"))</f>
        <v/>
      </c>
      <c r="G209" s="92" t="str">
        <f>IF(D209="","",RTD("cqg.rtd",,"StudyData",D209, "Vol", "VolType=Exchange,CoCType=Contract", "Vol","D","0","ALL",,,"False","T"))</f>
        <v/>
      </c>
      <c r="H209" s="92" t="str">
        <f>IF(D209="","",RTD("cqg.rtd",,"StudyData",D209, "Vol", "VolType=Exchange,CoCType=Contract", "Vol","D","-1","ALL",,,"False","T"))</f>
        <v/>
      </c>
      <c r="I209" s="92" t="str">
        <f t="shared" si="60"/>
        <v/>
      </c>
      <c r="J209" s="97"/>
      <c r="K209" s="98">
        <f>IF(D209="","",IF(ISERROR(RTD("cqg.rtd",,"ContractData",D209,"PerCentNetLastTrade",,"T")/100),"",RTD("cqg.rtd",,"ContractData",D209,"PerCentNetLastTrade",,"T")/100))</f>
        <v>1.465201465201465E-2</v>
      </c>
      <c r="L209" s="99" t="str">
        <f t="shared" si="61"/>
        <v/>
      </c>
    </row>
    <row r="210" spans="3:14" x14ac:dyDescent="0.25">
      <c r="C210" s="92">
        <f t="shared" si="62"/>
        <v>2900</v>
      </c>
      <c r="D210" s="92" t="str">
        <f>IF(LEFT(RTD("cqg.rtd", ,"ContractData",$B$197&amp;C210, "Symbol",, "T"),3)="768","",RTD("cqg.rtd", ,"ContractData",$B$197&amp;C210, "Symbol",, "T"))</f>
        <v>P.US.KOSZ142900</v>
      </c>
      <c r="E210" s="94">
        <f>IF(D210="","",RTD("cqg.rtd", ,"ContractData",D210, "LastPrice",, "T"))</f>
        <v>30.150000000000002</v>
      </c>
      <c r="F210" s="94" t="str">
        <f>IF(D210="","",RTD("cqg.rtd", ,"ContractData",D210, "NetLastTrade",, "T"))</f>
        <v/>
      </c>
      <c r="G210" s="92" t="str">
        <f>IF(D210="","",RTD("cqg.rtd",,"StudyData",D210, "Vol", "VolType=Exchange,CoCType=Contract", "Vol","D","0","ALL",,,"False","T"))</f>
        <v/>
      </c>
      <c r="H210" s="92" t="str">
        <f>IF(D210="","",RTD("cqg.rtd",,"StudyData",D210, "Vol", "VolType=Exchange,CoCType=Contract", "Vol","D","-1","ALL",,,"False","T"))</f>
        <v/>
      </c>
      <c r="I210" s="92" t="str">
        <f t="shared" ref="I210:I213" si="63">IF(D210="","",IF(ISERROR(G210-H210),"",G210-H210))</f>
        <v/>
      </c>
      <c r="J210" s="97"/>
      <c r="K210" s="98">
        <f>IF(D210="","",IF(ISERROR(RTD("cqg.rtd",,"ContractData",D210,"PerCentNetLastTrade",,"T")/100),"",RTD("cqg.rtd",,"ContractData",D210,"PerCentNetLastTrade",,"T")/100))</f>
        <v>1.3445378151260505E-2</v>
      </c>
      <c r="L210" s="99" t="str">
        <f t="shared" ref="L210:L213" si="64">IF(D210="","",IF(ISERROR(G210-H210),"",(G210-H210)/H210))</f>
        <v/>
      </c>
    </row>
    <row r="211" spans="3:14" x14ac:dyDescent="0.25">
      <c r="C211" s="92">
        <f t="shared" si="62"/>
        <v>2925</v>
      </c>
      <c r="D211" s="92" t="str">
        <f>IF(LEFT(RTD("cqg.rtd", ,"ContractData",$B$197&amp;C211, "Symbol",, "T"),3)="768","",RTD("cqg.rtd", ,"ContractData",$B$197&amp;C211, "Symbol",, "T"))</f>
        <v>P.US.KOSZ142925</v>
      </c>
      <c r="E211" s="94">
        <f>IF(D211="","",RTD("cqg.rtd", ,"ContractData",D211, "LastPrice",, "T"))</f>
        <v>32.6</v>
      </c>
      <c r="F211" s="94">
        <f>IF(D211="","",RTD("cqg.rtd", ,"ContractData",D211, "NetLastTrade",, "T"))</f>
        <v>-0.50000000000000355</v>
      </c>
      <c r="G211" s="92" t="str">
        <f>IF(D211="","",RTD("cqg.rtd",,"StudyData",D211, "Vol", "VolType=Exchange,CoCType=Contract", "Vol","D","0","ALL",,,"False","T"))</f>
        <v/>
      </c>
      <c r="H211" s="92" t="str">
        <f>IF(D211="","",RTD("cqg.rtd",,"StudyData",D211, "Vol", "VolType=Exchange,CoCType=Contract", "Vol","D","-1","ALL",,,"False","T"))</f>
        <v/>
      </c>
      <c r="I211" s="92" t="str">
        <f t="shared" si="63"/>
        <v/>
      </c>
      <c r="J211" s="97"/>
      <c r="K211" s="98">
        <f>IF(D211="","",IF(ISERROR(RTD("cqg.rtd",,"ContractData",D211,"PerCentNetLastTrade",,"T")/100),"",RTD("cqg.rtd",,"ContractData",D211,"PerCentNetLastTrade",,"T")/100))</f>
        <v>1.2422360248447204E-2</v>
      </c>
      <c r="L211" s="99" t="str">
        <f t="shared" si="64"/>
        <v/>
      </c>
    </row>
    <row r="212" spans="3:14" x14ac:dyDescent="0.25">
      <c r="C212" s="92">
        <f t="shared" si="62"/>
        <v>2950</v>
      </c>
      <c r="D212" s="92" t="str">
        <f>IF(LEFT(RTD("cqg.rtd", ,"ContractData",$B$197&amp;C212, "Symbol",, "T"),3)="768","",RTD("cqg.rtd", ,"ContractData",$B$197&amp;C212, "Symbol",, "T"))</f>
        <v>P.US.KOSZ142950</v>
      </c>
      <c r="E212" s="94">
        <f>IF(D212="","",RTD("cqg.rtd", ,"ContractData",D212, "LastPrice",, "T"))</f>
        <v>35.1</v>
      </c>
      <c r="F212" s="94">
        <f>IF(D212="","",RTD("cqg.rtd", ,"ContractData",D212, "NetLastTrade",, "T"))</f>
        <v>-0.39999999999999858</v>
      </c>
      <c r="G212" s="92" t="str">
        <f>IF(D212="","",RTD("cqg.rtd",,"StudyData",D212, "Vol", "VolType=Exchange,CoCType=Contract", "Vol","D","0","ALL",,,"False","T"))</f>
        <v/>
      </c>
      <c r="H212" s="92" t="str">
        <f>IF(D212="","",RTD("cqg.rtd",,"StudyData",D212, "Vol", "VolType=Exchange,CoCType=Contract", "Vol","D","-1","ALL",,,"False","T"))</f>
        <v/>
      </c>
      <c r="I212" s="92" t="str">
        <f t="shared" si="63"/>
        <v/>
      </c>
      <c r="J212" s="97"/>
      <c r="K212" s="98">
        <f>IF(D212="","",IF(ISERROR(RTD("cqg.rtd",,"ContractData",D212,"PerCentNetLastTrade",,"T")/100),"",RTD("cqg.rtd",,"ContractData",D212,"PerCentNetLastTrade",,"T")/100))</f>
        <v>1.2987012987012986E-2</v>
      </c>
      <c r="L212" s="99" t="str">
        <f t="shared" si="64"/>
        <v/>
      </c>
    </row>
    <row r="213" spans="3:14" x14ac:dyDescent="0.25">
      <c r="C213" s="92">
        <f t="shared" si="62"/>
        <v>2975</v>
      </c>
      <c r="D213" s="92" t="str">
        <f>IF(LEFT(RTD("cqg.rtd", ,"ContractData",$B$197&amp;C213, "Symbol",, "T"),3)="768","",RTD("cqg.rtd", ,"ContractData",$B$197&amp;C213, "Symbol",, "T"))</f>
        <v/>
      </c>
      <c r="E213" s="94" t="str">
        <f>IF(D213="","",RTD("cqg.rtd", ,"ContractData",D213, "LastPrice",, "T"))</f>
        <v/>
      </c>
      <c r="F213" s="94" t="str">
        <f>IF(D213="","",RTD("cqg.rtd", ,"ContractData",D213, "NetLastTrade",, "T"))</f>
        <v/>
      </c>
      <c r="G213" s="92" t="str">
        <f>IF(D213="","",RTD("cqg.rtd",,"StudyData",D213, "Vol", "VolType=Exchange,CoCType=Contract", "Vol","D","0","ALL",,,"False","T"))</f>
        <v/>
      </c>
      <c r="H213" s="92" t="str">
        <f>IF(D213="","",RTD("cqg.rtd",,"StudyData",D213, "Vol", "VolType=Exchange,CoCType=Contract", "Vol","D","-1","ALL",,,"False","T"))</f>
        <v/>
      </c>
      <c r="I213" s="92" t="str">
        <f t="shared" si="63"/>
        <v/>
      </c>
      <c r="J213" s="97"/>
      <c r="K213" s="98" t="str">
        <f>IF(D213="","",IF(ISERROR(RTD("cqg.rtd",,"ContractData",D213,"PerCentNetLastTrade",,"T")/100),"",RTD("cqg.rtd",,"ContractData",D213,"PerCentNetLastTrade",,"T")/100))</f>
        <v/>
      </c>
      <c r="L213" s="99" t="str">
        <f t="shared" si="64"/>
        <v/>
      </c>
    </row>
    <row r="215" spans="3:14" x14ac:dyDescent="0.25">
      <c r="E215" s="92" t="s">
        <v>1</v>
      </c>
      <c r="F215" s="92" t="s">
        <v>2</v>
      </c>
      <c r="G215" s="92" t="s">
        <v>3</v>
      </c>
      <c r="H215" s="92" t="s">
        <v>4</v>
      </c>
      <c r="I215" s="92" t="s">
        <v>5</v>
      </c>
      <c r="J215" s="100"/>
      <c r="K215" s="92" t="s">
        <v>22</v>
      </c>
      <c r="L215" s="93" t="s">
        <v>23</v>
      </c>
      <c r="M215" s="101"/>
      <c r="N215" s="100"/>
    </row>
    <row r="216" spans="3:14" x14ac:dyDescent="0.25">
      <c r="C216" s="92">
        <f t="shared" ref="C216:C219" si="65">IF(LEFT($B$232,3)="768","",C217-25)</f>
        <v>2175</v>
      </c>
      <c r="D216" s="92" t="str">
        <f>IF(LEFT(RTD("cqg.rtd", ,"ContractData",$B$232&amp;C216, "Symbol",, "T"),3)="768","",RTD("cqg.rtd", ,"ContractData",$B$232&amp;C216, "Symbol",, "T"))</f>
        <v/>
      </c>
      <c r="E216" s="94" t="str">
        <f>IF(D216="","",RTD("cqg.rtd", ,"ContractData",D216, "LastPrice",, "T"))</f>
        <v/>
      </c>
      <c r="F216" s="94" t="str">
        <f>IF(D216="","",RTD("cqg.rtd", ,"ContractData",D216, "NetLastTrade",, "T"))</f>
        <v/>
      </c>
      <c r="G216" s="92" t="str">
        <f>IF(D216="","",RTD("cqg.rtd",,"StudyData",D216, "Vol", "VolType=Exchange,CoCType=Contract", "Vol","D","0","ALL",,,"False","T"))</f>
        <v/>
      </c>
      <c r="H216" s="92" t="str">
        <f>IF(D216="","",RTD("cqg.rtd",,"StudyData",D216, "Vol", "VolType=Exchange,CoCType=Contract", "Vol","D","-1","ALL",,,"False","T"))</f>
        <v/>
      </c>
      <c r="I216" s="92" t="str">
        <f t="shared" ref="I216:I219" si="66">IF(D216="","",IF(ISERROR(G216-H216),"",G216-H216))</f>
        <v/>
      </c>
      <c r="J216" s="97"/>
      <c r="K216" s="98" t="str">
        <f>IF(D216="","",IF(ISERROR(RTD("cqg.rtd",,"ContractData",D216,"PerCentNetLastTrade",,"T")/100),"",RTD("cqg.rtd",,"ContractData",D216,"PerCentNetLastTrade",,"T")/100))</f>
        <v/>
      </c>
      <c r="L216" s="99" t="str">
        <f t="shared" ref="L216:L219" si="67">IF(D216="","",IF(ISERROR(G216-H216),"",(G216-H216)/H216))</f>
        <v/>
      </c>
      <c r="M216" s="101"/>
      <c r="N216" s="100"/>
    </row>
    <row r="217" spans="3:14" x14ac:dyDescent="0.25">
      <c r="C217" s="92">
        <f t="shared" si="65"/>
        <v>2200</v>
      </c>
      <c r="D217" s="92" t="str">
        <f>IF(LEFT(RTD("cqg.rtd", ,"ContractData",$B$232&amp;C217, "Symbol",, "T"),3)="768","",RTD("cqg.rtd", ,"ContractData",$B$232&amp;C217, "Symbol",, "T"))</f>
        <v/>
      </c>
      <c r="E217" s="94" t="str">
        <f>IF(D217="","",RTD("cqg.rtd", ,"ContractData",D217, "LastPrice",, "T"))</f>
        <v/>
      </c>
      <c r="F217" s="94" t="str">
        <f>IF(D217="","",RTD("cqg.rtd", ,"ContractData",D217, "NetLastTrade",, "T"))</f>
        <v/>
      </c>
      <c r="G217" s="92" t="str">
        <f>IF(D217="","",RTD("cqg.rtd",,"StudyData",D217, "Vol", "VolType=Exchange,CoCType=Contract", "Vol","D","0","ALL",,,"False","T"))</f>
        <v/>
      </c>
      <c r="H217" s="92" t="str">
        <f>IF(D217="","",RTD("cqg.rtd",,"StudyData",D217, "Vol", "VolType=Exchange,CoCType=Contract", "Vol","D","-1","ALL",,,"False","T"))</f>
        <v/>
      </c>
      <c r="I217" s="92" t="str">
        <f t="shared" si="66"/>
        <v/>
      </c>
      <c r="J217" s="97"/>
      <c r="K217" s="98" t="str">
        <f>IF(D217="","",IF(ISERROR(RTD("cqg.rtd",,"ContractData",D217,"PerCentNetLastTrade",,"T")/100),"",RTD("cqg.rtd",,"ContractData",D217,"PerCentNetLastTrade",,"T")/100))</f>
        <v/>
      </c>
      <c r="L217" s="99" t="str">
        <f t="shared" si="67"/>
        <v/>
      </c>
      <c r="M217" s="101"/>
      <c r="N217" s="100"/>
    </row>
    <row r="218" spans="3:14" x14ac:dyDescent="0.25">
      <c r="C218" s="92">
        <f t="shared" si="65"/>
        <v>2225</v>
      </c>
      <c r="D218" s="92" t="str">
        <f>IF(LEFT(RTD("cqg.rtd", ,"ContractData",$B$232&amp;C218, "Symbol",, "T"),3)="768","",RTD("cqg.rtd", ,"ContractData",$B$232&amp;C218, "Symbol",, "T"))</f>
        <v/>
      </c>
      <c r="E218" s="94" t="str">
        <f>IF(D218="","",RTD("cqg.rtd", ,"ContractData",D218, "LastPrice",, "T"))</f>
        <v/>
      </c>
      <c r="F218" s="94" t="str">
        <f>IF(D218="","",RTD("cqg.rtd", ,"ContractData",D218, "NetLastTrade",, "T"))</f>
        <v/>
      </c>
      <c r="G218" s="92" t="str">
        <f>IF(D218="","",RTD("cqg.rtd",,"StudyData",D218, "Vol", "VolType=Exchange,CoCType=Contract", "Vol","D","0","ALL",,,"False","T"))</f>
        <v/>
      </c>
      <c r="H218" s="92" t="str">
        <f>IF(D218="","",RTD("cqg.rtd",,"StudyData",D218, "Vol", "VolType=Exchange,CoCType=Contract", "Vol","D","-1","ALL",,,"False","T"))</f>
        <v/>
      </c>
      <c r="I218" s="92" t="str">
        <f t="shared" si="66"/>
        <v/>
      </c>
      <c r="J218" s="97"/>
      <c r="K218" s="98" t="str">
        <f>IF(D218="","",IF(ISERROR(RTD("cqg.rtd",,"ContractData",D218,"PerCentNetLastTrade",,"T")/100),"",RTD("cqg.rtd",,"ContractData",D218,"PerCentNetLastTrade",,"T")/100))</f>
        <v/>
      </c>
      <c r="L218" s="99" t="str">
        <f t="shared" si="67"/>
        <v/>
      </c>
      <c r="M218" s="101"/>
      <c r="N218" s="100"/>
    </row>
    <row r="219" spans="3:14" x14ac:dyDescent="0.25">
      <c r="C219" s="92">
        <f t="shared" si="65"/>
        <v>2250</v>
      </c>
      <c r="D219" s="92" t="str">
        <f>IF(LEFT(RTD("cqg.rtd", ,"ContractData",$B$232&amp;C219, "Symbol",, "T"),3)="768","",RTD("cqg.rtd", ,"ContractData",$B$232&amp;C219, "Symbol",, "T"))</f>
        <v/>
      </c>
      <c r="E219" s="94" t="str">
        <f>IF(D219="","",RTD("cqg.rtd", ,"ContractData",D219, "LastPrice",, "T"))</f>
        <v/>
      </c>
      <c r="F219" s="94" t="str">
        <f>IF(D219="","",RTD("cqg.rtd", ,"ContractData",D219, "NetLastTrade",, "T"))</f>
        <v/>
      </c>
      <c r="G219" s="92" t="str">
        <f>IF(D219="","",RTD("cqg.rtd",,"StudyData",D219, "Vol", "VolType=Exchange,CoCType=Contract", "Vol","D","0","ALL",,,"False","T"))</f>
        <v/>
      </c>
      <c r="H219" s="92" t="str">
        <f>IF(D219="","",RTD("cqg.rtd",,"StudyData",D219, "Vol", "VolType=Exchange,CoCType=Contract", "Vol","D","-1","ALL",,,"False","T"))</f>
        <v/>
      </c>
      <c r="I219" s="92" t="str">
        <f t="shared" si="66"/>
        <v/>
      </c>
      <c r="J219" s="97"/>
      <c r="K219" s="98" t="str">
        <f>IF(D219="","",IF(ISERROR(RTD("cqg.rtd",,"ContractData",D219,"PerCentNetLastTrade",,"T")/100),"",RTD("cqg.rtd",,"ContractData",D219,"PerCentNetLastTrade",,"T")/100))</f>
        <v/>
      </c>
      <c r="L219" s="99" t="str">
        <f t="shared" si="67"/>
        <v/>
      </c>
      <c r="M219" s="101"/>
      <c r="N219" s="100"/>
    </row>
    <row r="220" spans="3:14" x14ac:dyDescent="0.25">
      <c r="C220" s="92">
        <f t="shared" ref="C220:C230" si="68">IF(LEFT($B$232,3)="768","",C221-25)</f>
        <v>2275</v>
      </c>
      <c r="D220" s="92" t="str">
        <f>IF(LEFT(RTD("cqg.rtd", ,"ContractData",$B$232&amp;C220, "Symbol",, "T"),3)="768","",RTD("cqg.rtd", ,"ContractData",$B$232&amp;C220, "Symbol",, "T"))</f>
        <v>C.US.KOSF152275</v>
      </c>
      <c r="E220" s="94">
        <f>IF(D220="","",RTD("cqg.rtd", ,"ContractData",D220, "LastPrice",, "T"))</f>
        <v>30.1</v>
      </c>
      <c r="F220" s="94" t="str">
        <f>IF(D220="","",RTD("cqg.rtd", ,"ContractData",D220, "NetLastTrade",, "T"))</f>
        <v/>
      </c>
      <c r="G220" s="92" t="str">
        <f>IF(D220="","",RTD("cqg.rtd",,"StudyData",D220, "Vol", "VolType=Exchange,CoCType=Contract", "Vol","D","0","ALL",,,"False","T"))</f>
        <v/>
      </c>
      <c r="H220" s="92" t="str">
        <f>IF(D220="","",RTD("cqg.rtd",,"StudyData",D220, "Vol", "VolType=Exchange,CoCType=Contract", "Vol","D","-1","ALL",,,"False","T"))</f>
        <v/>
      </c>
      <c r="I220" s="92" t="str">
        <f t="shared" ref="I220:I244" si="69">IF(D220="","",IF(ISERROR(G220-H220),"",G220-H220))</f>
        <v/>
      </c>
      <c r="J220" s="97"/>
      <c r="K220" s="98">
        <f>IF(D220="","",IF(ISERROR(RTD("cqg.rtd",,"ContractData",D220,"PerCentNetLastTrade",,"T")/100),"",RTD("cqg.rtd",,"ContractData",D220,"PerCentNetLastTrade",,"T")/100))</f>
        <v>-1.3114754098360654E-2</v>
      </c>
      <c r="L220" s="99" t="str">
        <f>IF(D220="","",IF(ISERROR(G220-H220),"",(G220-H220)/H220))</f>
        <v/>
      </c>
    </row>
    <row r="221" spans="3:14" x14ac:dyDescent="0.25">
      <c r="C221" s="92">
        <f t="shared" si="68"/>
        <v>2300</v>
      </c>
      <c r="D221" s="92" t="str">
        <f>IF(LEFT(RTD("cqg.rtd", ,"ContractData",$B$232&amp;C221, "Symbol",, "T"),3)="768","",RTD("cqg.rtd", ,"ContractData",$B$232&amp;C221, "Symbol",, "T"))</f>
        <v>C.US.KOSF152300</v>
      </c>
      <c r="E221" s="94">
        <f>IF(D221="","",RTD("cqg.rtd", ,"ContractData",D221, "LastPrice",, "T"))</f>
        <v>27.7</v>
      </c>
      <c r="F221" s="94" t="str">
        <f>IF(D221="","",RTD("cqg.rtd", ,"ContractData",D221, "NetLastTrade",, "T"))</f>
        <v/>
      </c>
      <c r="G221" s="92" t="str">
        <f>IF(D221="","",RTD("cqg.rtd",,"StudyData",D221, "Vol", "VolType=Exchange,CoCType=Contract", "Vol","D","0","ALL",,,"False","T"))</f>
        <v/>
      </c>
      <c r="H221" s="92" t="str">
        <f>IF(D221="","",RTD("cqg.rtd",,"StudyData",D221, "Vol", "VolType=Exchange,CoCType=Contract", "Vol","D","-1","ALL",,,"False","T"))</f>
        <v/>
      </c>
      <c r="I221" s="92" t="str">
        <f t="shared" si="69"/>
        <v/>
      </c>
      <c r="J221" s="97"/>
      <c r="K221" s="98">
        <f>IF(D221="","",IF(ISERROR(RTD("cqg.rtd",,"ContractData",D221,"PerCentNetLastTrade",,"T")/100),"",RTD("cqg.rtd",,"ContractData",D221,"PerCentNetLastTrade",,"T")/100))</f>
        <v>-1.4234875444839859E-2</v>
      </c>
      <c r="L221" s="99" t="str">
        <f t="shared" ref="L221:L244" si="70">IF(D221="","",IF(ISERROR(G221-H221),"",(G221-H221)/H221))</f>
        <v/>
      </c>
    </row>
    <row r="222" spans="3:14" x14ac:dyDescent="0.25">
      <c r="C222" s="92">
        <f t="shared" si="68"/>
        <v>2325</v>
      </c>
      <c r="D222" s="92" t="str">
        <f>IF(LEFT(RTD("cqg.rtd", ,"ContractData",$B$232&amp;C222, "Symbol",, "T"),3)="768","",RTD("cqg.rtd", ,"ContractData",$B$232&amp;C222, "Symbol",, "T"))</f>
        <v>C.US.KOSF152325</v>
      </c>
      <c r="E222" s="94">
        <f>IF(D222="","",RTD("cqg.rtd", ,"ContractData",D222, "LastPrice",, "T"))</f>
        <v>25.3</v>
      </c>
      <c r="F222" s="94" t="str">
        <f>IF(D222="","",RTD("cqg.rtd", ,"ContractData",D222, "NetLastTrade",, "T"))</f>
        <v/>
      </c>
      <c r="G222" s="92" t="str">
        <f>IF(D222="","",RTD("cqg.rtd",,"StudyData",D222, "Vol", "VolType=Exchange,CoCType=Contract", "Vol","D","0","ALL",,,"False","T"))</f>
        <v/>
      </c>
      <c r="H222" s="92" t="str">
        <f>IF(D222="","",RTD("cqg.rtd",,"StudyData",D222, "Vol", "VolType=Exchange,CoCType=Contract", "Vol","D","-1","ALL",,,"False","T"))</f>
        <v/>
      </c>
      <c r="I222" s="92" t="str">
        <f t="shared" si="69"/>
        <v/>
      </c>
      <c r="J222" s="97"/>
      <c r="K222" s="98">
        <f>IF(D222="","",IF(ISERROR(RTD("cqg.rtd",,"ContractData",D222,"PerCentNetLastTrade",,"T")/100),"",RTD("cqg.rtd",,"ContractData",D222,"PerCentNetLastTrade",,"T")/100))</f>
        <v>-1.7475728155339806E-2</v>
      </c>
      <c r="L222" s="99" t="str">
        <f t="shared" si="70"/>
        <v/>
      </c>
    </row>
    <row r="223" spans="3:14" x14ac:dyDescent="0.25">
      <c r="C223" s="92">
        <f t="shared" si="68"/>
        <v>2350</v>
      </c>
      <c r="D223" s="92" t="str">
        <f>IF(LEFT(RTD("cqg.rtd", ,"ContractData",$B$232&amp;C223, "Symbol",, "T"),3)="768","",RTD("cqg.rtd", ,"ContractData",$B$232&amp;C223, "Symbol",, "T"))</f>
        <v>C.US.KOSF152350</v>
      </c>
      <c r="E223" s="94">
        <f>IF(D223="","",RTD("cqg.rtd", ,"ContractData",D223, "LastPrice",, "T"))</f>
        <v>23</v>
      </c>
      <c r="F223" s="94" t="str">
        <f>IF(D223="","",RTD("cqg.rtd", ,"ContractData",D223, "NetLastTrade",, "T"))</f>
        <v/>
      </c>
      <c r="G223" s="92" t="str">
        <f>IF(D223="","",RTD("cqg.rtd",,"StudyData",D223, "Vol", "VolType=Exchange,CoCType=Contract", "Vol","D","0","ALL",,,"False","T"))</f>
        <v/>
      </c>
      <c r="H223" s="92" t="str">
        <f>IF(D223="","",RTD("cqg.rtd",,"StudyData",D223, "Vol", "VolType=Exchange,CoCType=Contract", "Vol","D","-1","ALL",,,"False","T"))</f>
        <v/>
      </c>
      <c r="I223" s="92" t="str">
        <f t="shared" si="69"/>
        <v/>
      </c>
      <c r="J223" s="97"/>
      <c r="K223" s="98">
        <f>IF(D223="","",IF(ISERROR(RTD("cqg.rtd",,"ContractData",D223,"PerCentNetLastTrade",,"T")/100),"",RTD("cqg.rtd",,"ContractData",D223,"PerCentNetLastTrade",,"T")/100))</f>
        <v>-1.7094017094017092E-2</v>
      </c>
      <c r="L223" s="99" t="str">
        <f>IF(D223="","",IF(ISERROR(G223-H223),"",(G223-H223)/H223))</f>
        <v/>
      </c>
    </row>
    <row r="224" spans="3:14" x14ac:dyDescent="0.25">
      <c r="C224" s="92">
        <f t="shared" si="68"/>
        <v>2375</v>
      </c>
      <c r="D224" s="92" t="str">
        <f>IF(LEFT(RTD("cqg.rtd", ,"ContractData",$B$232&amp;C224, "Symbol",, "T"),3)="768","",RTD("cqg.rtd", ,"ContractData",$B$232&amp;C224, "Symbol",, "T"))</f>
        <v>C.US.KOSF152375</v>
      </c>
      <c r="E224" s="94">
        <f>IF(D224="","",RTD("cqg.rtd", ,"ContractData",D224, "LastPrice",, "T"))</f>
        <v>20.7</v>
      </c>
      <c r="F224" s="94" t="str">
        <f>IF(D224="","",RTD("cqg.rtd", ,"ContractData",D224, "NetLastTrade",, "T"))</f>
        <v/>
      </c>
      <c r="G224" s="92" t="str">
        <f>IF(D224="","",RTD("cqg.rtd",,"StudyData",D224, "Vol", "VolType=Exchange,CoCType=Contract", "Vol","D","0","ALL",,,"False","T"))</f>
        <v/>
      </c>
      <c r="H224" s="92" t="str">
        <f>IF(D224="","",RTD("cqg.rtd",,"StudyData",D224, "Vol", "VolType=Exchange,CoCType=Contract", "Vol","D","-1","ALL",,,"False","T"))</f>
        <v/>
      </c>
      <c r="I224" s="92" t="str">
        <f t="shared" si="69"/>
        <v/>
      </c>
      <c r="J224" s="97"/>
      <c r="K224" s="98">
        <f>IF(D224="","",IF(ISERROR(RTD("cqg.rtd",,"ContractData",D224,"PerCentNetLastTrade",,"T")/100),"",RTD("cqg.rtd",,"ContractData",D224,"PerCentNetLastTrade",,"T")/100))</f>
        <v>-2.1276595744680851E-2</v>
      </c>
      <c r="L224" s="99" t="str">
        <f t="shared" si="70"/>
        <v/>
      </c>
    </row>
    <row r="225" spans="2:12" x14ac:dyDescent="0.25">
      <c r="C225" s="92">
        <f t="shared" si="68"/>
        <v>2400</v>
      </c>
      <c r="D225" s="92" t="str">
        <f>IF(LEFT(RTD("cqg.rtd", ,"ContractData",$B$232&amp;C225, "Symbol",, "T"),3)="768","",RTD("cqg.rtd", ,"ContractData",$B$232&amp;C225, "Symbol",, "T"))</f>
        <v>C.US.KOSF152400</v>
      </c>
      <c r="E225" s="94">
        <f>IF(D225="","",RTD("cqg.rtd", ,"ContractData",D225, "LastPrice",, "T"))</f>
        <v>18.5</v>
      </c>
      <c r="F225" s="94" t="str">
        <f>IF(D225="","",RTD("cqg.rtd", ,"ContractData",D225, "NetLastTrade",, "T"))</f>
        <v/>
      </c>
      <c r="G225" s="92" t="str">
        <f>IF(D225="","",RTD("cqg.rtd",,"StudyData",D225, "Vol", "VolType=Exchange,CoCType=Contract", "Vol","D","0","ALL",,,"False","T"))</f>
        <v/>
      </c>
      <c r="H225" s="92" t="str">
        <f>IF(D225="","",RTD("cqg.rtd",,"StudyData",D225, "Vol", "VolType=Exchange,CoCType=Contract", "Vol","D","-1","ALL",,,"False","T"))</f>
        <v/>
      </c>
      <c r="I225" s="92" t="str">
        <f t="shared" si="69"/>
        <v/>
      </c>
      <c r="J225" s="97"/>
      <c r="K225" s="98">
        <f>IF(D225="","",IF(ISERROR(RTD("cqg.rtd",,"ContractData",D225,"PerCentNetLastTrade",,"T")/100),"",RTD("cqg.rtd",,"ContractData",D225,"PerCentNetLastTrade",,"T")/100))</f>
        <v>-2.3746701846965701E-2</v>
      </c>
      <c r="L225" s="99" t="str">
        <f t="shared" si="70"/>
        <v/>
      </c>
    </row>
    <row r="226" spans="2:12" x14ac:dyDescent="0.25">
      <c r="C226" s="92">
        <f t="shared" si="68"/>
        <v>2425</v>
      </c>
      <c r="D226" s="92" t="str">
        <f>IF(LEFT(RTD("cqg.rtd", ,"ContractData",$B$232&amp;C226, "Symbol",, "T"),3)="768","",RTD("cqg.rtd", ,"ContractData",$B$232&amp;C226, "Symbol",, "T"))</f>
        <v>C.US.KOSF152425</v>
      </c>
      <c r="E226" s="94">
        <f>IF(D226="","",RTD("cqg.rtd", ,"ContractData",D226, "LastPrice",, "T"))</f>
        <v>16.45</v>
      </c>
      <c r="F226" s="94">
        <f>IF(D226="","",RTD("cqg.rtd", ,"ContractData",D226, "NetLastTrade",, "T"))</f>
        <v>0</v>
      </c>
      <c r="G226" s="92" t="str">
        <f>IF(D226="","",RTD("cqg.rtd",,"StudyData",D226, "Vol", "VolType=Exchange,CoCType=Contract", "Vol","D","0","ALL",,,"False","T"))</f>
        <v/>
      </c>
      <c r="H226" s="92">
        <f>IF(D226="","",RTD("cqg.rtd",,"StudyData",D226, "Vol", "VolType=Exchange,CoCType=Contract", "Vol","D","-1","ALL",,,"False","T"))</f>
        <v>6</v>
      </c>
      <c r="I226" s="92" t="str">
        <f t="shared" si="69"/>
        <v/>
      </c>
      <c r="J226" s="97"/>
      <c r="K226" s="98">
        <f>IF(D226="","",IF(ISERROR(RTD("cqg.rtd",,"ContractData",D226,"PerCentNetLastTrade",,"T")/100),"",RTD("cqg.rtd",,"ContractData",D226,"PerCentNetLastTrade",,"T")/100))</f>
        <v>-8.3565459610027856E-2</v>
      </c>
      <c r="L226" s="99" t="str">
        <f t="shared" si="70"/>
        <v/>
      </c>
    </row>
    <row r="227" spans="2:12" x14ac:dyDescent="0.25">
      <c r="C227" s="92">
        <f t="shared" si="68"/>
        <v>2450</v>
      </c>
      <c r="D227" s="92" t="str">
        <f>IF(LEFT(RTD("cqg.rtd", ,"ContractData",$B$232&amp;C227, "Symbol",, "T"),3)="768","",RTD("cqg.rtd", ,"ContractData",$B$232&amp;C227, "Symbol",, "T"))</f>
        <v>C.US.KOSF152450</v>
      </c>
      <c r="E227" s="94">
        <f>IF(D227="","",RTD("cqg.rtd", ,"ContractData",D227, "LastPrice",, "T"))</f>
        <v>14.4</v>
      </c>
      <c r="F227" s="94" t="str">
        <f>IF(D227="","",RTD("cqg.rtd", ,"ContractData",D227, "NetLastTrade",, "T"))</f>
        <v/>
      </c>
      <c r="G227" s="92" t="str">
        <f>IF(D227="","",RTD("cqg.rtd",,"StudyData",D227, "Vol", "VolType=Exchange,CoCType=Contract", "Vol","D","0","ALL",,,"False","T"))</f>
        <v/>
      </c>
      <c r="H227" s="92" t="str">
        <f>IF(D227="","",RTD("cqg.rtd",,"StudyData",D227, "Vol", "VolType=Exchange,CoCType=Contract", "Vol","D","-1","ALL",,,"False","T"))</f>
        <v/>
      </c>
      <c r="I227" s="92" t="str">
        <f t="shared" si="69"/>
        <v/>
      </c>
      <c r="J227" s="97"/>
      <c r="K227" s="98">
        <f>IF(D227="","",IF(ISERROR(RTD("cqg.rtd",,"ContractData",D227,"PerCentNetLastTrade",,"T")/100),"",RTD("cqg.rtd",,"ContractData",D227,"PerCentNetLastTrade",,"T")/100))</f>
        <v>-2.7027027027027025E-2</v>
      </c>
      <c r="L227" s="99" t="str">
        <f t="shared" si="70"/>
        <v/>
      </c>
    </row>
    <row r="228" spans="2:12" x14ac:dyDescent="0.25">
      <c r="C228" s="92">
        <f t="shared" si="68"/>
        <v>2475</v>
      </c>
      <c r="D228" s="92" t="str">
        <f>IF(LEFT(RTD("cqg.rtd", ,"ContractData",$B$232&amp;C228, "Symbol",, "T"),3)="768","",RTD("cqg.rtd", ,"ContractData",$B$232&amp;C228, "Symbol",, "T"))</f>
        <v>C.US.KOSF152475</v>
      </c>
      <c r="E228" s="94">
        <f>IF(D228="","",RTD("cqg.rtd", ,"ContractData",D228, "LastPrice",, "T"))</f>
        <v>12.55</v>
      </c>
      <c r="F228" s="94" t="str">
        <f>IF(D228="","",RTD("cqg.rtd", ,"ContractData",D228, "NetLastTrade",, "T"))</f>
        <v/>
      </c>
      <c r="G228" s="92" t="str">
        <f>IF(D228="","",RTD("cqg.rtd",,"StudyData",D228, "Vol", "VolType=Exchange,CoCType=Contract", "Vol","D","0","ALL",,,"False","T"))</f>
        <v/>
      </c>
      <c r="H228" s="92" t="str">
        <f>IF(D228="","",RTD("cqg.rtd",,"StudyData",D228, "Vol", "VolType=Exchange,CoCType=Contract", "Vol","D","-1","ALL",,,"False","T"))</f>
        <v/>
      </c>
      <c r="I228" s="92" t="str">
        <f t="shared" si="69"/>
        <v/>
      </c>
      <c r="J228" s="97"/>
      <c r="K228" s="98">
        <f>IF(D228="","",IF(ISERROR(RTD("cqg.rtd",,"ContractData",D228,"PerCentNetLastTrade",,"T")/100),"",RTD("cqg.rtd",,"ContractData",D228,"PerCentNetLastTrade",,"T")/100))</f>
        <v>-3.0888030888030889E-2</v>
      </c>
      <c r="L228" s="99" t="str">
        <f t="shared" si="70"/>
        <v/>
      </c>
    </row>
    <row r="229" spans="2:12" x14ac:dyDescent="0.25">
      <c r="C229" s="92">
        <f t="shared" si="68"/>
        <v>2500</v>
      </c>
      <c r="D229" s="92" t="str">
        <f>IF(LEFT(RTD("cqg.rtd", ,"ContractData",$B$232&amp;C229, "Symbol",, "T"),3)="768","",RTD("cqg.rtd", ,"ContractData",$B$232&amp;C229, "Symbol",, "T"))</f>
        <v>C.US.KOSF152500</v>
      </c>
      <c r="E229" s="94">
        <f>IF(D229="","",RTD("cqg.rtd", ,"ContractData",D229, "LastPrice",, "T"))</f>
        <v>10.8</v>
      </c>
      <c r="F229" s="94" t="str">
        <f>IF(D229="","",RTD("cqg.rtd", ,"ContractData",D229, "NetLastTrade",, "T"))</f>
        <v/>
      </c>
      <c r="G229" s="92" t="str">
        <f>IF(D229="","",RTD("cqg.rtd",,"StudyData",D229, "Vol", "VolType=Exchange,CoCType=Contract", "Vol","D","0","ALL",,,"False","T"))</f>
        <v/>
      </c>
      <c r="H229" s="92" t="str">
        <f>IF(D229="","",RTD("cqg.rtd",,"StudyData",D229, "Vol", "VolType=Exchange,CoCType=Contract", "Vol","D","-1","ALL",,,"False","T"))</f>
        <v/>
      </c>
      <c r="I229" s="92" t="str">
        <f t="shared" si="69"/>
        <v/>
      </c>
      <c r="J229" s="97"/>
      <c r="K229" s="98">
        <f>IF(D229="","",IF(ISERROR(RTD("cqg.rtd",,"ContractData",D229,"PerCentNetLastTrade",,"T")/100),"",RTD("cqg.rtd",,"ContractData",D229,"PerCentNetLastTrade",,"T")/100))</f>
        <v>-3.1390134529147982E-2</v>
      </c>
      <c r="L229" s="99" t="str">
        <f t="shared" si="70"/>
        <v/>
      </c>
    </row>
    <row r="230" spans="2:12" x14ac:dyDescent="0.25">
      <c r="C230" s="92">
        <f t="shared" si="68"/>
        <v>2525</v>
      </c>
      <c r="D230" s="92" t="str">
        <f>IF(LEFT(RTD("cqg.rtd", ,"ContractData",$B$232&amp;C230, "Symbol",, "T"),3)="768","",RTD("cqg.rtd", ,"ContractData",$B$232&amp;C230, "Symbol",, "T"))</f>
        <v>C.US.KOSF152525</v>
      </c>
      <c r="E230" s="94">
        <f>IF(D230="","",RTD("cqg.rtd", ,"ContractData",D230, "LastPrice",, "T"))</f>
        <v>9.2000000000000011</v>
      </c>
      <c r="F230" s="94">
        <f>IF(D230="","",RTD("cqg.rtd", ,"ContractData",D230, "NetLastTrade",, "T"))</f>
        <v>0</v>
      </c>
      <c r="G230" s="92" t="str">
        <f>IF(D230="","",RTD("cqg.rtd",,"StudyData",D230, "Vol", "VolType=Exchange,CoCType=Contract", "Vol","D","0","ALL",,,"False","T"))</f>
        <v/>
      </c>
      <c r="H230" s="92">
        <f>IF(D230="","",RTD("cqg.rtd",,"StudyData",D230, "Vol", "VolType=Exchange,CoCType=Contract", "Vol","D","-1","ALL",,,"False","T"))</f>
        <v>47</v>
      </c>
      <c r="I230" s="92" t="str">
        <f t="shared" si="69"/>
        <v/>
      </c>
      <c r="J230" s="97"/>
      <c r="K230" s="98">
        <f>IF(D230="","",IF(ISERROR(RTD("cqg.rtd",,"ContractData",D230,"PerCentNetLastTrade",,"T")/100),"",RTD("cqg.rtd",,"ContractData",D230,"PerCentNetLastTrade",,"T")/100))</f>
        <v>-5.1546391752577324E-2</v>
      </c>
      <c r="L230" s="99" t="str">
        <f t="shared" si="70"/>
        <v/>
      </c>
    </row>
    <row r="231" spans="2:12" x14ac:dyDescent="0.25">
      <c r="C231" s="92">
        <f>IF(LEFT($B$232,3)="768","",C232-25)</f>
        <v>2550</v>
      </c>
      <c r="D231" s="92" t="str">
        <f>IF(LEFT(RTD("cqg.rtd", ,"ContractData",$B$232&amp;C231, "Symbol",, "T"),3)="768","",RTD("cqg.rtd", ,"ContractData",$B$232&amp;C231, "Symbol",, "T"))</f>
        <v>C.US.KOSF152550</v>
      </c>
      <c r="E231" s="94">
        <f>IF(D231="","",RTD("cqg.rtd", ,"ContractData",D231, "LastPrice",, "T"))</f>
        <v>7.75</v>
      </c>
      <c r="F231" s="94" t="str">
        <f>IF(D231="","",RTD("cqg.rtd", ,"ContractData",D231, "NetLastTrade",, "T"))</f>
        <v/>
      </c>
      <c r="G231" s="92" t="str">
        <f>IF(D231="","",RTD("cqg.rtd",,"StudyData",D231, "Vol", "VolType=Exchange,CoCType=Contract", "Vol","D","0","ALL",,,"False","T"))</f>
        <v/>
      </c>
      <c r="H231" s="92" t="str">
        <f>IF(D231="","",RTD("cqg.rtd",,"StudyData",D231, "Vol", "VolType=Exchange,CoCType=Contract", "Vol","D","-1","ALL",,,"False","T"))</f>
        <v/>
      </c>
      <c r="I231" s="92" t="str">
        <f t="shared" si="69"/>
        <v/>
      </c>
      <c r="J231" s="97"/>
      <c r="K231" s="98">
        <f>IF(D231="","",IF(ISERROR(RTD("cqg.rtd",,"ContractData",D231,"PerCentNetLastTrade",,"T")/100),"",RTD("cqg.rtd",,"ContractData",D231,"PerCentNetLastTrade",,"T")/100))</f>
        <v>-4.3209876543209874E-2</v>
      </c>
      <c r="L231" s="99" t="str">
        <f t="shared" si="70"/>
        <v/>
      </c>
    </row>
    <row r="232" spans="2:12" x14ac:dyDescent="0.25">
      <c r="B232" s="92" t="str">
        <f>LEFT(RTD("cqg.rtd",,"ContractData","C.US.KOS?4","Symbol",,"T"),11)</f>
        <v>C.US.KOSF15</v>
      </c>
      <c r="C232" s="92" t="str">
        <f>IF(LEFT($B$232,3)="768","",RIGHT(RTD("cqg.rtd", ,"ContractData", "C.US.KOS?4", "Symbol",, "T"),4))</f>
        <v>2575</v>
      </c>
      <c r="D232" s="92" t="str">
        <f>IF(LEFT(RTD("cqg.rtd", ,"ContractData",$B$232&amp;C232, "Symbol",, "T"),3)="768","",RTD("cqg.rtd", ,"ContractData",$B$232&amp;C232, "Symbol",, "T"))</f>
        <v>C.US.KOSF152575</v>
      </c>
      <c r="E232" s="94">
        <f>IF(D232="","",RTD("cqg.rtd", ,"ContractData",D232, "LastPrice",, "T"))</f>
        <v>6.45</v>
      </c>
      <c r="F232" s="94" t="str">
        <f>IF(D232="","",RTD("cqg.rtd", ,"ContractData",D232, "NetLastTrade",, "T"))</f>
        <v/>
      </c>
      <c r="G232" s="92" t="str">
        <f>IF(D232="","",RTD("cqg.rtd",,"StudyData",D232, "Vol", "VolType=Exchange,CoCType=Contract", "Vol","D","0","ALL",,,"False","T"))</f>
        <v/>
      </c>
      <c r="H232" s="92" t="str">
        <f>IF(D232="","",RTD("cqg.rtd",,"StudyData",D232, "Vol", "VolType=Exchange,CoCType=Contract", "Vol","D","-1","ALL",,,"False","T"))</f>
        <v/>
      </c>
      <c r="I232" s="92" t="str">
        <f t="shared" si="69"/>
        <v/>
      </c>
      <c r="J232" s="97"/>
      <c r="K232" s="98">
        <f>IF(D232="","",IF(ISERROR(RTD("cqg.rtd",,"ContractData",D232,"PerCentNetLastTrade",,"T")/100),"",RTD("cqg.rtd",,"ContractData",D232,"PerCentNetLastTrade",,"T")/100))</f>
        <v>-4.4444444444444446E-2</v>
      </c>
      <c r="L232" s="99" t="str">
        <f t="shared" si="70"/>
        <v/>
      </c>
    </row>
    <row r="233" spans="2:12" x14ac:dyDescent="0.25">
      <c r="B233" s="92" t="str">
        <f>RIGHT(LEFT(B232,9),1)</f>
        <v>F</v>
      </c>
      <c r="C233" s="92">
        <f>IF(LEFT($B$232,3)="768","",C232+25)</f>
        <v>2600</v>
      </c>
      <c r="D233" s="92" t="str">
        <f>IF(LEFT(RTD("cqg.rtd", ,"ContractData",$B$232&amp;C233, "Symbol",, "T"),3)="768","",RTD("cqg.rtd", ,"ContractData",$B$232&amp;C233, "Symbol",, "T"))</f>
        <v>C.US.KOSF152600</v>
      </c>
      <c r="E233" s="94">
        <f>IF(D233="","",RTD("cqg.rtd", ,"ContractData",D233, "LastPrice",, "T"))</f>
        <v>5.3</v>
      </c>
      <c r="F233" s="94">
        <f>IF(D233="","",RTD("cqg.rtd", ,"ContractData",D233, "NetLastTrade",, "T"))</f>
        <v>0.69999999999999929</v>
      </c>
      <c r="G233" s="92" t="str">
        <f>IF(D233="","",RTD("cqg.rtd",,"StudyData",D233, "Vol", "VolType=Exchange,CoCType=Contract", "Vol","D","0","ALL",,,"False","T"))</f>
        <v/>
      </c>
      <c r="H233" s="92" t="str">
        <f>IF(D233="","",RTD("cqg.rtd",,"StudyData",D233, "Vol", "VolType=Exchange,CoCType=Contract", "Vol","D","-1","ALL",,,"False","T"))</f>
        <v/>
      </c>
      <c r="I233" s="92" t="str">
        <f t="shared" si="69"/>
        <v/>
      </c>
      <c r="J233" s="97"/>
      <c r="K233" s="98">
        <f>IF(D233="","",IF(ISERROR(RTD("cqg.rtd",,"ContractData",D233,"PerCentNetLastTrade",,"T")/100),"",RTD("cqg.rtd",,"ContractData",D233,"PerCentNetLastTrade",,"T")/100))</f>
        <v>-5.3571428571428568E-2</v>
      </c>
      <c r="L233" s="99" t="str">
        <f t="shared" si="70"/>
        <v/>
      </c>
    </row>
    <row r="234" spans="2:12" x14ac:dyDescent="0.25">
      <c r="B234" s="92" t="str">
        <f>IF(B233="F","January",IF(B233="G","February",IF(B233="H","March",IF(B233="J","April",IF(B233="K","May",IF(B233="M","June",IF(B233="N","July",IF(B233="Q","August",IF(B233="U","September",IF(B233="V","October",IF(B233="X","November",IF(B233="Z","December"))))))))))))</f>
        <v>January</v>
      </c>
      <c r="C234" s="92">
        <f t="shared" ref="C234:C248" si="71">IF(LEFT($B$232,3)="768","",C233+25)</f>
        <v>2625</v>
      </c>
      <c r="D234" s="92" t="str">
        <f>IF(LEFT(RTD("cqg.rtd", ,"ContractData",$B$232&amp;C234, "Symbol",, "T"),3)="768","",RTD("cqg.rtd", ,"ContractData",$B$232&amp;C234, "Symbol",, "T"))</f>
        <v>C.US.KOSF152625</v>
      </c>
      <c r="E234" s="94">
        <f>IF(D234="","",RTD("cqg.rtd", ,"ContractData",D234, "LastPrice",, "T"))</f>
        <v>5</v>
      </c>
      <c r="F234" s="94">
        <f>IF(D234="","",RTD("cqg.rtd", ,"ContractData",D234, "NetLastTrade",, "T"))</f>
        <v>4.9999999999999822E-2</v>
      </c>
      <c r="G234" s="92">
        <f>IF(D234="","",RTD("cqg.rtd",,"StudyData",D234, "Vol", "VolType=Exchange,CoCType=Contract", "Vol","D","0","ALL",,,"False","T"))</f>
        <v>18</v>
      </c>
      <c r="H234" s="92">
        <f>IF(D234="","",RTD("cqg.rtd",,"StudyData",D234, "Vol", "VolType=Exchange,CoCType=Contract", "Vol","D","-1","ALL",,,"False","T"))</f>
        <v>136</v>
      </c>
      <c r="I234" s="92">
        <f t="shared" si="69"/>
        <v>-118</v>
      </c>
      <c r="J234" s="97"/>
      <c r="K234" s="98">
        <f>IF(D234="","",IF(ISERROR(RTD("cqg.rtd",,"ContractData",D234,"PerCentNetLastTrade",,"T")/100),"",RTD("cqg.rtd",,"ContractData",D234,"PerCentNetLastTrade",,"T")/100))</f>
        <v>0</v>
      </c>
      <c r="L234" s="99">
        <f t="shared" si="70"/>
        <v>-0.86764705882352944</v>
      </c>
    </row>
    <row r="235" spans="2:12" x14ac:dyDescent="0.25">
      <c r="C235" s="92">
        <f t="shared" si="71"/>
        <v>2650</v>
      </c>
      <c r="D235" s="92" t="str">
        <f>IF(LEFT(RTD("cqg.rtd", ,"ContractData",$B$232&amp;C235, "Symbol",, "T"),3)="768","",RTD("cqg.rtd", ,"ContractData",$B$232&amp;C235, "Symbol",, "T"))</f>
        <v>C.US.KOSF152650</v>
      </c>
      <c r="E235" s="94">
        <f>IF(D235="","",RTD("cqg.rtd", ,"ContractData",D235, "LastPrice",, "T"))</f>
        <v>4.3</v>
      </c>
      <c r="F235" s="94">
        <f>IF(D235="","",RTD("cqg.rtd", ,"ContractData",D235, "NetLastTrade",, "T"))</f>
        <v>0.39999999999999991</v>
      </c>
      <c r="G235" s="92">
        <f>IF(D235="","",RTD("cqg.rtd",,"StudyData",D235, "Vol", "VolType=Exchange,CoCType=Contract", "Vol","D","0","ALL",,,"False","T"))</f>
        <v>6</v>
      </c>
      <c r="H235" s="92">
        <f>IF(D235="","",RTD("cqg.rtd",,"StudyData",D235, "Vol", "VolType=Exchange,CoCType=Contract", "Vol","D","-1","ALL",,,"False","T"))</f>
        <v>14</v>
      </c>
      <c r="I235" s="92">
        <f t="shared" si="69"/>
        <v>-8</v>
      </c>
      <c r="J235" s="97"/>
      <c r="K235" s="98">
        <f>IF(D235="","",IF(ISERROR(RTD("cqg.rtd",,"ContractData",D235,"PerCentNetLastTrade",,"T")/100),"",RTD("cqg.rtd",,"ContractData",D235,"PerCentNetLastTrade",,"T")/100))</f>
        <v>0.10256410256410257</v>
      </c>
      <c r="L235" s="99">
        <f t="shared" si="70"/>
        <v>-0.5714285714285714</v>
      </c>
    </row>
    <row r="236" spans="2:12" x14ac:dyDescent="0.25">
      <c r="C236" s="92">
        <f t="shared" si="71"/>
        <v>2675</v>
      </c>
      <c r="D236" s="92" t="str">
        <f>IF(LEFT(RTD("cqg.rtd", ,"ContractData",$B$232&amp;C236, "Symbol",, "T"),3)="768","",RTD("cqg.rtd", ,"ContractData",$B$232&amp;C236, "Symbol",, "T"))</f>
        <v>C.US.KOSF152675</v>
      </c>
      <c r="E236" s="94">
        <f>IF(D236="","",RTD("cqg.rtd", ,"ContractData",D236, "LastPrice",, "T"))</f>
        <v>3.45</v>
      </c>
      <c r="F236" s="94">
        <f>IF(D236="","",RTD("cqg.rtd", ,"ContractData",D236, "NetLastTrade",, "T"))</f>
        <v>0.35000000000000009</v>
      </c>
      <c r="G236" s="92">
        <f>IF(D236="","",RTD("cqg.rtd",,"StudyData",D236, "Vol", "VolType=Exchange,CoCType=Contract", "Vol","D","0","ALL",,,"False","T"))</f>
        <v>7</v>
      </c>
      <c r="H236" s="92">
        <f>IF(D236="","",RTD("cqg.rtd",,"StudyData",D236, "Vol", "VolType=Exchange,CoCType=Contract", "Vol","D","-1","ALL",,,"False","T"))</f>
        <v>25</v>
      </c>
      <c r="I236" s="92">
        <f t="shared" si="69"/>
        <v>-18</v>
      </c>
      <c r="J236" s="97"/>
      <c r="K236" s="98">
        <f>IF(D236="","",IF(ISERROR(RTD("cqg.rtd",,"ContractData",D236,"PerCentNetLastTrade",,"T")/100),"",RTD("cqg.rtd",,"ContractData",D236,"PerCentNetLastTrade",,"T")/100))</f>
        <v>0.11290322580645162</v>
      </c>
      <c r="L236" s="99">
        <f t="shared" si="70"/>
        <v>-0.72</v>
      </c>
    </row>
    <row r="237" spans="2:12" x14ac:dyDescent="0.25">
      <c r="C237" s="92">
        <f t="shared" si="71"/>
        <v>2700</v>
      </c>
      <c r="D237" s="92" t="str">
        <f>IF(LEFT(RTD("cqg.rtd", ,"ContractData",$B$232&amp;C237, "Symbol",, "T"),3)="768","",RTD("cqg.rtd", ,"ContractData",$B$232&amp;C237, "Symbol",, "T"))</f>
        <v>C.US.KOSF152700</v>
      </c>
      <c r="E237" s="94">
        <f>IF(D237="","",RTD("cqg.rtd", ,"ContractData",D237, "LastPrice",, "T"))</f>
        <v>2.4900000000000002</v>
      </c>
      <c r="F237" s="94">
        <f>IF(D237="","",RTD("cqg.rtd", ,"ContractData",D237, "NetLastTrade",, "T"))</f>
        <v>-9.9999999999997868E-3</v>
      </c>
      <c r="G237" s="92">
        <f>IF(D237="","",RTD("cqg.rtd",,"StudyData",D237, "Vol", "VolType=Exchange,CoCType=Contract", "Vol","D","0","ALL",,,"False","T"))</f>
        <v>46</v>
      </c>
      <c r="H237" s="92">
        <f>IF(D237="","",RTD("cqg.rtd",,"StudyData",D237, "Vol", "VolType=Exchange,CoCType=Contract", "Vol","D","-1","ALL",,,"False","T"))</f>
        <v>14</v>
      </c>
      <c r="I237" s="92">
        <f t="shared" si="69"/>
        <v>32</v>
      </c>
      <c r="J237" s="97"/>
      <c r="K237" s="98">
        <f>IF(D237="","",IF(ISERROR(RTD("cqg.rtd",,"ContractData",D237,"PerCentNetLastTrade",,"T")/100),"",RTD("cqg.rtd",,"ContractData",D237,"PerCentNetLastTrade",,"T")/100))</f>
        <v>-4.0000000000000001E-3</v>
      </c>
      <c r="L237" s="99">
        <f t="shared" si="70"/>
        <v>2.2857142857142856</v>
      </c>
    </row>
    <row r="238" spans="2:12" x14ac:dyDescent="0.25">
      <c r="C238" s="92">
        <f t="shared" si="71"/>
        <v>2725</v>
      </c>
      <c r="D238" s="92" t="str">
        <f>IF(LEFT(RTD("cqg.rtd", ,"ContractData",$B$232&amp;C238, "Symbol",, "T"),3)="768","",RTD("cqg.rtd", ,"ContractData",$B$232&amp;C238, "Symbol",, "T"))</f>
        <v>C.US.KOSF152725</v>
      </c>
      <c r="E238" s="94">
        <f>IF(D238="","",RTD("cqg.rtd", ,"ContractData",D238, "LastPrice",, "T"))</f>
        <v>2</v>
      </c>
      <c r="F238" s="94">
        <f>IF(D238="","",RTD("cqg.rtd", ,"ContractData",D238, "NetLastTrade",, "T"))</f>
        <v>0.2300000000000002</v>
      </c>
      <c r="G238" s="92">
        <f>IF(D238="","",RTD("cqg.rtd",,"StudyData",D238, "Vol", "VolType=Exchange,CoCType=Contract", "Vol","D","0","ALL",,,"False","T"))</f>
        <v>2</v>
      </c>
      <c r="H238" s="92" t="str">
        <f>IF(D238="","",RTD("cqg.rtd",,"StudyData",D238, "Vol", "VolType=Exchange,CoCType=Contract", "Vol","D","-1","ALL",,,"False","T"))</f>
        <v/>
      </c>
      <c r="I238" s="92" t="str">
        <f t="shared" si="69"/>
        <v/>
      </c>
      <c r="J238" s="97"/>
      <c r="K238" s="98">
        <f>IF(D238="","",IF(ISERROR(RTD("cqg.rtd",,"ContractData",D238,"PerCentNetLastTrade",,"T")/100),"",RTD("cqg.rtd",,"ContractData",D238,"PerCentNetLastTrade",,"T")/100))</f>
        <v>0.12359550561797754</v>
      </c>
      <c r="L238" s="99" t="str">
        <f t="shared" si="70"/>
        <v/>
      </c>
    </row>
    <row r="239" spans="2:12" x14ac:dyDescent="0.25">
      <c r="C239" s="92">
        <f t="shared" si="71"/>
        <v>2750</v>
      </c>
      <c r="D239" s="92" t="str">
        <f>IF(LEFT(RTD("cqg.rtd", ,"ContractData",$B$232&amp;C239, "Symbol",, "T"),3)="768","",RTD("cqg.rtd", ,"ContractData",$B$232&amp;C239, "Symbol",, "T"))</f>
        <v>C.US.KOSF152750</v>
      </c>
      <c r="E239" s="94">
        <f>IF(D239="","",RTD("cqg.rtd", ,"ContractData",D239, "LastPrice",, "T"))</f>
        <v>1.5</v>
      </c>
      <c r="F239" s="94">
        <f>IF(D239="","",RTD("cqg.rtd", ,"ContractData",D239, "NetLastTrade",, "T"))</f>
        <v>0.11999999999999988</v>
      </c>
      <c r="G239" s="92">
        <f>IF(D239="","",RTD("cqg.rtd",,"StudyData",D239, "Vol", "VolType=Exchange,CoCType=Contract", "Vol","D","0","ALL",,,"False","T"))</f>
        <v>2</v>
      </c>
      <c r="H239" s="92" t="str">
        <f>IF(D239="","",RTD("cqg.rtd",,"StudyData",D239, "Vol", "VolType=Exchange,CoCType=Contract", "Vol","D","-1","ALL",,,"False","T"))</f>
        <v/>
      </c>
      <c r="I239" s="92" t="str">
        <f t="shared" si="69"/>
        <v/>
      </c>
      <c r="J239" s="97"/>
      <c r="K239" s="98">
        <f>IF(D239="","",IF(ISERROR(RTD("cqg.rtd",,"ContractData",D239,"PerCentNetLastTrade",,"T")/100),"",RTD("cqg.rtd",,"ContractData",D239,"PerCentNetLastTrade",,"T")/100))</f>
        <v>8.6956521739130432E-2</v>
      </c>
      <c r="L239" s="99" t="str">
        <f t="shared" si="70"/>
        <v/>
      </c>
    </row>
    <row r="240" spans="2:12" x14ac:dyDescent="0.25">
      <c r="C240" s="92">
        <f t="shared" si="71"/>
        <v>2775</v>
      </c>
      <c r="D240" s="92" t="str">
        <f>IF(LEFT(RTD("cqg.rtd", ,"ContractData",$B$232&amp;C240, "Symbol",, "T"),3)="768","",RTD("cqg.rtd", ,"ContractData",$B$232&amp;C240, "Symbol",, "T"))</f>
        <v>C.US.KOSF152775</v>
      </c>
      <c r="E240" s="94">
        <f>IF(D240="","",RTD("cqg.rtd", ,"ContractData",D240, "LastPrice",, "T"))</f>
        <v>1.1100000000000001</v>
      </c>
      <c r="F240" s="94">
        <f>IF(D240="","",RTD("cqg.rtd", ,"ContractData",D240, "NetLastTrade",, "T"))</f>
        <v>0.1100000000000001</v>
      </c>
      <c r="G240" s="92">
        <f>IF(D240="","",RTD("cqg.rtd",,"StudyData",D240, "Vol", "VolType=Exchange,CoCType=Contract", "Vol","D","0","ALL",,,"False","T"))</f>
        <v>31</v>
      </c>
      <c r="H240" s="92">
        <f>IF(D240="","",RTD("cqg.rtd",,"StudyData",D240, "Vol", "VolType=Exchange,CoCType=Contract", "Vol","D","-1","ALL",,,"False","T"))</f>
        <v>21</v>
      </c>
      <c r="I240" s="92">
        <f t="shared" si="69"/>
        <v>10</v>
      </c>
      <c r="J240" s="97"/>
      <c r="K240" s="98">
        <f>IF(D240="","",IF(ISERROR(RTD("cqg.rtd",,"ContractData",D240,"PerCentNetLastTrade",,"T")/100),"",RTD("cqg.rtd",,"ContractData",D240,"PerCentNetLastTrade",,"T")/100))</f>
        <v>0.11</v>
      </c>
      <c r="L240" s="99">
        <f t="shared" si="70"/>
        <v>0.47619047619047616</v>
      </c>
    </row>
    <row r="241" spans="3:14" x14ac:dyDescent="0.25">
      <c r="C241" s="92">
        <f t="shared" si="71"/>
        <v>2800</v>
      </c>
      <c r="D241" s="92" t="str">
        <f>IF(LEFT(RTD("cqg.rtd", ,"ContractData",$B$232&amp;C241, "Symbol",, "T"),3)="768","",RTD("cqg.rtd", ,"ContractData",$B$232&amp;C241, "Symbol",, "T"))</f>
        <v>C.US.KOSF152800</v>
      </c>
      <c r="E241" s="94">
        <f>IF(D241="","",RTD("cqg.rtd", ,"ContractData",D241, "LastPrice",, "T"))</f>
        <v>0.88</v>
      </c>
      <c r="F241" s="94">
        <f>IF(D241="","",RTD("cqg.rtd", ,"ContractData",D241, "NetLastTrade",, "T"))</f>
        <v>-1.0000000000000009E-2</v>
      </c>
      <c r="G241" s="92">
        <f>IF(D241="","",RTD("cqg.rtd",,"StudyData",D241, "Vol", "VolType=Exchange,CoCType=Contract", "Vol","D","0","ALL",,,"False","T"))</f>
        <v>21</v>
      </c>
      <c r="H241" s="92">
        <f>IF(D241="","",RTD("cqg.rtd",,"StudyData",D241, "Vol", "VolType=Exchange,CoCType=Contract", "Vol","D","-1","ALL",,,"False","T"))</f>
        <v>46</v>
      </c>
      <c r="I241" s="92">
        <f t="shared" si="69"/>
        <v>-25</v>
      </c>
      <c r="J241" s="97"/>
      <c r="K241" s="98">
        <f>IF(D241="","",IF(ISERROR(RTD("cqg.rtd",,"ContractData",D241,"PerCentNetLastTrade",,"T")/100),"",RTD("cqg.rtd",,"ContractData",D241,"PerCentNetLastTrade",,"T")/100))</f>
        <v>-1.1235955056179777E-2</v>
      </c>
      <c r="L241" s="99">
        <f t="shared" si="70"/>
        <v>-0.54347826086956519</v>
      </c>
    </row>
    <row r="242" spans="3:14" x14ac:dyDescent="0.25">
      <c r="C242" s="92">
        <f t="shared" si="71"/>
        <v>2825</v>
      </c>
      <c r="D242" s="92" t="str">
        <f>IF(LEFT(RTD("cqg.rtd", ,"ContractData",$B$232&amp;C242, "Symbol",, "T"),3)="768","",RTD("cqg.rtd", ,"ContractData",$B$232&amp;C242, "Symbol",, "T"))</f>
        <v>C.US.KOSF152825</v>
      </c>
      <c r="E242" s="94">
        <f>IF(D242="","",RTD("cqg.rtd", ,"ContractData",D242, "LastPrice",, "T"))</f>
        <v>0.67</v>
      </c>
      <c r="F242" s="94">
        <f>IF(D242="","",RTD("cqg.rtd", ,"ContractData",D242, "NetLastTrade",, "T"))</f>
        <v>0.10999999999999999</v>
      </c>
      <c r="G242" s="92">
        <f>IF(D242="","",RTD("cqg.rtd",,"StudyData",D242, "Vol", "VolType=Exchange,CoCType=Contract", "Vol","D","0","ALL",,,"False","T"))</f>
        <v>3</v>
      </c>
      <c r="H242" s="92" t="str">
        <f>IF(D242="","",RTD("cqg.rtd",,"StudyData",D242, "Vol", "VolType=Exchange,CoCType=Contract", "Vol","D","-1","ALL",,,"False","T"))</f>
        <v/>
      </c>
      <c r="I242" s="92" t="str">
        <f t="shared" si="69"/>
        <v/>
      </c>
      <c r="J242" s="97"/>
      <c r="K242" s="98">
        <f>IF(D242="","",IF(ISERROR(RTD("cqg.rtd",,"ContractData",D242,"PerCentNetLastTrade",,"T")/100),"",RTD("cqg.rtd",,"ContractData",D242,"PerCentNetLastTrade",,"T")/100))</f>
        <v>0.19642857142857142</v>
      </c>
      <c r="L242" s="99" t="str">
        <f t="shared" si="70"/>
        <v/>
      </c>
    </row>
    <row r="243" spans="3:14" x14ac:dyDescent="0.25">
      <c r="C243" s="92">
        <f t="shared" si="71"/>
        <v>2850</v>
      </c>
      <c r="D243" s="92" t="str">
        <f>IF(LEFT(RTD("cqg.rtd", ,"ContractData",$B$232&amp;C243, "Symbol",, "T"),3)="768","",RTD("cqg.rtd", ,"ContractData",$B$232&amp;C243, "Symbol",, "T"))</f>
        <v>C.US.KOSF152850</v>
      </c>
      <c r="E243" s="94">
        <f>IF(D243="","",RTD("cqg.rtd", ,"ContractData",D243, "LastPrice",, "T"))</f>
        <v>0.37</v>
      </c>
      <c r="F243" s="94">
        <f>IF(D243="","",RTD("cqg.rtd", ,"ContractData",D243, "NetLastTrade",, "T"))</f>
        <v>0</v>
      </c>
      <c r="G243" s="92" t="str">
        <f>IF(D243="","",RTD("cqg.rtd",,"StudyData",D243, "Vol", "VolType=Exchange,CoCType=Contract", "Vol","D","0","ALL",,,"False","T"))</f>
        <v/>
      </c>
      <c r="H243" s="92">
        <f>IF(D243="","",RTD("cqg.rtd",,"StudyData",D243, "Vol", "VolType=Exchange,CoCType=Contract", "Vol","D","-1","ALL",,,"False","T"))</f>
        <v>4</v>
      </c>
      <c r="I243" s="92" t="str">
        <f t="shared" si="69"/>
        <v/>
      </c>
      <c r="J243" s="97"/>
      <c r="K243" s="98">
        <f>IF(D243="","",IF(ISERROR(RTD("cqg.rtd",,"ContractData",D243,"PerCentNetLastTrade",,"T")/100),"",RTD("cqg.rtd",,"ContractData",D243,"PerCentNetLastTrade",,"T")/100))</f>
        <v>-0.22916666666666669</v>
      </c>
      <c r="L243" s="99" t="str">
        <f t="shared" si="70"/>
        <v/>
      </c>
    </row>
    <row r="244" spans="3:14" x14ac:dyDescent="0.25">
      <c r="C244" s="92">
        <f t="shared" si="71"/>
        <v>2875</v>
      </c>
      <c r="D244" s="92" t="str">
        <f>IF(LEFT(RTD("cqg.rtd", ,"ContractData",$B$232&amp;C244, "Symbol",, "T"),3)="768","",RTD("cqg.rtd", ,"ContractData",$B$232&amp;C244, "Symbol",, "T"))</f>
        <v>C.US.KOSF152875</v>
      </c>
      <c r="E244" s="94">
        <f>IF(D244="","",RTD("cqg.rtd", ,"ContractData",D244, "LastPrice",, "T"))</f>
        <v>0.25</v>
      </c>
      <c r="F244" s="94">
        <f>IF(D244="","",RTD("cqg.rtd", ,"ContractData",D244, "NetLastTrade",, "T"))</f>
        <v>0</v>
      </c>
      <c r="G244" s="92" t="str">
        <f>IF(D244="","",RTD("cqg.rtd",,"StudyData",D244, "Vol", "VolType=Exchange,CoCType=Contract", "Vol","D","0","ALL",,,"False","T"))</f>
        <v/>
      </c>
      <c r="H244" s="92">
        <f>IF(D244="","",RTD("cqg.rtd",,"StudyData",D244, "Vol", "VolType=Exchange,CoCType=Contract", "Vol","D","-1","ALL",,,"False","T"))</f>
        <v>2</v>
      </c>
      <c r="I244" s="92" t="str">
        <f t="shared" si="69"/>
        <v/>
      </c>
      <c r="J244" s="97"/>
      <c r="K244" s="98">
        <f>IF(D244="","",IF(ISERROR(RTD("cqg.rtd",,"ContractData",D244,"PerCentNetLastTrade",,"T")/100),"",RTD("cqg.rtd",,"ContractData",D244,"PerCentNetLastTrade",,"T")/100))</f>
        <v>-0.35897435897435898</v>
      </c>
      <c r="L244" s="99" t="str">
        <f t="shared" si="70"/>
        <v/>
      </c>
    </row>
    <row r="245" spans="3:14" x14ac:dyDescent="0.25">
      <c r="C245" s="92">
        <f t="shared" si="71"/>
        <v>2900</v>
      </c>
      <c r="D245" s="92" t="str">
        <f>IF(LEFT(RTD("cqg.rtd", ,"ContractData",$B$232&amp;C245, "Symbol",, "T"),3)="768","",RTD("cqg.rtd", ,"ContractData",$B$232&amp;C245, "Symbol",, "T"))</f>
        <v>C.US.KOSF152900</v>
      </c>
      <c r="E245" s="94">
        <f>IF(D245="","",RTD("cqg.rtd", ,"ContractData",D245, "LastPrice",, "T"))</f>
        <v>0.27</v>
      </c>
      <c r="F245" s="94">
        <f>IF(D245="","",RTD("cqg.rtd", ,"ContractData",D245, "NetLastTrade",, "T"))</f>
        <v>-1.0000000000000009E-2</v>
      </c>
      <c r="G245" s="92">
        <f>IF(D245="","",RTD("cqg.rtd",,"StudyData",D245, "Vol", "VolType=Exchange,CoCType=Contract", "Vol","D","0","ALL",,,"False","T"))</f>
        <v>16</v>
      </c>
      <c r="H245" s="92">
        <f>IF(D245="","",RTD("cqg.rtd",,"StudyData",D245, "Vol", "VolType=Exchange,CoCType=Contract", "Vol","D","-1","ALL",,,"False","T"))</f>
        <v>93</v>
      </c>
      <c r="I245" s="92">
        <f t="shared" ref="I245:I248" si="72">IF(D245="","",IF(ISERROR(G245-H245),"",G245-H245))</f>
        <v>-77</v>
      </c>
      <c r="J245" s="97"/>
      <c r="K245" s="98">
        <f>IF(D245="","",IF(ISERROR(RTD("cqg.rtd",,"ContractData",D245,"PerCentNetLastTrade",,"T")/100),"",RTD("cqg.rtd",,"ContractData",D245,"PerCentNetLastTrade",,"T")/100))</f>
        <v>-3.5714285714285719E-2</v>
      </c>
      <c r="L245" s="99">
        <f t="shared" ref="L245:L248" si="73">IF(D245="","",IF(ISERROR(G245-H245),"",(G245-H245)/H245))</f>
        <v>-0.82795698924731187</v>
      </c>
    </row>
    <row r="246" spans="3:14" x14ac:dyDescent="0.25">
      <c r="C246" s="92">
        <f t="shared" si="71"/>
        <v>2925</v>
      </c>
      <c r="D246" s="92" t="str">
        <f>IF(LEFT(RTD("cqg.rtd", ,"ContractData",$B$232&amp;C246, "Symbol",, "T"),3)="768","",RTD("cqg.rtd", ,"ContractData",$B$232&amp;C246, "Symbol",, "T"))</f>
        <v>C.US.KOSF152925</v>
      </c>
      <c r="E246" s="94">
        <f>IF(D246="","",RTD("cqg.rtd", ,"ContractData",D246, "LastPrice",, "T"))</f>
        <v>0.23</v>
      </c>
      <c r="F246" s="94">
        <f>IF(D246="","",RTD("cqg.rtd", ,"ContractData",D246, "NetLastTrade",, "T"))</f>
        <v>8.0000000000000016E-2</v>
      </c>
      <c r="G246" s="92" t="str">
        <f>IF(D246="","",RTD("cqg.rtd",,"StudyData",D246, "Vol", "VolType=Exchange,CoCType=Contract", "Vol","D","0","ALL",,,"False","T"))</f>
        <v/>
      </c>
      <c r="H246" s="92" t="str">
        <f>IF(D246="","",RTD("cqg.rtd",,"StudyData",D246, "Vol", "VolType=Exchange,CoCType=Contract", "Vol","D","-1","ALL",,,"False","T"))</f>
        <v/>
      </c>
      <c r="I246" s="92" t="str">
        <f t="shared" si="72"/>
        <v/>
      </c>
      <c r="J246" s="97"/>
      <c r="K246" s="98">
        <f>IF(D246="","",IF(ISERROR(RTD("cqg.rtd",,"ContractData",D246,"PerCentNetLastTrade",,"T")/100),"",RTD("cqg.rtd",,"ContractData",D246,"PerCentNetLastTrade",,"T")/100))</f>
        <v>0.53333333333333333</v>
      </c>
      <c r="L246" s="99" t="str">
        <f t="shared" si="73"/>
        <v/>
      </c>
    </row>
    <row r="247" spans="3:14" x14ac:dyDescent="0.25">
      <c r="C247" s="92">
        <f t="shared" si="71"/>
        <v>2950</v>
      </c>
      <c r="D247" s="92" t="str">
        <f>IF(LEFT(RTD("cqg.rtd", ,"ContractData",$B$232&amp;C247, "Symbol",, "T"),3)="768","",RTD("cqg.rtd", ,"ContractData",$B$232&amp;C247, "Symbol",, "T"))</f>
        <v>C.US.KOSF152950</v>
      </c>
      <c r="E247" s="94">
        <f>IF(D247="","",RTD("cqg.rtd", ,"ContractData",D247, "LastPrice",, "T"))</f>
        <v>0.16</v>
      </c>
      <c r="F247" s="94">
        <f>IF(D247="","",RTD("cqg.rtd", ,"ContractData",D247, "NetLastTrade",, "T"))</f>
        <v>-1.0000000000000009E-2</v>
      </c>
      <c r="G247" s="92">
        <f>IF(D247="","",RTD("cqg.rtd",,"StudyData",D247, "Vol", "VolType=Exchange,CoCType=Contract", "Vol","D","0","ALL",,,"False","T"))</f>
        <v>31</v>
      </c>
      <c r="H247" s="92">
        <f>IF(D247="","",RTD("cqg.rtd",,"StudyData",D247, "Vol", "VolType=Exchange,CoCType=Contract", "Vol","D","-1","ALL",,,"False","T"))</f>
        <v>49</v>
      </c>
      <c r="I247" s="92">
        <f t="shared" si="72"/>
        <v>-18</v>
      </c>
      <c r="J247" s="97"/>
      <c r="K247" s="98">
        <f>IF(D247="","",IF(ISERROR(RTD("cqg.rtd",,"ContractData",D247,"PerCentNetLastTrade",,"T")/100),"",RTD("cqg.rtd",,"ContractData",D247,"PerCentNetLastTrade",,"T")/100))</f>
        <v>-5.8823529411764712E-2</v>
      </c>
      <c r="L247" s="99">
        <f t="shared" si="73"/>
        <v>-0.36734693877551022</v>
      </c>
    </row>
    <row r="248" spans="3:14" x14ac:dyDescent="0.25">
      <c r="C248" s="92">
        <f t="shared" si="71"/>
        <v>2975</v>
      </c>
      <c r="D248" s="92" t="str">
        <f>IF(LEFT(RTD("cqg.rtd", ,"ContractData",$B$232&amp;C248, "Symbol",, "T"),3)="768","",RTD("cqg.rtd", ,"ContractData",$B$232&amp;C248, "Symbol",, "T"))</f>
        <v/>
      </c>
      <c r="E248" s="94" t="str">
        <f>IF(D248="","",RTD("cqg.rtd", ,"ContractData",D248, "LastPrice",, "T"))</f>
        <v/>
      </c>
      <c r="F248" s="94" t="str">
        <f>IF(D248="","",RTD("cqg.rtd", ,"ContractData",D248, "NetLastTrade",, "T"))</f>
        <v/>
      </c>
      <c r="G248" s="92" t="str">
        <f>IF(D248="","",RTD("cqg.rtd",,"StudyData",D248, "Vol", "VolType=Exchange,CoCType=Contract", "Vol","D","0","ALL",,,"False","T"))</f>
        <v/>
      </c>
      <c r="H248" s="92" t="str">
        <f>IF(D248="","",RTD("cqg.rtd",,"StudyData",D248, "Vol", "VolType=Exchange,CoCType=Contract", "Vol","D","-1","ALL",,,"False","T"))</f>
        <v/>
      </c>
      <c r="I248" s="92" t="str">
        <f t="shared" si="72"/>
        <v/>
      </c>
      <c r="J248" s="97"/>
      <c r="K248" s="98" t="str">
        <f>IF(D248="","",IF(ISERROR(RTD("cqg.rtd",,"ContractData",D248,"PerCentNetLastTrade",,"T")/100),"",RTD("cqg.rtd",,"ContractData",D248,"PerCentNetLastTrade",,"T")/100))</f>
        <v/>
      </c>
      <c r="L248" s="99" t="str">
        <f t="shared" si="73"/>
        <v/>
      </c>
    </row>
    <row r="250" spans="3:14" x14ac:dyDescent="0.25">
      <c r="E250" s="92" t="s">
        <v>1</v>
      </c>
      <c r="F250" s="92" t="s">
        <v>2</v>
      </c>
      <c r="G250" s="92" t="s">
        <v>3</v>
      </c>
      <c r="H250" s="92" t="s">
        <v>4</v>
      </c>
      <c r="I250" s="92" t="s">
        <v>5</v>
      </c>
      <c r="J250" s="100"/>
      <c r="K250" s="92" t="s">
        <v>22</v>
      </c>
      <c r="L250" s="93" t="s">
        <v>23</v>
      </c>
      <c r="M250" s="101"/>
      <c r="N250" s="100"/>
    </row>
    <row r="251" spans="3:14" x14ac:dyDescent="0.25">
      <c r="C251" s="92">
        <f t="shared" ref="C251:C254" si="74">IF(LEFT($B$267,3)="768","",C252-25)</f>
        <v>2175</v>
      </c>
      <c r="D251" s="92" t="str">
        <f>IF(LEFT(RTD("cqg.rtd", ,"ContractData",$B$267&amp;C251, "Symbol",, "T"),3)="768","",RTD("cqg.rtd", ,"ContractData",$B$267&amp;C251, "Symbol",, "T"))</f>
        <v/>
      </c>
      <c r="E251" s="94" t="str">
        <f>IF(D251="","",RTD("cqg.rtd", ,"ContractData",D251, "LastPrice",, "T"))</f>
        <v/>
      </c>
      <c r="F251" s="94" t="str">
        <f>IF(D251="","",RTD("cqg.rtd", ,"ContractData",D251, "NetLastTrade",, "T"))</f>
        <v/>
      </c>
      <c r="G251" s="92" t="str">
        <f>IF(D251="","",RTD("cqg.rtd",,"StudyData",D251, "Vol", "VolType=Exchange,CoCType=Contract", "Vol","D","0","ALL",,,"False","T"))</f>
        <v/>
      </c>
      <c r="H251" s="92" t="str">
        <f>IF(D251="","",RTD("cqg.rtd",,"StudyData",D251, "Vol", "VolType=Exchange,CoCType=Contract", "Vol","D","-1","ALL",,,"False","T"))</f>
        <v/>
      </c>
      <c r="I251" s="92" t="str">
        <f t="shared" ref="I251:I254" si="75">IF(D251="","",IF(ISERROR(G251-H251),"",G251-H251))</f>
        <v/>
      </c>
      <c r="J251" s="97"/>
      <c r="K251" s="98" t="str">
        <f>IF(D251="","",IF(ISERROR(RTD("cqg.rtd",,"ContractData",D251,"PerCentNetLastTrade",,"T")/100),"",RTD("cqg.rtd",,"ContractData",D251,"PerCentNetLastTrade",,"T")/100))</f>
        <v/>
      </c>
      <c r="L251" s="99" t="str">
        <f t="shared" ref="L251:L254" si="76">IF(D251="","",IF(ISERROR(G251-H251),"",(G251-H251)/H251))</f>
        <v/>
      </c>
      <c r="M251" s="101"/>
      <c r="N251" s="100"/>
    </row>
    <row r="252" spans="3:14" x14ac:dyDescent="0.25">
      <c r="C252" s="92">
        <f t="shared" si="74"/>
        <v>2200</v>
      </c>
      <c r="D252" s="92" t="str">
        <f>IF(LEFT(RTD("cqg.rtd", ,"ContractData",$B$267&amp;C252, "Symbol",, "T"),3)="768","",RTD("cqg.rtd", ,"ContractData",$B$267&amp;C252, "Symbol",, "T"))</f>
        <v/>
      </c>
      <c r="E252" s="94" t="str">
        <f>IF(D252="","",RTD("cqg.rtd", ,"ContractData",D252, "LastPrice",, "T"))</f>
        <v/>
      </c>
      <c r="F252" s="94" t="str">
        <f>IF(D252="","",RTD("cqg.rtd", ,"ContractData",D252, "NetLastTrade",, "T"))</f>
        <v/>
      </c>
      <c r="G252" s="92" t="str">
        <f>IF(D252="","",RTD("cqg.rtd",,"StudyData",D252, "Vol", "VolType=Exchange,CoCType=Contract", "Vol","D","0","ALL",,,"False","T"))</f>
        <v/>
      </c>
      <c r="H252" s="92" t="str">
        <f>IF(D252="","",RTD("cqg.rtd",,"StudyData",D252, "Vol", "VolType=Exchange,CoCType=Contract", "Vol","D","-1","ALL",,,"False","T"))</f>
        <v/>
      </c>
      <c r="I252" s="92" t="str">
        <f t="shared" si="75"/>
        <v/>
      </c>
      <c r="J252" s="97"/>
      <c r="K252" s="98" t="str">
        <f>IF(D252="","",IF(ISERROR(RTD("cqg.rtd",,"ContractData",D252,"PerCentNetLastTrade",,"T")/100),"",RTD("cqg.rtd",,"ContractData",D252,"PerCentNetLastTrade",,"T")/100))</f>
        <v/>
      </c>
      <c r="L252" s="99" t="str">
        <f t="shared" si="76"/>
        <v/>
      </c>
      <c r="M252" s="101"/>
      <c r="N252" s="100"/>
    </row>
    <row r="253" spans="3:14" x14ac:dyDescent="0.25">
      <c r="C253" s="92">
        <f t="shared" si="74"/>
        <v>2225</v>
      </c>
      <c r="D253" s="92" t="str">
        <f>IF(LEFT(RTD("cqg.rtd", ,"ContractData",$B$267&amp;C253, "Symbol",, "T"),3)="768","",RTD("cqg.rtd", ,"ContractData",$B$267&amp;C253, "Symbol",, "T"))</f>
        <v/>
      </c>
      <c r="E253" s="94" t="str">
        <f>IF(D253="","",RTD("cqg.rtd", ,"ContractData",D253, "LastPrice",, "T"))</f>
        <v/>
      </c>
      <c r="F253" s="94" t="str">
        <f>IF(D253="","",RTD("cqg.rtd", ,"ContractData",D253, "NetLastTrade",, "T"))</f>
        <v/>
      </c>
      <c r="G253" s="92" t="str">
        <f>IF(D253="","",RTD("cqg.rtd",,"StudyData",D253, "Vol", "VolType=Exchange,CoCType=Contract", "Vol","D","0","ALL",,,"False","T"))</f>
        <v/>
      </c>
      <c r="H253" s="92" t="str">
        <f>IF(D253="","",RTD("cqg.rtd",,"StudyData",D253, "Vol", "VolType=Exchange,CoCType=Contract", "Vol","D","-1","ALL",,,"False","T"))</f>
        <v/>
      </c>
      <c r="I253" s="92" t="str">
        <f t="shared" si="75"/>
        <v/>
      </c>
      <c r="J253" s="97"/>
      <c r="K253" s="98" t="str">
        <f>IF(D253="","",IF(ISERROR(RTD("cqg.rtd",,"ContractData",D253,"PerCentNetLastTrade",,"T")/100),"",RTD("cqg.rtd",,"ContractData",D253,"PerCentNetLastTrade",,"T")/100))</f>
        <v/>
      </c>
      <c r="L253" s="99" t="str">
        <f t="shared" si="76"/>
        <v/>
      </c>
      <c r="M253" s="101"/>
      <c r="N253" s="100"/>
    </row>
    <row r="254" spans="3:14" x14ac:dyDescent="0.25">
      <c r="C254" s="92">
        <f t="shared" si="74"/>
        <v>2250</v>
      </c>
      <c r="D254" s="92" t="str">
        <f>IF(LEFT(RTD("cqg.rtd", ,"ContractData",$B$267&amp;C254, "Symbol",, "T"),3)="768","",RTD("cqg.rtd", ,"ContractData",$B$267&amp;C254, "Symbol",, "T"))</f>
        <v/>
      </c>
      <c r="E254" s="94" t="str">
        <f>IF(D254="","",RTD("cqg.rtd", ,"ContractData",D254, "LastPrice",, "T"))</f>
        <v/>
      </c>
      <c r="F254" s="94" t="str">
        <f>IF(D254="","",RTD("cqg.rtd", ,"ContractData",D254, "NetLastTrade",, "T"))</f>
        <v/>
      </c>
      <c r="G254" s="92" t="str">
        <f>IF(D254="","",RTD("cqg.rtd",,"StudyData",D254, "Vol", "VolType=Exchange,CoCType=Contract", "Vol","D","0","ALL",,,"False","T"))</f>
        <v/>
      </c>
      <c r="H254" s="92" t="str">
        <f>IF(D254="","",RTD("cqg.rtd",,"StudyData",D254, "Vol", "VolType=Exchange,CoCType=Contract", "Vol","D","-1","ALL",,,"False","T"))</f>
        <v/>
      </c>
      <c r="I254" s="92" t="str">
        <f t="shared" si="75"/>
        <v/>
      </c>
      <c r="J254" s="97"/>
      <c r="K254" s="98" t="str">
        <f>IF(D254="","",IF(ISERROR(RTD("cqg.rtd",,"ContractData",D254,"PerCentNetLastTrade",,"T")/100),"",RTD("cqg.rtd",,"ContractData",D254,"PerCentNetLastTrade",,"T")/100))</f>
        <v/>
      </c>
      <c r="L254" s="99" t="str">
        <f t="shared" si="76"/>
        <v/>
      </c>
      <c r="M254" s="101"/>
      <c r="N254" s="100"/>
    </row>
    <row r="255" spans="3:14" x14ac:dyDescent="0.25">
      <c r="C255" s="92">
        <f t="shared" ref="C255:C265" si="77">IF(LEFT($B$267,3)="768","",C256-25)</f>
        <v>2275</v>
      </c>
      <c r="D255" s="92" t="str">
        <f>IF(LEFT(RTD("cqg.rtd", ,"ContractData",$B$267&amp;C255, "Symbol",, "T"),3)="768","",RTD("cqg.rtd", ,"ContractData",$B$267&amp;C255, "Symbol",, "T"))</f>
        <v>P.US.KOSF152275</v>
      </c>
      <c r="E255" s="94">
        <f>IF(D255="","",RTD("cqg.rtd", ,"ContractData",D255, "LastPrice",, "T"))</f>
        <v>0.62</v>
      </c>
      <c r="F255" s="94">
        <f>IF(D255="","",RTD("cqg.rtd", ,"ContractData",D255, "NetLastTrade",, "T"))</f>
        <v>2.0000000000000018E-2</v>
      </c>
      <c r="G255" s="92">
        <f>IF(D255="","",RTD("cqg.rtd",,"StudyData",D255, "Vol", "VolType=Exchange,CoCType=Contract", "Vol","D","0","ALL",,,"False","T"))</f>
        <v>52</v>
      </c>
      <c r="H255" s="92">
        <f>IF(D255="","",RTD("cqg.rtd",,"StudyData",D255, "Vol", "VolType=Exchange,CoCType=Contract", "Vol","D","-1","ALL",,,"False","T"))</f>
        <v>32</v>
      </c>
      <c r="I255" s="92">
        <f t="shared" ref="I255:I279" si="78">IF(D255="","",IF(ISERROR(G255-H255),"",G255-H255))</f>
        <v>20</v>
      </c>
      <c r="J255" s="97"/>
      <c r="K255" s="98">
        <f>IF(D255="","",IF(ISERROR(RTD("cqg.rtd",,"ContractData",D255,"PerCentNetLastTrade",,"T")/100),"",RTD("cqg.rtd",,"ContractData",D255,"PerCentNetLastTrade",,"T")/100))</f>
        <v>3.3333333333333333E-2</v>
      </c>
      <c r="L255" s="99">
        <f>IF(D255="","",IF(ISERROR(G255-H255),"",(G255-H255)/H255))</f>
        <v>0.625</v>
      </c>
    </row>
    <row r="256" spans="3:14" x14ac:dyDescent="0.25">
      <c r="C256" s="92">
        <f t="shared" si="77"/>
        <v>2300</v>
      </c>
      <c r="D256" s="92" t="str">
        <f>IF(LEFT(RTD("cqg.rtd", ,"ContractData",$B$267&amp;C256, "Symbol",, "T"),3)="768","",RTD("cqg.rtd", ,"ContractData",$B$267&amp;C256, "Symbol",, "T"))</f>
        <v>P.US.KOSF152300</v>
      </c>
      <c r="E256" s="94">
        <f>IF(D256="","",RTD("cqg.rtd", ,"ContractData",D256, "LastPrice",, "T"))</f>
        <v>0.74</v>
      </c>
      <c r="F256" s="94">
        <f>IF(D256="","",RTD("cqg.rtd", ,"ContractData",D256, "NetLastTrade",, "T"))</f>
        <v>3.0000000000000027E-2</v>
      </c>
      <c r="G256" s="92">
        <f>IF(D256="","",RTD("cqg.rtd",,"StudyData",D256, "Vol", "VolType=Exchange,CoCType=Contract", "Vol","D","0","ALL",,,"False","T"))</f>
        <v>108</v>
      </c>
      <c r="H256" s="92">
        <f>IF(D256="","",RTD("cqg.rtd",,"StudyData",D256, "Vol", "VolType=Exchange,CoCType=Contract", "Vol","D","-1","ALL",,,"False","T"))</f>
        <v>56</v>
      </c>
      <c r="I256" s="92">
        <f t="shared" si="78"/>
        <v>52</v>
      </c>
      <c r="J256" s="97"/>
      <c r="K256" s="98">
        <f>IF(D256="","",IF(ISERROR(RTD("cqg.rtd",,"ContractData",D256,"PerCentNetLastTrade",,"T")/100),"",RTD("cqg.rtd",,"ContractData",D256,"PerCentNetLastTrade",,"T")/100))</f>
        <v>4.2253521126760563E-2</v>
      </c>
      <c r="L256" s="99">
        <f t="shared" ref="L256:L279" si="79">IF(D256="","",IF(ISERROR(G256-H256),"",(G256-H256)/H256))</f>
        <v>0.9285714285714286</v>
      </c>
    </row>
    <row r="257" spans="2:12" x14ac:dyDescent="0.25">
      <c r="C257" s="92">
        <f t="shared" si="77"/>
        <v>2325</v>
      </c>
      <c r="D257" s="92" t="str">
        <f>IF(LEFT(RTD("cqg.rtd", ,"ContractData",$B$267&amp;C257, "Symbol",, "T"),3)="768","",RTD("cqg.rtd", ,"ContractData",$B$267&amp;C257, "Symbol",, "T"))</f>
        <v>P.US.KOSF152325</v>
      </c>
      <c r="E257" s="94">
        <f>IF(D257="","",RTD("cqg.rtd", ,"ContractData",D257, "LastPrice",, "T"))</f>
        <v>0.17</v>
      </c>
      <c r="F257" s="94">
        <f>IF(D257="","",RTD("cqg.rtd", ,"ContractData",D257, "NetLastTrade",, "T"))</f>
        <v>0.54</v>
      </c>
      <c r="G257" s="92" t="str">
        <f>IF(D257="","",RTD("cqg.rtd",,"StudyData",D257, "Vol", "VolType=Exchange,CoCType=Contract", "Vol","D","0","ALL",,,"False","T"))</f>
        <v/>
      </c>
      <c r="H257" s="92" t="str">
        <f>IF(D257="","",RTD("cqg.rtd",,"StudyData",D257, "Vol", "VolType=Exchange,CoCType=Contract", "Vol","D","-1","ALL",,,"False","T"))</f>
        <v/>
      </c>
      <c r="I257" s="92" t="str">
        <f t="shared" si="78"/>
        <v/>
      </c>
      <c r="J257" s="97"/>
      <c r="K257" s="98">
        <f>IF(D257="","",IF(ISERROR(RTD("cqg.rtd",,"ContractData",D257,"PerCentNetLastTrade",,"T")/100),"",RTD("cqg.rtd",,"ContractData",D257,"PerCentNetLastTrade",,"T")/100))</f>
        <v>-0.19047619047619047</v>
      </c>
      <c r="L257" s="99" t="str">
        <f t="shared" si="79"/>
        <v/>
      </c>
    </row>
    <row r="258" spans="2:12" x14ac:dyDescent="0.25">
      <c r="C258" s="92">
        <f t="shared" si="77"/>
        <v>2350</v>
      </c>
      <c r="D258" s="92" t="str">
        <f>IF(LEFT(RTD("cqg.rtd", ,"ContractData",$B$267&amp;C258, "Symbol",, "T"),3)="768","",RTD("cqg.rtd", ,"ContractData",$B$267&amp;C258, "Symbol",, "T"))</f>
        <v>P.US.KOSF152350</v>
      </c>
      <c r="E258" s="94">
        <f>IF(D258="","",RTD("cqg.rtd", ,"ContractData",D258, "LastPrice",, "T"))</f>
        <v>1.1300000000000001</v>
      </c>
      <c r="F258" s="94">
        <f>IF(D258="","",RTD("cqg.rtd", ,"ContractData",D258, "NetLastTrade",, "T"))</f>
        <v>0.13000000000000012</v>
      </c>
      <c r="G258" s="92">
        <f>IF(D258="","",RTD("cqg.rtd",,"StudyData",D258, "Vol", "VolType=Exchange,CoCType=Contract", "Vol","D","0","ALL",,,"False","T"))</f>
        <v>27</v>
      </c>
      <c r="H258" s="92">
        <f>IF(D258="","",RTD("cqg.rtd",,"StudyData",D258, "Vol", "VolType=Exchange,CoCType=Contract", "Vol","D","-1","ALL",,,"False","T"))</f>
        <v>32</v>
      </c>
      <c r="I258" s="92">
        <f t="shared" si="78"/>
        <v>-5</v>
      </c>
      <c r="J258" s="97"/>
      <c r="K258" s="98">
        <f>IF(D258="","",IF(ISERROR(RTD("cqg.rtd",,"ContractData",D258,"PerCentNetLastTrade",,"T")/100),"",RTD("cqg.rtd",,"ContractData",D258,"PerCentNetLastTrade",,"T")/100))</f>
        <v>0.13</v>
      </c>
      <c r="L258" s="99">
        <f>IF(D258="","",IF(ISERROR(G258-H258),"",(G258-H258)/H258))</f>
        <v>-0.15625</v>
      </c>
    </row>
    <row r="259" spans="2:12" x14ac:dyDescent="0.25">
      <c r="C259" s="92">
        <f t="shared" si="77"/>
        <v>2375</v>
      </c>
      <c r="D259" s="92" t="str">
        <f>IF(LEFT(RTD("cqg.rtd", ,"ContractData",$B$267&amp;C259, "Symbol",, "T"),3)="768","",RTD("cqg.rtd", ,"ContractData",$B$267&amp;C259, "Symbol",, "T"))</f>
        <v>P.US.KOSF152375</v>
      </c>
      <c r="E259" s="94">
        <f>IF(D259="","",RTD("cqg.rtd", ,"ContractData",D259, "LastPrice",, "T"))</f>
        <v>0.43</v>
      </c>
      <c r="F259" s="94">
        <f>IF(D259="","",RTD("cqg.rtd", ,"ContractData",D259, "NetLastTrade",, "T"))</f>
        <v>0.85000000000000009</v>
      </c>
      <c r="G259" s="92" t="str">
        <f>IF(D259="","",RTD("cqg.rtd",,"StudyData",D259, "Vol", "VolType=Exchange,CoCType=Contract", "Vol","D","0","ALL",,,"False","T"))</f>
        <v/>
      </c>
      <c r="H259" s="92" t="str">
        <f>IF(D259="","",RTD("cqg.rtd",,"StudyData",D259, "Vol", "VolType=Exchange,CoCType=Contract", "Vol","D","-1","ALL",,,"False","T"))</f>
        <v/>
      </c>
      <c r="I259" s="92" t="str">
        <f t="shared" si="78"/>
        <v/>
      </c>
      <c r="J259" s="97"/>
      <c r="K259" s="98">
        <f>IF(D259="","",IF(ISERROR(RTD("cqg.rtd",,"ContractData",D259,"PerCentNetLastTrade",,"T")/100),"",RTD("cqg.rtd",,"ContractData",D259,"PerCentNetLastTrade",,"T")/100))</f>
        <v>-0.14000000000000001</v>
      </c>
      <c r="L259" s="99" t="str">
        <f t="shared" si="79"/>
        <v/>
      </c>
    </row>
    <row r="260" spans="2:12" x14ac:dyDescent="0.25">
      <c r="C260" s="92">
        <f t="shared" si="77"/>
        <v>2400</v>
      </c>
      <c r="D260" s="92" t="str">
        <f>IF(LEFT(RTD("cqg.rtd", ,"ContractData",$B$267&amp;C260, "Symbol",, "T"),3)="768","",RTD("cqg.rtd", ,"ContractData",$B$267&amp;C260, "Symbol",, "T"))</f>
        <v>P.US.KOSF152400</v>
      </c>
      <c r="E260" s="94">
        <f>IF(D260="","",RTD("cqg.rtd", ,"ContractData",D260, "LastPrice",, "T"))</f>
        <v>1.55</v>
      </c>
      <c r="F260" s="94">
        <f>IF(D260="","",RTD("cqg.rtd", ,"ContractData",D260, "NetLastTrade",, "T"))</f>
        <v>-4.0000000000000036E-2</v>
      </c>
      <c r="G260" s="92">
        <f>IF(D260="","",RTD("cqg.rtd",,"StudyData",D260, "Vol", "VolType=Exchange,CoCType=Contract", "Vol","D","0","ALL",,,"False","T"))</f>
        <v>158</v>
      </c>
      <c r="H260" s="92">
        <f>IF(D260="","",RTD("cqg.rtd",,"StudyData",D260, "Vol", "VolType=Exchange,CoCType=Contract", "Vol","D","-1","ALL",,,"False","T"))</f>
        <v>21</v>
      </c>
      <c r="I260" s="92">
        <f t="shared" si="78"/>
        <v>137</v>
      </c>
      <c r="J260" s="97"/>
      <c r="K260" s="98">
        <f>IF(D260="","",IF(ISERROR(RTD("cqg.rtd",,"ContractData",D260,"PerCentNetLastTrade",,"T")/100),"",RTD("cqg.rtd",,"ContractData",D260,"PerCentNetLastTrade",,"T")/100))</f>
        <v>-2.5157232704402514E-2</v>
      </c>
      <c r="L260" s="99">
        <f t="shared" si="79"/>
        <v>6.5238095238095237</v>
      </c>
    </row>
    <row r="261" spans="2:12" x14ac:dyDescent="0.25">
      <c r="C261" s="92">
        <f t="shared" si="77"/>
        <v>2425</v>
      </c>
      <c r="D261" s="92" t="str">
        <f>IF(LEFT(RTD("cqg.rtd", ,"ContractData",$B$267&amp;C261, "Symbol",, "T"),3)="768","",RTD("cqg.rtd", ,"ContractData",$B$267&amp;C261, "Symbol",, "T"))</f>
        <v>P.US.KOSF152425</v>
      </c>
      <c r="E261" s="94">
        <f>IF(D261="","",RTD("cqg.rtd", ,"ContractData",D261, "LastPrice",, "T"))</f>
        <v>1.81</v>
      </c>
      <c r="F261" s="94">
        <f>IF(D261="","",RTD("cqg.rtd", ,"ContractData",D261, "NetLastTrade",, "T"))</f>
        <v>0.81</v>
      </c>
      <c r="G261" s="92">
        <f>IF(D261="","",RTD("cqg.rtd",,"StudyData",D261, "Vol", "VolType=Exchange,CoCType=Contract", "Vol","D","0","ALL",,,"False","T"))</f>
        <v>8</v>
      </c>
      <c r="H261" s="92" t="str">
        <f>IF(D261="","",RTD("cqg.rtd",,"StudyData",D261, "Vol", "VolType=Exchange,CoCType=Contract", "Vol","D","-1","ALL",,,"False","T"))</f>
        <v/>
      </c>
      <c r="I261" s="92" t="str">
        <f t="shared" si="78"/>
        <v/>
      </c>
      <c r="J261" s="97"/>
      <c r="K261" s="98">
        <f>IF(D261="","",IF(ISERROR(RTD("cqg.rtd",,"ContractData",D261,"PerCentNetLastTrade",,"T")/100),"",RTD("cqg.rtd",,"ContractData",D261,"PerCentNetLastTrade",,"T")/100))</f>
        <v>0.81</v>
      </c>
      <c r="L261" s="99" t="str">
        <f t="shared" si="79"/>
        <v/>
      </c>
    </row>
    <row r="262" spans="2:12" x14ac:dyDescent="0.25">
      <c r="C262" s="92">
        <f t="shared" si="77"/>
        <v>2450</v>
      </c>
      <c r="D262" s="92" t="str">
        <f>IF(LEFT(RTD("cqg.rtd", ,"ContractData",$B$267&amp;C262, "Symbol",, "T"),3)="768","",RTD("cqg.rtd", ,"ContractData",$B$267&amp;C262, "Symbol",, "T"))</f>
        <v>P.US.KOSF152450</v>
      </c>
      <c r="E262" s="94">
        <f>IF(D262="","",RTD("cqg.rtd", ,"ContractData",D262, "LastPrice",, "T"))</f>
        <v>2.4300000000000002</v>
      </c>
      <c r="F262" s="94">
        <f>IF(D262="","",RTD("cqg.rtd", ,"ContractData",D262, "NetLastTrade",, "T"))</f>
        <v>0.92000000000000015</v>
      </c>
      <c r="G262" s="92">
        <f>IF(D262="","",RTD("cqg.rtd",,"StudyData",D262, "Vol", "VolType=Exchange,CoCType=Contract", "Vol","D","0","ALL",,,"False","T"))</f>
        <v>29</v>
      </c>
      <c r="H262" s="92" t="str">
        <f>IF(D262="","",RTD("cqg.rtd",,"StudyData",D262, "Vol", "VolType=Exchange,CoCType=Contract", "Vol","D","-1","ALL",,,"False","T"))</f>
        <v/>
      </c>
      <c r="I262" s="92" t="str">
        <f t="shared" si="78"/>
        <v/>
      </c>
      <c r="J262" s="97"/>
      <c r="K262" s="98">
        <f>IF(D262="","",IF(ISERROR(RTD("cqg.rtd",,"ContractData",D262,"PerCentNetLastTrade",,"T")/100),"",RTD("cqg.rtd",,"ContractData",D262,"PerCentNetLastTrade",,"T")/100))</f>
        <v>0.60927152317880795</v>
      </c>
      <c r="L262" s="99" t="str">
        <f t="shared" si="79"/>
        <v/>
      </c>
    </row>
    <row r="263" spans="2:12" x14ac:dyDescent="0.25">
      <c r="C263" s="92">
        <f t="shared" si="77"/>
        <v>2475</v>
      </c>
      <c r="D263" s="92" t="str">
        <f>IF(LEFT(RTD("cqg.rtd", ,"ContractData",$B$267&amp;C263, "Symbol",, "T"),3)="768","",RTD("cqg.rtd", ,"ContractData",$B$267&amp;C263, "Symbol",, "T"))</f>
        <v>P.US.KOSF152475</v>
      </c>
      <c r="E263" s="94">
        <f>IF(D263="","",RTD("cqg.rtd", ,"ContractData",D263, "LastPrice",, "T"))</f>
        <v>1.95</v>
      </c>
      <c r="F263" s="94">
        <f>IF(D263="","",RTD("cqg.rtd", ,"ContractData",D263, "NetLastTrade",, "T"))</f>
        <v>0.16000000000000014</v>
      </c>
      <c r="G263" s="92" t="str">
        <f>IF(D263="","",RTD("cqg.rtd",,"StudyData",D263, "Vol", "VolType=Exchange,CoCType=Contract", "Vol","D","0","ALL",,,"False","T"))</f>
        <v/>
      </c>
      <c r="H263" s="92" t="str">
        <f>IF(D263="","",RTD("cqg.rtd",,"StudyData",D263, "Vol", "VolType=Exchange,CoCType=Contract", "Vol","D","-1","ALL",,,"False","T"))</f>
        <v/>
      </c>
      <c r="I263" s="92" t="str">
        <f t="shared" si="78"/>
        <v/>
      </c>
      <c r="J263" s="97"/>
      <c r="K263" s="98">
        <f>IF(D263="","",IF(ISERROR(RTD("cqg.rtd",,"ContractData",D263,"PerCentNetLastTrade",,"T")/100),"",RTD("cqg.rtd",,"ContractData",D263,"PerCentNetLastTrade",,"T")/100))</f>
        <v>-2.5000000000000001E-2</v>
      </c>
      <c r="L263" s="99" t="str">
        <f t="shared" si="79"/>
        <v/>
      </c>
    </row>
    <row r="264" spans="2:12" x14ac:dyDescent="0.25">
      <c r="C264" s="92">
        <f t="shared" si="77"/>
        <v>2500</v>
      </c>
      <c r="D264" s="92" t="str">
        <f>IF(LEFT(RTD("cqg.rtd", ,"ContractData",$B$267&amp;C264, "Symbol",, "T"),3)="768","",RTD("cqg.rtd", ,"ContractData",$B$267&amp;C264, "Symbol",, "T"))</f>
        <v>P.US.KOSF152500</v>
      </c>
      <c r="E264" s="94">
        <f>IF(D264="","",RTD("cqg.rtd", ,"ContractData",D264, "LastPrice",, "T"))</f>
        <v>2.59</v>
      </c>
      <c r="F264" s="94">
        <f>IF(D264="","",RTD("cqg.rtd", ,"ContractData",D264, "NetLastTrade",, "T"))</f>
        <v>0.69</v>
      </c>
      <c r="G264" s="92" t="str">
        <f>IF(D264="","",RTD("cqg.rtd",,"StudyData",D264, "Vol", "VolType=Exchange,CoCType=Contract", "Vol","D","0","ALL",,,"False","T"))</f>
        <v/>
      </c>
      <c r="H264" s="92" t="str">
        <f>IF(D264="","",RTD("cqg.rtd",,"StudyData",D264, "Vol", "VolType=Exchange,CoCType=Contract", "Vol","D","-1","ALL",,,"False","T"))</f>
        <v/>
      </c>
      <c r="I264" s="92" t="str">
        <f t="shared" si="78"/>
        <v/>
      </c>
      <c r="J264" s="97"/>
      <c r="K264" s="98">
        <f>IF(D264="","",IF(ISERROR(RTD("cqg.rtd",,"ContractData",D264,"PerCentNetLastTrade",,"T")/100),"",RTD("cqg.rtd",,"ContractData",D264,"PerCentNetLastTrade",,"T")/100))</f>
        <v>-4.4280442804428048E-2</v>
      </c>
      <c r="L264" s="99" t="str">
        <f t="shared" si="79"/>
        <v/>
      </c>
    </row>
    <row r="265" spans="2:12" x14ac:dyDescent="0.25">
      <c r="C265" s="92">
        <f t="shared" si="77"/>
        <v>2525</v>
      </c>
      <c r="D265" s="92" t="str">
        <f>IF(LEFT(RTD("cqg.rtd", ,"ContractData",$B$267&amp;C265, "Symbol",, "T"),3)="768","",RTD("cqg.rtd", ,"ContractData",$B$267&amp;C265, "Symbol",, "T"))</f>
        <v>P.US.KOSF152525</v>
      </c>
      <c r="E265" s="94">
        <f>IF(D265="","",RTD("cqg.rtd", ,"ContractData",D265, "LastPrice",, "T"))</f>
        <v>4.5</v>
      </c>
      <c r="F265" s="94">
        <f>IF(D265="","",RTD("cqg.rtd", ,"ContractData",D265, "NetLastTrade",, "T"))</f>
        <v>-0.29999999999999982</v>
      </c>
      <c r="G265" s="92">
        <f>IF(D265="","",RTD("cqg.rtd",,"StudyData",D265, "Vol", "VolType=Exchange,CoCType=Contract", "Vol","D","0","ALL",,,"False","T"))</f>
        <v>10</v>
      </c>
      <c r="H265" s="92">
        <f>IF(D265="","",RTD("cqg.rtd",,"StudyData",D265, "Vol", "VolType=Exchange,CoCType=Contract", "Vol","D","-1","ALL",,,"False","T"))</f>
        <v>31</v>
      </c>
      <c r="I265" s="92">
        <f t="shared" si="78"/>
        <v>-21</v>
      </c>
      <c r="J265" s="97"/>
      <c r="K265" s="98">
        <f>IF(D265="","",IF(ISERROR(RTD("cqg.rtd",,"ContractData",D265,"PerCentNetLastTrade",,"T")/100),"",RTD("cqg.rtd",,"ContractData",D265,"PerCentNetLastTrade",,"T")/100))</f>
        <v>-6.25E-2</v>
      </c>
      <c r="L265" s="99">
        <f t="shared" si="79"/>
        <v>-0.67741935483870963</v>
      </c>
    </row>
    <row r="266" spans="2:12" x14ac:dyDescent="0.25">
      <c r="C266" s="92">
        <f>IF(LEFT($B$267,3)="768","",C267-25)</f>
        <v>2550</v>
      </c>
      <c r="D266" s="92" t="str">
        <f>IF(LEFT(RTD("cqg.rtd", ,"ContractData",$B$267&amp;C266, "Symbol",, "T"),3)="768","",RTD("cqg.rtd", ,"ContractData",$B$267&amp;C266, "Symbol",, "T"))</f>
        <v>P.US.KOSF152550</v>
      </c>
      <c r="E266" s="94">
        <f>IF(D266="","",RTD("cqg.rtd", ,"ContractData",D266, "LastPrice",, "T"))</f>
        <v>4.45</v>
      </c>
      <c r="F266" s="94">
        <f>IF(D266="","",RTD("cqg.rtd", ,"ContractData",D266, "NetLastTrade",, "T"))</f>
        <v>0.65000000000000036</v>
      </c>
      <c r="G266" s="92" t="str">
        <f>IF(D266="","",RTD("cqg.rtd",,"StudyData",D266, "Vol", "VolType=Exchange,CoCType=Contract", "Vol","D","0","ALL",,,"False","T"))</f>
        <v/>
      </c>
      <c r="H266" s="92" t="str">
        <f>IF(D266="","",RTD("cqg.rtd",,"StudyData",D266, "Vol", "VolType=Exchange,CoCType=Contract", "Vol","D","-1","ALL",,,"False","T"))</f>
        <v/>
      </c>
      <c r="I266" s="92" t="str">
        <f t="shared" si="78"/>
        <v/>
      </c>
      <c r="J266" s="97"/>
      <c r="K266" s="98">
        <f>IF(D266="","",IF(ISERROR(RTD("cqg.rtd",,"ContractData",D266,"PerCentNetLastTrade",,"T")/100),"",RTD("cqg.rtd",,"ContractData",D266,"PerCentNetLastTrade",,"T")/100))</f>
        <v>-2.197802197802198E-2</v>
      </c>
      <c r="L266" s="99" t="str">
        <f t="shared" si="79"/>
        <v/>
      </c>
    </row>
    <row r="267" spans="2:12" x14ac:dyDescent="0.25">
      <c r="B267" s="92" t="str">
        <f>LEFT(RTD("cqg.rtd", ,"ContractData", "P.US.KOS?4", "Symbol",, "T"),11)</f>
        <v>P.US.KOSF15</v>
      </c>
      <c r="C267" s="92" t="str">
        <f>IF(LEFT($B$267,3)="768","",RIGHT(RTD("cqg.rtd", ,"ContractData", "P.US.KOS?4", "Symbol",, "T"),4))</f>
        <v>2575</v>
      </c>
      <c r="D267" s="92" t="str">
        <f>IF(LEFT(RTD("cqg.rtd", ,"ContractData",$B$267&amp;C267, "Symbol",, "T"),3)="768","",RTD("cqg.rtd", ,"ContractData",$B$267&amp;C267, "Symbol",, "T"))</f>
        <v>P.US.KOSF152575</v>
      </c>
      <c r="E267" s="94">
        <f>IF(D267="","",RTD("cqg.rtd", ,"ContractData",D267, "LastPrice",, "T"))</f>
        <v>5.6000000000000005</v>
      </c>
      <c r="F267" s="94">
        <f>IF(D267="","",RTD("cqg.rtd", ,"ContractData",D267, "NetLastTrade",, "T"))</f>
        <v>0.59999999999999964</v>
      </c>
      <c r="G267" s="92" t="str">
        <f>IF(D267="","",RTD("cqg.rtd",,"StudyData",D267, "Vol", "VolType=Exchange,CoCType=Contract", "Vol","D","0","ALL",,,"False","T"))</f>
        <v/>
      </c>
      <c r="H267" s="92" t="str">
        <f>IF(D267="","",RTD("cqg.rtd",,"StudyData",D267, "Vol", "VolType=Exchange,CoCType=Contract", "Vol","D","-1","ALL",,,"False","T"))</f>
        <v/>
      </c>
      <c r="I267" s="92" t="str">
        <f t="shared" si="78"/>
        <v/>
      </c>
      <c r="J267" s="97"/>
      <c r="K267" s="98">
        <f>IF(D267="","",IF(ISERROR(RTD("cqg.rtd",,"ContractData",D267,"PerCentNetLastTrade",,"T")/100),"",RTD("cqg.rtd",,"ContractData",D267,"PerCentNetLastTrade",,"T")/100))</f>
        <v>-1.7543859649122806E-2</v>
      </c>
      <c r="L267" s="99" t="str">
        <f t="shared" si="79"/>
        <v/>
      </c>
    </row>
    <row r="268" spans="2:12" x14ac:dyDescent="0.25">
      <c r="C268" s="92">
        <f>IF(LEFT($B$267,3)="768","",C267+25)</f>
        <v>2600</v>
      </c>
      <c r="D268" s="92" t="str">
        <f>IF(LEFT(RTD("cqg.rtd", ,"ContractData",$B$267&amp;C268, "Symbol",, "T"),3)="768","",RTD("cqg.rtd", ,"ContractData",$B$267&amp;C268, "Symbol",, "T"))</f>
        <v>P.US.KOSF152600</v>
      </c>
      <c r="E268" s="94">
        <f>IF(D268="","",RTD("cqg.rtd", ,"ContractData",D268, "LastPrice",, "T"))</f>
        <v>7</v>
      </c>
      <c r="F268" s="94">
        <f>IF(D268="","",RTD("cqg.rtd", ,"ContractData",D268, "NetLastTrade",, "T"))</f>
        <v>0</v>
      </c>
      <c r="G268" s="92" t="str">
        <f>IF(D268="","",RTD("cqg.rtd",,"StudyData",D268, "Vol", "VolType=Exchange,CoCType=Contract", "Vol","D","0","ALL",,,"False","T"))</f>
        <v/>
      </c>
      <c r="H268" s="92">
        <f>IF(D268="","",RTD("cqg.rtd",,"StudyData",D268, "Vol", "VolType=Exchange,CoCType=Contract", "Vol","D","-1","ALL",,,"False","T"))</f>
        <v>41</v>
      </c>
      <c r="I268" s="92" t="str">
        <f t="shared" si="78"/>
        <v/>
      </c>
      <c r="J268" s="97"/>
      <c r="K268" s="98">
        <f>IF(D268="","",IF(ISERROR(RTD("cqg.rtd",,"ContractData",D268,"PerCentNetLastTrade",,"T")/100),"",RTD("cqg.rtd",,"ContractData",D268,"PerCentNetLastTrade",,"T")/100))</f>
        <v>-9.6774193548387094E-2</v>
      </c>
      <c r="L268" s="99" t="str">
        <f t="shared" si="79"/>
        <v/>
      </c>
    </row>
    <row r="269" spans="2:12" x14ac:dyDescent="0.25">
      <c r="C269" s="92">
        <f t="shared" ref="C269:C283" si="80">IF(LEFT($B$267,3)="768","",C268+25)</f>
        <v>2625</v>
      </c>
      <c r="D269" s="92" t="str">
        <f>IF(LEFT(RTD("cqg.rtd", ,"ContractData",$B$267&amp;C269, "Symbol",, "T"),3)="768","",RTD("cqg.rtd", ,"ContractData",$B$267&amp;C269, "Symbol",, "T"))</f>
        <v>P.US.KOSF152625</v>
      </c>
      <c r="E269" s="94">
        <f>IF(D269="","",RTD("cqg.rtd", ,"ContractData",D269, "LastPrice",, "T"))</f>
        <v>8.4499999999999993</v>
      </c>
      <c r="F269" s="94" t="str">
        <f>IF(D269="","",RTD("cqg.rtd", ,"ContractData",D269, "NetLastTrade",, "T"))</f>
        <v/>
      </c>
      <c r="G269" s="92" t="str">
        <f>IF(D269="","",RTD("cqg.rtd",,"StudyData",D269, "Vol", "VolType=Exchange,CoCType=Contract", "Vol","D","0","ALL",,,"False","T"))</f>
        <v/>
      </c>
      <c r="H269" s="92" t="str">
        <f>IF(D269="","",RTD("cqg.rtd",,"StudyData",D269, "Vol", "VolType=Exchange,CoCType=Contract", "Vol","D","-1","ALL",,,"False","T"))</f>
        <v/>
      </c>
      <c r="I269" s="92" t="str">
        <f t="shared" si="78"/>
        <v/>
      </c>
      <c r="J269" s="97"/>
      <c r="K269" s="98">
        <f>IF(D269="","",IF(ISERROR(RTD("cqg.rtd",,"ContractData",D269,"PerCentNetLastTrade",,"T")/100),"",RTD("cqg.rtd",,"ContractData",D269,"PerCentNetLastTrade",,"T")/100))</f>
        <v>0</v>
      </c>
      <c r="L269" s="99" t="str">
        <f t="shared" si="79"/>
        <v/>
      </c>
    </row>
    <row r="270" spans="2:12" x14ac:dyDescent="0.25">
      <c r="C270" s="92">
        <f t="shared" si="80"/>
        <v>2650</v>
      </c>
      <c r="D270" s="92" t="str">
        <f>IF(LEFT(RTD("cqg.rtd", ,"ContractData",$B$267&amp;C270, "Symbol",, "T"),3)="768","",RTD("cqg.rtd", ,"ContractData",$B$267&amp;C270, "Symbol",, "T"))</f>
        <v>P.US.KOSF152650</v>
      </c>
      <c r="E270" s="94">
        <f>IF(D270="","",RTD("cqg.rtd", ,"ContractData",D270, "LastPrice",, "T"))</f>
        <v>10.15</v>
      </c>
      <c r="F270" s="94">
        <f>IF(D270="","",RTD("cqg.rtd", ,"ContractData",D270, "NetLastTrade",, "T"))</f>
        <v>-2.0500000000000007</v>
      </c>
      <c r="G270" s="92" t="str">
        <f>IF(D270="","",RTD("cqg.rtd",,"StudyData",D270, "Vol", "VolType=Exchange,CoCType=Contract", "Vol","D","0","ALL",,,"False","T"))</f>
        <v/>
      </c>
      <c r="H270" s="92" t="str">
        <f>IF(D270="","",RTD("cqg.rtd",,"StudyData",D270, "Vol", "VolType=Exchange,CoCType=Contract", "Vol","D","-1","ALL",,,"False","T"))</f>
        <v/>
      </c>
      <c r="I270" s="92" t="str">
        <f t="shared" si="78"/>
        <v/>
      </c>
      <c r="J270" s="97"/>
      <c r="K270" s="98">
        <f>IF(D270="","",IF(ISERROR(RTD("cqg.rtd",,"ContractData",D270,"PerCentNetLastTrade",,"T")/100),"",RTD("cqg.rtd",,"ContractData",D270,"PerCentNetLastTrade",,"T")/100))</f>
        <v>0</v>
      </c>
      <c r="L270" s="99" t="str">
        <f t="shared" si="79"/>
        <v/>
      </c>
    </row>
    <row r="271" spans="2:12" x14ac:dyDescent="0.25">
      <c r="C271" s="92">
        <f t="shared" si="80"/>
        <v>2675</v>
      </c>
      <c r="D271" s="92" t="str">
        <f>IF(LEFT(RTD("cqg.rtd", ,"ContractData",$B$267&amp;C271, "Symbol",, "T"),3)="768","",RTD("cqg.rtd", ,"ContractData",$B$267&amp;C271, "Symbol",, "T"))</f>
        <v>P.US.KOSF152675</v>
      </c>
      <c r="E271" s="94">
        <f>IF(D271="","",RTD("cqg.rtd", ,"ContractData",D271, "LastPrice",, "T"))</f>
        <v>11.950000000000001</v>
      </c>
      <c r="F271" s="94" t="str">
        <f>IF(D271="","",RTD("cqg.rtd", ,"ContractData",D271, "NetLastTrade",, "T"))</f>
        <v/>
      </c>
      <c r="G271" s="92" t="str">
        <f>IF(D271="","",RTD("cqg.rtd",,"StudyData",D271, "Vol", "VolType=Exchange,CoCType=Contract", "Vol","D","0","ALL",,,"False","T"))</f>
        <v/>
      </c>
      <c r="H271" s="92" t="str">
        <f>IF(D271="","",RTD("cqg.rtd",,"StudyData",D271, "Vol", "VolType=Exchange,CoCType=Contract", "Vol","D","-1","ALL",,,"False","T"))</f>
        <v/>
      </c>
      <c r="I271" s="92" t="str">
        <f t="shared" si="78"/>
        <v/>
      </c>
      <c r="J271" s="97"/>
      <c r="K271" s="98">
        <f>IF(D271="","",IF(ISERROR(RTD("cqg.rtd",,"ContractData",D271,"PerCentNetLastTrade",,"T")/100),"",RTD("cqg.rtd",,"ContractData",D271,"PerCentNetLastTrade",,"T")/100))</f>
        <v>8.4388185654008449E-3</v>
      </c>
      <c r="L271" s="99" t="str">
        <f t="shared" si="79"/>
        <v/>
      </c>
    </row>
    <row r="272" spans="2:12" x14ac:dyDescent="0.25">
      <c r="C272" s="92">
        <f t="shared" si="80"/>
        <v>2700</v>
      </c>
      <c r="D272" s="92" t="str">
        <f>IF(LEFT(RTD("cqg.rtd", ,"ContractData",$B$267&amp;C272, "Symbol",, "T"),3)="768","",RTD("cqg.rtd", ,"ContractData",$B$267&amp;C272, "Symbol",, "T"))</f>
        <v>P.US.KOSF152700</v>
      </c>
      <c r="E272" s="94">
        <f>IF(D272="","",RTD("cqg.rtd", ,"ContractData",D272, "LastPrice",, "T"))</f>
        <v>13.9</v>
      </c>
      <c r="F272" s="94">
        <f>IF(D272="","",RTD("cqg.rtd", ,"ContractData",D272, "NetLastTrade",, "T"))</f>
        <v>-2.5</v>
      </c>
      <c r="G272" s="92" t="str">
        <f>IF(D272="","",RTD("cqg.rtd",,"StudyData",D272, "Vol", "VolType=Exchange,CoCType=Contract", "Vol","D","0","ALL",,,"False","T"))</f>
        <v/>
      </c>
      <c r="H272" s="92" t="str">
        <f>IF(D272="","",RTD("cqg.rtd",,"StudyData",D272, "Vol", "VolType=Exchange,CoCType=Contract", "Vol","D","-1","ALL",,,"False","T"))</f>
        <v/>
      </c>
      <c r="I272" s="92" t="str">
        <f t="shared" si="78"/>
        <v/>
      </c>
      <c r="J272" s="97"/>
      <c r="K272" s="98">
        <f>IF(D272="","",IF(ISERROR(RTD("cqg.rtd",,"ContractData",D272,"PerCentNetLastTrade",,"T")/100),"",RTD("cqg.rtd",,"ContractData",D272,"PerCentNetLastTrade",,"T")/100))</f>
        <v>7.246376811594203E-3</v>
      </c>
      <c r="L272" s="99" t="str">
        <f t="shared" si="79"/>
        <v/>
      </c>
    </row>
    <row r="273" spans="3:19" x14ac:dyDescent="0.25">
      <c r="C273" s="92">
        <f t="shared" si="80"/>
        <v>2725</v>
      </c>
      <c r="D273" s="92" t="str">
        <f>IF(LEFT(RTD("cqg.rtd", ,"ContractData",$B$267&amp;C273, "Symbol",, "T"),3)="768","",RTD("cqg.rtd", ,"ContractData",$B$267&amp;C273, "Symbol",, "T"))</f>
        <v>P.US.KOSF152725</v>
      </c>
      <c r="E273" s="94">
        <f>IF(D273="","",RTD("cqg.rtd", ,"ContractData",D273, "LastPrice",, "T"))</f>
        <v>15.950000000000001</v>
      </c>
      <c r="F273" s="94" t="str">
        <f>IF(D273="","",RTD("cqg.rtd", ,"ContractData",D273, "NetLastTrade",, "T"))</f>
        <v/>
      </c>
      <c r="G273" s="92" t="str">
        <f>IF(D273="","",RTD("cqg.rtd",,"StudyData",D273, "Vol", "VolType=Exchange,CoCType=Contract", "Vol","D","0","ALL",,,"False","T"))</f>
        <v/>
      </c>
      <c r="H273" s="92" t="str">
        <f>IF(D273="","",RTD("cqg.rtd",,"StudyData",D273, "Vol", "VolType=Exchange,CoCType=Contract", "Vol","D","-1","ALL",,,"False","T"))</f>
        <v/>
      </c>
      <c r="I273" s="92" t="str">
        <f t="shared" si="78"/>
        <v/>
      </c>
      <c r="J273" s="97"/>
      <c r="K273" s="98">
        <f>IF(D273="","",IF(ISERROR(RTD("cqg.rtd",,"ContractData",D273,"PerCentNetLastTrade",,"T")/100),"",RTD("cqg.rtd",,"ContractData",D273,"PerCentNetLastTrade",,"T")/100))</f>
        <v>1.2698412698412698E-2</v>
      </c>
      <c r="L273" s="99" t="str">
        <f t="shared" si="79"/>
        <v/>
      </c>
    </row>
    <row r="274" spans="3:19" x14ac:dyDescent="0.25">
      <c r="C274" s="92">
        <f t="shared" si="80"/>
        <v>2750</v>
      </c>
      <c r="D274" s="92" t="str">
        <f>IF(LEFT(RTD("cqg.rtd", ,"ContractData",$B$267&amp;C274, "Symbol",, "T"),3)="768","",RTD("cqg.rtd", ,"ContractData",$B$267&amp;C274, "Symbol",, "T"))</f>
        <v>P.US.KOSF152750</v>
      </c>
      <c r="E274" s="94">
        <f>IF(D274="","",RTD("cqg.rtd", ,"ContractData",D274, "LastPrice",, "T"))</f>
        <v>18.100000000000001</v>
      </c>
      <c r="F274" s="94" t="str">
        <f>IF(D274="","",RTD("cqg.rtd", ,"ContractData",D274, "NetLastTrade",, "T"))</f>
        <v/>
      </c>
      <c r="G274" s="92" t="str">
        <f>IF(D274="","",RTD("cqg.rtd",,"StudyData",D274, "Vol", "VolType=Exchange,CoCType=Contract", "Vol","D","0","ALL",,,"False","T"))</f>
        <v/>
      </c>
      <c r="H274" s="92" t="str">
        <f>IF(D274="","",RTD("cqg.rtd",,"StudyData",D274, "Vol", "VolType=Exchange,CoCType=Contract", "Vol","D","-1","ALL",,,"False","T"))</f>
        <v/>
      </c>
      <c r="I274" s="92" t="str">
        <f t="shared" si="78"/>
        <v/>
      </c>
      <c r="J274" s="97"/>
      <c r="K274" s="98">
        <f>IF(D274="","",IF(ISERROR(RTD("cqg.rtd",,"ContractData",D274,"PerCentNetLastTrade",,"T")/100),"",RTD("cqg.rtd",,"ContractData",D274,"PerCentNetLastTrade",,"T")/100))</f>
        <v>1.1173184357541898E-2</v>
      </c>
      <c r="L274" s="99" t="str">
        <f t="shared" si="79"/>
        <v/>
      </c>
      <c r="P274" s="92" t="str">
        <f>IF(D274="","",RTD("cqg.rtd",,"StudyData",D274, "Vol", "VolType=Exchange,CoCType=Contract", "Vol","D","-1","ALL",,,"False","T"))</f>
        <v/>
      </c>
      <c r="Q274" s="92" t="str">
        <f>IF(D274="","",RTD("cqg.rtd",,"StudyData",D274, "Vol", "VolType=Exchange,CoCType=Contract", "Vol","D","-2","ALL",,,"False","T"))</f>
        <v/>
      </c>
      <c r="R274" s="92" t="str">
        <f>IF(D274="","",RTD("cqg.rtd",,"StudyData",D274, "Vol", "VolType=Exchange,CoCType=Contract", "Vol","D","-3","ALL",,,"False","T"))</f>
        <v/>
      </c>
      <c r="S274" s="92" t="str">
        <f>IF(D274="","",RTD("cqg.rtd",,"StudyData",D274, "Vol", "VolType=Exchange,CoCType=Contract", "Vol","D","-4","ALL",,,"False","T"))</f>
        <v/>
      </c>
    </row>
    <row r="275" spans="3:19" x14ac:dyDescent="0.25">
      <c r="C275" s="92">
        <f t="shared" si="80"/>
        <v>2775</v>
      </c>
      <c r="D275" s="92" t="str">
        <f>IF(LEFT(RTD("cqg.rtd", ,"ContractData",$B$267&amp;C275, "Symbol",, "T"),3)="768","",RTD("cqg.rtd", ,"ContractData",$B$267&amp;C275, "Symbol",, "T"))</f>
        <v>P.US.KOSF152775</v>
      </c>
      <c r="E275" s="94">
        <f>IF(D275="","",RTD("cqg.rtd", ,"ContractData",D275, "LastPrice",, "T"))</f>
        <v>20.350000000000001</v>
      </c>
      <c r="F275" s="94" t="str">
        <f>IF(D275="","",RTD("cqg.rtd", ,"ContractData",D275, "NetLastTrade",, "T"))</f>
        <v/>
      </c>
      <c r="G275" s="92" t="str">
        <f>IF(D275="","",RTD("cqg.rtd",,"StudyData",D275, "Vol", "VolType=Exchange,CoCType=Contract", "Vol","D","0","ALL",,,"False","T"))</f>
        <v/>
      </c>
      <c r="H275" s="92" t="str">
        <f>IF(D275="","",RTD("cqg.rtd",,"StudyData",D275, "Vol", "VolType=Exchange,CoCType=Contract", "Vol","D","-1","ALL",,,"False","T"))</f>
        <v/>
      </c>
      <c r="I275" s="92" t="str">
        <f t="shared" si="78"/>
        <v/>
      </c>
      <c r="J275" s="97"/>
      <c r="K275" s="98">
        <f>IF(D275="","",IF(ISERROR(RTD("cqg.rtd",,"ContractData",D275,"PerCentNetLastTrade",,"T")/100),"",RTD("cqg.rtd",,"ContractData",D275,"PerCentNetLastTrade",,"T")/100))</f>
        <v>1.7500000000000002E-2</v>
      </c>
      <c r="L275" s="99" t="str">
        <f t="shared" si="79"/>
        <v/>
      </c>
      <c r="P275" s="92" t="str">
        <f>IF(D275="","",RTD("cqg.rtd",,"StudyData",D275, "Vol", "VolType=Exchange,CoCType=Contract", "Vol","D","-1","ALL",,,"False","T"))</f>
        <v/>
      </c>
      <c r="Q275" s="92" t="str">
        <f>IF(D275="","",RTD("cqg.rtd",,"StudyData",D275, "Vol", "VolType=Exchange,CoCType=Contract", "Vol","D","-2","ALL",,,"False","T"))</f>
        <v/>
      </c>
      <c r="R275" s="92" t="str">
        <f>IF(D275="","",RTD("cqg.rtd",,"StudyData",D275, "Vol", "VolType=Exchange,CoCType=Contract", "Vol","D","-3","ALL",,,"False","T"))</f>
        <v/>
      </c>
      <c r="S275" s="92" t="str">
        <f>IF(D275="","",RTD("cqg.rtd",,"StudyData",D275, "Vol", "VolType=Exchange,CoCType=Contract", "Vol","D","-4","ALL",,,"False","T"))</f>
        <v/>
      </c>
    </row>
    <row r="276" spans="3:19" x14ac:dyDescent="0.25">
      <c r="C276" s="92">
        <f t="shared" si="80"/>
        <v>2800</v>
      </c>
      <c r="D276" s="92" t="str">
        <f>IF(LEFT(RTD("cqg.rtd", ,"ContractData",$B$267&amp;C276, "Symbol",, "T"),3)="768","",RTD("cqg.rtd", ,"ContractData",$B$267&amp;C276, "Symbol",, "T"))</f>
        <v>P.US.KOSF152800</v>
      </c>
      <c r="E276" s="94">
        <f>IF(D276="","",RTD("cqg.rtd", ,"ContractData",D276, "LastPrice",, "T"))</f>
        <v>22.6</v>
      </c>
      <c r="F276" s="94" t="str">
        <f>IF(D276="","",RTD("cqg.rtd", ,"ContractData",D276, "NetLastTrade",, "T"))</f>
        <v/>
      </c>
      <c r="G276" s="92" t="str">
        <f>IF(D276="","",RTD("cqg.rtd",,"StudyData",D276, "Vol", "VolType=Exchange,CoCType=Contract", "Vol","D","0","ALL",,,"False","T"))</f>
        <v/>
      </c>
      <c r="H276" s="92" t="str">
        <f>IF(D276="","",RTD("cqg.rtd",,"StudyData",D276, "Vol", "VolType=Exchange,CoCType=Contract", "Vol","D","-1","ALL",,,"False","T"))</f>
        <v/>
      </c>
      <c r="I276" s="92" t="str">
        <f t="shared" si="78"/>
        <v/>
      </c>
      <c r="J276" s="97"/>
      <c r="K276" s="98">
        <f>IF(D276="","",IF(ISERROR(RTD("cqg.rtd",,"ContractData",D276,"PerCentNetLastTrade",,"T")/100),"",RTD("cqg.rtd",,"ContractData",D276,"PerCentNetLastTrade",,"T")/100))</f>
        <v>1.1185682326621925E-2</v>
      </c>
      <c r="L276" s="99" t="str">
        <f t="shared" si="79"/>
        <v/>
      </c>
      <c r="P276" s="92" t="str">
        <f>IF(D276="","",RTD("cqg.rtd",,"StudyData",D276, "Vol", "VolType=Exchange,CoCType=Contract", "Vol","D","-1","ALL",,,"False","T"))</f>
        <v/>
      </c>
      <c r="Q276" s="92" t="str">
        <f>IF(D276="","",RTD("cqg.rtd",,"StudyData",D276, "Vol", "VolType=Exchange,CoCType=Contract", "Vol","D","-2","ALL",,,"False","T"))</f>
        <v/>
      </c>
      <c r="R276" s="92" t="str">
        <f>IF(D276="","",RTD("cqg.rtd",,"StudyData",D276, "Vol", "VolType=Exchange,CoCType=Contract", "Vol","D","-3","ALL",,,"False","T"))</f>
        <v/>
      </c>
      <c r="S276" s="92" t="str">
        <f>IF(D276="","",RTD("cqg.rtd",,"StudyData",D276, "Vol", "VolType=Exchange,CoCType=Contract", "Vol","D","-4","ALL",,,"False","T"))</f>
        <v/>
      </c>
    </row>
    <row r="277" spans="3:19" x14ac:dyDescent="0.25">
      <c r="C277" s="92">
        <f t="shared" si="80"/>
        <v>2825</v>
      </c>
      <c r="D277" s="92" t="str">
        <f>IF(LEFT(RTD("cqg.rtd", ,"ContractData",$B$267&amp;C277, "Symbol",, "T"),3)="768","",RTD("cqg.rtd", ,"ContractData",$B$267&amp;C277, "Symbol",, "T"))</f>
        <v>P.US.KOSF152825</v>
      </c>
      <c r="E277" s="94">
        <f>IF(D277="","",RTD("cqg.rtd", ,"ContractData",D277, "LastPrice",, "T"))</f>
        <v>24.95</v>
      </c>
      <c r="F277" s="94" t="str">
        <f>IF(D277="","",RTD("cqg.rtd", ,"ContractData",D277, "NetLastTrade",, "T"))</f>
        <v/>
      </c>
      <c r="G277" s="92" t="str">
        <f>IF(D277="","",RTD("cqg.rtd",,"StudyData",D277, "Vol", "VolType=Exchange,CoCType=Contract", "Vol","D","0","ALL",,,"False","T"))</f>
        <v/>
      </c>
      <c r="H277" s="92" t="str">
        <f>IF(D277="","",RTD("cqg.rtd",,"StudyData",D277, "Vol", "VolType=Exchange,CoCType=Contract", "Vol","D","-1","ALL",,,"False","T"))</f>
        <v/>
      </c>
      <c r="I277" s="92" t="str">
        <f t="shared" si="78"/>
        <v/>
      </c>
      <c r="J277" s="97"/>
      <c r="K277" s="98">
        <f>IF(D277="","",IF(ISERROR(RTD("cqg.rtd",,"ContractData",D277,"PerCentNetLastTrade",,"T")/100),"",RTD("cqg.rtd",,"ContractData",D277,"PerCentNetLastTrade",,"T")/100))</f>
        <v>1.2170385395537527E-2</v>
      </c>
      <c r="L277" s="99" t="str">
        <f t="shared" si="79"/>
        <v/>
      </c>
      <c r="P277" s="92" t="str">
        <f>IF(D277="","",RTD("cqg.rtd",,"StudyData",D277, "Vol", "VolType=Exchange,CoCType=Contract", "Vol","D","-1","ALL",,,"False","T"))</f>
        <v/>
      </c>
      <c r="Q277" s="92" t="str">
        <f>IF(D277="","",RTD("cqg.rtd",,"StudyData",D277, "Vol", "VolType=Exchange,CoCType=Contract", "Vol","D","-2","ALL",,,"False","T"))</f>
        <v/>
      </c>
      <c r="R277" s="92" t="str">
        <f>IF(D277="","",RTD("cqg.rtd",,"StudyData",D277, "Vol", "VolType=Exchange,CoCType=Contract", "Vol","D","-3","ALL",,,"False","T"))</f>
        <v/>
      </c>
      <c r="S277" s="92" t="str">
        <f>IF(D277="","",RTD("cqg.rtd",,"StudyData",D277, "Vol", "VolType=Exchange,CoCType=Contract", "Vol","D","-4","ALL",,,"False","T"))</f>
        <v/>
      </c>
    </row>
    <row r="278" spans="3:19" x14ac:dyDescent="0.25">
      <c r="C278" s="92">
        <f t="shared" si="80"/>
        <v>2850</v>
      </c>
      <c r="D278" s="92" t="str">
        <f>IF(LEFT(RTD("cqg.rtd", ,"ContractData",$B$267&amp;C278, "Symbol",, "T"),3)="768","",RTD("cqg.rtd", ,"ContractData",$B$267&amp;C278, "Symbol",, "T"))</f>
        <v>P.US.KOSF152850</v>
      </c>
      <c r="E278" s="94">
        <f>IF(D278="","",RTD("cqg.rtd", ,"ContractData",D278, "LastPrice",, "T"))</f>
        <v>27.35</v>
      </c>
      <c r="F278" s="94" t="str">
        <f>IF(D278="","",RTD("cqg.rtd", ,"ContractData",D278, "NetLastTrade",, "T"))</f>
        <v/>
      </c>
      <c r="G278" s="92" t="str">
        <f>IF(D278="","",RTD("cqg.rtd",,"StudyData",D278, "Vol", "VolType=Exchange,CoCType=Contract", "Vol","D","0","ALL",,,"False","T"))</f>
        <v/>
      </c>
      <c r="H278" s="92" t="str">
        <f>IF(D278="","",RTD("cqg.rtd",,"StudyData",D278, "Vol", "VolType=Exchange,CoCType=Contract", "Vol","D","-1","ALL",,,"False","T"))</f>
        <v/>
      </c>
      <c r="I278" s="92" t="str">
        <f t="shared" si="78"/>
        <v/>
      </c>
      <c r="J278" s="97"/>
      <c r="K278" s="98">
        <f>IF(D278="","",IF(ISERROR(RTD("cqg.rtd",,"ContractData",D278,"PerCentNetLastTrade",,"T")/100),"",RTD("cqg.rtd",,"ContractData",D278,"PerCentNetLastTrade",,"T")/100))</f>
        <v>1.2962962962962963E-2</v>
      </c>
      <c r="L278" s="99" t="str">
        <f t="shared" si="79"/>
        <v/>
      </c>
      <c r="P278" s="92" t="str">
        <f>IF(D278="","",RTD("cqg.rtd",,"StudyData",D278, "Vol", "VolType=Exchange,CoCType=Contract", "Vol","D","-1","ALL",,,"False","T"))</f>
        <v/>
      </c>
      <c r="Q278" s="92" t="str">
        <f>IF(D278="","",RTD("cqg.rtd",,"StudyData",D278, "Vol", "VolType=Exchange,CoCType=Contract", "Vol","D","-2","ALL",,,"False","T"))</f>
        <v/>
      </c>
      <c r="R278" s="92" t="str">
        <f>IF(D278="","",RTD("cqg.rtd",,"StudyData",D278, "Vol", "VolType=Exchange,CoCType=Contract", "Vol","D","-3","ALL",,,"False","T"))</f>
        <v/>
      </c>
      <c r="S278" s="92" t="str">
        <f>IF(D278="","",RTD("cqg.rtd",,"StudyData",D278, "Vol", "VolType=Exchange,CoCType=Contract", "Vol","D","-4","ALL",,,"False","T"))</f>
        <v/>
      </c>
    </row>
    <row r="279" spans="3:19" x14ac:dyDescent="0.25">
      <c r="C279" s="92">
        <f t="shared" si="80"/>
        <v>2875</v>
      </c>
      <c r="D279" s="92" t="str">
        <f>IF(LEFT(RTD("cqg.rtd", ,"ContractData",$B$267&amp;C279, "Symbol",, "T"),3)="768","",RTD("cqg.rtd", ,"ContractData",$B$267&amp;C279, "Symbol",, "T"))</f>
        <v>P.US.KOSF152875</v>
      </c>
      <c r="E279" s="94">
        <f>IF(D279="","",RTD("cqg.rtd", ,"ContractData",D279, "LastPrice",, "T"))</f>
        <v>29.75</v>
      </c>
      <c r="F279" s="94" t="str">
        <f>IF(D279="","",RTD("cqg.rtd", ,"ContractData",D279, "NetLastTrade",, "T"))</f>
        <v/>
      </c>
      <c r="G279" s="92" t="str">
        <f>IF(D279="","",RTD("cqg.rtd",,"StudyData",D279, "Vol", "VolType=Exchange,CoCType=Contract", "Vol","D","0","ALL",,,"False","T"))</f>
        <v/>
      </c>
      <c r="H279" s="92" t="str">
        <f>IF(D279="","",RTD("cqg.rtd",,"StudyData",D279, "Vol", "VolType=Exchange,CoCType=Contract", "Vol","D","-1","ALL",,,"False","T"))</f>
        <v/>
      </c>
      <c r="I279" s="92" t="str">
        <f t="shared" si="78"/>
        <v/>
      </c>
      <c r="J279" s="97"/>
      <c r="K279" s="98">
        <f>IF(D279="","",IF(ISERROR(RTD("cqg.rtd",,"ContractData",D279,"PerCentNetLastTrade",,"T")/100),"",RTD("cqg.rtd",,"ContractData",D279,"PerCentNetLastTrade",,"T")/100))</f>
        <v>1.1904761904761904E-2</v>
      </c>
      <c r="L279" s="99" t="str">
        <f t="shared" si="79"/>
        <v/>
      </c>
    </row>
    <row r="280" spans="3:19" x14ac:dyDescent="0.25">
      <c r="C280" s="92">
        <f t="shared" si="80"/>
        <v>2900</v>
      </c>
      <c r="D280" s="92" t="str">
        <f>IF(LEFT(RTD("cqg.rtd", ,"ContractData",$B$267&amp;C280, "Symbol",, "T"),3)="768","",RTD("cqg.rtd", ,"ContractData",$B$267&amp;C280, "Symbol",, "T"))</f>
        <v>P.US.KOSF152900</v>
      </c>
      <c r="E280" s="94">
        <f>IF(D280="","",RTD("cqg.rtd", ,"ContractData",D280, "LastPrice",, "T"))</f>
        <v>32.200000000000003</v>
      </c>
      <c r="F280" s="94" t="str">
        <f>IF(D280="","",RTD("cqg.rtd", ,"ContractData",D280, "NetLastTrade",, "T"))</f>
        <v/>
      </c>
      <c r="G280" s="92" t="str">
        <f>IF(D280="","",RTD("cqg.rtd",,"StudyData",D280, "Vol", "VolType=Exchange,CoCType=Contract", "Vol","D","0","ALL",,,"False","T"))</f>
        <v/>
      </c>
      <c r="H280" s="92" t="str">
        <f>IF(D280="","",RTD("cqg.rtd",,"StudyData",D280, "Vol", "VolType=Exchange,CoCType=Contract", "Vol","D","-1","ALL",,,"False","T"))</f>
        <v/>
      </c>
      <c r="I280" s="92" t="str">
        <f t="shared" ref="I280:I283" si="81">IF(D280="","",IF(ISERROR(G280-H280),"",G280-H280))</f>
        <v/>
      </c>
      <c r="J280" s="97"/>
      <c r="K280" s="98">
        <f>IF(D280="","",IF(ISERROR(RTD("cqg.rtd",,"ContractData",D280,"PerCentNetLastTrade",,"T")/100),"",RTD("cqg.rtd",,"ContractData",D280,"PerCentNetLastTrade",,"T")/100))</f>
        <v>1.2578616352201257E-2</v>
      </c>
      <c r="L280" s="99" t="str">
        <f t="shared" ref="L280:L283" si="82">IF(D280="","",IF(ISERROR(G280-H280),"",(G280-H280)/H280))</f>
        <v/>
      </c>
    </row>
    <row r="281" spans="3:19" x14ac:dyDescent="0.25">
      <c r="C281" s="92">
        <f t="shared" si="80"/>
        <v>2925</v>
      </c>
      <c r="D281" s="92" t="str">
        <f>IF(LEFT(RTD("cqg.rtd", ,"ContractData",$B$267&amp;C281, "Symbol",, "T"),3)="768","",RTD("cqg.rtd", ,"ContractData",$B$267&amp;C281, "Symbol",, "T"))</f>
        <v>P.US.KOSF152925</v>
      </c>
      <c r="E281" s="94">
        <f>IF(D281="","",RTD("cqg.rtd", ,"ContractData",D281, "LastPrice",, "T"))</f>
        <v>34.65</v>
      </c>
      <c r="F281" s="94" t="str">
        <f>IF(D281="","",RTD("cqg.rtd", ,"ContractData",D281, "NetLastTrade",, "T"))</f>
        <v/>
      </c>
      <c r="G281" s="92" t="str">
        <f>IF(D281="","",RTD("cqg.rtd",,"StudyData",D281, "Vol", "VolType=Exchange,CoCType=Contract", "Vol","D","0","ALL",,,"False","T"))</f>
        <v/>
      </c>
      <c r="H281" s="92" t="str">
        <f>IF(D281="","",RTD("cqg.rtd",,"StudyData",D281, "Vol", "VolType=Exchange,CoCType=Contract", "Vol","D","-1","ALL",,,"False","T"))</f>
        <v/>
      </c>
      <c r="I281" s="92" t="str">
        <f t="shared" si="81"/>
        <v/>
      </c>
      <c r="J281" s="97"/>
      <c r="K281" s="98">
        <f>IF(D281="","",IF(ISERROR(RTD("cqg.rtd",,"ContractData",D281,"PerCentNetLastTrade",,"T")/100),"",RTD("cqg.rtd",,"ContractData",D281,"PerCentNetLastTrade",,"T")/100))</f>
        <v>1.167883211678832E-2</v>
      </c>
      <c r="L281" s="99" t="str">
        <f t="shared" si="82"/>
        <v/>
      </c>
    </row>
    <row r="282" spans="3:19" x14ac:dyDescent="0.25">
      <c r="C282" s="92">
        <f t="shared" si="80"/>
        <v>2950</v>
      </c>
      <c r="D282" s="92" t="str">
        <f>IF(LEFT(RTD("cqg.rtd", ,"ContractData",$B$267&amp;C282, "Symbol",, "T"),3)="768","",RTD("cqg.rtd", ,"ContractData",$B$267&amp;C282, "Symbol",, "T"))</f>
        <v>P.US.KOSF152950</v>
      </c>
      <c r="E282" s="94">
        <f>IF(D282="","",RTD("cqg.rtd", ,"ContractData",D282, "LastPrice",, "T"))</f>
        <v>37.1</v>
      </c>
      <c r="F282" s="94" t="str">
        <f>IF(D282="","",RTD("cqg.rtd", ,"ContractData",D282, "NetLastTrade",, "T"))</f>
        <v/>
      </c>
      <c r="G282" s="92" t="str">
        <f>IF(D282="","",RTD("cqg.rtd",,"StudyData",D282, "Vol", "VolType=Exchange,CoCType=Contract", "Vol","D","0","ALL",,,"False","T"))</f>
        <v/>
      </c>
      <c r="H282" s="92" t="str">
        <f>IF(D282="","",RTD("cqg.rtd",,"StudyData",D282, "Vol", "VolType=Exchange,CoCType=Contract", "Vol","D","-1","ALL",,,"False","T"))</f>
        <v/>
      </c>
      <c r="I282" s="92" t="str">
        <f t="shared" si="81"/>
        <v/>
      </c>
      <c r="J282" s="97"/>
      <c r="K282" s="98">
        <f>IF(D282="","",IF(ISERROR(RTD("cqg.rtd",,"ContractData",D282,"PerCentNetLastTrade",,"T")/100),"",RTD("cqg.rtd",,"ContractData",D282,"PerCentNetLastTrade",,"T")/100))</f>
        <v>1.0899182561307903E-2</v>
      </c>
      <c r="L282" s="99" t="str">
        <f t="shared" si="82"/>
        <v/>
      </c>
    </row>
    <row r="283" spans="3:19" x14ac:dyDescent="0.25">
      <c r="C283" s="92">
        <f t="shared" si="80"/>
        <v>2975</v>
      </c>
      <c r="D283" s="92" t="str">
        <f>IF(LEFT(RTD("cqg.rtd", ,"ContractData",$B$267&amp;C283, "Symbol",, "T"),3)="768","",RTD("cqg.rtd", ,"ContractData",$B$267&amp;C283, "Symbol",, "T"))</f>
        <v/>
      </c>
      <c r="E283" s="94" t="str">
        <f>IF(D283="","",RTD("cqg.rtd", ,"ContractData",D283, "LastPrice",, "T"))</f>
        <v/>
      </c>
      <c r="F283" s="94" t="str">
        <f>IF(D283="","",RTD("cqg.rtd", ,"ContractData",D283, "NetLastTrade",, "T"))</f>
        <v/>
      </c>
      <c r="G283" s="92" t="str">
        <f>IF(D283="","",RTD("cqg.rtd",,"StudyData",D283, "Vol", "VolType=Exchange,CoCType=Contract", "Vol","D","0","ALL",,,"False","T"))</f>
        <v/>
      </c>
      <c r="H283" s="92" t="str">
        <f>IF(D283="","",RTD("cqg.rtd",,"StudyData",D283, "Vol", "VolType=Exchange,CoCType=Contract", "Vol","D","-1","ALL",,,"False","T"))</f>
        <v/>
      </c>
      <c r="I283" s="92" t="str">
        <f t="shared" si="81"/>
        <v/>
      </c>
      <c r="J283" s="97"/>
      <c r="K283" s="98" t="str">
        <f>IF(D283="","",IF(ISERROR(RTD("cqg.rtd",,"ContractData",D283,"PerCentNetLastTrade",,"T")/100),"",RTD("cqg.rtd",,"ContractData",D283,"PerCentNetLastTrade",,"T")/100))</f>
        <v/>
      </c>
      <c r="L283" s="99" t="str">
        <f t="shared" si="82"/>
        <v/>
      </c>
    </row>
    <row r="284" spans="3:19" x14ac:dyDescent="0.25">
      <c r="E284" s="94"/>
      <c r="F284" s="94"/>
      <c r="J284" s="97"/>
      <c r="K284" s="98"/>
      <c r="L284" s="99"/>
    </row>
    <row r="285" spans="3:19" x14ac:dyDescent="0.25">
      <c r="E285" s="92" t="s">
        <v>1</v>
      </c>
      <c r="F285" s="92" t="s">
        <v>2</v>
      </c>
      <c r="G285" s="92" t="s">
        <v>3</v>
      </c>
      <c r="H285" s="92" t="s">
        <v>4</v>
      </c>
      <c r="I285" s="92" t="s">
        <v>5</v>
      </c>
      <c r="J285" s="100"/>
      <c r="K285" s="92" t="s">
        <v>22</v>
      </c>
      <c r="L285" s="93" t="s">
        <v>23</v>
      </c>
    </row>
    <row r="286" spans="3:19" x14ac:dyDescent="0.25">
      <c r="C286" s="92">
        <f t="shared" ref="C286:C300" si="83">IF(LEFT($B$232,3)="768","",C287-25)</f>
        <v>2175</v>
      </c>
      <c r="D286" s="92" t="str">
        <f>IF(LEFT(RTD("cqg.rtd", ,"ContractData",$B$302&amp;C286, "Symbol",, "T"),3)="768","",RTD("cqg.rtd", ,"ContractData",$B$302&amp;C286, "Symbol",, "T"))</f>
        <v/>
      </c>
      <c r="E286" s="94" t="str">
        <f>IF(D286="","",RTD("cqg.rtd", ,"ContractData",D286, "LastPrice",, "T"))</f>
        <v/>
      </c>
      <c r="F286" s="94" t="str">
        <f>IF(D286="","",RTD("cqg.rtd", ,"ContractData",D286, "NetLastTrade",, "T"))</f>
        <v/>
      </c>
      <c r="G286" s="92" t="str">
        <f>IF(D286="","",RTD("cqg.rtd",,"StudyData",D286, "Vol", "VolType=Exchange,CoCType=Contract", "Vol","D","0","ALL",,,"False","T"))</f>
        <v/>
      </c>
      <c r="H286" s="92" t="str">
        <f>IF(D286="","",RTD("cqg.rtd",,"StudyData",D286, "Vol", "VolType=Exchange,CoCType=Contract", "Vol","D","-1","ALL",,,"False","T"))</f>
        <v/>
      </c>
      <c r="I286" s="92" t="str">
        <f t="shared" ref="I286:I318" si="84">IF(D286="","",IF(ISERROR(G286-H286),"",G286-H286))</f>
        <v/>
      </c>
      <c r="J286" s="97"/>
      <c r="K286" s="98" t="str">
        <f>IF(D286="","",IF(ISERROR(RTD("cqg.rtd",,"ContractData",D286,"PerCentNetLastTrade",,"T")/100),"",RTD("cqg.rtd",,"ContractData",D286,"PerCentNetLastTrade",,"T")/100))</f>
        <v/>
      </c>
      <c r="L286" s="99" t="str">
        <f t="shared" ref="L286:L289" si="85">IF(D286="","",IF(ISERROR(G286-H286),"",(G286-H286)/H286))</f>
        <v/>
      </c>
    </row>
    <row r="287" spans="3:19" x14ac:dyDescent="0.25">
      <c r="C287" s="92">
        <f t="shared" si="83"/>
        <v>2200</v>
      </c>
      <c r="D287" s="92" t="str">
        <f>IF(LEFT(RTD("cqg.rtd", ,"ContractData",$B$302&amp;C287, "Symbol",, "T"),3)="768","",RTD("cqg.rtd", ,"ContractData",$B$302&amp;C287, "Symbol",, "T"))</f>
        <v/>
      </c>
      <c r="E287" s="94" t="str">
        <f>IF(D287="","",RTD("cqg.rtd", ,"ContractData",D287, "LastPrice",, "T"))</f>
        <v/>
      </c>
      <c r="F287" s="94" t="str">
        <f>IF(D287="","",RTD("cqg.rtd", ,"ContractData",D287, "NetLastTrade",, "T"))</f>
        <v/>
      </c>
      <c r="G287" s="92" t="str">
        <f>IF(D287="","",RTD("cqg.rtd",,"StudyData",D287, "Vol", "VolType=Exchange,CoCType=Contract", "Vol","D","0","ALL",,,"False","T"))</f>
        <v/>
      </c>
      <c r="H287" s="92" t="str">
        <f>IF(D287="","",RTD("cqg.rtd",,"StudyData",D287, "Vol", "VolType=Exchange,CoCType=Contract", "Vol","D","-1","ALL",,,"False","T"))</f>
        <v/>
      </c>
      <c r="I287" s="92" t="str">
        <f t="shared" si="84"/>
        <v/>
      </c>
      <c r="J287" s="97"/>
      <c r="K287" s="98" t="str">
        <f>IF(D287="","",IF(ISERROR(RTD("cqg.rtd",,"ContractData",D287,"PerCentNetLastTrade",,"T")/100),"",RTD("cqg.rtd",,"ContractData",D287,"PerCentNetLastTrade",,"T")/100))</f>
        <v/>
      </c>
      <c r="L287" s="99" t="str">
        <f t="shared" si="85"/>
        <v/>
      </c>
    </row>
    <row r="288" spans="3:19" x14ac:dyDescent="0.25">
      <c r="C288" s="92">
        <f t="shared" si="83"/>
        <v>2225</v>
      </c>
      <c r="D288" s="92" t="str">
        <f>IF(LEFT(RTD("cqg.rtd", ,"ContractData",$B$302&amp;C288, "Symbol",, "T"),3)="768","",RTD("cqg.rtd", ,"ContractData",$B$302&amp;C288, "Symbol",, "T"))</f>
        <v/>
      </c>
      <c r="E288" s="94" t="str">
        <f>IF(D288="","",RTD("cqg.rtd", ,"ContractData",D288, "LastPrice",, "T"))</f>
        <v/>
      </c>
      <c r="F288" s="94" t="str">
        <f>IF(D288="","",RTD("cqg.rtd", ,"ContractData",D288, "NetLastTrade",, "T"))</f>
        <v/>
      </c>
      <c r="G288" s="92" t="str">
        <f>IF(D288="","",RTD("cqg.rtd",,"StudyData",D288, "Vol", "VolType=Exchange,CoCType=Contract", "Vol","D","0","ALL",,,"False","T"))</f>
        <v/>
      </c>
      <c r="H288" s="92" t="str">
        <f>IF(D288="","",RTD("cqg.rtd",,"StudyData",D288, "Vol", "VolType=Exchange,CoCType=Contract", "Vol","D","-1","ALL",,,"False","T"))</f>
        <v/>
      </c>
      <c r="I288" s="92" t="str">
        <f t="shared" si="84"/>
        <v/>
      </c>
      <c r="J288" s="97"/>
      <c r="K288" s="98" t="str">
        <f>IF(D288="","",IF(ISERROR(RTD("cqg.rtd",,"ContractData",D288,"PerCentNetLastTrade",,"T")/100),"",RTD("cqg.rtd",,"ContractData",D288,"PerCentNetLastTrade",,"T")/100))</f>
        <v/>
      </c>
      <c r="L288" s="99" t="str">
        <f t="shared" si="85"/>
        <v/>
      </c>
    </row>
    <row r="289" spans="2:19" x14ac:dyDescent="0.25">
      <c r="C289" s="92">
        <f t="shared" si="83"/>
        <v>2250</v>
      </c>
      <c r="D289" s="92" t="str">
        <f>IF(LEFT(RTD("cqg.rtd", ,"ContractData",$B$302&amp;C289, "Symbol",, "T"),3)="768","",RTD("cqg.rtd", ,"ContractData",$B$302&amp;C289, "Symbol",, "T"))</f>
        <v/>
      </c>
      <c r="E289" s="94" t="str">
        <f>IF(D289="","",RTD("cqg.rtd", ,"ContractData",D289, "LastPrice",, "T"))</f>
        <v/>
      </c>
      <c r="F289" s="94" t="str">
        <f>IF(D289="","",RTD("cqg.rtd", ,"ContractData",D289, "NetLastTrade",, "T"))</f>
        <v/>
      </c>
      <c r="G289" s="92" t="str">
        <f>IF(D289="","",RTD("cqg.rtd",,"StudyData",D289, "Vol", "VolType=Exchange,CoCType=Contract", "Vol","D","0","ALL",,,"False","T"))</f>
        <v/>
      </c>
      <c r="H289" s="92" t="str">
        <f>IF(D289="","",RTD("cqg.rtd",,"StudyData",D289, "Vol", "VolType=Exchange,CoCType=Contract", "Vol","D","-1","ALL",,,"False","T"))</f>
        <v/>
      </c>
      <c r="I289" s="92" t="str">
        <f t="shared" si="84"/>
        <v/>
      </c>
      <c r="J289" s="97"/>
      <c r="K289" s="98" t="str">
        <f>IF(D289="","",IF(ISERROR(RTD("cqg.rtd",,"ContractData",D289,"PerCentNetLastTrade",,"T")/100),"",RTD("cqg.rtd",,"ContractData",D289,"PerCentNetLastTrade",,"T")/100))</f>
        <v/>
      </c>
      <c r="L289" s="99" t="str">
        <f t="shared" si="85"/>
        <v/>
      </c>
    </row>
    <row r="290" spans="2:19" x14ac:dyDescent="0.25">
      <c r="C290" s="92">
        <f t="shared" si="83"/>
        <v>2275</v>
      </c>
      <c r="D290" s="92" t="str">
        <f>IF(LEFT(RTD("cqg.rtd", ,"ContractData",$B$302&amp;C290, "Symbol",, "T"),3)="768","",RTD("cqg.rtd", ,"ContractData",$B$302&amp;C290, "Symbol",, "T"))</f>
        <v>C.US.KOSG152275</v>
      </c>
      <c r="E290" s="94" t="str">
        <f>IF(D290="","",RTD("cqg.rtd", ,"ContractData",D290, "LastPrice",, "T"))</f>
        <v/>
      </c>
      <c r="F290" s="94" t="str">
        <f>IF(D290="","",RTD("cqg.rtd", ,"ContractData",D290, "NetLastTrade",, "T"))</f>
        <v/>
      </c>
      <c r="G290" s="92" t="str">
        <f>IF(D290="","",RTD("cqg.rtd",,"StudyData",D290, "Vol", "VolType=Exchange,CoCType=Contract", "Vol","D","0","ALL",,,"False","T"))</f>
        <v/>
      </c>
      <c r="H290" s="92" t="str">
        <f>IF(D290="","",RTD("cqg.rtd",,"StudyData",D290, "Vol", "VolType=Exchange,CoCType=Contract", "Vol","D","-1","ALL",,,"False","T"))</f>
        <v/>
      </c>
      <c r="I290" s="92" t="str">
        <f t="shared" si="84"/>
        <v/>
      </c>
      <c r="J290" s="97"/>
      <c r="K290" s="98" t="str">
        <f>IF(D290="","",IF(ISERROR(RTD("cqg.rtd",,"ContractData",D290,"PerCentNetLastTrade",,"T")/100),"",RTD("cqg.rtd",,"ContractData",D290,"PerCentNetLastTrade",,"T")/100))</f>
        <v/>
      </c>
      <c r="L290" s="99" t="str">
        <f>IF(D290="","",IF(ISERROR(G290-H290),"",(G290-H290)/H290))</f>
        <v/>
      </c>
    </row>
    <row r="291" spans="2:19" x14ac:dyDescent="0.25">
      <c r="C291" s="92">
        <f t="shared" si="83"/>
        <v>2300</v>
      </c>
      <c r="D291" s="92" t="str">
        <f>IF(LEFT(RTD("cqg.rtd", ,"ContractData",$B$302&amp;C291, "Symbol",, "T"),3)="768","",RTD("cqg.rtd", ,"ContractData",$B$302&amp;C291, "Symbol",, "T"))</f>
        <v>C.US.KOSG152300</v>
      </c>
      <c r="E291" s="94" t="str">
        <f>IF(D291="","",RTD("cqg.rtd", ,"ContractData",D291, "LastPrice",, "T"))</f>
        <v/>
      </c>
      <c r="F291" s="94" t="str">
        <f>IF(D291="","",RTD("cqg.rtd", ,"ContractData",D291, "NetLastTrade",, "T"))</f>
        <v/>
      </c>
      <c r="G291" s="92" t="str">
        <f>IF(D291="","",RTD("cqg.rtd",,"StudyData",D291, "Vol", "VolType=Exchange,CoCType=Contract", "Vol","D","0","ALL",,,"False","T"))</f>
        <v/>
      </c>
      <c r="H291" s="92" t="str">
        <f>IF(D291="","",RTD("cqg.rtd",,"StudyData",D291, "Vol", "VolType=Exchange,CoCType=Contract", "Vol","D","-1","ALL",,,"False","T"))</f>
        <v/>
      </c>
      <c r="I291" s="92" t="str">
        <f t="shared" si="84"/>
        <v/>
      </c>
      <c r="J291" s="97"/>
      <c r="K291" s="98" t="str">
        <f>IF(D291="","",IF(ISERROR(RTD("cqg.rtd",,"ContractData",D291,"PerCentNetLastTrade",,"T")/100),"",RTD("cqg.rtd",,"ContractData",D291,"PerCentNetLastTrade",,"T")/100))</f>
        <v/>
      </c>
      <c r="L291" s="99" t="str">
        <f t="shared" ref="L291:L292" si="86">IF(D291="","",IF(ISERROR(G291-H291),"",(G291-H291)/H291))</f>
        <v/>
      </c>
    </row>
    <row r="292" spans="2:19" x14ac:dyDescent="0.25">
      <c r="C292" s="92">
        <f t="shared" si="83"/>
        <v>2325</v>
      </c>
      <c r="D292" s="92" t="str">
        <f>IF(LEFT(RTD("cqg.rtd", ,"ContractData",$B$302&amp;C292, "Symbol",, "T"),3)="768","",RTD("cqg.rtd", ,"ContractData",$B$302&amp;C292, "Symbol",, "T"))</f>
        <v>C.US.KOSG152325</v>
      </c>
      <c r="E292" s="94" t="str">
        <f>IF(D292="","",RTD("cqg.rtd", ,"ContractData",D292, "LastPrice",, "T"))</f>
        <v/>
      </c>
      <c r="F292" s="94" t="str">
        <f>IF(D292="","",RTD("cqg.rtd", ,"ContractData",D292, "NetLastTrade",, "T"))</f>
        <v/>
      </c>
      <c r="G292" s="92" t="str">
        <f>IF(D292="","",RTD("cqg.rtd",,"StudyData",D292, "Vol", "VolType=Exchange,CoCType=Contract", "Vol","D","0","ALL",,,"False","T"))</f>
        <v/>
      </c>
      <c r="H292" s="92" t="str">
        <f>IF(D292="","",RTD("cqg.rtd",,"StudyData",D292, "Vol", "VolType=Exchange,CoCType=Contract", "Vol","D","-1","ALL",,,"False","T"))</f>
        <v/>
      </c>
      <c r="I292" s="92" t="str">
        <f t="shared" si="84"/>
        <v/>
      </c>
      <c r="J292" s="97"/>
      <c r="K292" s="98" t="str">
        <f>IF(D292="","",IF(ISERROR(RTD("cqg.rtd",,"ContractData",D292,"PerCentNetLastTrade",,"T")/100),"",RTD("cqg.rtd",,"ContractData",D292,"PerCentNetLastTrade",,"T")/100))</f>
        <v/>
      </c>
      <c r="L292" s="99" t="str">
        <f t="shared" si="86"/>
        <v/>
      </c>
    </row>
    <row r="293" spans="2:19" x14ac:dyDescent="0.25">
      <c r="C293" s="92">
        <f t="shared" si="83"/>
        <v>2350</v>
      </c>
      <c r="D293" s="92" t="str">
        <f>IF(LEFT(RTD("cqg.rtd", ,"ContractData",$B$302&amp;C293, "Symbol",, "T"),3)="768","",RTD("cqg.rtd", ,"ContractData",$B$302&amp;C293, "Symbol",, "T"))</f>
        <v>C.US.KOSG152350</v>
      </c>
      <c r="E293" s="94" t="str">
        <f>IF(D293="","",RTD("cqg.rtd", ,"ContractData",D293, "LastPrice",, "T"))</f>
        <v/>
      </c>
      <c r="F293" s="94" t="str">
        <f>IF(D293="","",RTD("cqg.rtd", ,"ContractData",D293, "NetLastTrade",, "T"))</f>
        <v/>
      </c>
      <c r="G293" s="92" t="str">
        <f>IF(D293="","",RTD("cqg.rtd",,"StudyData",D293, "Vol", "VolType=Exchange,CoCType=Contract", "Vol","D","0","ALL",,,"False","T"))</f>
        <v/>
      </c>
      <c r="H293" s="92" t="str">
        <f>IF(D293="","",RTD("cqg.rtd",,"StudyData",D293, "Vol", "VolType=Exchange,CoCType=Contract", "Vol","D","-1","ALL",,,"False","T"))</f>
        <v/>
      </c>
      <c r="I293" s="92" t="str">
        <f t="shared" si="84"/>
        <v/>
      </c>
      <c r="J293" s="97"/>
      <c r="K293" s="98" t="str">
        <f>IF(D293="","",IF(ISERROR(RTD("cqg.rtd",,"ContractData",D293,"PerCentNetLastTrade",,"T")/100),"",RTD("cqg.rtd",,"ContractData",D293,"PerCentNetLastTrade",,"T")/100))</f>
        <v/>
      </c>
      <c r="L293" s="99" t="str">
        <f>IF(D293="","",IF(ISERROR(G293-H293),"",(G293-H293)/H293))</f>
        <v/>
      </c>
    </row>
    <row r="294" spans="2:19" x14ac:dyDescent="0.25">
      <c r="C294" s="92">
        <f t="shared" si="83"/>
        <v>2375</v>
      </c>
      <c r="D294" s="92" t="str">
        <f>IF(LEFT(RTD("cqg.rtd", ,"ContractData",$B$302&amp;C294, "Symbol",, "T"),3)="768","",RTD("cqg.rtd", ,"ContractData",$B$302&amp;C294, "Symbol",, "T"))</f>
        <v>C.US.KOSG152375</v>
      </c>
      <c r="E294" s="94" t="str">
        <f>IF(D294="","",RTD("cqg.rtd", ,"ContractData",D294, "LastPrice",, "T"))</f>
        <v/>
      </c>
      <c r="F294" s="94" t="str">
        <f>IF(D294="","",RTD("cqg.rtd", ,"ContractData",D294, "NetLastTrade",, "T"))</f>
        <v/>
      </c>
      <c r="G294" s="92" t="str">
        <f>IF(D294="","",RTD("cqg.rtd",,"StudyData",D294, "Vol", "VolType=Exchange,CoCType=Contract", "Vol","D","0","ALL",,,"False","T"))</f>
        <v/>
      </c>
      <c r="H294" s="92" t="str">
        <f>IF(D294="","",RTD("cqg.rtd",,"StudyData",D294, "Vol", "VolType=Exchange,CoCType=Contract", "Vol","D","-1","ALL",,,"False","T"))</f>
        <v/>
      </c>
      <c r="I294" s="92" t="str">
        <f t="shared" si="84"/>
        <v/>
      </c>
      <c r="J294" s="97"/>
      <c r="K294" s="98" t="str">
        <f>IF(D294="","",IF(ISERROR(RTD("cqg.rtd",,"ContractData",D294,"PerCentNetLastTrade",,"T")/100),"",RTD("cqg.rtd",,"ContractData",D294,"PerCentNetLastTrade",,"T")/100))</f>
        <v/>
      </c>
      <c r="L294" s="99" t="str">
        <f t="shared" ref="L294:L318" si="87">IF(D294="","",IF(ISERROR(G294-H294),"",(G294-H294)/H294))</f>
        <v/>
      </c>
    </row>
    <row r="295" spans="2:19" x14ac:dyDescent="0.25">
      <c r="C295" s="92">
        <f t="shared" si="83"/>
        <v>2400</v>
      </c>
      <c r="D295" s="92" t="str">
        <f>IF(LEFT(RTD("cqg.rtd", ,"ContractData",$B$302&amp;C295, "Symbol",, "T"),3)="768","",RTD("cqg.rtd", ,"ContractData",$B$302&amp;C295, "Symbol",, "T"))</f>
        <v>C.US.KOSG152400</v>
      </c>
      <c r="E295" s="94" t="str">
        <f>IF(D295="","",RTD("cqg.rtd", ,"ContractData",D295, "LastPrice",, "T"))</f>
        <v/>
      </c>
      <c r="F295" s="94" t="str">
        <f>IF(D295="","",RTD("cqg.rtd", ,"ContractData",D295, "NetLastTrade",, "T"))</f>
        <v/>
      </c>
      <c r="G295" s="92" t="str">
        <f>IF(D295="","",RTD("cqg.rtd",,"StudyData",D295, "Vol", "VolType=Exchange,CoCType=Contract", "Vol","D","0","ALL",,,"False","T"))</f>
        <v/>
      </c>
      <c r="H295" s="92" t="str">
        <f>IF(D295="","",RTD("cqg.rtd",,"StudyData",D295, "Vol", "VolType=Exchange,CoCType=Contract", "Vol","D","-1","ALL",,,"False","T"))</f>
        <v/>
      </c>
      <c r="I295" s="92" t="str">
        <f t="shared" si="84"/>
        <v/>
      </c>
      <c r="J295" s="97"/>
      <c r="K295" s="98" t="str">
        <f>IF(D295="","",IF(ISERROR(RTD("cqg.rtd",,"ContractData",D295,"PerCentNetLastTrade",,"T")/100),"",RTD("cqg.rtd",,"ContractData",D295,"PerCentNetLastTrade",,"T")/100))</f>
        <v/>
      </c>
      <c r="L295" s="99" t="str">
        <f t="shared" si="87"/>
        <v/>
      </c>
      <c r="M295" s="101"/>
      <c r="N295" s="100"/>
      <c r="O295" s="161"/>
      <c r="P295" s="161"/>
      <c r="Q295" s="161"/>
      <c r="R295" s="161"/>
      <c r="S295" s="161"/>
    </row>
    <row r="296" spans="2:19" x14ac:dyDescent="0.25">
      <c r="C296" s="92">
        <f t="shared" si="83"/>
        <v>2425</v>
      </c>
      <c r="D296" s="92" t="str">
        <f>IF(LEFT(RTD("cqg.rtd", ,"ContractData",$B$302&amp;C296, "Symbol",, "T"),3)="768","",RTD("cqg.rtd", ,"ContractData",$B$302&amp;C296, "Symbol",, "T"))</f>
        <v>C.US.KOSG152425</v>
      </c>
      <c r="E296" s="94" t="str">
        <f>IF(D296="","",RTD("cqg.rtd", ,"ContractData",D296, "LastPrice",, "T"))</f>
        <v/>
      </c>
      <c r="F296" s="94" t="str">
        <f>IF(D296="","",RTD("cqg.rtd", ,"ContractData",D296, "NetLastTrade",, "T"))</f>
        <v/>
      </c>
      <c r="G296" s="92" t="str">
        <f>IF(D296="","",RTD("cqg.rtd",,"StudyData",D296, "Vol", "VolType=Exchange,CoCType=Contract", "Vol","D","0","ALL",,,"False","T"))</f>
        <v/>
      </c>
      <c r="H296" s="92" t="str">
        <f>IF(D296="","",RTD("cqg.rtd",,"StudyData",D296, "Vol", "VolType=Exchange,CoCType=Contract", "Vol","D","-1","ALL",,,"False","T"))</f>
        <v/>
      </c>
      <c r="I296" s="92" t="str">
        <f t="shared" si="84"/>
        <v/>
      </c>
      <c r="J296" s="97"/>
      <c r="K296" s="98" t="str">
        <f>IF(D296="","",IF(ISERROR(RTD("cqg.rtd",,"ContractData",D296,"PerCentNetLastTrade",,"T")/100),"",RTD("cqg.rtd",,"ContractData",D296,"PerCentNetLastTrade",,"T")/100))</f>
        <v/>
      </c>
      <c r="L296" s="99" t="str">
        <f t="shared" si="87"/>
        <v/>
      </c>
      <c r="O296" s="102"/>
    </row>
    <row r="297" spans="2:19" x14ac:dyDescent="0.25">
      <c r="C297" s="92">
        <f t="shared" si="83"/>
        <v>2450</v>
      </c>
      <c r="D297" s="92" t="str">
        <f>IF(LEFT(RTD("cqg.rtd", ,"ContractData",$B$302&amp;C297, "Symbol",, "T"),3)="768","",RTD("cqg.rtd", ,"ContractData",$B$302&amp;C297, "Symbol",, "T"))</f>
        <v>C.US.KOSG152450</v>
      </c>
      <c r="E297" s="94" t="str">
        <f>IF(D297="","",RTD("cqg.rtd", ,"ContractData",D297, "LastPrice",, "T"))</f>
        <v/>
      </c>
      <c r="F297" s="94" t="str">
        <f>IF(D297="","",RTD("cqg.rtd", ,"ContractData",D297, "NetLastTrade",, "T"))</f>
        <v/>
      </c>
      <c r="G297" s="92" t="str">
        <f>IF(D297="","",RTD("cqg.rtd",,"StudyData",D297, "Vol", "VolType=Exchange,CoCType=Contract", "Vol","D","0","ALL",,,"False","T"))</f>
        <v/>
      </c>
      <c r="H297" s="92" t="str">
        <f>IF(D297="","",RTD("cqg.rtd",,"StudyData",D297, "Vol", "VolType=Exchange,CoCType=Contract", "Vol","D","-1","ALL",,,"False","T"))</f>
        <v/>
      </c>
      <c r="I297" s="92" t="str">
        <f t="shared" si="84"/>
        <v/>
      </c>
      <c r="J297" s="97"/>
      <c r="K297" s="98" t="str">
        <f>IF(D297="","",IF(ISERROR(RTD("cqg.rtd",,"ContractData",D297,"PerCentNetLastTrade",,"T")/100),"",RTD("cqg.rtd",,"ContractData",D297,"PerCentNetLastTrade",,"T")/100))</f>
        <v/>
      </c>
      <c r="L297" s="99" t="str">
        <f t="shared" si="87"/>
        <v/>
      </c>
      <c r="O297" s="102"/>
    </row>
    <row r="298" spans="2:19" x14ac:dyDescent="0.25">
      <c r="C298" s="92">
        <f t="shared" si="83"/>
        <v>2475</v>
      </c>
      <c r="D298" s="92" t="str">
        <f>IF(LEFT(RTD("cqg.rtd", ,"ContractData",$B$302&amp;C298, "Symbol",, "T"),3)="768","",RTD("cqg.rtd", ,"ContractData",$B$302&amp;C298, "Symbol",, "T"))</f>
        <v>C.US.KOSG152475</v>
      </c>
      <c r="E298" s="94" t="str">
        <f>IF(D298="","",RTD("cqg.rtd", ,"ContractData",D298, "LastPrice",, "T"))</f>
        <v/>
      </c>
      <c r="F298" s="94" t="str">
        <f>IF(D298="","",RTD("cqg.rtd", ,"ContractData",D298, "NetLastTrade",, "T"))</f>
        <v/>
      </c>
      <c r="G298" s="92" t="str">
        <f>IF(D298="","",RTD("cqg.rtd",,"StudyData",D298, "Vol", "VolType=Exchange,CoCType=Contract", "Vol","D","0","ALL",,,"False","T"))</f>
        <v/>
      </c>
      <c r="H298" s="92" t="str">
        <f>IF(D298="","",RTD("cqg.rtd",,"StudyData",D298, "Vol", "VolType=Exchange,CoCType=Contract", "Vol","D","-1","ALL",,,"False","T"))</f>
        <v/>
      </c>
      <c r="I298" s="92" t="str">
        <f t="shared" si="84"/>
        <v/>
      </c>
      <c r="J298" s="97"/>
      <c r="K298" s="98" t="str">
        <f>IF(D298="","",IF(ISERROR(RTD("cqg.rtd",,"ContractData",D298,"PerCentNetLastTrade",,"T")/100),"",RTD("cqg.rtd",,"ContractData",D298,"PerCentNetLastTrade",,"T")/100))</f>
        <v/>
      </c>
      <c r="L298" s="99" t="str">
        <f t="shared" si="87"/>
        <v/>
      </c>
      <c r="O298" s="102"/>
    </row>
    <row r="299" spans="2:19" x14ac:dyDescent="0.25">
      <c r="C299" s="92">
        <f t="shared" si="83"/>
        <v>2500</v>
      </c>
      <c r="D299" s="92" t="str">
        <f>IF(LEFT(RTD("cqg.rtd", ,"ContractData",$B$302&amp;C299, "Symbol",, "T"),3)="768","",RTD("cqg.rtd", ,"ContractData",$B$302&amp;C299, "Symbol",, "T"))</f>
        <v>C.US.KOSG152500</v>
      </c>
      <c r="E299" s="94" t="str">
        <f>IF(D299="","",RTD("cqg.rtd", ,"ContractData",D299, "LastPrice",, "T"))</f>
        <v/>
      </c>
      <c r="F299" s="94" t="str">
        <f>IF(D299="","",RTD("cqg.rtd", ,"ContractData",D299, "NetLastTrade",, "T"))</f>
        <v/>
      </c>
      <c r="G299" s="92" t="str">
        <f>IF(D299="","",RTD("cqg.rtd",,"StudyData",D299, "Vol", "VolType=Exchange,CoCType=Contract", "Vol","D","0","ALL",,,"False","T"))</f>
        <v/>
      </c>
      <c r="H299" s="92" t="str">
        <f>IF(D299="","",RTD("cqg.rtd",,"StudyData",D299, "Vol", "VolType=Exchange,CoCType=Contract", "Vol","D","-1","ALL",,,"False","T"))</f>
        <v/>
      </c>
      <c r="I299" s="92" t="str">
        <f t="shared" si="84"/>
        <v/>
      </c>
      <c r="J299" s="97"/>
      <c r="K299" s="98" t="str">
        <f>IF(D299="","",IF(ISERROR(RTD("cqg.rtd",,"ContractData",D299,"PerCentNetLastTrade",,"T")/100),"",RTD("cqg.rtd",,"ContractData",D299,"PerCentNetLastTrade",,"T")/100))</f>
        <v/>
      </c>
      <c r="L299" s="99" t="str">
        <f t="shared" si="87"/>
        <v/>
      </c>
    </row>
    <row r="300" spans="2:19" x14ac:dyDescent="0.25">
      <c r="C300" s="92">
        <f t="shared" si="83"/>
        <v>2525</v>
      </c>
      <c r="D300" s="92" t="str">
        <f>IF(LEFT(RTD("cqg.rtd", ,"ContractData",$B$302&amp;C300, "Symbol",, "T"),3)="768","",RTD("cqg.rtd", ,"ContractData",$B$302&amp;C300, "Symbol",, "T"))</f>
        <v>C.US.KOSG152525</v>
      </c>
      <c r="E300" s="94" t="str">
        <f>IF(D300="","",RTD("cqg.rtd", ,"ContractData",D300, "LastPrice",, "T"))</f>
        <v/>
      </c>
      <c r="F300" s="94" t="str">
        <f>IF(D300="","",RTD("cqg.rtd", ,"ContractData",D300, "NetLastTrade",, "T"))</f>
        <v/>
      </c>
      <c r="G300" s="92" t="str">
        <f>IF(D300="","",RTD("cqg.rtd",,"StudyData",D300, "Vol", "VolType=Exchange,CoCType=Contract", "Vol","D","0","ALL",,,"False","T"))</f>
        <v/>
      </c>
      <c r="H300" s="92" t="str">
        <f>IF(D300="","",RTD("cqg.rtd",,"StudyData",D300, "Vol", "VolType=Exchange,CoCType=Contract", "Vol","D","-1","ALL",,,"False","T"))</f>
        <v/>
      </c>
      <c r="I300" s="92" t="str">
        <f t="shared" si="84"/>
        <v/>
      </c>
      <c r="J300" s="97"/>
      <c r="K300" s="98" t="str">
        <f>IF(D300="","",IF(ISERROR(RTD("cqg.rtd",,"ContractData",D300,"PerCentNetLastTrade",,"T")/100),"",RTD("cqg.rtd",,"ContractData",D300,"PerCentNetLastTrade",,"T")/100))</f>
        <v/>
      </c>
      <c r="L300" s="99" t="str">
        <f t="shared" si="87"/>
        <v/>
      </c>
      <c r="N300" s="102"/>
      <c r="O300" s="102"/>
      <c r="P300" s="102"/>
      <c r="Q300" s="102"/>
      <c r="R300" s="102"/>
      <c r="S300" s="102"/>
    </row>
    <row r="301" spans="2:19" x14ac:dyDescent="0.25">
      <c r="C301" s="92">
        <f>IF(LEFT($B$232,3)="768","",C302-25)</f>
        <v>2550</v>
      </c>
      <c r="D301" s="92" t="str">
        <f>IF(LEFT(RTD("cqg.rtd", ,"ContractData",$B$302&amp;C301, "Symbol",, "T"),3)="768","",RTD("cqg.rtd", ,"ContractData",$B$302&amp;C301, "Symbol",, "T"))</f>
        <v>C.US.KOSG152550</v>
      </c>
      <c r="E301" s="94" t="str">
        <f>IF(D301="","",RTD("cqg.rtd", ,"ContractData",D301, "LastPrice",, "T"))</f>
        <v/>
      </c>
      <c r="F301" s="94" t="str">
        <f>IF(D301="","",RTD("cqg.rtd", ,"ContractData",D301, "NetLastTrade",, "T"))</f>
        <v/>
      </c>
      <c r="G301" s="92" t="str">
        <f>IF(D301="","",RTD("cqg.rtd",,"StudyData",D301, "Vol", "VolType=Exchange,CoCType=Contract", "Vol","D","0","ALL",,,"False","T"))</f>
        <v/>
      </c>
      <c r="H301" s="92" t="str">
        <f>IF(D301="","",RTD("cqg.rtd",,"StudyData",D301, "Vol", "VolType=Exchange,CoCType=Contract", "Vol","D","-1","ALL",,,"False","T"))</f>
        <v/>
      </c>
      <c r="I301" s="92" t="str">
        <f t="shared" si="84"/>
        <v/>
      </c>
      <c r="J301" s="97"/>
      <c r="K301" s="98" t="str">
        <f>IF(D301="","",IF(ISERROR(RTD("cqg.rtd",,"ContractData",D301,"PerCentNetLastTrade",,"T")/100),"",RTD("cqg.rtd",,"ContractData",D301,"PerCentNetLastTrade",,"T")/100))</f>
        <v/>
      </c>
      <c r="L301" s="99" t="str">
        <f t="shared" si="87"/>
        <v/>
      </c>
      <c r="N301" s="102"/>
      <c r="O301" s="102"/>
      <c r="P301" s="102"/>
      <c r="Q301" s="102"/>
      <c r="R301" s="102"/>
      <c r="S301" s="102"/>
    </row>
    <row r="302" spans="2:19" x14ac:dyDescent="0.25">
      <c r="B302" s="92" t="str">
        <f>LEFT(RTD("cqg.rtd",,"ContractData","C.US.KOS?5","Symbol",,"T"),11)</f>
        <v>C.US.KOSG15</v>
      </c>
      <c r="C302" s="92" t="str">
        <f>IF(LEFT($B$232,3)="768","",RIGHT(RTD("cqg.rtd", ,"ContractData", "C.US.KOS?4", "Symbol",, "T"),4))</f>
        <v>2575</v>
      </c>
      <c r="D302" s="92" t="str">
        <f>IF(LEFT(RTD("cqg.rtd", ,"ContractData",$B$302&amp;C302, "Symbol",, "T"),3)="768","",RTD("cqg.rtd", ,"ContractData",$B$302&amp;C302, "Symbol",, "T"))</f>
        <v>C.US.KOSG152575</v>
      </c>
      <c r="E302" s="94" t="str">
        <f>IF(D302="","",RTD("cqg.rtd", ,"ContractData",D302, "LastPrice",, "T"))</f>
        <v/>
      </c>
      <c r="F302" s="94" t="str">
        <f>IF(D302="","",RTD("cqg.rtd", ,"ContractData",D302, "NetLastTrade",, "T"))</f>
        <v/>
      </c>
      <c r="G302" s="92" t="str">
        <f>IF(D302="","",RTD("cqg.rtd",,"StudyData",D302, "Vol", "VolType=Exchange,CoCType=Contract", "Vol","D","0","ALL",,,"False","T"))</f>
        <v/>
      </c>
      <c r="H302" s="92" t="str">
        <f>IF(D302="","",RTD("cqg.rtd",,"StudyData",D302, "Vol", "VolType=Exchange,CoCType=Contract", "Vol","D","-1","ALL",,,"False","T"))</f>
        <v/>
      </c>
      <c r="I302" s="92" t="str">
        <f t="shared" si="84"/>
        <v/>
      </c>
      <c r="J302" s="97"/>
      <c r="K302" s="98" t="str">
        <f>IF(D302="","",IF(ISERROR(RTD("cqg.rtd",,"ContractData",D302,"PerCentNetLastTrade",,"T")/100),"",RTD("cqg.rtd",,"ContractData",D302,"PerCentNetLastTrade",,"T")/100))</f>
        <v/>
      </c>
      <c r="L302" s="99" t="str">
        <f t="shared" si="87"/>
        <v/>
      </c>
      <c r="N302" s="102"/>
      <c r="O302" s="102"/>
      <c r="P302" s="102"/>
      <c r="Q302" s="102"/>
      <c r="R302" s="102"/>
      <c r="S302" s="102"/>
    </row>
    <row r="303" spans="2:19" x14ac:dyDescent="0.25">
      <c r="B303" s="92" t="str">
        <f>RIGHT(LEFT(B302,9),1)</f>
        <v>G</v>
      </c>
      <c r="C303" s="92">
        <f>IF(LEFT($B$232,3)="768","",C302+25)</f>
        <v>2600</v>
      </c>
      <c r="D303" s="92" t="str">
        <f>IF(LEFT(RTD("cqg.rtd", ,"ContractData",$B$302&amp;C303, "Symbol",, "T"),3)="768","",RTD("cqg.rtd", ,"ContractData",$B$302&amp;C303, "Symbol",, "T"))</f>
        <v>C.US.KOSG152600</v>
      </c>
      <c r="E303" s="94" t="str">
        <f>IF(D303="","",RTD("cqg.rtd", ,"ContractData",D303, "LastPrice",, "T"))</f>
        <v/>
      </c>
      <c r="F303" s="94" t="str">
        <f>IF(D303="","",RTD("cqg.rtd", ,"ContractData",D303, "NetLastTrade",, "T"))</f>
        <v/>
      </c>
      <c r="G303" s="92" t="str">
        <f>IF(D303="","",RTD("cqg.rtd",,"StudyData",D303, "Vol", "VolType=Exchange,CoCType=Contract", "Vol","D","0","ALL",,,"False","T"))</f>
        <v/>
      </c>
      <c r="H303" s="92" t="str">
        <f>IF(D303="","",RTD("cqg.rtd",,"StudyData",D303, "Vol", "VolType=Exchange,CoCType=Contract", "Vol","D","-1","ALL",,,"False","T"))</f>
        <v/>
      </c>
      <c r="I303" s="92" t="str">
        <f t="shared" si="84"/>
        <v/>
      </c>
      <c r="J303" s="97"/>
      <c r="K303" s="98" t="str">
        <f>IF(D303="","",IF(ISERROR(RTD("cqg.rtd",,"ContractData",D303,"PerCentNetLastTrade",,"T")/100),"",RTD("cqg.rtd",,"ContractData",D303,"PerCentNetLastTrade",,"T")/100))</f>
        <v/>
      </c>
      <c r="L303" s="99" t="str">
        <f t="shared" si="87"/>
        <v/>
      </c>
    </row>
    <row r="304" spans="2:19" x14ac:dyDescent="0.25">
      <c r="B304" s="92" t="str">
        <f>IF(B303="F","January",IF(B303="G","February",IF(B303="H","March",IF(B303="J","April",IF(B303="K","May",IF(B303="M","June",IF(B303="N","July",IF(B303="Q","August",IF(B303="U","September",IF(B303="V","October",IF(B303="X","November",IF(B303="Z","December"))))))))))))</f>
        <v>February</v>
      </c>
      <c r="C304" s="92">
        <f t="shared" ref="C304:C318" si="88">IF(LEFT($B$232,3)="768","",C303+25)</f>
        <v>2625</v>
      </c>
      <c r="D304" s="92" t="str">
        <f>IF(LEFT(RTD("cqg.rtd", ,"ContractData",$B$302&amp;C304, "Symbol",, "T"),3)="768","",RTD("cqg.rtd", ,"ContractData",$B$302&amp;C304, "Symbol",, "T"))</f>
        <v>C.US.KOSG152625</v>
      </c>
      <c r="E304" s="94" t="str">
        <f>IF(D304="","",RTD("cqg.rtd", ,"ContractData",D304, "LastPrice",, "T"))</f>
        <v/>
      </c>
      <c r="F304" s="94" t="str">
        <f>IF(D304="","",RTD("cqg.rtd", ,"ContractData",D304, "NetLastTrade",, "T"))</f>
        <v/>
      </c>
      <c r="G304" s="92" t="str">
        <f>IF(D304="","",RTD("cqg.rtd",,"StudyData",D304, "Vol", "VolType=Exchange,CoCType=Contract", "Vol","D","0","ALL",,,"False","T"))</f>
        <v/>
      </c>
      <c r="H304" s="92" t="str">
        <f>IF(D304="","",RTD("cqg.rtd",,"StudyData",D304, "Vol", "VolType=Exchange,CoCType=Contract", "Vol","D","-1","ALL",,,"False","T"))</f>
        <v/>
      </c>
      <c r="I304" s="92" t="str">
        <f t="shared" si="84"/>
        <v/>
      </c>
      <c r="J304" s="97"/>
      <c r="K304" s="98" t="str">
        <f>IF(D304="","",IF(ISERROR(RTD("cqg.rtd",,"ContractData",D304,"PerCentNetLastTrade",,"T")/100),"",RTD("cqg.rtd",,"ContractData",D304,"PerCentNetLastTrade",,"T")/100))</f>
        <v/>
      </c>
      <c r="L304" s="99" t="str">
        <f t="shared" si="87"/>
        <v/>
      </c>
    </row>
    <row r="305" spans="3:12" x14ac:dyDescent="0.25">
      <c r="C305" s="92">
        <f t="shared" si="88"/>
        <v>2650</v>
      </c>
      <c r="D305" s="92" t="str">
        <f>IF(LEFT(RTD("cqg.rtd", ,"ContractData",$B$302&amp;C305, "Symbol",, "T"),3)="768","",RTD("cqg.rtd", ,"ContractData",$B$302&amp;C305, "Symbol",, "T"))</f>
        <v>C.US.KOSG152650</v>
      </c>
      <c r="E305" s="94" t="str">
        <f>IF(D305="","",RTD("cqg.rtd", ,"ContractData",D305, "LastPrice",, "T"))</f>
        <v/>
      </c>
      <c r="F305" s="94" t="str">
        <f>IF(D305="","",RTD("cqg.rtd", ,"ContractData",D305, "NetLastTrade",, "T"))</f>
        <v/>
      </c>
      <c r="G305" s="92" t="str">
        <f>IF(D305="","",RTD("cqg.rtd",,"StudyData",D305, "Vol", "VolType=Exchange,CoCType=Contract", "Vol","D","0","ALL",,,"False","T"))</f>
        <v/>
      </c>
      <c r="H305" s="92" t="str">
        <f>IF(D305="","",RTD("cqg.rtd",,"StudyData",D305, "Vol", "VolType=Exchange,CoCType=Contract", "Vol","D","-1","ALL",,,"False","T"))</f>
        <v/>
      </c>
      <c r="I305" s="92" t="str">
        <f t="shared" si="84"/>
        <v/>
      </c>
      <c r="J305" s="97"/>
      <c r="K305" s="98" t="str">
        <f>IF(D305="","",IF(ISERROR(RTD("cqg.rtd",,"ContractData",D305,"PerCentNetLastTrade",,"T")/100),"",RTD("cqg.rtd",,"ContractData",D305,"PerCentNetLastTrade",,"T")/100))</f>
        <v/>
      </c>
      <c r="L305" s="99" t="str">
        <f t="shared" si="87"/>
        <v/>
      </c>
    </row>
    <row r="306" spans="3:12" x14ac:dyDescent="0.25">
      <c r="C306" s="92">
        <f t="shared" si="88"/>
        <v>2675</v>
      </c>
      <c r="D306" s="92" t="str">
        <f>IF(LEFT(RTD("cqg.rtd", ,"ContractData",$B$302&amp;C306, "Symbol",, "T"),3)="768","",RTD("cqg.rtd", ,"ContractData",$B$302&amp;C306, "Symbol",, "T"))</f>
        <v>C.US.KOSG152675</v>
      </c>
      <c r="E306" s="94" t="str">
        <f>IF(D306="","",RTD("cqg.rtd", ,"ContractData",D306, "LastPrice",, "T"))</f>
        <v/>
      </c>
      <c r="F306" s="94" t="str">
        <f>IF(D306="","",RTD("cqg.rtd", ,"ContractData",D306, "NetLastTrade",, "T"))</f>
        <v/>
      </c>
      <c r="G306" s="92" t="str">
        <f>IF(D306="","",RTD("cqg.rtd",,"StudyData",D306, "Vol", "VolType=Exchange,CoCType=Contract", "Vol","D","0","ALL",,,"False","T"))</f>
        <v/>
      </c>
      <c r="H306" s="92" t="str">
        <f>IF(D306="","",RTD("cqg.rtd",,"StudyData",D306, "Vol", "VolType=Exchange,CoCType=Contract", "Vol","D","-1","ALL",,,"False","T"))</f>
        <v/>
      </c>
      <c r="I306" s="92" t="str">
        <f t="shared" si="84"/>
        <v/>
      </c>
      <c r="J306" s="97"/>
      <c r="K306" s="98" t="str">
        <f>IF(D306="","",IF(ISERROR(RTD("cqg.rtd",,"ContractData",D306,"PerCentNetLastTrade",,"T")/100),"",RTD("cqg.rtd",,"ContractData",D306,"PerCentNetLastTrade",,"T")/100))</f>
        <v/>
      </c>
      <c r="L306" s="99" t="str">
        <f t="shared" si="87"/>
        <v/>
      </c>
    </row>
    <row r="307" spans="3:12" x14ac:dyDescent="0.25">
      <c r="C307" s="92">
        <f t="shared" si="88"/>
        <v>2700</v>
      </c>
      <c r="D307" s="92" t="str">
        <f>IF(LEFT(RTD("cqg.rtd", ,"ContractData",$B$302&amp;C307, "Symbol",, "T"),3)="768","",RTD("cqg.rtd", ,"ContractData",$B$302&amp;C307, "Symbol",, "T"))</f>
        <v>C.US.KOSG152700</v>
      </c>
      <c r="E307" s="94" t="str">
        <f>IF(D307="","",RTD("cqg.rtd", ,"ContractData",D307, "LastPrice",, "T"))</f>
        <v/>
      </c>
      <c r="F307" s="94" t="str">
        <f>IF(D307="","",RTD("cqg.rtd", ,"ContractData",D307, "NetLastTrade",, "T"))</f>
        <v/>
      </c>
      <c r="G307" s="92" t="str">
        <f>IF(D307="","",RTD("cqg.rtd",,"StudyData",D307, "Vol", "VolType=Exchange,CoCType=Contract", "Vol","D","0","ALL",,,"False","T"))</f>
        <v/>
      </c>
      <c r="H307" s="92" t="str">
        <f>IF(D307="","",RTD("cqg.rtd",,"StudyData",D307, "Vol", "VolType=Exchange,CoCType=Contract", "Vol","D","-1","ALL",,,"False","T"))</f>
        <v/>
      </c>
      <c r="I307" s="92" t="str">
        <f t="shared" si="84"/>
        <v/>
      </c>
      <c r="J307" s="97"/>
      <c r="K307" s="98" t="str">
        <f>IF(D307="","",IF(ISERROR(RTD("cqg.rtd",,"ContractData",D307,"PerCentNetLastTrade",,"T")/100),"",RTD("cqg.rtd",,"ContractData",D307,"PerCentNetLastTrade",,"T")/100))</f>
        <v/>
      </c>
      <c r="L307" s="99" t="str">
        <f t="shared" si="87"/>
        <v/>
      </c>
    </row>
    <row r="308" spans="3:12" x14ac:dyDescent="0.25">
      <c r="C308" s="92">
        <f t="shared" si="88"/>
        <v>2725</v>
      </c>
      <c r="D308" s="92" t="str">
        <f>IF(LEFT(RTD("cqg.rtd", ,"ContractData",$B$302&amp;C308, "Symbol",, "T"),3)="768","",RTD("cqg.rtd", ,"ContractData",$B$302&amp;C308, "Symbol",, "T"))</f>
        <v>C.US.KOSG152725</v>
      </c>
      <c r="E308" s="94" t="str">
        <f>IF(D308="","",RTD("cqg.rtd", ,"ContractData",D308, "LastPrice",, "T"))</f>
        <v/>
      </c>
      <c r="F308" s="94" t="str">
        <f>IF(D308="","",RTD("cqg.rtd", ,"ContractData",D308, "NetLastTrade",, "T"))</f>
        <v/>
      </c>
      <c r="G308" s="92" t="str">
        <f>IF(D308="","",RTD("cqg.rtd",,"StudyData",D308, "Vol", "VolType=Exchange,CoCType=Contract", "Vol","D","0","ALL",,,"False","T"))</f>
        <v/>
      </c>
      <c r="H308" s="92" t="str">
        <f>IF(D308="","",RTD("cqg.rtd",,"StudyData",D308, "Vol", "VolType=Exchange,CoCType=Contract", "Vol","D","-1","ALL",,,"False","T"))</f>
        <v/>
      </c>
      <c r="I308" s="92" t="str">
        <f t="shared" si="84"/>
        <v/>
      </c>
      <c r="J308" s="97"/>
      <c r="K308" s="98" t="str">
        <f>IF(D308="","",IF(ISERROR(RTD("cqg.rtd",,"ContractData",D308,"PerCentNetLastTrade",,"T")/100),"",RTD("cqg.rtd",,"ContractData",D308,"PerCentNetLastTrade",,"T")/100))</f>
        <v/>
      </c>
      <c r="L308" s="99" t="str">
        <f t="shared" si="87"/>
        <v/>
      </c>
    </row>
    <row r="309" spans="3:12" x14ac:dyDescent="0.25">
      <c r="C309" s="92">
        <f t="shared" si="88"/>
        <v>2750</v>
      </c>
      <c r="D309" s="92" t="str">
        <f>IF(LEFT(RTD("cqg.rtd", ,"ContractData",$B$302&amp;C309, "Symbol",, "T"),3)="768","",RTD("cqg.rtd", ,"ContractData",$B$302&amp;C309, "Symbol",, "T"))</f>
        <v>C.US.KOSG152750</v>
      </c>
      <c r="E309" s="94" t="str">
        <f>IF(D309="","",RTD("cqg.rtd", ,"ContractData",D309, "LastPrice",, "T"))</f>
        <v/>
      </c>
      <c r="F309" s="94" t="str">
        <f>IF(D309="","",RTD("cqg.rtd", ,"ContractData",D309, "NetLastTrade",, "T"))</f>
        <v/>
      </c>
      <c r="G309" s="92" t="str">
        <f>IF(D309="","",RTD("cqg.rtd",,"StudyData",D309, "Vol", "VolType=Exchange,CoCType=Contract", "Vol","D","0","ALL",,,"False","T"))</f>
        <v/>
      </c>
      <c r="H309" s="92" t="str">
        <f>IF(D309="","",RTD("cqg.rtd",,"StudyData",D309, "Vol", "VolType=Exchange,CoCType=Contract", "Vol","D","-1","ALL",,,"False","T"))</f>
        <v/>
      </c>
      <c r="I309" s="92" t="str">
        <f t="shared" si="84"/>
        <v/>
      </c>
      <c r="J309" s="97"/>
      <c r="K309" s="98" t="str">
        <f>IF(D309="","",IF(ISERROR(RTD("cqg.rtd",,"ContractData",D309,"PerCentNetLastTrade",,"T")/100),"",RTD("cqg.rtd",,"ContractData",D309,"PerCentNetLastTrade",,"T")/100))</f>
        <v/>
      </c>
      <c r="L309" s="99" t="str">
        <f t="shared" si="87"/>
        <v/>
      </c>
    </row>
    <row r="310" spans="3:12" x14ac:dyDescent="0.25">
      <c r="C310" s="92">
        <f t="shared" si="88"/>
        <v>2775</v>
      </c>
      <c r="D310" s="92" t="str">
        <f>IF(LEFT(RTD("cqg.rtd", ,"ContractData",$B$302&amp;C310, "Symbol",, "T"),3)="768","",RTD("cqg.rtd", ,"ContractData",$B$302&amp;C310, "Symbol",, "T"))</f>
        <v>C.US.KOSG152775</v>
      </c>
      <c r="E310" s="94" t="str">
        <f>IF(D310="","",RTD("cqg.rtd", ,"ContractData",D310, "LastPrice",, "T"))</f>
        <v/>
      </c>
      <c r="F310" s="94" t="str">
        <f>IF(D310="","",RTD("cqg.rtd", ,"ContractData",D310, "NetLastTrade",, "T"))</f>
        <v/>
      </c>
      <c r="G310" s="92" t="str">
        <f>IF(D310="","",RTD("cqg.rtd",,"StudyData",D310, "Vol", "VolType=Exchange,CoCType=Contract", "Vol","D","0","ALL",,,"False","T"))</f>
        <v/>
      </c>
      <c r="H310" s="92" t="str">
        <f>IF(D310="","",RTD("cqg.rtd",,"StudyData",D310, "Vol", "VolType=Exchange,CoCType=Contract", "Vol","D","-1","ALL",,,"False","T"))</f>
        <v/>
      </c>
      <c r="I310" s="92" t="str">
        <f t="shared" si="84"/>
        <v/>
      </c>
      <c r="J310" s="97"/>
      <c r="K310" s="98" t="str">
        <f>IF(D310="","",IF(ISERROR(RTD("cqg.rtd",,"ContractData",D310,"PerCentNetLastTrade",,"T")/100),"",RTD("cqg.rtd",,"ContractData",D310,"PerCentNetLastTrade",,"T")/100))</f>
        <v/>
      </c>
      <c r="L310" s="99" t="str">
        <f t="shared" si="87"/>
        <v/>
      </c>
    </row>
    <row r="311" spans="3:12" x14ac:dyDescent="0.25">
      <c r="C311" s="92">
        <f t="shared" si="88"/>
        <v>2800</v>
      </c>
      <c r="D311" s="92" t="str">
        <f>IF(LEFT(RTD("cqg.rtd", ,"ContractData",$B$302&amp;C311, "Symbol",, "T"),3)="768","",RTD("cqg.rtd", ,"ContractData",$B$302&amp;C311, "Symbol",, "T"))</f>
        <v>C.US.KOSG152800</v>
      </c>
      <c r="E311" s="94" t="str">
        <f>IF(D311="","",RTD("cqg.rtd", ,"ContractData",D311, "LastPrice",, "T"))</f>
        <v/>
      </c>
      <c r="F311" s="94" t="str">
        <f>IF(D311="","",RTD("cqg.rtd", ,"ContractData",D311, "NetLastTrade",, "T"))</f>
        <v/>
      </c>
      <c r="G311" s="92" t="str">
        <f>IF(D311="","",RTD("cqg.rtd",,"StudyData",D311, "Vol", "VolType=Exchange,CoCType=Contract", "Vol","D","0","ALL",,,"False","T"))</f>
        <v/>
      </c>
      <c r="H311" s="92" t="str">
        <f>IF(D311="","",RTD("cqg.rtd",,"StudyData",D311, "Vol", "VolType=Exchange,CoCType=Contract", "Vol","D","-1","ALL",,,"False","T"))</f>
        <v/>
      </c>
      <c r="I311" s="92" t="str">
        <f t="shared" si="84"/>
        <v/>
      </c>
      <c r="J311" s="97"/>
      <c r="K311" s="98" t="str">
        <f>IF(D311="","",IF(ISERROR(RTD("cqg.rtd",,"ContractData",D311,"PerCentNetLastTrade",,"T")/100),"",RTD("cqg.rtd",,"ContractData",D311,"PerCentNetLastTrade",,"T")/100))</f>
        <v/>
      </c>
      <c r="L311" s="99" t="str">
        <f t="shared" si="87"/>
        <v/>
      </c>
    </row>
    <row r="312" spans="3:12" x14ac:dyDescent="0.25">
      <c r="C312" s="92">
        <f t="shared" si="88"/>
        <v>2825</v>
      </c>
      <c r="D312" s="92" t="str">
        <f>IF(LEFT(RTD("cqg.rtd", ,"ContractData",$B$302&amp;C312, "Symbol",, "T"),3)="768","",RTD("cqg.rtd", ,"ContractData",$B$302&amp;C312, "Symbol",, "T"))</f>
        <v>C.US.KOSG152825</v>
      </c>
      <c r="E312" s="94" t="str">
        <f>IF(D312="","",RTD("cqg.rtd", ,"ContractData",D312, "LastPrice",, "T"))</f>
        <v/>
      </c>
      <c r="F312" s="94" t="str">
        <f>IF(D312="","",RTD("cqg.rtd", ,"ContractData",D312, "NetLastTrade",, "T"))</f>
        <v/>
      </c>
      <c r="G312" s="92" t="str">
        <f>IF(D312="","",RTD("cqg.rtd",,"StudyData",D312, "Vol", "VolType=Exchange,CoCType=Contract", "Vol","D","0","ALL",,,"False","T"))</f>
        <v/>
      </c>
      <c r="H312" s="92" t="str">
        <f>IF(D312="","",RTD("cqg.rtd",,"StudyData",D312, "Vol", "VolType=Exchange,CoCType=Contract", "Vol","D","-1","ALL",,,"False","T"))</f>
        <v/>
      </c>
      <c r="I312" s="92" t="str">
        <f t="shared" si="84"/>
        <v/>
      </c>
      <c r="J312" s="97"/>
      <c r="K312" s="98" t="str">
        <f>IF(D312="","",IF(ISERROR(RTD("cqg.rtd",,"ContractData",D312,"PerCentNetLastTrade",,"T")/100),"",RTD("cqg.rtd",,"ContractData",D312,"PerCentNetLastTrade",,"T")/100))</f>
        <v/>
      </c>
      <c r="L312" s="99" t="str">
        <f t="shared" si="87"/>
        <v/>
      </c>
    </row>
    <row r="313" spans="3:12" x14ac:dyDescent="0.25">
      <c r="C313" s="92">
        <f t="shared" si="88"/>
        <v>2850</v>
      </c>
      <c r="D313" s="92" t="str">
        <f>IF(LEFT(RTD("cqg.rtd", ,"ContractData",$B$302&amp;C313, "Symbol",, "T"),3)="768","",RTD("cqg.rtd", ,"ContractData",$B$302&amp;C313, "Symbol",, "T"))</f>
        <v>C.US.KOSG152850</v>
      </c>
      <c r="E313" s="94" t="str">
        <f>IF(D313="","",RTD("cqg.rtd", ,"ContractData",D313, "LastPrice",, "T"))</f>
        <v/>
      </c>
      <c r="F313" s="94" t="str">
        <f>IF(D313="","",RTD("cqg.rtd", ,"ContractData",D313, "NetLastTrade",, "T"))</f>
        <v/>
      </c>
      <c r="G313" s="92" t="str">
        <f>IF(D313="","",RTD("cqg.rtd",,"StudyData",D313, "Vol", "VolType=Exchange,CoCType=Contract", "Vol","D","0","ALL",,,"False","T"))</f>
        <v/>
      </c>
      <c r="H313" s="92" t="str">
        <f>IF(D313="","",RTD("cqg.rtd",,"StudyData",D313, "Vol", "VolType=Exchange,CoCType=Contract", "Vol","D","-1","ALL",,,"False","T"))</f>
        <v/>
      </c>
      <c r="I313" s="92" t="str">
        <f t="shared" si="84"/>
        <v/>
      </c>
      <c r="J313" s="97"/>
      <c r="K313" s="98" t="str">
        <f>IF(D313="","",IF(ISERROR(RTD("cqg.rtd",,"ContractData",D313,"PerCentNetLastTrade",,"T")/100),"",RTD("cqg.rtd",,"ContractData",D313,"PerCentNetLastTrade",,"T")/100))</f>
        <v/>
      </c>
      <c r="L313" s="99" t="str">
        <f t="shared" si="87"/>
        <v/>
      </c>
    </row>
    <row r="314" spans="3:12" x14ac:dyDescent="0.25">
      <c r="C314" s="92">
        <f t="shared" si="88"/>
        <v>2875</v>
      </c>
      <c r="D314" s="92" t="str">
        <f>IF(LEFT(RTD("cqg.rtd", ,"ContractData",$B$302&amp;C314, "Symbol",, "T"),3)="768","",RTD("cqg.rtd", ,"ContractData",$B$302&amp;C314, "Symbol",, "T"))</f>
        <v>C.US.KOSG152875</v>
      </c>
      <c r="E314" s="94" t="str">
        <f>IF(D314="","",RTD("cqg.rtd", ,"ContractData",D314, "LastPrice",, "T"))</f>
        <v/>
      </c>
      <c r="F314" s="94" t="str">
        <f>IF(D314="","",RTD("cqg.rtd", ,"ContractData",D314, "NetLastTrade",, "T"))</f>
        <v/>
      </c>
      <c r="G314" s="92" t="str">
        <f>IF(D314="","",RTD("cqg.rtd",,"StudyData",D314, "Vol", "VolType=Exchange,CoCType=Contract", "Vol","D","0","ALL",,,"False","T"))</f>
        <v/>
      </c>
      <c r="H314" s="92" t="str">
        <f>IF(D314="","",RTD("cqg.rtd",,"StudyData",D314, "Vol", "VolType=Exchange,CoCType=Contract", "Vol","D","-1","ALL",,,"False","T"))</f>
        <v/>
      </c>
      <c r="I314" s="92" t="str">
        <f t="shared" si="84"/>
        <v/>
      </c>
      <c r="J314" s="97"/>
      <c r="K314" s="98" t="str">
        <f>IF(D314="","",IF(ISERROR(RTD("cqg.rtd",,"ContractData",D314,"PerCentNetLastTrade",,"T")/100),"",RTD("cqg.rtd",,"ContractData",D314,"PerCentNetLastTrade",,"T")/100))</f>
        <v/>
      </c>
      <c r="L314" s="99" t="str">
        <f t="shared" si="87"/>
        <v/>
      </c>
    </row>
    <row r="315" spans="3:12" x14ac:dyDescent="0.25">
      <c r="C315" s="92">
        <f t="shared" si="88"/>
        <v>2900</v>
      </c>
      <c r="D315" s="92" t="str">
        <f>IF(LEFT(RTD("cqg.rtd", ,"ContractData",$B$302&amp;C315, "Symbol",, "T"),3)="768","",RTD("cqg.rtd", ,"ContractData",$B$302&amp;C315, "Symbol",, "T"))</f>
        <v>C.US.KOSG152900</v>
      </c>
      <c r="E315" s="94" t="str">
        <f>IF(D315="","",RTD("cqg.rtd", ,"ContractData",D315, "LastPrice",, "T"))</f>
        <v/>
      </c>
      <c r="F315" s="94" t="str">
        <f>IF(D315="","",RTD("cqg.rtd", ,"ContractData",D315, "NetLastTrade",, "T"))</f>
        <v/>
      </c>
      <c r="G315" s="92" t="str">
        <f>IF(D315="","",RTD("cqg.rtd",,"StudyData",D315, "Vol", "VolType=Exchange,CoCType=Contract", "Vol","D","0","ALL",,,"False","T"))</f>
        <v/>
      </c>
      <c r="H315" s="92" t="str">
        <f>IF(D315="","",RTD("cqg.rtd",,"StudyData",D315, "Vol", "VolType=Exchange,CoCType=Contract", "Vol","D","-1","ALL",,,"False","T"))</f>
        <v/>
      </c>
      <c r="I315" s="92" t="str">
        <f t="shared" si="84"/>
        <v/>
      </c>
      <c r="J315" s="97"/>
      <c r="K315" s="98" t="str">
        <f>IF(D315="","",IF(ISERROR(RTD("cqg.rtd",,"ContractData",D315,"PerCentNetLastTrade",,"T")/100),"",RTD("cqg.rtd",,"ContractData",D315,"PerCentNetLastTrade",,"T")/100))</f>
        <v/>
      </c>
      <c r="L315" s="99" t="str">
        <f t="shared" si="87"/>
        <v/>
      </c>
    </row>
    <row r="316" spans="3:12" x14ac:dyDescent="0.25">
      <c r="C316" s="92">
        <f t="shared" si="88"/>
        <v>2925</v>
      </c>
      <c r="D316" s="92" t="str">
        <f>IF(LEFT(RTD("cqg.rtd", ,"ContractData",$B$302&amp;C316, "Symbol",, "T"),3)="768","",RTD("cqg.rtd", ,"ContractData",$B$302&amp;C316, "Symbol",, "T"))</f>
        <v>C.US.KOSG152925</v>
      </c>
      <c r="E316" s="94" t="str">
        <f>IF(D316="","",RTD("cqg.rtd", ,"ContractData",D316, "LastPrice",, "T"))</f>
        <v/>
      </c>
      <c r="F316" s="94" t="str">
        <f>IF(D316="","",RTD("cqg.rtd", ,"ContractData",D316, "NetLastTrade",, "T"))</f>
        <v/>
      </c>
      <c r="G316" s="92" t="str">
        <f>IF(D316="","",RTD("cqg.rtd",,"StudyData",D316, "Vol", "VolType=Exchange,CoCType=Contract", "Vol","D","0","ALL",,,"False","T"))</f>
        <v/>
      </c>
      <c r="H316" s="92" t="str">
        <f>IF(D316="","",RTD("cqg.rtd",,"StudyData",D316, "Vol", "VolType=Exchange,CoCType=Contract", "Vol","D","-1","ALL",,,"False","T"))</f>
        <v/>
      </c>
      <c r="I316" s="92" t="str">
        <f t="shared" si="84"/>
        <v/>
      </c>
      <c r="J316" s="97"/>
      <c r="K316" s="98" t="str">
        <f>IF(D316="","",IF(ISERROR(RTD("cqg.rtd",,"ContractData",D316,"PerCentNetLastTrade",,"T")/100),"",RTD("cqg.rtd",,"ContractData",D316,"PerCentNetLastTrade",,"T")/100))</f>
        <v/>
      </c>
      <c r="L316" s="99" t="str">
        <f t="shared" si="87"/>
        <v/>
      </c>
    </row>
    <row r="317" spans="3:12" x14ac:dyDescent="0.25">
      <c r="C317" s="92">
        <f t="shared" si="88"/>
        <v>2950</v>
      </c>
      <c r="D317" s="92" t="str">
        <f>IF(LEFT(RTD("cqg.rtd", ,"ContractData",$B$302&amp;C317, "Symbol",, "T"),3)="768","",RTD("cqg.rtd", ,"ContractData",$B$302&amp;C317, "Symbol",, "T"))</f>
        <v>C.US.KOSG152950</v>
      </c>
      <c r="E317" s="94" t="str">
        <f>IF(D317="","",RTD("cqg.rtd", ,"ContractData",D317, "LastPrice",, "T"))</f>
        <v/>
      </c>
      <c r="F317" s="94" t="str">
        <f>IF(D317="","",RTD("cqg.rtd", ,"ContractData",D317, "NetLastTrade",, "T"))</f>
        <v/>
      </c>
      <c r="G317" s="92" t="str">
        <f>IF(D317="","",RTD("cqg.rtd",,"StudyData",D317, "Vol", "VolType=Exchange,CoCType=Contract", "Vol","D","0","ALL",,,"False","T"))</f>
        <v/>
      </c>
      <c r="H317" s="92" t="str">
        <f>IF(D317="","",RTD("cqg.rtd",,"StudyData",D317, "Vol", "VolType=Exchange,CoCType=Contract", "Vol","D","-1","ALL",,,"False","T"))</f>
        <v/>
      </c>
      <c r="I317" s="92" t="str">
        <f t="shared" si="84"/>
        <v/>
      </c>
      <c r="J317" s="97"/>
      <c r="K317" s="98" t="str">
        <f>IF(D317="","",IF(ISERROR(RTD("cqg.rtd",,"ContractData",D317,"PerCentNetLastTrade",,"T")/100),"",RTD("cqg.rtd",,"ContractData",D317,"PerCentNetLastTrade",,"T")/100))</f>
        <v/>
      </c>
      <c r="L317" s="99" t="str">
        <f t="shared" si="87"/>
        <v/>
      </c>
    </row>
    <row r="318" spans="3:12" x14ac:dyDescent="0.25">
      <c r="C318" s="92">
        <f t="shared" si="88"/>
        <v>2975</v>
      </c>
      <c r="D318" s="92" t="str">
        <f>IF(LEFT(RTD("cqg.rtd", ,"ContractData",$B$302&amp;C318, "Symbol",, "T"),3)="768","",RTD("cqg.rtd", ,"ContractData",$B$302&amp;C318, "Symbol",, "T"))</f>
        <v/>
      </c>
      <c r="E318" s="94" t="str">
        <f>IF(D318="","",RTD("cqg.rtd", ,"ContractData",D318, "LastPrice",, "T"))</f>
        <v/>
      </c>
      <c r="F318" s="94" t="str">
        <f>IF(D318="","",RTD("cqg.rtd", ,"ContractData",D318, "NetLastTrade",, "T"))</f>
        <v/>
      </c>
      <c r="G318" s="92" t="str">
        <f>IF(D318="","",RTD("cqg.rtd",,"StudyData",D318, "Vol", "VolType=Exchange,CoCType=Contract", "Vol","D","0","ALL",,,"False","T"))</f>
        <v/>
      </c>
      <c r="H318" s="92" t="str">
        <f>IF(D318="","",RTD("cqg.rtd",,"StudyData",D318, "Vol", "VolType=Exchange,CoCType=Contract", "Vol","D","-1","ALL",,,"False","T"))</f>
        <v/>
      </c>
      <c r="I318" s="92" t="str">
        <f t="shared" si="84"/>
        <v/>
      </c>
      <c r="J318" s="97"/>
      <c r="K318" s="98" t="str">
        <f>IF(D318="","",IF(ISERROR(RTD("cqg.rtd",,"ContractData",D318,"PerCentNetLastTrade",,"T")/100),"",RTD("cqg.rtd",,"ContractData",D318,"PerCentNetLastTrade",,"T")/100))</f>
        <v/>
      </c>
      <c r="L318" s="99" t="str">
        <f t="shared" si="87"/>
        <v/>
      </c>
    </row>
    <row r="320" spans="3:12" x14ac:dyDescent="0.25">
      <c r="E320" s="92" t="s">
        <v>1</v>
      </c>
      <c r="F320" s="92" t="s">
        <v>2</v>
      </c>
      <c r="G320" s="92" t="s">
        <v>3</v>
      </c>
      <c r="H320" s="92" t="s">
        <v>4</v>
      </c>
      <c r="I320" s="92" t="s">
        <v>5</v>
      </c>
      <c r="J320" s="100"/>
      <c r="K320" s="92" t="s">
        <v>22</v>
      </c>
      <c r="L320" s="93" t="s">
        <v>23</v>
      </c>
    </row>
    <row r="321" spans="3:12" x14ac:dyDescent="0.25">
      <c r="C321" s="92">
        <f t="shared" ref="C321:C335" si="89">IF(LEFT($B$267,3)="768","",C322-25)</f>
        <v>2175</v>
      </c>
      <c r="D321" s="92" t="str">
        <f>IF(LEFT(RTD("cqg.rtd", ,"ContractData",$B$377&amp;C321, "Symbol",, "T"),3)="768","",RTD("cqg.rtd", ,"ContractData",$B$377&amp;C321, "Symbol",, "T"))</f>
        <v/>
      </c>
      <c r="E321" s="94" t="str">
        <f>IF(D321="","",RTD("cqg.rtd", ,"ContractData",D321, "LastPrice",, "T"))</f>
        <v/>
      </c>
      <c r="F321" s="94" t="str">
        <f>IF(D321="","",RTD("cqg.rtd", ,"ContractData",D321, "NetLastTrade",, "T"))</f>
        <v/>
      </c>
      <c r="G321" s="92" t="str">
        <f>IF(D321="","",RTD("cqg.rtd",,"StudyData",D321, "Vol", "VolType=Exchange,CoCType=Contract", "Vol","D","0","ALL",,,"False","T"))</f>
        <v/>
      </c>
      <c r="H321" s="92" t="str">
        <f>IF(D321="","",RTD("cqg.rtd",,"StudyData",D321, "Vol", "VolType=Exchange,CoCType=Contract", "Vol","D","-1","ALL",,,"False","T"))</f>
        <v/>
      </c>
      <c r="I321" s="92" t="str">
        <f t="shared" ref="I321:I353" si="90">IF(D321="","",IF(ISERROR(G321-H321),"",G321-H321))</f>
        <v/>
      </c>
      <c r="J321" s="97"/>
      <c r="K321" s="98" t="str">
        <f>IF(D321="","",IF(ISERROR(RTD("cqg.rtd",,"ContractData",D321,"PerCentNetLastTrade",,"T")/100),"",RTD("cqg.rtd",,"ContractData",D321,"PerCentNetLastTrade",,"T")/100))</f>
        <v/>
      </c>
      <c r="L321" s="99" t="str">
        <f t="shared" ref="L321:L324" si="91">IF(D321="","",IF(ISERROR(G321-H321),"",(G321-H321)/H321))</f>
        <v/>
      </c>
    </row>
    <row r="322" spans="3:12" x14ac:dyDescent="0.25">
      <c r="C322" s="92">
        <f t="shared" si="89"/>
        <v>2200</v>
      </c>
      <c r="D322" s="92" t="str">
        <f>IF(LEFT(RTD("cqg.rtd", ,"ContractData",$B$377&amp;C322, "Symbol",, "T"),3)="768","",RTD("cqg.rtd", ,"ContractData",$B$377&amp;C322, "Symbol",, "T"))</f>
        <v/>
      </c>
      <c r="E322" s="94" t="str">
        <f>IF(D322="","",RTD("cqg.rtd", ,"ContractData",D322, "LastPrice",, "T"))</f>
        <v/>
      </c>
      <c r="F322" s="94" t="str">
        <f>IF(D322="","",RTD("cqg.rtd", ,"ContractData",D322, "NetLastTrade",, "T"))</f>
        <v/>
      </c>
      <c r="G322" s="92" t="str">
        <f>IF(D322="","",RTD("cqg.rtd",,"StudyData",D322, "Vol", "VolType=Exchange,CoCType=Contract", "Vol","D","0","ALL",,,"False","T"))</f>
        <v/>
      </c>
      <c r="H322" s="92" t="str">
        <f>IF(D322="","",RTD("cqg.rtd",,"StudyData",D322, "Vol", "VolType=Exchange,CoCType=Contract", "Vol","D","-1","ALL",,,"False","T"))</f>
        <v/>
      </c>
      <c r="I322" s="92" t="str">
        <f t="shared" si="90"/>
        <v/>
      </c>
      <c r="J322" s="97"/>
      <c r="K322" s="98" t="str">
        <f>IF(D322="","",IF(ISERROR(RTD("cqg.rtd",,"ContractData",D322,"PerCentNetLastTrade",,"T")/100),"",RTD("cqg.rtd",,"ContractData",D322,"PerCentNetLastTrade",,"T")/100))</f>
        <v/>
      </c>
      <c r="L322" s="99" t="str">
        <f t="shared" si="91"/>
        <v/>
      </c>
    </row>
    <row r="323" spans="3:12" x14ac:dyDescent="0.25">
      <c r="C323" s="92">
        <f t="shared" si="89"/>
        <v>2225</v>
      </c>
      <c r="D323" s="92" t="str">
        <f>IF(LEFT(RTD("cqg.rtd", ,"ContractData",$B$377&amp;C323, "Symbol",, "T"),3)="768","",RTD("cqg.rtd", ,"ContractData",$B$377&amp;C323, "Symbol",, "T"))</f>
        <v/>
      </c>
      <c r="E323" s="94" t="str">
        <f>IF(D323="","",RTD("cqg.rtd", ,"ContractData",D323, "LastPrice",, "T"))</f>
        <v/>
      </c>
      <c r="F323" s="94" t="str">
        <f>IF(D323="","",RTD("cqg.rtd", ,"ContractData",D323, "NetLastTrade",, "T"))</f>
        <v/>
      </c>
      <c r="G323" s="92" t="str">
        <f>IF(D323="","",RTD("cqg.rtd",,"StudyData",D323, "Vol", "VolType=Exchange,CoCType=Contract", "Vol","D","0","ALL",,,"False","T"))</f>
        <v/>
      </c>
      <c r="H323" s="92" t="str">
        <f>IF(D323="","",RTD("cqg.rtd",,"StudyData",D323, "Vol", "VolType=Exchange,CoCType=Contract", "Vol","D","-1","ALL",,,"False","T"))</f>
        <v/>
      </c>
      <c r="I323" s="92" t="str">
        <f t="shared" si="90"/>
        <v/>
      </c>
      <c r="J323" s="97"/>
      <c r="K323" s="98" t="str">
        <f>IF(D323="","",IF(ISERROR(RTD("cqg.rtd",,"ContractData",D323,"PerCentNetLastTrade",,"T")/100),"",RTD("cqg.rtd",,"ContractData",D323,"PerCentNetLastTrade",,"T")/100))</f>
        <v/>
      </c>
      <c r="L323" s="99" t="str">
        <f t="shared" si="91"/>
        <v/>
      </c>
    </row>
    <row r="324" spans="3:12" x14ac:dyDescent="0.25">
      <c r="C324" s="92">
        <f t="shared" si="89"/>
        <v>2250</v>
      </c>
      <c r="D324" s="92" t="str">
        <f>IF(LEFT(RTD("cqg.rtd", ,"ContractData",$B$377&amp;C324, "Symbol",, "T"),3)="768","",RTD("cqg.rtd", ,"ContractData",$B$377&amp;C324, "Symbol",, "T"))</f>
        <v/>
      </c>
      <c r="E324" s="94" t="str">
        <f>IF(D324="","",RTD("cqg.rtd", ,"ContractData",D324, "LastPrice",, "T"))</f>
        <v/>
      </c>
      <c r="F324" s="94" t="str">
        <f>IF(D324="","",RTD("cqg.rtd", ,"ContractData",D324, "NetLastTrade",, "T"))</f>
        <v/>
      </c>
      <c r="G324" s="92" t="str">
        <f>IF(D324="","",RTD("cqg.rtd",,"StudyData",D324, "Vol", "VolType=Exchange,CoCType=Contract", "Vol","D","0","ALL",,,"False","T"))</f>
        <v/>
      </c>
      <c r="H324" s="92" t="str">
        <f>IF(D324="","",RTD("cqg.rtd",,"StudyData",D324, "Vol", "VolType=Exchange,CoCType=Contract", "Vol","D","-1","ALL",,,"False","T"))</f>
        <v/>
      </c>
      <c r="I324" s="92" t="str">
        <f t="shared" si="90"/>
        <v/>
      </c>
      <c r="J324" s="97"/>
      <c r="K324" s="98" t="str">
        <f>IF(D324="","",IF(ISERROR(RTD("cqg.rtd",,"ContractData",D324,"PerCentNetLastTrade",,"T")/100),"",RTD("cqg.rtd",,"ContractData",D324,"PerCentNetLastTrade",,"T")/100))</f>
        <v/>
      </c>
      <c r="L324" s="99" t="str">
        <f t="shared" si="91"/>
        <v/>
      </c>
    </row>
    <row r="325" spans="3:12" x14ac:dyDescent="0.25">
      <c r="C325" s="92">
        <f t="shared" si="89"/>
        <v>2275</v>
      </c>
      <c r="D325" s="92" t="str">
        <f>IF(LEFT(RTD("cqg.rtd", ,"ContractData",$B$377&amp;C325, "Symbol",, "T"),3)="768","",RTD("cqg.rtd", ,"ContractData",$B$377&amp;C325, "Symbol",, "T"))</f>
        <v/>
      </c>
      <c r="E325" s="94" t="str">
        <f>IF(D325="","",RTD("cqg.rtd", ,"ContractData",D325, "LastPrice",, "T"))</f>
        <v/>
      </c>
      <c r="F325" s="94" t="str">
        <f>IF(D325="","",RTD("cqg.rtd", ,"ContractData",D325, "NetLastTrade",, "T"))</f>
        <v/>
      </c>
      <c r="G325" s="92" t="str">
        <f>IF(D325="","",RTD("cqg.rtd",,"StudyData",D325, "Vol", "VolType=Exchange,CoCType=Contract", "Vol","D","0","ALL",,,"False","T"))</f>
        <v/>
      </c>
      <c r="H325" s="92" t="str">
        <f>IF(D325="","",RTD("cqg.rtd",,"StudyData",D325, "Vol", "VolType=Exchange,CoCType=Contract", "Vol","D","-1","ALL",,,"False","T"))</f>
        <v/>
      </c>
      <c r="I325" s="92" t="str">
        <f t="shared" si="90"/>
        <v/>
      </c>
      <c r="J325" s="97"/>
      <c r="K325" s="98" t="str">
        <f>IF(D325="","",IF(ISERROR(RTD("cqg.rtd",,"ContractData",D325,"PerCentNetLastTrade",,"T")/100),"",RTD("cqg.rtd",,"ContractData",D325,"PerCentNetLastTrade",,"T")/100))</f>
        <v/>
      </c>
      <c r="L325" s="99" t="str">
        <f>IF(D325="","",IF(ISERROR(G325-H325),"",(G325-H325)/H325))</f>
        <v/>
      </c>
    </row>
    <row r="326" spans="3:12" x14ac:dyDescent="0.25">
      <c r="C326" s="92">
        <f t="shared" si="89"/>
        <v>2300</v>
      </c>
      <c r="D326" s="92" t="str">
        <f>IF(LEFT(RTD("cqg.rtd", ,"ContractData",$B$377&amp;C326, "Symbol",, "T"),3)="768","",RTD("cqg.rtd", ,"ContractData",$B$377&amp;C326, "Symbol",, "T"))</f>
        <v/>
      </c>
      <c r="E326" s="94" t="str">
        <f>IF(D326="","",RTD("cqg.rtd", ,"ContractData",D326, "LastPrice",, "T"))</f>
        <v/>
      </c>
      <c r="F326" s="94" t="str">
        <f>IF(D326="","",RTD("cqg.rtd", ,"ContractData",D326, "NetLastTrade",, "T"))</f>
        <v/>
      </c>
      <c r="G326" s="92" t="str">
        <f>IF(D326="","",RTD("cqg.rtd",,"StudyData",D326, "Vol", "VolType=Exchange,CoCType=Contract", "Vol","D","0","ALL",,,"False","T"))</f>
        <v/>
      </c>
      <c r="H326" s="92" t="str">
        <f>IF(D326="","",RTD("cqg.rtd",,"StudyData",D326, "Vol", "VolType=Exchange,CoCType=Contract", "Vol","D","-1","ALL",,,"False","T"))</f>
        <v/>
      </c>
      <c r="I326" s="92" t="str">
        <f t="shared" si="90"/>
        <v/>
      </c>
      <c r="J326" s="97"/>
      <c r="K326" s="98" t="str">
        <f>IF(D326="","",IF(ISERROR(RTD("cqg.rtd",,"ContractData",D326,"PerCentNetLastTrade",,"T")/100),"",RTD("cqg.rtd",,"ContractData",D326,"PerCentNetLastTrade",,"T")/100))</f>
        <v/>
      </c>
      <c r="L326" s="99" t="str">
        <f t="shared" ref="L326:L327" si="92">IF(D326="","",IF(ISERROR(G326-H326),"",(G326-H326)/H326))</f>
        <v/>
      </c>
    </row>
    <row r="327" spans="3:12" x14ac:dyDescent="0.25">
      <c r="C327" s="92">
        <f t="shared" si="89"/>
        <v>2325</v>
      </c>
      <c r="D327" s="92" t="str">
        <f>IF(LEFT(RTD("cqg.rtd", ,"ContractData",$B$377&amp;C327, "Symbol",, "T"),3)="768","",RTD("cqg.rtd", ,"ContractData",$B$377&amp;C327, "Symbol",, "T"))</f>
        <v/>
      </c>
      <c r="E327" s="94" t="str">
        <f>IF(D327="","",RTD("cqg.rtd", ,"ContractData",D327, "LastPrice",, "T"))</f>
        <v/>
      </c>
      <c r="F327" s="94" t="str">
        <f>IF(D327="","",RTD("cqg.rtd", ,"ContractData",D327, "NetLastTrade",, "T"))</f>
        <v/>
      </c>
      <c r="G327" s="92" t="str">
        <f>IF(D327="","",RTD("cqg.rtd",,"StudyData",D327, "Vol", "VolType=Exchange,CoCType=Contract", "Vol","D","0","ALL",,,"False","T"))</f>
        <v/>
      </c>
      <c r="H327" s="92" t="str">
        <f>IF(D327="","",RTD("cqg.rtd",,"StudyData",D327, "Vol", "VolType=Exchange,CoCType=Contract", "Vol","D","-1","ALL",,,"False","T"))</f>
        <v/>
      </c>
      <c r="I327" s="92" t="str">
        <f t="shared" si="90"/>
        <v/>
      </c>
      <c r="J327" s="97"/>
      <c r="K327" s="98" t="str">
        <f>IF(D327="","",IF(ISERROR(RTD("cqg.rtd",,"ContractData",D327,"PerCentNetLastTrade",,"T")/100),"",RTD("cqg.rtd",,"ContractData",D327,"PerCentNetLastTrade",,"T")/100))</f>
        <v/>
      </c>
      <c r="L327" s="99" t="str">
        <f t="shared" si="92"/>
        <v/>
      </c>
    </row>
    <row r="328" spans="3:12" x14ac:dyDescent="0.25">
      <c r="C328" s="92">
        <f t="shared" si="89"/>
        <v>2350</v>
      </c>
      <c r="D328" s="92" t="str">
        <f>IF(LEFT(RTD("cqg.rtd", ,"ContractData",$B$377&amp;C328, "Symbol",, "T"),3)="768","",RTD("cqg.rtd", ,"ContractData",$B$377&amp;C328, "Symbol",, "T"))</f>
        <v/>
      </c>
      <c r="E328" s="94" t="str">
        <f>IF(D328="","",RTD("cqg.rtd", ,"ContractData",D328, "LastPrice",, "T"))</f>
        <v/>
      </c>
      <c r="F328" s="94" t="str">
        <f>IF(D328="","",RTD("cqg.rtd", ,"ContractData",D328, "NetLastTrade",, "T"))</f>
        <v/>
      </c>
      <c r="G328" s="92" t="str">
        <f>IF(D328="","",RTD("cqg.rtd",,"StudyData",D328, "Vol", "VolType=Exchange,CoCType=Contract", "Vol","D","0","ALL",,,"False","T"))</f>
        <v/>
      </c>
      <c r="H328" s="92" t="str">
        <f>IF(D328="","",RTD("cqg.rtd",,"StudyData",D328, "Vol", "VolType=Exchange,CoCType=Contract", "Vol","D","-1","ALL",,,"False","T"))</f>
        <v/>
      </c>
      <c r="I328" s="92" t="str">
        <f t="shared" si="90"/>
        <v/>
      </c>
      <c r="J328" s="97"/>
      <c r="K328" s="98" t="str">
        <f>IF(D328="","",IF(ISERROR(RTD("cqg.rtd",,"ContractData",D328,"PerCentNetLastTrade",,"T")/100),"",RTD("cqg.rtd",,"ContractData",D328,"PerCentNetLastTrade",,"T")/100))</f>
        <v/>
      </c>
      <c r="L328" s="99" t="str">
        <f>IF(D328="","",IF(ISERROR(G328-H328),"",(G328-H328)/H328))</f>
        <v/>
      </c>
    </row>
    <row r="329" spans="3:12" x14ac:dyDescent="0.25">
      <c r="C329" s="92">
        <f t="shared" si="89"/>
        <v>2375</v>
      </c>
      <c r="D329" s="92" t="str">
        <f>IF(LEFT(RTD("cqg.rtd", ,"ContractData",$B$377&amp;C329, "Symbol",, "T"),3)="768","",RTD("cqg.rtd", ,"ContractData",$B$377&amp;C329, "Symbol",, "T"))</f>
        <v/>
      </c>
      <c r="E329" s="94" t="str">
        <f>IF(D329="","",RTD("cqg.rtd", ,"ContractData",D329, "LastPrice",, "T"))</f>
        <v/>
      </c>
      <c r="F329" s="94" t="str">
        <f>IF(D329="","",RTD("cqg.rtd", ,"ContractData",D329, "NetLastTrade",, "T"))</f>
        <v/>
      </c>
      <c r="G329" s="92" t="str">
        <f>IF(D329="","",RTD("cqg.rtd",,"StudyData",D329, "Vol", "VolType=Exchange,CoCType=Contract", "Vol","D","0","ALL",,,"False","T"))</f>
        <v/>
      </c>
      <c r="H329" s="92" t="str">
        <f>IF(D329="","",RTD("cqg.rtd",,"StudyData",D329, "Vol", "VolType=Exchange,CoCType=Contract", "Vol","D","-1","ALL",,,"False","T"))</f>
        <v/>
      </c>
      <c r="I329" s="92" t="str">
        <f t="shared" si="90"/>
        <v/>
      </c>
      <c r="J329" s="97"/>
      <c r="K329" s="98" t="str">
        <f>IF(D329="","",IF(ISERROR(RTD("cqg.rtd",,"ContractData",D329,"PerCentNetLastTrade",,"T")/100),"",RTD("cqg.rtd",,"ContractData",D329,"PerCentNetLastTrade",,"T")/100))</f>
        <v/>
      </c>
      <c r="L329" s="99" t="str">
        <f t="shared" ref="L329:L353" si="93">IF(D329="","",IF(ISERROR(G329-H329),"",(G329-H329)/H329))</f>
        <v/>
      </c>
    </row>
    <row r="330" spans="3:12" x14ac:dyDescent="0.25">
      <c r="C330" s="92">
        <f t="shared" si="89"/>
        <v>2400</v>
      </c>
      <c r="D330" s="92" t="str">
        <f>IF(LEFT(RTD("cqg.rtd", ,"ContractData",$B$377&amp;C330, "Symbol",, "T"),3)="768","",RTD("cqg.rtd", ,"ContractData",$B$377&amp;C330, "Symbol",, "T"))</f>
        <v/>
      </c>
      <c r="E330" s="94" t="str">
        <f>IF(D330="","",RTD("cqg.rtd", ,"ContractData",D330, "LastPrice",, "T"))</f>
        <v/>
      </c>
      <c r="F330" s="94" t="str">
        <f>IF(D330="","",RTD("cqg.rtd", ,"ContractData",D330, "NetLastTrade",, "T"))</f>
        <v/>
      </c>
      <c r="G330" s="92" t="str">
        <f>IF(D330="","",RTD("cqg.rtd",,"StudyData",D330, "Vol", "VolType=Exchange,CoCType=Contract", "Vol","D","0","ALL",,,"False","T"))</f>
        <v/>
      </c>
      <c r="H330" s="92" t="str">
        <f>IF(D330="","",RTD("cqg.rtd",,"StudyData",D330, "Vol", "VolType=Exchange,CoCType=Contract", "Vol","D","-1","ALL",,,"False","T"))</f>
        <v/>
      </c>
      <c r="I330" s="92" t="str">
        <f t="shared" si="90"/>
        <v/>
      </c>
      <c r="J330" s="97"/>
      <c r="K330" s="98" t="str">
        <f>IF(D330="","",IF(ISERROR(RTD("cqg.rtd",,"ContractData",D330,"PerCentNetLastTrade",,"T")/100),"",RTD("cqg.rtd",,"ContractData",D330,"PerCentNetLastTrade",,"T")/100))</f>
        <v/>
      </c>
      <c r="L330" s="99" t="str">
        <f t="shared" si="93"/>
        <v/>
      </c>
    </row>
    <row r="331" spans="3:12" x14ac:dyDescent="0.25">
      <c r="C331" s="92">
        <f t="shared" si="89"/>
        <v>2425</v>
      </c>
      <c r="D331" s="92" t="str">
        <f>IF(LEFT(RTD("cqg.rtd", ,"ContractData",$B$377&amp;C331, "Symbol",, "T"),3)="768","",RTD("cqg.rtd", ,"ContractData",$B$377&amp;C331, "Symbol",, "T"))</f>
        <v/>
      </c>
      <c r="E331" s="94" t="str">
        <f>IF(D331="","",RTD("cqg.rtd", ,"ContractData",D331, "LastPrice",, "T"))</f>
        <v/>
      </c>
      <c r="F331" s="94" t="str">
        <f>IF(D331="","",RTD("cqg.rtd", ,"ContractData",D331, "NetLastTrade",, "T"))</f>
        <v/>
      </c>
      <c r="G331" s="92" t="str">
        <f>IF(D331="","",RTD("cqg.rtd",,"StudyData",D331, "Vol", "VolType=Exchange,CoCType=Contract", "Vol","D","0","ALL",,,"False","T"))</f>
        <v/>
      </c>
      <c r="H331" s="92" t="str">
        <f>IF(D331="","",RTD("cqg.rtd",,"StudyData",D331, "Vol", "VolType=Exchange,CoCType=Contract", "Vol","D","-1","ALL",,,"False","T"))</f>
        <v/>
      </c>
      <c r="I331" s="92" t="str">
        <f t="shared" si="90"/>
        <v/>
      </c>
      <c r="J331" s="97"/>
      <c r="K331" s="98" t="str">
        <f>IF(D331="","",IF(ISERROR(RTD("cqg.rtd",,"ContractData",D331,"PerCentNetLastTrade",,"T")/100),"",RTD("cqg.rtd",,"ContractData",D331,"PerCentNetLastTrade",,"T")/100))</f>
        <v/>
      </c>
      <c r="L331" s="99" t="str">
        <f t="shared" si="93"/>
        <v/>
      </c>
    </row>
    <row r="332" spans="3:12" x14ac:dyDescent="0.25">
      <c r="C332" s="92">
        <f t="shared" si="89"/>
        <v>2450</v>
      </c>
      <c r="D332" s="92" t="str">
        <f>IF(LEFT(RTD("cqg.rtd", ,"ContractData",$B$377&amp;C332, "Symbol",, "T"),3)="768","",RTD("cqg.rtd", ,"ContractData",$B$377&amp;C332, "Symbol",, "T"))</f>
        <v/>
      </c>
      <c r="E332" s="94" t="str">
        <f>IF(D332="","",RTD("cqg.rtd", ,"ContractData",D332, "LastPrice",, "T"))</f>
        <v/>
      </c>
      <c r="F332" s="94" t="str">
        <f>IF(D332="","",RTD("cqg.rtd", ,"ContractData",D332, "NetLastTrade",, "T"))</f>
        <v/>
      </c>
      <c r="G332" s="92" t="str">
        <f>IF(D332="","",RTD("cqg.rtd",,"StudyData",D332, "Vol", "VolType=Exchange,CoCType=Contract", "Vol","D","0","ALL",,,"False","T"))</f>
        <v/>
      </c>
      <c r="H332" s="92" t="str">
        <f>IF(D332="","",RTD("cqg.rtd",,"StudyData",D332, "Vol", "VolType=Exchange,CoCType=Contract", "Vol","D","-1","ALL",,,"False","T"))</f>
        <v/>
      </c>
      <c r="I332" s="92" t="str">
        <f t="shared" si="90"/>
        <v/>
      </c>
      <c r="J332" s="97"/>
      <c r="K332" s="98" t="str">
        <f>IF(D332="","",IF(ISERROR(RTD("cqg.rtd",,"ContractData",D332,"PerCentNetLastTrade",,"T")/100),"",RTD("cqg.rtd",,"ContractData",D332,"PerCentNetLastTrade",,"T")/100))</f>
        <v/>
      </c>
      <c r="L332" s="99" t="str">
        <f t="shared" si="93"/>
        <v/>
      </c>
    </row>
    <row r="333" spans="3:12" x14ac:dyDescent="0.25">
      <c r="C333" s="92">
        <f t="shared" si="89"/>
        <v>2475</v>
      </c>
      <c r="D333" s="92" t="str">
        <f>IF(LEFT(RTD("cqg.rtd", ,"ContractData",$B$377&amp;C333, "Symbol",, "T"),3)="768","",RTD("cqg.rtd", ,"ContractData",$B$377&amp;C333, "Symbol",, "T"))</f>
        <v/>
      </c>
      <c r="E333" s="94" t="str">
        <f>IF(D333="","",RTD("cqg.rtd", ,"ContractData",D333, "LastPrice",, "T"))</f>
        <v/>
      </c>
      <c r="F333" s="94" t="str">
        <f>IF(D333="","",RTD("cqg.rtd", ,"ContractData",D333, "NetLastTrade",, "T"))</f>
        <v/>
      </c>
      <c r="G333" s="92" t="str">
        <f>IF(D333="","",RTD("cqg.rtd",,"StudyData",D333, "Vol", "VolType=Exchange,CoCType=Contract", "Vol","D","0","ALL",,,"False","T"))</f>
        <v/>
      </c>
      <c r="H333" s="92" t="str">
        <f>IF(D333="","",RTD("cqg.rtd",,"StudyData",D333, "Vol", "VolType=Exchange,CoCType=Contract", "Vol","D","-1","ALL",,,"False","T"))</f>
        <v/>
      </c>
      <c r="I333" s="92" t="str">
        <f t="shared" si="90"/>
        <v/>
      </c>
      <c r="J333" s="97"/>
      <c r="K333" s="98" t="str">
        <f>IF(D333="","",IF(ISERROR(RTD("cqg.rtd",,"ContractData",D333,"PerCentNetLastTrade",,"T")/100),"",RTD("cqg.rtd",,"ContractData",D333,"PerCentNetLastTrade",,"T")/100))</f>
        <v/>
      </c>
      <c r="L333" s="99" t="str">
        <f t="shared" si="93"/>
        <v/>
      </c>
    </row>
    <row r="334" spans="3:12" x14ac:dyDescent="0.25">
      <c r="C334" s="92">
        <f t="shared" si="89"/>
        <v>2500</v>
      </c>
      <c r="D334" s="92" t="str">
        <f>IF(LEFT(RTD("cqg.rtd", ,"ContractData",$B$377&amp;C334, "Symbol",, "T"),3)="768","",RTD("cqg.rtd", ,"ContractData",$B$377&amp;C334, "Symbol",, "T"))</f>
        <v/>
      </c>
      <c r="E334" s="94" t="str">
        <f>IF(D334="","",RTD("cqg.rtd", ,"ContractData",D334, "LastPrice",, "T"))</f>
        <v/>
      </c>
      <c r="F334" s="94" t="str">
        <f>IF(D334="","",RTD("cqg.rtd", ,"ContractData",D334, "NetLastTrade",, "T"))</f>
        <v/>
      </c>
      <c r="G334" s="92" t="str">
        <f>IF(D334="","",RTD("cqg.rtd",,"StudyData",D334, "Vol", "VolType=Exchange,CoCType=Contract", "Vol","D","0","ALL",,,"False","T"))</f>
        <v/>
      </c>
      <c r="H334" s="92" t="str">
        <f>IF(D334="","",RTD("cqg.rtd",,"StudyData",D334, "Vol", "VolType=Exchange,CoCType=Contract", "Vol","D","-1","ALL",,,"False","T"))</f>
        <v/>
      </c>
      <c r="I334" s="92" t="str">
        <f t="shared" si="90"/>
        <v/>
      </c>
      <c r="J334" s="97"/>
      <c r="K334" s="98" t="str">
        <f>IF(D334="","",IF(ISERROR(RTD("cqg.rtd",,"ContractData",D334,"PerCentNetLastTrade",,"T")/100),"",RTD("cqg.rtd",,"ContractData",D334,"PerCentNetLastTrade",,"T")/100))</f>
        <v/>
      </c>
      <c r="L334" s="99" t="str">
        <f t="shared" si="93"/>
        <v/>
      </c>
    </row>
    <row r="335" spans="3:12" x14ac:dyDescent="0.25">
      <c r="C335" s="92">
        <f t="shared" si="89"/>
        <v>2525</v>
      </c>
      <c r="D335" s="92" t="str">
        <f>IF(LEFT(RTD("cqg.rtd", ,"ContractData",$B$377&amp;C335, "Symbol",, "T"),3)="768","",RTD("cqg.rtd", ,"ContractData",$B$377&amp;C335, "Symbol",, "T"))</f>
        <v/>
      </c>
      <c r="E335" s="94" t="str">
        <f>IF(D335="","",RTD("cqg.rtd", ,"ContractData",D335, "LastPrice",, "T"))</f>
        <v/>
      </c>
      <c r="F335" s="94" t="str">
        <f>IF(D335="","",RTD("cqg.rtd", ,"ContractData",D335, "NetLastTrade",, "T"))</f>
        <v/>
      </c>
      <c r="G335" s="92" t="str">
        <f>IF(D335="","",RTD("cqg.rtd",,"StudyData",D335, "Vol", "VolType=Exchange,CoCType=Contract", "Vol","D","0","ALL",,,"False","T"))</f>
        <v/>
      </c>
      <c r="H335" s="92" t="str">
        <f>IF(D335="","",RTD("cqg.rtd",,"StudyData",D335, "Vol", "VolType=Exchange,CoCType=Contract", "Vol","D","-1","ALL",,,"False","T"))</f>
        <v/>
      </c>
      <c r="I335" s="92" t="str">
        <f t="shared" si="90"/>
        <v/>
      </c>
      <c r="J335" s="97"/>
      <c r="K335" s="98" t="str">
        <f>IF(D335="","",IF(ISERROR(RTD("cqg.rtd",,"ContractData",D335,"PerCentNetLastTrade",,"T")/100),"",RTD("cqg.rtd",,"ContractData",D335,"PerCentNetLastTrade",,"T")/100))</f>
        <v/>
      </c>
      <c r="L335" s="99" t="str">
        <f t="shared" si="93"/>
        <v/>
      </c>
    </row>
    <row r="336" spans="3:12" x14ac:dyDescent="0.25">
      <c r="C336" s="92">
        <f>IF(LEFT($B$267,3)="768","",C337-25)</f>
        <v>2550</v>
      </c>
      <c r="D336" s="92" t="str">
        <f>IF(LEFT(RTD("cqg.rtd", ,"ContractData",$B$377&amp;C336, "Symbol",, "T"),3)="768","",RTD("cqg.rtd", ,"ContractData",$B$377&amp;C336, "Symbol",, "T"))</f>
        <v/>
      </c>
      <c r="E336" s="94" t="str">
        <f>IF(D336="","",RTD("cqg.rtd", ,"ContractData",D336, "LastPrice",, "T"))</f>
        <v/>
      </c>
      <c r="F336" s="94" t="str">
        <f>IF(D336="","",RTD("cqg.rtd", ,"ContractData",D336, "NetLastTrade",, "T"))</f>
        <v/>
      </c>
      <c r="G336" s="92" t="str">
        <f>IF(D336="","",RTD("cqg.rtd",,"StudyData",D336, "Vol", "VolType=Exchange,CoCType=Contract", "Vol","D","0","ALL",,,"False","T"))</f>
        <v/>
      </c>
      <c r="H336" s="92" t="str">
        <f>IF(D336="","",RTD("cqg.rtd",,"StudyData",D336, "Vol", "VolType=Exchange,CoCType=Contract", "Vol","D","-1","ALL",,,"False","T"))</f>
        <v/>
      </c>
      <c r="I336" s="92" t="str">
        <f t="shared" si="90"/>
        <v/>
      </c>
      <c r="J336" s="97"/>
      <c r="K336" s="98" t="str">
        <f>IF(D336="","",IF(ISERROR(RTD("cqg.rtd",,"ContractData",D336,"PerCentNetLastTrade",,"T")/100),"",RTD("cqg.rtd",,"ContractData",D336,"PerCentNetLastTrade",,"T")/100))</f>
        <v/>
      </c>
      <c r="L336" s="99" t="str">
        <f t="shared" si="93"/>
        <v/>
      </c>
    </row>
    <row r="337" spans="2:12" x14ac:dyDescent="0.25">
      <c r="B337" s="92" t="str">
        <f>LEFT(RTD("cqg.rtd", ,"ContractData", "P.US.KOS?5", "Symbol",, "T"),11)</f>
        <v>P.US.KOSG15</v>
      </c>
      <c r="C337" s="92" t="str">
        <f>IF(LEFT($B$267,3)="768","",RIGHT(RTD("cqg.rtd", ,"ContractData", "P.US.KOS?4", "Symbol",, "T"),4))</f>
        <v>2575</v>
      </c>
      <c r="D337" s="92" t="str">
        <f>IF(LEFT(RTD("cqg.rtd", ,"ContractData",$B$377&amp;C337, "Symbol",, "T"),3)="768","",RTD("cqg.rtd", ,"ContractData",$B$377&amp;C337, "Symbol",, "T"))</f>
        <v/>
      </c>
      <c r="E337" s="94" t="str">
        <f>IF(D337="","",RTD("cqg.rtd", ,"ContractData",D337, "LastPrice",, "T"))</f>
        <v/>
      </c>
      <c r="F337" s="94" t="str">
        <f>IF(D337="","",RTD("cqg.rtd", ,"ContractData",D337, "NetLastTrade",, "T"))</f>
        <v/>
      </c>
      <c r="G337" s="92" t="str">
        <f>IF(D337="","",RTD("cqg.rtd",,"StudyData",D337, "Vol", "VolType=Exchange,CoCType=Contract", "Vol","D","0","ALL",,,"False","T"))</f>
        <v/>
      </c>
      <c r="H337" s="92" t="str">
        <f>IF(D337="","",RTD("cqg.rtd",,"StudyData",D337, "Vol", "VolType=Exchange,CoCType=Contract", "Vol","D","-1","ALL",,,"False","T"))</f>
        <v/>
      </c>
      <c r="I337" s="92" t="str">
        <f t="shared" si="90"/>
        <v/>
      </c>
      <c r="J337" s="97"/>
      <c r="K337" s="98" t="str">
        <f>IF(D337="","",IF(ISERROR(RTD("cqg.rtd",,"ContractData",D337,"PerCentNetLastTrade",,"T")/100),"",RTD("cqg.rtd",,"ContractData",D337,"PerCentNetLastTrade",,"T")/100))</f>
        <v/>
      </c>
      <c r="L337" s="99" t="str">
        <f t="shared" si="93"/>
        <v/>
      </c>
    </row>
    <row r="338" spans="2:12" x14ac:dyDescent="0.25">
      <c r="C338" s="92">
        <f>IF(LEFT($B$267,3)="768","",C337+25)</f>
        <v>2600</v>
      </c>
      <c r="D338" s="92" t="str">
        <f>IF(LEFT(RTD("cqg.rtd", ,"ContractData",$B$377&amp;C338, "Symbol",, "T"),3)="768","",RTD("cqg.rtd", ,"ContractData",$B$377&amp;C338, "Symbol",, "T"))</f>
        <v/>
      </c>
      <c r="E338" s="94" t="str">
        <f>IF(D338="","",RTD("cqg.rtd", ,"ContractData",D338, "LastPrice",, "T"))</f>
        <v/>
      </c>
      <c r="F338" s="94" t="str">
        <f>IF(D338="","",RTD("cqg.rtd", ,"ContractData",D338, "NetLastTrade",, "T"))</f>
        <v/>
      </c>
      <c r="G338" s="92" t="str">
        <f>IF(D338="","",RTD("cqg.rtd",,"StudyData",D338, "Vol", "VolType=Exchange,CoCType=Contract", "Vol","D","0","ALL",,,"False","T"))</f>
        <v/>
      </c>
      <c r="H338" s="92" t="str">
        <f>IF(D338="","",RTD("cqg.rtd",,"StudyData",D338, "Vol", "VolType=Exchange,CoCType=Contract", "Vol","D","-1","ALL",,,"False","T"))</f>
        <v/>
      </c>
      <c r="I338" s="92" t="str">
        <f t="shared" si="90"/>
        <v/>
      </c>
      <c r="J338" s="97"/>
      <c r="K338" s="98" t="str">
        <f>IF(D338="","",IF(ISERROR(RTD("cqg.rtd",,"ContractData",D338,"PerCentNetLastTrade",,"T")/100),"",RTD("cqg.rtd",,"ContractData",D338,"PerCentNetLastTrade",,"T")/100))</f>
        <v/>
      </c>
      <c r="L338" s="99" t="str">
        <f t="shared" si="93"/>
        <v/>
      </c>
    </row>
    <row r="339" spans="2:12" x14ac:dyDescent="0.25">
      <c r="C339" s="92">
        <f t="shared" ref="C339:C353" si="94">IF(LEFT($B$267,3)="768","",C338+25)</f>
        <v>2625</v>
      </c>
      <c r="D339" s="92" t="str">
        <f>IF(LEFT(RTD("cqg.rtd", ,"ContractData",$B$377&amp;C339, "Symbol",, "T"),3)="768","",RTD("cqg.rtd", ,"ContractData",$B$377&amp;C339, "Symbol",, "T"))</f>
        <v/>
      </c>
      <c r="E339" s="94" t="str">
        <f>IF(D339="","",RTD("cqg.rtd", ,"ContractData",D339, "LastPrice",, "T"))</f>
        <v/>
      </c>
      <c r="F339" s="94" t="str">
        <f>IF(D339="","",RTD("cqg.rtd", ,"ContractData",D339, "NetLastTrade",, "T"))</f>
        <v/>
      </c>
      <c r="G339" s="92" t="str">
        <f>IF(D339="","",RTD("cqg.rtd",,"StudyData",D339, "Vol", "VolType=Exchange,CoCType=Contract", "Vol","D","0","ALL",,,"False","T"))</f>
        <v/>
      </c>
      <c r="H339" s="92" t="str">
        <f>IF(D339="","",RTD("cqg.rtd",,"StudyData",D339, "Vol", "VolType=Exchange,CoCType=Contract", "Vol","D","-1","ALL",,,"False","T"))</f>
        <v/>
      </c>
      <c r="I339" s="92" t="str">
        <f t="shared" si="90"/>
        <v/>
      </c>
      <c r="J339" s="97"/>
      <c r="K339" s="98" t="str">
        <f>IF(D339="","",IF(ISERROR(RTD("cqg.rtd",,"ContractData",D339,"PerCentNetLastTrade",,"T")/100),"",RTD("cqg.rtd",,"ContractData",D339,"PerCentNetLastTrade",,"T")/100))</f>
        <v/>
      </c>
      <c r="L339" s="99" t="str">
        <f t="shared" si="93"/>
        <v/>
      </c>
    </row>
    <row r="340" spans="2:12" x14ac:dyDescent="0.25">
      <c r="C340" s="92">
        <f t="shared" si="94"/>
        <v>2650</v>
      </c>
      <c r="D340" s="92" t="str">
        <f>IF(LEFT(RTD("cqg.rtd", ,"ContractData",$B$377&amp;C340, "Symbol",, "T"),3)="768","",RTD("cqg.rtd", ,"ContractData",$B$377&amp;C340, "Symbol",, "T"))</f>
        <v/>
      </c>
      <c r="E340" s="94" t="str">
        <f>IF(D340="","",RTD("cqg.rtd", ,"ContractData",D340, "LastPrice",, "T"))</f>
        <v/>
      </c>
      <c r="F340" s="94" t="str">
        <f>IF(D340="","",RTD("cqg.rtd", ,"ContractData",D340, "NetLastTrade",, "T"))</f>
        <v/>
      </c>
      <c r="G340" s="92" t="str">
        <f>IF(D340="","",RTD("cqg.rtd",,"StudyData",D340, "Vol", "VolType=Exchange,CoCType=Contract", "Vol","D","0","ALL",,,"False","T"))</f>
        <v/>
      </c>
      <c r="H340" s="92" t="str">
        <f>IF(D340="","",RTD("cqg.rtd",,"StudyData",D340, "Vol", "VolType=Exchange,CoCType=Contract", "Vol","D","-1","ALL",,,"False","T"))</f>
        <v/>
      </c>
      <c r="I340" s="92" t="str">
        <f t="shared" si="90"/>
        <v/>
      </c>
      <c r="J340" s="97"/>
      <c r="K340" s="98" t="str">
        <f>IF(D340="","",IF(ISERROR(RTD("cqg.rtd",,"ContractData",D340,"PerCentNetLastTrade",,"T")/100),"",RTD("cqg.rtd",,"ContractData",D340,"PerCentNetLastTrade",,"T")/100))</f>
        <v/>
      </c>
      <c r="L340" s="99" t="str">
        <f t="shared" si="93"/>
        <v/>
      </c>
    </row>
    <row r="341" spans="2:12" x14ac:dyDescent="0.25">
      <c r="C341" s="92">
        <f t="shared" si="94"/>
        <v>2675</v>
      </c>
      <c r="D341" s="92" t="str">
        <f>IF(LEFT(RTD("cqg.rtd", ,"ContractData",$B$377&amp;C341, "Symbol",, "T"),3)="768","",RTD("cqg.rtd", ,"ContractData",$B$377&amp;C341, "Symbol",, "T"))</f>
        <v/>
      </c>
      <c r="E341" s="94" t="str">
        <f>IF(D341="","",RTD("cqg.rtd", ,"ContractData",D341, "LastPrice",, "T"))</f>
        <v/>
      </c>
      <c r="F341" s="94" t="str">
        <f>IF(D341="","",RTD("cqg.rtd", ,"ContractData",D341, "NetLastTrade",, "T"))</f>
        <v/>
      </c>
      <c r="G341" s="92" t="str">
        <f>IF(D341="","",RTD("cqg.rtd",,"StudyData",D341, "Vol", "VolType=Exchange,CoCType=Contract", "Vol","D","0","ALL",,,"False","T"))</f>
        <v/>
      </c>
      <c r="H341" s="92" t="str">
        <f>IF(D341="","",RTD("cqg.rtd",,"StudyData",D341, "Vol", "VolType=Exchange,CoCType=Contract", "Vol","D","-1","ALL",,,"False","T"))</f>
        <v/>
      </c>
      <c r="I341" s="92" t="str">
        <f t="shared" si="90"/>
        <v/>
      </c>
      <c r="J341" s="97"/>
      <c r="K341" s="98" t="str">
        <f>IF(D341="","",IF(ISERROR(RTD("cqg.rtd",,"ContractData",D341,"PerCentNetLastTrade",,"T")/100),"",RTD("cqg.rtd",,"ContractData",D341,"PerCentNetLastTrade",,"T")/100))</f>
        <v/>
      </c>
      <c r="L341" s="99" t="str">
        <f t="shared" si="93"/>
        <v/>
      </c>
    </row>
    <row r="342" spans="2:12" x14ac:dyDescent="0.25">
      <c r="C342" s="92">
        <f t="shared" si="94"/>
        <v>2700</v>
      </c>
      <c r="D342" s="92" t="str">
        <f>IF(LEFT(RTD("cqg.rtd", ,"ContractData",$B$377&amp;C342, "Symbol",, "T"),3)="768","",RTD("cqg.rtd", ,"ContractData",$B$377&amp;C342, "Symbol",, "T"))</f>
        <v/>
      </c>
      <c r="E342" s="94" t="str">
        <f>IF(D342="","",RTD("cqg.rtd", ,"ContractData",D342, "LastPrice",, "T"))</f>
        <v/>
      </c>
      <c r="F342" s="94" t="str">
        <f>IF(D342="","",RTD("cqg.rtd", ,"ContractData",D342, "NetLastTrade",, "T"))</f>
        <v/>
      </c>
      <c r="G342" s="92" t="str">
        <f>IF(D342="","",RTD("cqg.rtd",,"StudyData",D342, "Vol", "VolType=Exchange,CoCType=Contract", "Vol","D","0","ALL",,,"False","T"))</f>
        <v/>
      </c>
      <c r="H342" s="92" t="str">
        <f>IF(D342="","",RTD("cqg.rtd",,"StudyData",D342, "Vol", "VolType=Exchange,CoCType=Contract", "Vol","D","-1","ALL",,,"False","T"))</f>
        <v/>
      </c>
      <c r="I342" s="92" t="str">
        <f t="shared" si="90"/>
        <v/>
      </c>
      <c r="J342" s="97"/>
      <c r="K342" s="98" t="str">
        <f>IF(D342="","",IF(ISERROR(RTD("cqg.rtd",,"ContractData",D342,"PerCentNetLastTrade",,"T")/100),"",RTD("cqg.rtd",,"ContractData",D342,"PerCentNetLastTrade",,"T")/100))</f>
        <v/>
      </c>
      <c r="L342" s="99" t="str">
        <f t="shared" si="93"/>
        <v/>
      </c>
    </row>
    <row r="343" spans="2:12" x14ac:dyDescent="0.25">
      <c r="C343" s="92">
        <f t="shared" si="94"/>
        <v>2725</v>
      </c>
      <c r="D343" s="92" t="str">
        <f>IF(LEFT(RTD("cqg.rtd", ,"ContractData",$B$377&amp;C343, "Symbol",, "T"),3)="768","",RTD("cqg.rtd", ,"ContractData",$B$377&amp;C343, "Symbol",, "T"))</f>
        <v/>
      </c>
      <c r="E343" s="94" t="str">
        <f>IF(D343="","",RTD("cqg.rtd", ,"ContractData",D343, "LastPrice",, "T"))</f>
        <v/>
      </c>
      <c r="F343" s="94" t="str">
        <f>IF(D343="","",RTD("cqg.rtd", ,"ContractData",D343, "NetLastTrade",, "T"))</f>
        <v/>
      </c>
      <c r="G343" s="92" t="str">
        <f>IF(D343="","",RTD("cqg.rtd",,"StudyData",D343, "Vol", "VolType=Exchange,CoCType=Contract", "Vol","D","0","ALL",,,"False","T"))</f>
        <v/>
      </c>
      <c r="H343" s="92" t="str">
        <f>IF(D343="","",RTD("cqg.rtd",,"StudyData",D343, "Vol", "VolType=Exchange,CoCType=Contract", "Vol","D","-1","ALL",,,"False","T"))</f>
        <v/>
      </c>
      <c r="I343" s="92" t="str">
        <f t="shared" si="90"/>
        <v/>
      </c>
      <c r="J343" s="97"/>
      <c r="K343" s="98" t="str">
        <f>IF(D343="","",IF(ISERROR(RTD("cqg.rtd",,"ContractData",D343,"PerCentNetLastTrade",,"T")/100),"",RTD("cqg.rtd",,"ContractData",D343,"PerCentNetLastTrade",,"T")/100))</f>
        <v/>
      </c>
      <c r="L343" s="99" t="str">
        <f t="shared" si="93"/>
        <v/>
      </c>
    </row>
    <row r="344" spans="2:12" x14ac:dyDescent="0.25">
      <c r="C344" s="92">
        <f t="shared" si="94"/>
        <v>2750</v>
      </c>
      <c r="D344" s="92" t="str">
        <f>IF(LEFT(RTD("cqg.rtd", ,"ContractData",$B$377&amp;C344, "Symbol",, "T"),3)="768","",RTD("cqg.rtd", ,"ContractData",$B$377&amp;C344, "Symbol",, "T"))</f>
        <v/>
      </c>
      <c r="E344" s="94" t="str">
        <f>IF(D344="","",RTD("cqg.rtd", ,"ContractData",D344, "LastPrice",, "T"))</f>
        <v/>
      </c>
      <c r="F344" s="94" t="str">
        <f>IF(D344="","",RTD("cqg.rtd", ,"ContractData",D344, "NetLastTrade",, "T"))</f>
        <v/>
      </c>
      <c r="G344" s="92" t="str">
        <f>IF(D344="","",RTD("cqg.rtd",,"StudyData",D344, "Vol", "VolType=Exchange,CoCType=Contract", "Vol","D","0","ALL",,,"False","T"))</f>
        <v/>
      </c>
      <c r="H344" s="92" t="str">
        <f>IF(D344="","",RTD("cqg.rtd",,"StudyData",D344, "Vol", "VolType=Exchange,CoCType=Contract", "Vol","D","-1","ALL",,,"False","T"))</f>
        <v/>
      </c>
      <c r="I344" s="92" t="str">
        <f t="shared" si="90"/>
        <v/>
      </c>
      <c r="J344" s="97"/>
      <c r="K344" s="98" t="str">
        <f>IF(D344="","",IF(ISERROR(RTD("cqg.rtd",,"ContractData",D344,"PerCentNetLastTrade",,"T")/100),"",RTD("cqg.rtd",,"ContractData",D344,"PerCentNetLastTrade",,"T")/100))</f>
        <v/>
      </c>
      <c r="L344" s="99" t="str">
        <f t="shared" si="93"/>
        <v/>
      </c>
    </row>
    <row r="345" spans="2:12" x14ac:dyDescent="0.25">
      <c r="C345" s="92">
        <f t="shared" si="94"/>
        <v>2775</v>
      </c>
      <c r="D345" s="92" t="str">
        <f>IF(LEFT(RTD("cqg.rtd", ,"ContractData",$B$377&amp;C345, "Symbol",, "T"),3)="768","",RTD("cqg.rtd", ,"ContractData",$B$377&amp;C345, "Symbol",, "T"))</f>
        <v/>
      </c>
      <c r="E345" s="94" t="str">
        <f>IF(D345="","",RTD("cqg.rtd", ,"ContractData",D345, "LastPrice",, "T"))</f>
        <v/>
      </c>
      <c r="F345" s="94" t="str">
        <f>IF(D345="","",RTD("cqg.rtd", ,"ContractData",D345, "NetLastTrade",, "T"))</f>
        <v/>
      </c>
      <c r="G345" s="92" t="str">
        <f>IF(D345="","",RTD("cqg.rtd",,"StudyData",D345, "Vol", "VolType=Exchange,CoCType=Contract", "Vol","D","0","ALL",,,"False","T"))</f>
        <v/>
      </c>
      <c r="H345" s="92" t="str">
        <f>IF(D345="","",RTD("cqg.rtd",,"StudyData",D345, "Vol", "VolType=Exchange,CoCType=Contract", "Vol","D","-1","ALL",,,"False","T"))</f>
        <v/>
      </c>
      <c r="I345" s="92" t="str">
        <f t="shared" si="90"/>
        <v/>
      </c>
      <c r="J345" s="97"/>
      <c r="K345" s="98" t="str">
        <f>IF(D345="","",IF(ISERROR(RTD("cqg.rtd",,"ContractData",D345,"PerCentNetLastTrade",,"T")/100),"",RTD("cqg.rtd",,"ContractData",D345,"PerCentNetLastTrade",,"T")/100))</f>
        <v/>
      </c>
      <c r="L345" s="99" t="str">
        <f t="shared" si="93"/>
        <v/>
      </c>
    </row>
    <row r="346" spans="2:12" x14ac:dyDescent="0.25">
      <c r="C346" s="92">
        <f t="shared" si="94"/>
        <v>2800</v>
      </c>
      <c r="D346" s="92" t="str">
        <f>IF(LEFT(RTD("cqg.rtd", ,"ContractData",$B$377&amp;C346, "Symbol",, "T"),3)="768","",RTD("cqg.rtd", ,"ContractData",$B$377&amp;C346, "Symbol",, "T"))</f>
        <v/>
      </c>
      <c r="E346" s="94" t="str">
        <f>IF(D346="","",RTD("cqg.rtd", ,"ContractData",D346, "LastPrice",, "T"))</f>
        <v/>
      </c>
      <c r="F346" s="94" t="str">
        <f>IF(D346="","",RTD("cqg.rtd", ,"ContractData",D346, "NetLastTrade",, "T"))</f>
        <v/>
      </c>
      <c r="G346" s="92" t="str">
        <f>IF(D346="","",RTD("cqg.rtd",,"StudyData",D346, "Vol", "VolType=Exchange,CoCType=Contract", "Vol","D","0","ALL",,,"False","T"))</f>
        <v/>
      </c>
      <c r="H346" s="92" t="str">
        <f>IF(D346="","",RTD("cqg.rtd",,"StudyData",D346, "Vol", "VolType=Exchange,CoCType=Contract", "Vol","D","-1","ALL",,,"False","T"))</f>
        <v/>
      </c>
      <c r="I346" s="92" t="str">
        <f t="shared" si="90"/>
        <v/>
      </c>
      <c r="J346" s="97"/>
      <c r="K346" s="98" t="str">
        <f>IF(D346="","",IF(ISERROR(RTD("cqg.rtd",,"ContractData",D346,"PerCentNetLastTrade",,"T")/100),"",RTD("cqg.rtd",,"ContractData",D346,"PerCentNetLastTrade",,"T")/100))</f>
        <v/>
      </c>
      <c r="L346" s="99" t="str">
        <f t="shared" si="93"/>
        <v/>
      </c>
    </row>
    <row r="347" spans="2:12" x14ac:dyDescent="0.25">
      <c r="C347" s="92">
        <f t="shared" si="94"/>
        <v>2825</v>
      </c>
      <c r="D347" s="92" t="str">
        <f>IF(LEFT(RTD("cqg.rtd", ,"ContractData",$B$377&amp;C347, "Symbol",, "T"),3)="768","",RTD("cqg.rtd", ,"ContractData",$B$377&amp;C347, "Symbol",, "T"))</f>
        <v/>
      </c>
      <c r="E347" s="94" t="str">
        <f>IF(D347="","",RTD("cqg.rtd", ,"ContractData",D347, "LastPrice",, "T"))</f>
        <v/>
      </c>
      <c r="F347" s="94" t="str">
        <f>IF(D347="","",RTD("cqg.rtd", ,"ContractData",D347, "NetLastTrade",, "T"))</f>
        <v/>
      </c>
      <c r="G347" s="92" t="str">
        <f>IF(D347="","",RTD("cqg.rtd",,"StudyData",D347, "Vol", "VolType=Exchange,CoCType=Contract", "Vol","D","0","ALL",,,"False","T"))</f>
        <v/>
      </c>
      <c r="H347" s="92" t="str">
        <f>IF(D347="","",RTD("cqg.rtd",,"StudyData",D347, "Vol", "VolType=Exchange,CoCType=Contract", "Vol","D","-1","ALL",,,"False","T"))</f>
        <v/>
      </c>
      <c r="I347" s="92" t="str">
        <f t="shared" si="90"/>
        <v/>
      </c>
      <c r="J347" s="97"/>
      <c r="K347" s="98" t="str">
        <f>IF(D347="","",IF(ISERROR(RTD("cqg.rtd",,"ContractData",D347,"PerCentNetLastTrade",,"T")/100),"",RTD("cqg.rtd",,"ContractData",D347,"PerCentNetLastTrade",,"T")/100))</f>
        <v/>
      </c>
      <c r="L347" s="99" t="str">
        <f t="shared" si="93"/>
        <v/>
      </c>
    </row>
    <row r="348" spans="2:12" x14ac:dyDescent="0.25">
      <c r="C348" s="92">
        <f t="shared" si="94"/>
        <v>2850</v>
      </c>
      <c r="D348" s="92" t="str">
        <f>IF(LEFT(RTD("cqg.rtd", ,"ContractData",$B$377&amp;C348, "Symbol",, "T"),3)="768","",RTD("cqg.rtd", ,"ContractData",$B$377&amp;C348, "Symbol",, "T"))</f>
        <v/>
      </c>
      <c r="E348" s="94" t="str">
        <f>IF(D348="","",RTD("cqg.rtd", ,"ContractData",D348, "LastPrice",, "T"))</f>
        <v/>
      </c>
      <c r="F348" s="94" t="str">
        <f>IF(D348="","",RTD("cqg.rtd", ,"ContractData",D348, "NetLastTrade",, "T"))</f>
        <v/>
      </c>
      <c r="G348" s="92" t="str">
        <f>IF(D348="","",RTD("cqg.rtd",,"StudyData",D348, "Vol", "VolType=Exchange,CoCType=Contract", "Vol","D","0","ALL",,,"False","T"))</f>
        <v/>
      </c>
      <c r="H348" s="92" t="str">
        <f>IF(D348="","",RTD("cqg.rtd",,"StudyData",D348, "Vol", "VolType=Exchange,CoCType=Contract", "Vol","D","-1","ALL",,,"False","T"))</f>
        <v/>
      </c>
      <c r="I348" s="92" t="str">
        <f t="shared" si="90"/>
        <v/>
      </c>
      <c r="J348" s="97"/>
      <c r="K348" s="98" t="str">
        <f>IF(D348="","",IF(ISERROR(RTD("cqg.rtd",,"ContractData",D348,"PerCentNetLastTrade",,"T")/100),"",RTD("cqg.rtd",,"ContractData",D348,"PerCentNetLastTrade",,"T")/100))</f>
        <v/>
      </c>
      <c r="L348" s="99" t="str">
        <f t="shared" si="93"/>
        <v/>
      </c>
    </row>
    <row r="349" spans="2:12" x14ac:dyDescent="0.25">
      <c r="C349" s="92">
        <f t="shared" si="94"/>
        <v>2875</v>
      </c>
      <c r="D349" s="92" t="str">
        <f>IF(LEFT(RTD("cqg.rtd", ,"ContractData",$B$377&amp;C349, "Symbol",, "T"),3)="768","",RTD("cqg.rtd", ,"ContractData",$B$377&amp;C349, "Symbol",, "T"))</f>
        <v/>
      </c>
      <c r="E349" s="94" t="str">
        <f>IF(D349="","",RTD("cqg.rtd", ,"ContractData",D349, "LastPrice",, "T"))</f>
        <v/>
      </c>
      <c r="F349" s="94" t="str">
        <f>IF(D349="","",RTD("cqg.rtd", ,"ContractData",D349, "NetLastTrade",, "T"))</f>
        <v/>
      </c>
      <c r="G349" s="92" t="str">
        <f>IF(D349="","",RTD("cqg.rtd",,"StudyData",D349, "Vol", "VolType=Exchange,CoCType=Contract", "Vol","D","0","ALL",,,"False","T"))</f>
        <v/>
      </c>
      <c r="H349" s="92" t="str">
        <f>IF(D349="","",RTD("cqg.rtd",,"StudyData",D349, "Vol", "VolType=Exchange,CoCType=Contract", "Vol","D","-1","ALL",,,"False","T"))</f>
        <v/>
      </c>
      <c r="I349" s="92" t="str">
        <f t="shared" si="90"/>
        <v/>
      </c>
      <c r="J349" s="97"/>
      <c r="K349" s="98" t="str">
        <f>IF(D349="","",IF(ISERROR(RTD("cqg.rtd",,"ContractData",D349,"PerCentNetLastTrade",,"T")/100),"",RTD("cqg.rtd",,"ContractData",D349,"PerCentNetLastTrade",,"T")/100))</f>
        <v/>
      </c>
      <c r="L349" s="99" t="str">
        <f t="shared" si="93"/>
        <v/>
      </c>
    </row>
    <row r="350" spans="2:12" x14ac:dyDescent="0.25">
      <c r="C350" s="92">
        <f t="shared" si="94"/>
        <v>2900</v>
      </c>
      <c r="D350" s="92" t="str">
        <f>IF(LEFT(RTD("cqg.rtd", ,"ContractData",$B$377&amp;C350, "Symbol",, "T"),3)="768","",RTD("cqg.rtd", ,"ContractData",$B$377&amp;C350, "Symbol",, "T"))</f>
        <v/>
      </c>
      <c r="E350" s="94" t="str">
        <f>IF(D350="","",RTD("cqg.rtd", ,"ContractData",D350, "LastPrice",, "T"))</f>
        <v/>
      </c>
      <c r="F350" s="94" t="str">
        <f>IF(D350="","",RTD("cqg.rtd", ,"ContractData",D350, "NetLastTrade",, "T"))</f>
        <v/>
      </c>
      <c r="G350" s="92" t="str">
        <f>IF(D350="","",RTD("cqg.rtd",,"StudyData",D350, "Vol", "VolType=Exchange,CoCType=Contract", "Vol","D","0","ALL",,,"False","T"))</f>
        <v/>
      </c>
      <c r="H350" s="92" t="str">
        <f>IF(D350="","",RTD("cqg.rtd",,"StudyData",D350, "Vol", "VolType=Exchange,CoCType=Contract", "Vol","D","-1","ALL",,,"False","T"))</f>
        <v/>
      </c>
      <c r="I350" s="92" t="str">
        <f t="shared" si="90"/>
        <v/>
      </c>
      <c r="J350" s="97"/>
      <c r="K350" s="98" t="str">
        <f>IF(D350="","",IF(ISERROR(RTD("cqg.rtd",,"ContractData",D350,"PerCentNetLastTrade",,"T")/100),"",RTD("cqg.rtd",,"ContractData",D350,"PerCentNetLastTrade",,"T")/100))</f>
        <v/>
      </c>
      <c r="L350" s="99" t="str">
        <f t="shared" si="93"/>
        <v/>
      </c>
    </row>
    <row r="351" spans="2:12" x14ac:dyDescent="0.25">
      <c r="C351" s="92">
        <f t="shared" si="94"/>
        <v>2925</v>
      </c>
      <c r="D351" s="92" t="str">
        <f>IF(LEFT(RTD("cqg.rtd", ,"ContractData",$B$377&amp;C351, "Symbol",, "T"),3)="768","",RTD("cqg.rtd", ,"ContractData",$B$377&amp;C351, "Symbol",, "T"))</f>
        <v/>
      </c>
      <c r="E351" s="94" t="str">
        <f>IF(D351="","",RTD("cqg.rtd", ,"ContractData",D351, "LastPrice",, "T"))</f>
        <v/>
      </c>
      <c r="F351" s="94" t="str">
        <f>IF(D351="","",RTD("cqg.rtd", ,"ContractData",D351, "NetLastTrade",, "T"))</f>
        <v/>
      </c>
      <c r="G351" s="92" t="str">
        <f>IF(D351="","",RTD("cqg.rtd",,"StudyData",D351, "Vol", "VolType=Exchange,CoCType=Contract", "Vol","D","0","ALL",,,"False","T"))</f>
        <v/>
      </c>
      <c r="H351" s="92" t="str">
        <f>IF(D351="","",RTD("cqg.rtd",,"StudyData",D351, "Vol", "VolType=Exchange,CoCType=Contract", "Vol","D","-1","ALL",,,"False","T"))</f>
        <v/>
      </c>
      <c r="I351" s="92" t="str">
        <f t="shared" si="90"/>
        <v/>
      </c>
      <c r="J351" s="97"/>
      <c r="K351" s="98" t="str">
        <f>IF(D351="","",IF(ISERROR(RTD("cqg.rtd",,"ContractData",D351,"PerCentNetLastTrade",,"T")/100),"",RTD("cqg.rtd",,"ContractData",D351,"PerCentNetLastTrade",,"T")/100))</f>
        <v/>
      </c>
      <c r="L351" s="99" t="str">
        <f t="shared" si="93"/>
        <v/>
      </c>
    </row>
    <row r="352" spans="2:12" x14ac:dyDescent="0.25">
      <c r="C352" s="92">
        <f t="shared" si="94"/>
        <v>2950</v>
      </c>
      <c r="D352" s="92" t="str">
        <f>IF(LEFT(RTD("cqg.rtd", ,"ContractData",$B$377&amp;C352, "Symbol",, "T"),3)="768","",RTD("cqg.rtd", ,"ContractData",$B$377&amp;C352, "Symbol",, "T"))</f>
        <v/>
      </c>
      <c r="E352" s="94" t="str">
        <f>IF(D352="","",RTD("cqg.rtd", ,"ContractData",D352, "LastPrice",, "T"))</f>
        <v/>
      </c>
      <c r="F352" s="94" t="str">
        <f>IF(D352="","",RTD("cqg.rtd", ,"ContractData",D352, "NetLastTrade",, "T"))</f>
        <v/>
      </c>
      <c r="G352" s="92" t="str">
        <f>IF(D352="","",RTD("cqg.rtd",,"StudyData",D352, "Vol", "VolType=Exchange,CoCType=Contract", "Vol","D","0","ALL",,,"False","T"))</f>
        <v/>
      </c>
      <c r="H352" s="92" t="str">
        <f>IF(D352="","",RTD("cqg.rtd",,"StudyData",D352, "Vol", "VolType=Exchange,CoCType=Contract", "Vol","D","-1","ALL",,,"False","T"))</f>
        <v/>
      </c>
      <c r="I352" s="92" t="str">
        <f t="shared" si="90"/>
        <v/>
      </c>
      <c r="J352" s="97"/>
      <c r="K352" s="98" t="str">
        <f>IF(D352="","",IF(ISERROR(RTD("cqg.rtd",,"ContractData",D352,"PerCentNetLastTrade",,"T")/100),"",RTD("cqg.rtd",,"ContractData",D352,"PerCentNetLastTrade",,"T")/100))</f>
        <v/>
      </c>
      <c r="L352" s="99" t="str">
        <f t="shared" si="93"/>
        <v/>
      </c>
    </row>
    <row r="353" spans="3:12" x14ac:dyDescent="0.25">
      <c r="C353" s="92">
        <f t="shared" si="94"/>
        <v>2975</v>
      </c>
      <c r="D353" s="92" t="str">
        <f>IF(LEFT(RTD("cqg.rtd", ,"ContractData",$B$377&amp;C353, "Symbol",, "T"),3)="768","",RTD("cqg.rtd", ,"ContractData",$B$377&amp;C353, "Symbol",, "T"))</f>
        <v/>
      </c>
      <c r="E353" s="94" t="str">
        <f>IF(D353="","",RTD("cqg.rtd", ,"ContractData",D353, "LastPrice",, "T"))</f>
        <v/>
      </c>
      <c r="F353" s="94" t="str">
        <f>IF(D353="","",RTD("cqg.rtd", ,"ContractData",D353, "NetLastTrade",, "T"))</f>
        <v/>
      </c>
      <c r="G353" s="92" t="str">
        <f>IF(D353="","",RTD("cqg.rtd",,"StudyData",D353, "Vol", "VolType=Exchange,CoCType=Contract", "Vol","D","0","ALL",,,"False","T"))</f>
        <v/>
      </c>
      <c r="H353" s="92" t="str">
        <f>IF(D353="","",RTD("cqg.rtd",,"StudyData",D353, "Vol", "VolType=Exchange,CoCType=Contract", "Vol","D","-1","ALL",,,"False","T"))</f>
        <v/>
      </c>
      <c r="I353" s="92" t="str">
        <f t="shared" si="90"/>
        <v/>
      </c>
      <c r="J353" s="97"/>
      <c r="K353" s="98" t="str">
        <f>IF(D353="","",IF(ISERROR(RTD("cqg.rtd",,"ContractData",D353,"PerCentNetLastTrade",,"T")/100),"",RTD("cqg.rtd",,"ContractData",D353,"PerCentNetLastTrade",,"T")/100))</f>
        <v/>
      </c>
      <c r="L353" s="99" t="str">
        <f t="shared" si="93"/>
        <v/>
      </c>
    </row>
    <row r="355" spans="3:12" x14ac:dyDescent="0.25">
      <c r="E355" s="92" t="s">
        <v>1</v>
      </c>
      <c r="F355" s="92" t="s">
        <v>2</v>
      </c>
      <c r="G355" s="92" t="s">
        <v>3</v>
      </c>
      <c r="H355" s="92" t="s">
        <v>4</v>
      </c>
      <c r="I355" s="92" t="s">
        <v>5</v>
      </c>
      <c r="J355" s="100"/>
      <c r="K355" s="92" t="s">
        <v>22</v>
      </c>
      <c r="L355" s="93" t="s">
        <v>23</v>
      </c>
    </row>
    <row r="356" spans="3:12" x14ac:dyDescent="0.25">
      <c r="C356" s="92">
        <f t="shared" ref="C356:C370" si="95">IF(LEFT($B$232,3)="768","",C357-25)</f>
        <v>2175</v>
      </c>
      <c r="D356" s="92" t="str">
        <f>IF(LEFT(RTD("cqg.rtd", ,"ContractData",$B$372&amp;C356, "Symbol",, "T"),3)="768","",RTD("cqg.rtd", ,"ContractData",$B$372&amp;C356, "Symbol",, "T"))</f>
        <v/>
      </c>
      <c r="E356" s="94" t="str">
        <f>IF(D356="","",RTD("cqg.rtd", ,"ContractData",D356, "LastPrice",, "T"))</f>
        <v/>
      </c>
      <c r="F356" s="94" t="str">
        <f>IF(D356="","",RTD("cqg.rtd", ,"ContractData",D356, "NetLastTrade",, "T"))</f>
        <v/>
      </c>
      <c r="G356" s="92" t="str">
        <f>IF(D356="","",RTD("cqg.rtd",,"StudyData",D356, "Vol", "VolType=Exchange,CoCType=Contract", "Vol","D","0","ALL",,,"False","T"))</f>
        <v/>
      </c>
      <c r="H356" s="92" t="str">
        <f>IF(D356="","",RTD("cqg.rtd",,"StudyData",D356, "Vol", "VolType=Exchange,CoCType=Contract", "Vol","D","-1","ALL",,,"False","T"))</f>
        <v/>
      </c>
      <c r="I356" s="92" t="str">
        <f t="shared" ref="I356:I388" si="96">IF(D356="","",IF(ISERROR(G356-H356),"",G356-H356))</f>
        <v/>
      </c>
      <c r="J356" s="97"/>
      <c r="K356" s="98" t="str">
        <f>IF(D356="","",IF(ISERROR(RTD("cqg.rtd",,"ContractData",D356,"PerCentNetLastTrade",,"T")/100),"",RTD("cqg.rtd",,"ContractData",D356,"PerCentNetLastTrade",,"T")/100))</f>
        <v/>
      </c>
      <c r="L356" s="99" t="str">
        <f t="shared" ref="L356:L359" si="97">IF(D356="","",IF(ISERROR(G356-H356),"",(G356-H356)/H356))</f>
        <v/>
      </c>
    </row>
    <row r="357" spans="3:12" x14ac:dyDescent="0.25">
      <c r="C357" s="92">
        <f t="shared" si="95"/>
        <v>2200</v>
      </c>
      <c r="D357" s="92" t="str">
        <f>IF(LEFT(RTD("cqg.rtd", ,"ContractData",$B$372&amp;C357, "Symbol",, "T"),3)="768","",RTD("cqg.rtd", ,"ContractData",$B$372&amp;C357, "Symbol",, "T"))</f>
        <v/>
      </c>
      <c r="E357" s="94" t="str">
        <f>IF(D357="","",RTD("cqg.rtd", ,"ContractData",D357, "LastPrice",, "T"))</f>
        <v/>
      </c>
      <c r="F357" s="94" t="str">
        <f>IF(D357="","",RTD("cqg.rtd", ,"ContractData",D357, "NetLastTrade",, "T"))</f>
        <v/>
      </c>
      <c r="G357" s="92" t="str">
        <f>IF(D357="","",RTD("cqg.rtd",,"StudyData",D357, "Vol", "VolType=Exchange,CoCType=Contract", "Vol","D","0","ALL",,,"False","T"))</f>
        <v/>
      </c>
      <c r="H357" s="92" t="str">
        <f>IF(D357="","",RTD("cqg.rtd",,"StudyData",D357, "Vol", "VolType=Exchange,CoCType=Contract", "Vol","D","-1","ALL",,,"False","T"))</f>
        <v/>
      </c>
      <c r="I357" s="92" t="str">
        <f t="shared" si="96"/>
        <v/>
      </c>
      <c r="J357" s="97"/>
      <c r="K357" s="98" t="str">
        <f>IF(D357="","",IF(ISERROR(RTD("cqg.rtd",,"ContractData",D357,"PerCentNetLastTrade",,"T")/100),"",RTD("cqg.rtd",,"ContractData",D357,"PerCentNetLastTrade",,"T")/100))</f>
        <v/>
      </c>
      <c r="L357" s="99" t="str">
        <f t="shared" si="97"/>
        <v/>
      </c>
    </row>
    <row r="358" spans="3:12" x14ac:dyDescent="0.25">
      <c r="C358" s="92">
        <f t="shared" si="95"/>
        <v>2225</v>
      </c>
      <c r="D358" s="92" t="str">
        <f>IF(LEFT(RTD("cqg.rtd", ,"ContractData",$B$372&amp;C358, "Symbol",, "T"),3)="768","",RTD("cqg.rtd", ,"ContractData",$B$372&amp;C358, "Symbol",, "T"))</f>
        <v/>
      </c>
      <c r="E358" s="94" t="str">
        <f>IF(D358="","",RTD("cqg.rtd", ,"ContractData",D358, "LastPrice",, "T"))</f>
        <v/>
      </c>
      <c r="F358" s="94" t="str">
        <f>IF(D358="","",RTD("cqg.rtd", ,"ContractData",D358, "NetLastTrade",, "T"))</f>
        <v/>
      </c>
      <c r="G358" s="92" t="str">
        <f>IF(D358="","",RTD("cqg.rtd",,"StudyData",D358, "Vol", "VolType=Exchange,CoCType=Contract", "Vol","D","0","ALL",,,"False","T"))</f>
        <v/>
      </c>
      <c r="H358" s="92" t="str">
        <f>IF(D358="","",RTD("cqg.rtd",,"StudyData",D358, "Vol", "VolType=Exchange,CoCType=Contract", "Vol","D","-1","ALL",,,"False","T"))</f>
        <v/>
      </c>
      <c r="I358" s="92" t="str">
        <f t="shared" si="96"/>
        <v/>
      </c>
      <c r="J358" s="97"/>
      <c r="K358" s="98" t="str">
        <f>IF(D358="","",IF(ISERROR(RTD("cqg.rtd",,"ContractData",D358,"PerCentNetLastTrade",,"T")/100),"",RTD("cqg.rtd",,"ContractData",D358,"PerCentNetLastTrade",,"T")/100))</f>
        <v/>
      </c>
      <c r="L358" s="99" t="str">
        <f t="shared" si="97"/>
        <v/>
      </c>
    </row>
    <row r="359" spans="3:12" x14ac:dyDescent="0.25">
      <c r="C359" s="92">
        <f t="shared" si="95"/>
        <v>2250</v>
      </c>
      <c r="D359" s="92" t="str">
        <f>IF(LEFT(RTD("cqg.rtd", ,"ContractData",$B$372&amp;C359, "Symbol",, "T"),3)="768","",RTD("cqg.rtd", ,"ContractData",$B$372&amp;C359, "Symbol",, "T"))</f>
        <v/>
      </c>
      <c r="E359" s="94" t="str">
        <f>IF(D359="","",RTD("cqg.rtd", ,"ContractData",D359, "LastPrice",, "T"))</f>
        <v/>
      </c>
      <c r="F359" s="94" t="str">
        <f>IF(D359="","",RTD("cqg.rtd", ,"ContractData",D359, "NetLastTrade",, "T"))</f>
        <v/>
      </c>
      <c r="G359" s="92" t="str">
        <f>IF(D359="","",RTD("cqg.rtd",,"StudyData",D359, "Vol", "VolType=Exchange,CoCType=Contract", "Vol","D","0","ALL",,,"False","T"))</f>
        <v/>
      </c>
      <c r="H359" s="92" t="str">
        <f>IF(D359="","",RTD("cqg.rtd",,"StudyData",D359, "Vol", "VolType=Exchange,CoCType=Contract", "Vol","D","-1","ALL",,,"False","T"))</f>
        <v/>
      </c>
      <c r="I359" s="92" t="str">
        <f t="shared" si="96"/>
        <v/>
      </c>
      <c r="J359" s="97"/>
      <c r="K359" s="98" t="str">
        <f>IF(D359="","",IF(ISERROR(RTD("cqg.rtd",,"ContractData",D359,"PerCentNetLastTrade",,"T")/100),"",RTD("cqg.rtd",,"ContractData",D359,"PerCentNetLastTrade",,"T")/100))</f>
        <v/>
      </c>
      <c r="L359" s="99" t="str">
        <f t="shared" si="97"/>
        <v/>
      </c>
    </row>
    <row r="360" spans="3:12" x14ac:dyDescent="0.25">
      <c r="C360" s="92">
        <f t="shared" si="95"/>
        <v>2275</v>
      </c>
      <c r="D360" s="92" t="str">
        <f>IF(LEFT(RTD("cqg.rtd", ,"ContractData",$B$372&amp;C360, "Symbol",, "T"),3)="768","",RTD("cqg.rtd", ,"ContractData",$B$372&amp;C360, "Symbol",, "T"))</f>
        <v>C.US.KOSH152275</v>
      </c>
      <c r="E360" s="94">
        <f>IF(D360="","",RTD("cqg.rtd", ,"ContractData",D360, "LastPrice",, "T"))</f>
        <v>32.200000000000003</v>
      </c>
      <c r="F360" s="94">
        <f>IF(D360="","",RTD("cqg.rtd", ,"ContractData",D360, "NetLastTrade",, "T"))</f>
        <v>0.50000000000000355</v>
      </c>
      <c r="G360" s="92">
        <f>IF(D360="","",RTD("cqg.rtd",,"StudyData",D360, "Vol", "VolType=Exchange,CoCType=Contract", "Vol","D","0","ALL",,,"False","T"))</f>
        <v>2</v>
      </c>
      <c r="H360" s="92" t="str">
        <f>IF(D360="","",RTD("cqg.rtd",,"StudyData",D360, "Vol", "VolType=Exchange,CoCType=Contract", "Vol","D","-1","ALL",,,"False","T"))</f>
        <v/>
      </c>
      <c r="I360" s="92" t="str">
        <f t="shared" si="96"/>
        <v/>
      </c>
      <c r="J360" s="97"/>
      <c r="K360" s="98">
        <f>IF(D360="","",IF(ISERROR(RTD("cqg.rtd",,"ContractData",D360,"PerCentNetLastTrade",,"T")/100),"",RTD("cqg.rtd",,"ContractData",D360,"PerCentNetLastTrade",,"T")/100))</f>
        <v>1.5772870662460567E-2</v>
      </c>
      <c r="L360" s="99" t="str">
        <f>IF(D360="","",IF(ISERROR(G360-H360),"",(G360-H360)/H360))</f>
        <v/>
      </c>
    </row>
    <row r="361" spans="3:12" x14ac:dyDescent="0.25">
      <c r="C361" s="92">
        <f t="shared" si="95"/>
        <v>2300</v>
      </c>
      <c r="D361" s="92" t="str">
        <f>IF(LEFT(RTD("cqg.rtd", ,"ContractData",$B$372&amp;C361, "Symbol",, "T"),3)="768","",RTD("cqg.rtd", ,"ContractData",$B$372&amp;C361, "Symbol",, "T"))</f>
        <v>C.US.KOSH152300</v>
      </c>
      <c r="E361" s="94">
        <f>IF(D361="","",RTD("cqg.rtd", ,"ContractData",D361, "LastPrice",, "T"))</f>
        <v>28.95</v>
      </c>
      <c r="F361" s="94">
        <f>IF(D361="","",RTD("cqg.rtd", ,"ContractData",D361, "NetLastTrade",, "T"))</f>
        <v>4.8499999999999979</v>
      </c>
      <c r="G361" s="92" t="str">
        <f>IF(D361="","",RTD("cqg.rtd",,"StudyData",D361, "Vol", "VolType=Exchange,CoCType=Contract", "Vol","D","0","ALL",,,"False","T"))</f>
        <v/>
      </c>
      <c r="H361" s="92" t="str">
        <f>IF(D361="","",RTD("cqg.rtd",,"StudyData",D361, "Vol", "VolType=Exchange,CoCType=Contract", "Vol","D","-1","ALL",,,"False","T"))</f>
        <v/>
      </c>
      <c r="I361" s="92" t="str">
        <f t="shared" si="96"/>
        <v/>
      </c>
      <c r="J361" s="97"/>
      <c r="K361" s="98">
        <f>IF(D361="","",IF(ISERROR(RTD("cqg.rtd",,"ContractData",D361,"PerCentNetLastTrade",,"T")/100),"",RTD("cqg.rtd",,"ContractData",D361,"PerCentNetLastTrade",,"T")/100))</f>
        <v>-1.5306122448979591E-2</v>
      </c>
      <c r="L361" s="99" t="str">
        <f t="shared" ref="L361:L362" si="98">IF(D361="","",IF(ISERROR(G361-H361),"",(G361-H361)/H361))</f>
        <v/>
      </c>
    </row>
    <row r="362" spans="3:12" x14ac:dyDescent="0.25">
      <c r="C362" s="92">
        <f t="shared" si="95"/>
        <v>2325</v>
      </c>
      <c r="D362" s="92" t="str">
        <f>IF(LEFT(RTD("cqg.rtd", ,"ContractData",$B$372&amp;C362, "Symbol",, "T"),3)="768","",RTD("cqg.rtd", ,"ContractData",$B$372&amp;C362, "Symbol",, "T"))</f>
        <v>C.US.KOSH152325</v>
      </c>
      <c r="E362" s="94">
        <f>IF(D362="","",RTD("cqg.rtd", ,"ContractData",D362, "LastPrice",, "T"))</f>
        <v>26.7</v>
      </c>
      <c r="F362" s="94" t="str">
        <f>IF(D362="","",RTD("cqg.rtd", ,"ContractData",D362, "NetLastTrade",, "T"))</f>
        <v/>
      </c>
      <c r="G362" s="92" t="str">
        <f>IF(D362="","",RTD("cqg.rtd",,"StudyData",D362, "Vol", "VolType=Exchange,CoCType=Contract", "Vol","D","0","ALL",,,"False","T"))</f>
        <v/>
      </c>
      <c r="H362" s="92" t="str">
        <f>IF(D362="","",RTD("cqg.rtd",,"StudyData",D362, "Vol", "VolType=Exchange,CoCType=Contract", "Vol","D","-1","ALL",,,"False","T"))</f>
        <v/>
      </c>
      <c r="I362" s="92" t="str">
        <f t="shared" si="96"/>
        <v/>
      </c>
      <c r="J362" s="97"/>
      <c r="K362" s="98">
        <f>IF(D362="","",IF(ISERROR(RTD("cqg.rtd",,"ContractData",D362,"PerCentNetLastTrade",,"T")/100),"",RTD("cqg.rtd",,"ContractData",D362,"PerCentNetLastTrade",,"T")/100))</f>
        <v>-1.6574585635359115E-2</v>
      </c>
      <c r="L362" s="99" t="str">
        <f t="shared" si="98"/>
        <v/>
      </c>
    </row>
    <row r="363" spans="3:12" x14ac:dyDescent="0.25">
      <c r="C363" s="92">
        <f t="shared" si="95"/>
        <v>2350</v>
      </c>
      <c r="D363" s="92" t="str">
        <f>IF(LEFT(RTD("cqg.rtd", ,"ContractData",$B$372&amp;C363, "Symbol",, "T"),3)="768","",RTD("cqg.rtd", ,"ContractData",$B$372&amp;C363, "Symbol",, "T"))</f>
        <v>C.US.KOSH152350</v>
      </c>
      <c r="E363" s="94">
        <f>IF(D363="","",RTD("cqg.rtd", ,"ContractData",D363, "LastPrice",, "T"))</f>
        <v>24.5</v>
      </c>
      <c r="F363" s="94" t="str">
        <f>IF(D363="","",RTD("cqg.rtd", ,"ContractData",D363, "NetLastTrade",, "T"))</f>
        <v/>
      </c>
      <c r="G363" s="92" t="str">
        <f>IF(D363="","",RTD("cqg.rtd",,"StudyData",D363, "Vol", "VolType=Exchange,CoCType=Contract", "Vol","D","0","ALL",,,"False","T"))</f>
        <v/>
      </c>
      <c r="H363" s="92" t="str">
        <f>IF(D363="","",RTD("cqg.rtd",,"StudyData",D363, "Vol", "VolType=Exchange,CoCType=Contract", "Vol","D","-1","ALL",,,"False","T"))</f>
        <v/>
      </c>
      <c r="I363" s="92" t="str">
        <f t="shared" si="96"/>
        <v/>
      </c>
      <c r="J363" s="97"/>
      <c r="K363" s="98">
        <f>IF(D363="","",IF(ISERROR(RTD("cqg.rtd",,"ContractData",D363,"PerCentNetLastTrade",,"T")/100),"",RTD("cqg.rtd",,"ContractData",D363,"PerCentNetLastTrade",,"T")/100))</f>
        <v>-1.8036072144288578E-2</v>
      </c>
      <c r="L363" s="99" t="str">
        <f>IF(D363="","",IF(ISERROR(G363-H363),"",(G363-H363)/H363))</f>
        <v/>
      </c>
    </row>
    <row r="364" spans="3:12" x14ac:dyDescent="0.25">
      <c r="C364" s="92">
        <f t="shared" si="95"/>
        <v>2375</v>
      </c>
      <c r="D364" s="92" t="str">
        <f>IF(LEFT(RTD("cqg.rtd", ,"ContractData",$B$372&amp;C364, "Symbol",, "T"),3)="768","",RTD("cqg.rtd", ,"ContractData",$B$372&amp;C364, "Symbol",, "T"))</f>
        <v>C.US.KOSH152375</v>
      </c>
      <c r="E364" s="94">
        <f>IF(D364="","",RTD("cqg.rtd", ,"ContractData",D364, "LastPrice",, "T"))</f>
        <v>22.35</v>
      </c>
      <c r="F364" s="94" t="str">
        <f>IF(D364="","",RTD("cqg.rtd", ,"ContractData",D364, "NetLastTrade",, "T"))</f>
        <v/>
      </c>
      <c r="G364" s="92" t="str">
        <f>IF(D364="","",RTD("cqg.rtd",,"StudyData",D364, "Vol", "VolType=Exchange,CoCType=Contract", "Vol","D","0","ALL",,,"False","T"))</f>
        <v/>
      </c>
      <c r="H364" s="92" t="str">
        <f>IF(D364="","",RTD("cqg.rtd",,"StudyData",D364, "Vol", "VolType=Exchange,CoCType=Contract", "Vol","D","-1","ALL",,,"False","T"))</f>
        <v/>
      </c>
      <c r="I364" s="92" t="str">
        <f t="shared" si="96"/>
        <v/>
      </c>
      <c r="J364" s="97"/>
      <c r="K364" s="98">
        <f>IF(D364="","",IF(ISERROR(RTD("cqg.rtd",,"ContractData",D364,"PerCentNetLastTrade",,"T")/100),"",RTD("cqg.rtd",,"ContractData",D364,"PerCentNetLastTrade",,"T")/100))</f>
        <v>-1.7582417582417582E-2</v>
      </c>
      <c r="L364" s="99" t="str">
        <f t="shared" ref="L364:L388" si="99">IF(D364="","",IF(ISERROR(G364-H364),"",(G364-H364)/H364))</f>
        <v/>
      </c>
    </row>
    <row r="365" spans="3:12" x14ac:dyDescent="0.25">
      <c r="C365" s="92">
        <f t="shared" si="95"/>
        <v>2400</v>
      </c>
      <c r="D365" s="92" t="str">
        <f>IF(LEFT(RTD("cqg.rtd", ,"ContractData",$B$372&amp;C365, "Symbol",, "T"),3)="768","",RTD("cqg.rtd", ,"ContractData",$B$372&amp;C365, "Symbol",, "T"))</f>
        <v>C.US.KOSH152400</v>
      </c>
      <c r="E365" s="94">
        <f>IF(D365="","",RTD("cqg.rtd", ,"ContractData",D365, "LastPrice",, "T"))</f>
        <v>20.3</v>
      </c>
      <c r="F365" s="94" t="str">
        <f>IF(D365="","",RTD("cqg.rtd", ,"ContractData",D365, "NetLastTrade",, "T"))</f>
        <v/>
      </c>
      <c r="G365" s="92" t="str">
        <f>IF(D365="","",RTD("cqg.rtd",,"StudyData",D365, "Vol", "VolType=Exchange,CoCType=Contract", "Vol","D","0","ALL",,,"False","T"))</f>
        <v/>
      </c>
      <c r="H365" s="92" t="str">
        <f>IF(D365="","",RTD("cqg.rtd",,"StudyData",D365, "Vol", "VolType=Exchange,CoCType=Contract", "Vol","D","-1","ALL",,,"False","T"))</f>
        <v/>
      </c>
      <c r="I365" s="92" t="str">
        <f t="shared" si="96"/>
        <v/>
      </c>
      <c r="J365" s="97"/>
      <c r="K365" s="98">
        <f>IF(D365="","",IF(ISERROR(RTD("cqg.rtd",,"ContractData",D365,"PerCentNetLastTrade",,"T")/100),"",RTD("cqg.rtd",,"ContractData",D365,"PerCentNetLastTrade",,"T")/100))</f>
        <v>-1.932367149758454E-2</v>
      </c>
      <c r="L365" s="99" t="str">
        <f t="shared" si="99"/>
        <v/>
      </c>
    </row>
    <row r="366" spans="3:12" x14ac:dyDescent="0.25">
      <c r="C366" s="92">
        <f t="shared" si="95"/>
        <v>2425</v>
      </c>
      <c r="D366" s="92" t="str">
        <f>IF(LEFT(RTD("cqg.rtd", ,"ContractData",$B$372&amp;C366, "Symbol",, "T"),3)="768","",RTD("cqg.rtd", ,"ContractData",$B$372&amp;C366, "Symbol",, "T"))</f>
        <v>C.US.KOSH152425</v>
      </c>
      <c r="E366" s="94">
        <f>IF(D366="","",RTD("cqg.rtd", ,"ContractData",D366, "LastPrice",, "T"))</f>
        <v>18.3</v>
      </c>
      <c r="F366" s="94" t="str">
        <f>IF(D366="","",RTD("cqg.rtd", ,"ContractData",D366, "NetLastTrade",, "T"))</f>
        <v/>
      </c>
      <c r="G366" s="92" t="str">
        <f>IF(D366="","",RTD("cqg.rtd",,"StudyData",D366, "Vol", "VolType=Exchange,CoCType=Contract", "Vol","D","0","ALL",,,"False","T"))</f>
        <v/>
      </c>
      <c r="H366" s="92" t="str">
        <f>IF(D366="","",RTD("cqg.rtd",,"StudyData",D366, "Vol", "VolType=Exchange,CoCType=Contract", "Vol","D","-1","ALL",,,"False","T"))</f>
        <v/>
      </c>
      <c r="I366" s="92" t="str">
        <f t="shared" si="96"/>
        <v/>
      </c>
      <c r="J366" s="97"/>
      <c r="K366" s="98">
        <f>IF(D366="","",IF(ISERROR(RTD("cqg.rtd",,"ContractData",D366,"PerCentNetLastTrade",,"T")/100),"",RTD("cqg.rtd",,"ContractData",D366,"PerCentNetLastTrade",,"T")/100))</f>
        <v>-2.1390374331550804E-2</v>
      </c>
      <c r="L366" s="99" t="str">
        <f t="shared" si="99"/>
        <v/>
      </c>
    </row>
    <row r="367" spans="3:12" x14ac:dyDescent="0.25">
      <c r="C367" s="92">
        <f t="shared" si="95"/>
        <v>2450</v>
      </c>
      <c r="D367" s="92" t="str">
        <f>IF(LEFT(RTD("cqg.rtd", ,"ContractData",$B$372&amp;C367, "Symbol",, "T"),3)="768","",RTD("cqg.rtd", ,"ContractData",$B$372&amp;C367, "Symbol",, "T"))</f>
        <v>C.US.KOSH152450</v>
      </c>
      <c r="E367" s="94">
        <f>IF(D367="","",RTD("cqg.rtd", ,"ContractData",D367, "LastPrice",, "T"))</f>
        <v>18</v>
      </c>
      <c r="F367" s="94">
        <f>IF(D367="","",RTD("cqg.rtd", ,"ContractData",D367, "NetLastTrade",, "T"))</f>
        <v>0.80000000000000071</v>
      </c>
      <c r="G367" s="92">
        <f>IF(D367="","",RTD("cqg.rtd",,"StudyData",D367, "Vol", "VolType=Exchange,CoCType=Contract", "Vol","D","0","ALL",,,"False","T"))</f>
        <v>64</v>
      </c>
      <c r="H367" s="92">
        <f>IF(D367="","",RTD("cqg.rtd",,"StudyData",D367, "Vol", "VolType=Exchange,CoCType=Contract", "Vol","D","-1","ALL",,,"False","T"))</f>
        <v>4</v>
      </c>
      <c r="I367" s="92">
        <f t="shared" si="96"/>
        <v>60</v>
      </c>
      <c r="J367" s="97"/>
      <c r="K367" s="98">
        <f>IF(D367="","",IF(ISERROR(RTD("cqg.rtd",,"ContractData",D367,"PerCentNetLastTrade",,"T")/100),"",RTD("cqg.rtd",,"ContractData",D367,"PerCentNetLastTrade",,"T")/100))</f>
        <v>4.6511627906976744E-2</v>
      </c>
      <c r="L367" s="99">
        <f t="shared" si="99"/>
        <v>15</v>
      </c>
    </row>
    <row r="368" spans="3:12" x14ac:dyDescent="0.25">
      <c r="C368" s="92">
        <f t="shared" si="95"/>
        <v>2475</v>
      </c>
      <c r="D368" s="92" t="str">
        <f>IF(LEFT(RTD("cqg.rtd", ,"ContractData",$B$372&amp;C368, "Symbol",, "T"),3)="768","",RTD("cqg.rtd", ,"ContractData",$B$372&amp;C368, "Symbol",, "T"))</f>
        <v>C.US.KOSH152475</v>
      </c>
      <c r="E368" s="94">
        <f>IF(D368="","",RTD("cqg.rtd", ,"ContractData",D368, "LastPrice",, "T"))</f>
        <v>14.6</v>
      </c>
      <c r="F368" s="94" t="str">
        <f>IF(D368="","",RTD("cqg.rtd", ,"ContractData",D368, "NetLastTrade",, "T"))</f>
        <v/>
      </c>
      <c r="G368" s="92" t="str">
        <f>IF(D368="","",RTD("cqg.rtd",,"StudyData",D368, "Vol", "VolType=Exchange,CoCType=Contract", "Vol","D","0","ALL",,,"False","T"))</f>
        <v/>
      </c>
      <c r="H368" s="92" t="str">
        <f>IF(D368="","",RTD("cqg.rtd",,"StudyData",D368, "Vol", "VolType=Exchange,CoCType=Contract", "Vol","D","-1","ALL",,,"False","T"))</f>
        <v/>
      </c>
      <c r="I368" s="92" t="str">
        <f t="shared" si="96"/>
        <v/>
      </c>
      <c r="J368" s="97"/>
      <c r="K368" s="98">
        <f>IF(D368="","",IF(ISERROR(RTD("cqg.rtd",,"ContractData",D368,"PerCentNetLastTrade",,"T")/100),"",RTD("cqg.rtd",,"ContractData",D368,"PerCentNetLastTrade",,"T")/100))</f>
        <v>-2.6666666666666665E-2</v>
      </c>
      <c r="L368" s="99" t="str">
        <f t="shared" si="99"/>
        <v/>
      </c>
    </row>
    <row r="369" spans="2:12" x14ac:dyDescent="0.25">
      <c r="C369" s="92">
        <f t="shared" si="95"/>
        <v>2500</v>
      </c>
      <c r="D369" s="92" t="str">
        <f>IF(LEFT(RTD("cqg.rtd", ,"ContractData",$B$372&amp;C369, "Symbol",, "T"),3)="768","",RTD("cqg.rtd", ,"ContractData",$B$372&amp;C369, "Symbol",, "T"))</f>
        <v>C.US.KOSH152500</v>
      </c>
      <c r="E369" s="94">
        <f>IF(D369="","",RTD("cqg.rtd", ,"ContractData",D369, "LastPrice",, "T"))</f>
        <v>13</v>
      </c>
      <c r="F369" s="94" t="str">
        <f>IF(D369="","",RTD("cqg.rtd", ,"ContractData",D369, "NetLastTrade",, "T"))</f>
        <v/>
      </c>
      <c r="G369" s="92" t="str">
        <f>IF(D369="","",RTD("cqg.rtd",,"StudyData",D369, "Vol", "VolType=Exchange,CoCType=Contract", "Vol","D","0","ALL",,,"False","T"))</f>
        <v/>
      </c>
      <c r="H369" s="92" t="str">
        <f>IF(D369="","",RTD("cqg.rtd",,"StudyData",D369, "Vol", "VolType=Exchange,CoCType=Contract", "Vol","D","-1","ALL",,,"False","T"))</f>
        <v/>
      </c>
      <c r="I369" s="92" t="str">
        <f t="shared" si="96"/>
        <v/>
      </c>
      <c r="J369" s="97"/>
      <c r="K369" s="98">
        <f>IF(D369="","",IF(ISERROR(RTD("cqg.rtd",,"ContractData",D369,"PerCentNetLastTrade",,"T")/100),"",RTD("cqg.rtd",,"ContractData",D369,"PerCentNetLastTrade",,"T")/100))</f>
        <v>-2.6217228464419477E-2</v>
      </c>
      <c r="L369" s="99" t="str">
        <f t="shared" si="99"/>
        <v/>
      </c>
    </row>
    <row r="370" spans="2:12" x14ac:dyDescent="0.25">
      <c r="C370" s="92">
        <f t="shared" si="95"/>
        <v>2525</v>
      </c>
      <c r="D370" s="92" t="str">
        <f>IF(LEFT(RTD("cqg.rtd", ,"ContractData",$B$372&amp;C370, "Symbol",, "T"),3)="768","",RTD("cqg.rtd", ,"ContractData",$B$372&amp;C370, "Symbol",, "T"))</f>
        <v>C.US.KOSH152525</v>
      </c>
      <c r="E370" s="94">
        <f>IF(D370="","",RTD("cqg.rtd", ,"ContractData",D370, "LastPrice",, "T"))</f>
        <v>11.35</v>
      </c>
      <c r="F370" s="94" t="str">
        <f>IF(D370="","",RTD("cqg.rtd", ,"ContractData",D370, "NetLastTrade",, "T"))</f>
        <v/>
      </c>
      <c r="G370" s="92" t="str">
        <f>IF(D370="","",RTD("cqg.rtd",,"StudyData",D370, "Vol", "VolType=Exchange,CoCType=Contract", "Vol","D","0","ALL",,,"False","T"))</f>
        <v/>
      </c>
      <c r="H370" s="92" t="str">
        <f>IF(D370="","",RTD("cqg.rtd",,"StudyData",D370, "Vol", "VolType=Exchange,CoCType=Contract", "Vol","D","-1","ALL",,,"False","T"))</f>
        <v/>
      </c>
      <c r="I370" s="92" t="str">
        <f t="shared" si="96"/>
        <v/>
      </c>
      <c r="J370" s="97"/>
      <c r="K370" s="98">
        <f>IF(D370="","",IF(ISERROR(RTD("cqg.rtd",,"ContractData",D370,"PerCentNetLastTrade",,"T")/100),"",RTD("cqg.rtd",,"ContractData",D370,"PerCentNetLastTrade",,"T")/100))</f>
        <v>-3.4042553191489362E-2</v>
      </c>
      <c r="L370" s="99" t="str">
        <f t="shared" si="99"/>
        <v/>
      </c>
    </row>
    <row r="371" spans="2:12" x14ac:dyDescent="0.25">
      <c r="C371" s="92">
        <f>IF(LEFT($B$232,3)="768","",C372-25)</f>
        <v>2550</v>
      </c>
      <c r="D371" s="92" t="str">
        <f>IF(LEFT(RTD("cqg.rtd", ,"ContractData",$B$372&amp;C371, "Symbol",, "T"),3)="768","",RTD("cqg.rtd", ,"ContractData",$B$372&amp;C371, "Symbol",, "T"))</f>
        <v>C.US.KOSH152550</v>
      </c>
      <c r="E371" s="94">
        <f>IF(D371="","",RTD("cqg.rtd", ,"ContractData",D371, "LastPrice",, "T"))</f>
        <v>10</v>
      </c>
      <c r="F371" s="94" t="str">
        <f>IF(D371="","",RTD("cqg.rtd", ,"ContractData",D371, "NetLastTrade",, "T"))</f>
        <v/>
      </c>
      <c r="G371" s="92" t="str">
        <f>IF(D371="","",RTD("cqg.rtd",,"StudyData",D371, "Vol", "VolType=Exchange,CoCType=Contract", "Vol","D","0","ALL",,,"False","T"))</f>
        <v/>
      </c>
      <c r="H371" s="92" t="str">
        <f>IF(D371="","",RTD("cqg.rtd",,"StudyData",D371, "Vol", "VolType=Exchange,CoCType=Contract", "Vol","D","-1","ALL",,,"False","T"))</f>
        <v/>
      </c>
      <c r="I371" s="92" t="str">
        <f t="shared" si="96"/>
        <v/>
      </c>
      <c r="J371" s="97"/>
      <c r="K371" s="98">
        <f>IF(D371="","",IF(ISERROR(RTD("cqg.rtd",,"ContractData",D371,"PerCentNetLastTrade",,"T")/100),"",RTD("cqg.rtd",,"ContractData",D371,"PerCentNetLastTrade",,"T")/100))</f>
        <v>-2.9126213592233011E-2</v>
      </c>
      <c r="L371" s="99" t="str">
        <f t="shared" si="99"/>
        <v/>
      </c>
    </row>
    <row r="372" spans="2:12" x14ac:dyDescent="0.25">
      <c r="B372" s="92" t="str">
        <f>LEFT(RTD("cqg.rtd",,"ContractData","C.US.KOS?6","Symbol",,"T"),11)</f>
        <v>C.US.KOSH15</v>
      </c>
      <c r="C372" s="92" t="str">
        <f>IF(LEFT($B$232,3)="768","",RIGHT(RTD("cqg.rtd", ,"ContractData", "C.US.KOS?4", "Symbol",, "T"),4))</f>
        <v>2575</v>
      </c>
      <c r="D372" s="92" t="str">
        <f>IF(LEFT(RTD("cqg.rtd", ,"ContractData",$B$372&amp;C372, "Symbol",, "T"),3)="768","",RTD("cqg.rtd", ,"ContractData",$B$372&amp;C372, "Symbol",, "T"))</f>
        <v>C.US.KOSH152575</v>
      </c>
      <c r="E372" s="94">
        <f>IF(D372="","",RTD("cqg.rtd", ,"ContractData",D372, "LastPrice",, "T"))</f>
        <v>8.65</v>
      </c>
      <c r="F372" s="94" t="str">
        <f>IF(D372="","",RTD("cqg.rtd", ,"ContractData",D372, "NetLastTrade",, "T"))</f>
        <v/>
      </c>
      <c r="G372" s="92" t="str">
        <f>IF(D372="","",RTD("cqg.rtd",,"StudyData",D372, "Vol", "VolType=Exchange,CoCType=Contract", "Vol","D","0","ALL",,,"False","T"))</f>
        <v/>
      </c>
      <c r="H372" s="92" t="str">
        <f>IF(D372="","",RTD("cqg.rtd",,"StudyData",D372, "Vol", "VolType=Exchange,CoCType=Contract", "Vol","D","-1","ALL",,,"False","T"))</f>
        <v/>
      </c>
      <c r="I372" s="92" t="str">
        <f t="shared" si="96"/>
        <v/>
      </c>
      <c r="J372" s="97"/>
      <c r="K372" s="98">
        <f>IF(D372="","",IF(ISERROR(RTD("cqg.rtd",,"ContractData",D372,"PerCentNetLastTrade",,"T")/100),"",RTD("cqg.rtd",,"ContractData",D372,"PerCentNetLastTrade",,"T")/100))</f>
        <v>-3.888888888888889E-2</v>
      </c>
      <c r="L372" s="99" t="str">
        <f t="shared" si="99"/>
        <v/>
      </c>
    </row>
    <row r="373" spans="2:12" x14ac:dyDescent="0.25">
      <c r="B373" s="92" t="str">
        <f>RIGHT(LEFT(B372,9),1)</f>
        <v>H</v>
      </c>
      <c r="C373" s="92">
        <f>IF(LEFT($B$232,3)="768","",C372+25)</f>
        <v>2600</v>
      </c>
      <c r="D373" s="92" t="str">
        <f>IF(LEFT(RTD("cqg.rtd", ,"ContractData",$B$372&amp;C373, "Symbol",, "T"),3)="768","",RTD("cqg.rtd", ,"ContractData",$B$372&amp;C373, "Symbol",, "T"))</f>
        <v>C.US.KOSH152600</v>
      </c>
      <c r="E373" s="94">
        <f>IF(D373="","",RTD("cqg.rtd", ,"ContractData",D373, "LastPrice",, "T"))</f>
        <v>8.4499999999999993</v>
      </c>
      <c r="F373" s="94">
        <f>IF(D373="","",RTD("cqg.rtd", ,"ContractData",D373, "NetLastTrade",, "T"))</f>
        <v>0.54999999999999893</v>
      </c>
      <c r="G373" s="92">
        <f>IF(D373="","",RTD("cqg.rtd",,"StudyData",D373, "Vol", "VolType=Exchange,CoCType=Contract", "Vol","D","0","ALL",,,"False","T"))</f>
        <v>38</v>
      </c>
      <c r="H373" s="92">
        <f>IF(D373="","",RTD("cqg.rtd",,"StudyData",D373, "Vol", "VolType=Exchange,CoCType=Contract", "Vol","D","-1","ALL",,,"False","T"))</f>
        <v>50</v>
      </c>
      <c r="I373" s="92">
        <f t="shared" si="96"/>
        <v>-12</v>
      </c>
      <c r="J373" s="97"/>
      <c r="K373" s="98">
        <f>IF(D373="","",IF(ISERROR(RTD("cqg.rtd",,"ContractData",D373,"PerCentNetLastTrade",,"T")/100),"",RTD("cqg.rtd",,"ContractData",D373,"PerCentNetLastTrade",,"T")/100))</f>
        <v>6.9620253164556958E-2</v>
      </c>
      <c r="L373" s="99">
        <f t="shared" si="99"/>
        <v>-0.24</v>
      </c>
    </row>
    <row r="374" spans="2:12" x14ac:dyDescent="0.25">
      <c r="B374" s="92" t="str">
        <f>IF(B373="F","January",IF(B373="G","February",IF(B373="H","March",IF(B373="J","April",IF(B373="K","May",IF(B373="M","June",IF(B373="N","July",IF(B373="Q","August",IF(B373="U","September",IF(B373="V","October",IF(B373="X","November",IF(B373="Z","December"))))))))))))</f>
        <v>March</v>
      </c>
      <c r="C374" s="92">
        <f t="shared" ref="C374:C388" si="100">IF(LEFT($B$232,3)="768","",C373+25)</f>
        <v>2625</v>
      </c>
      <c r="D374" s="92" t="str">
        <f>IF(LEFT(RTD("cqg.rtd", ,"ContractData",$B$372&amp;C374, "Symbol",, "T"),3)="768","",RTD("cqg.rtd", ,"ContractData",$B$372&amp;C374, "Symbol",, "T"))</f>
        <v>C.US.KOSH152625</v>
      </c>
      <c r="E374" s="94">
        <f>IF(D374="","",RTD("cqg.rtd", ,"ContractData",D374, "LastPrice",, "T"))</f>
        <v>6.4</v>
      </c>
      <c r="F374" s="94" t="str">
        <f>IF(D374="","",RTD("cqg.rtd", ,"ContractData",D374, "NetLastTrade",, "T"))</f>
        <v/>
      </c>
      <c r="G374" s="92" t="str">
        <f>IF(D374="","",RTD("cqg.rtd",,"StudyData",D374, "Vol", "VolType=Exchange,CoCType=Contract", "Vol","D","0","ALL",,,"False","T"))</f>
        <v/>
      </c>
      <c r="H374" s="92" t="str">
        <f>IF(D374="","",RTD("cqg.rtd",,"StudyData",D374, "Vol", "VolType=Exchange,CoCType=Contract", "Vol","D","-1","ALL",,,"False","T"))</f>
        <v/>
      </c>
      <c r="I374" s="92" t="str">
        <f t="shared" si="96"/>
        <v/>
      </c>
      <c r="J374" s="97"/>
      <c r="K374" s="98">
        <f>IF(D374="","",IF(ISERROR(RTD("cqg.rtd",,"ContractData",D374,"PerCentNetLastTrade",,"T")/100),"",RTD("cqg.rtd",,"ContractData",D374,"PerCentNetLastTrade",,"T")/100))</f>
        <v>-4.4776119402985072E-2</v>
      </c>
      <c r="L374" s="99" t="str">
        <f t="shared" si="99"/>
        <v/>
      </c>
    </row>
    <row r="375" spans="2:12" x14ac:dyDescent="0.25">
      <c r="C375" s="92">
        <f t="shared" si="100"/>
        <v>2650</v>
      </c>
      <c r="D375" s="92" t="str">
        <f>IF(LEFT(RTD("cqg.rtd", ,"ContractData",$B$372&amp;C375, "Symbol",, "T"),3)="768","",RTD("cqg.rtd", ,"ContractData",$B$372&amp;C375, "Symbol",, "T"))</f>
        <v>C.US.KOSH152650</v>
      </c>
      <c r="E375" s="94">
        <f>IF(D375="","",RTD("cqg.rtd", ,"ContractData",D375, "LastPrice",, "T"))</f>
        <v>5.4</v>
      </c>
      <c r="F375" s="94">
        <f>IF(D375="","",RTD("cqg.rtd", ,"ContractData",D375, "NetLastTrade",, "T"))</f>
        <v>-0.25</v>
      </c>
      <c r="G375" s="92" t="str">
        <f>IF(D375="","",RTD("cqg.rtd",,"StudyData",D375, "Vol", "VolType=Exchange,CoCType=Contract", "Vol","D","0","ALL",,,"False","T"))</f>
        <v/>
      </c>
      <c r="H375" s="92" t="str">
        <f>IF(D375="","",RTD("cqg.rtd",,"StudyData",D375, "Vol", "VolType=Exchange,CoCType=Contract", "Vol","D","-1","ALL",,,"False","T"))</f>
        <v/>
      </c>
      <c r="I375" s="92" t="str">
        <f t="shared" si="96"/>
        <v/>
      </c>
      <c r="J375" s="97"/>
      <c r="K375" s="98">
        <f>IF(D375="","",IF(ISERROR(RTD("cqg.rtd",,"ContractData",D375,"PerCentNetLastTrade",,"T")/100),"",RTD("cqg.rtd",,"ContractData",D375,"PerCentNetLastTrade",,"T")/100))</f>
        <v>-4.4247787610619468E-2</v>
      </c>
      <c r="L375" s="99" t="str">
        <f t="shared" si="99"/>
        <v/>
      </c>
    </row>
    <row r="376" spans="2:12" x14ac:dyDescent="0.25">
      <c r="C376" s="92">
        <f t="shared" si="100"/>
        <v>2675</v>
      </c>
      <c r="D376" s="92" t="str">
        <f>IF(LEFT(RTD("cqg.rtd", ,"ContractData",$B$372&amp;C376, "Symbol",, "T"),3)="768","",RTD("cqg.rtd", ,"ContractData",$B$372&amp;C376, "Symbol",, "T"))</f>
        <v>C.US.KOSH152675</v>
      </c>
      <c r="E376" s="94">
        <f>IF(D376="","",RTD("cqg.rtd", ,"ContractData",D376, "LastPrice",, "T"))</f>
        <v>4.6000000000000005</v>
      </c>
      <c r="F376" s="94">
        <f>IF(D376="","",RTD("cqg.rtd", ,"ContractData",D376, "NetLastTrade",, "T"))</f>
        <v>0.95000000000000018</v>
      </c>
      <c r="G376" s="92" t="str">
        <f>IF(D376="","",RTD("cqg.rtd",,"StudyData",D376, "Vol", "VolType=Exchange,CoCType=Contract", "Vol","D","0","ALL",,,"False","T"))</f>
        <v/>
      </c>
      <c r="H376" s="92" t="str">
        <f>IF(D376="","",RTD("cqg.rtd",,"StudyData",D376, "Vol", "VolType=Exchange,CoCType=Contract", "Vol","D","-1","ALL",,,"False","T"))</f>
        <v/>
      </c>
      <c r="I376" s="92" t="str">
        <f t="shared" si="96"/>
        <v/>
      </c>
      <c r="J376" s="97"/>
      <c r="K376" s="98">
        <f>IF(D376="","",IF(ISERROR(RTD("cqg.rtd",,"ContractData",D376,"PerCentNetLastTrade",,"T")/100),"",RTD("cqg.rtd",,"ContractData",D376,"PerCentNetLastTrade",,"T")/100))</f>
        <v>-4.1666666666666671E-2</v>
      </c>
      <c r="L376" s="99" t="str">
        <f t="shared" si="99"/>
        <v/>
      </c>
    </row>
    <row r="377" spans="2:12" x14ac:dyDescent="0.25">
      <c r="C377" s="92">
        <f t="shared" si="100"/>
        <v>2700</v>
      </c>
      <c r="D377" s="92" t="str">
        <f>IF(LEFT(RTD("cqg.rtd", ,"ContractData",$B$372&amp;C377, "Symbol",, "T"),3)="768","",RTD("cqg.rtd", ,"ContractData",$B$372&amp;C377, "Symbol",, "T"))</f>
        <v>C.US.KOSH152700</v>
      </c>
      <c r="E377" s="94">
        <f>IF(D377="","",RTD("cqg.rtd", ,"ContractData",D377, "LastPrice",, "T"))</f>
        <v>4.9000000000000004</v>
      </c>
      <c r="F377" s="94">
        <f>IF(D377="","",RTD("cqg.rtd", ,"ContractData",D377, "NetLastTrade",, "T"))</f>
        <v>0.90000000000000036</v>
      </c>
      <c r="G377" s="92" t="str">
        <f>IF(D377="","",RTD("cqg.rtd",,"StudyData",D377, "Vol", "VolType=Exchange,CoCType=Contract", "Vol","D","0","ALL",,,"False","T"))</f>
        <v/>
      </c>
      <c r="H377" s="92" t="str">
        <f>IF(D377="","",RTD("cqg.rtd",,"StudyData",D377, "Vol", "VolType=Exchange,CoCType=Contract", "Vol","D","-1","ALL",,,"False","T"))</f>
        <v/>
      </c>
      <c r="I377" s="92" t="str">
        <f t="shared" si="96"/>
        <v/>
      </c>
      <c r="J377" s="97"/>
      <c r="K377" s="98">
        <f>IF(D377="","",IF(ISERROR(RTD("cqg.rtd",,"ContractData",D377,"PerCentNetLastTrade",,"T")/100),"",RTD("cqg.rtd",,"ContractData",D377,"PerCentNetLastTrade",,"T")/100))</f>
        <v>0.22500000000000001</v>
      </c>
      <c r="L377" s="99" t="str">
        <f t="shared" si="99"/>
        <v/>
      </c>
    </row>
    <row r="378" spans="2:12" x14ac:dyDescent="0.25">
      <c r="C378" s="92">
        <f t="shared" si="100"/>
        <v>2725</v>
      </c>
      <c r="D378" s="92" t="str">
        <f>IF(LEFT(RTD("cqg.rtd", ,"ContractData",$B$372&amp;C378, "Symbol",, "T"),3)="768","",RTD("cqg.rtd", ,"ContractData",$B$372&amp;C378, "Symbol",, "T"))</f>
        <v>C.US.KOSH152725</v>
      </c>
      <c r="E378" s="94">
        <f>IF(D378="","",RTD("cqg.rtd", ,"ContractData",D378, "LastPrice",, "T"))</f>
        <v>3.15</v>
      </c>
      <c r="F378" s="94">
        <f>IF(D378="","",RTD("cqg.rtd", ,"ContractData",D378, "NetLastTrade",, "T"))</f>
        <v>0.69999999999999973</v>
      </c>
      <c r="G378" s="92" t="str">
        <f>IF(D378="","",RTD("cqg.rtd",,"StudyData",D378, "Vol", "VolType=Exchange,CoCType=Contract", "Vol","D","0","ALL",,,"False","T"))</f>
        <v/>
      </c>
      <c r="H378" s="92" t="str">
        <f>IF(D378="","",RTD("cqg.rtd",,"StudyData",D378, "Vol", "VolType=Exchange,CoCType=Contract", "Vol","D","-1","ALL",,,"False","T"))</f>
        <v/>
      </c>
      <c r="I378" s="92" t="str">
        <f t="shared" si="96"/>
        <v/>
      </c>
      <c r="J378" s="97"/>
      <c r="K378" s="98">
        <f>IF(D378="","",IF(ISERROR(RTD("cqg.rtd",,"ContractData",D378,"PerCentNetLastTrade",,"T")/100),"",RTD("cqg.rtd",,"ContractData",D378,"PerCentNetLastTrade",,"T")/100))</f>
        <v>-5.9701492537313439E-2</v>
      </c>
      <c r="L378" s="99" t="str">
        <f t="shared" si="99"/>
        <v/>
      </c>
    </row>
    <row r="379" spans="2:12" x14ac:dyDescent="0.25">
      <c r="C379" s="92">
        <f t="shared" si="100"/>
        <v>2750</v>
      </c>
      <c r="D379" s="92" t="str">
        <f>IF(LEFT(RTD("cqg.rtd", ,"ContractData",$B$372&amp;C379, "Symbol",, "T"),3)="768","",RTD("cqg.rtd", ,"ContractData",$B$372&amp;C379, "Symbol",, "T"))</f>
        <v>C.US.KOSH152750</v>
      </c>
      <c r="E379" s="94">
        <f>IF(D379="","",RTD("cqg.rtd", ,"ContractData",D379, "LastPrice",, "T"))</f>
        <v>3.35</v>
      </c>
      <c r="F379" s="94">
        <f>IF(D379="","",RTD("cqg.rtd", ,"ContractData",D379, "NetLastTrade",, "T"))</f>
        <v>-4.9999999999999822E-2</v>
      </c>
      <c r="G379" s="92">
        <f>IF(D379="","",RTD("cqg.rtd",,"StudyData",D379, "Vol", "VolType=Exchange,CoCType=Contract", "Vol","D","0","ALL",,,"False","T"))</f>
        <v>26</v>
      </c>
      <c r="H379" s="92">
        <f>IF(D379="","",RTD("cqg.rtd",,"StudyData",D379, "Vol", "VolType=Exchange,CoCType=Contract", "Vol","D","-1","ALL",,,"False","T"))</f>
        <v>16</v>
      </c>
      <c r="I379" s="92">
        <f t="shared" si="96"/>
        <v>10</v>
      </c>
      <c r="J379" s="97"/>
      <c r="K379" s="98">
        <f>IF(D379="","",IF(ISERROR(RTD("cqg.rtd",,"ContractData",D379,"PerCentNetLastTrade",,"T")/100),"",RTD("cqg.rtd",,"ContractData",D379,"PerCentNetLastTrade",,"T")/100))</f>
        <v>-1.4705882352941178E-2</v>
      </c>
      <c r="L379" s="99">
        <f t="shared" si="99"/>
        <v>0.625</v>
      </c>
    </row>
    <row r="380" spans="2:12" x14ac:dyDescent="0.25">
      <c r="C380" s="92">
        <f t="shared" si="100"/>
        <v>2775</v>
      </c>
      <c r="D380" s="92" t="str">
        <f>IF(LEFT(RTD("cqg.rtd", ,"ContractData",$B$372&amp;C380, "Symbol",, "T"),3)="768","",RTD("cqg.rtd", ,"ContractData",$B$372&amp;C380, "Symbol",, "T"))</f>
        <v>C.US.KOSH152775</v>
      </c>
      <c r="E380" s="94">
        <f>IF(D380="","",RTD("cqg.rtd", ,"ContractData",D380, "LastPrice",, "T"))</f>
        <v>2.11</v>
      </c>
      <c r="F380" s="94">
        <f>IF(D380="","",RTD("cqg.rtd", ,"ContractData",D380, "NetLastTrade",, "T"))</f>
        <v>0.69</v>
      </c>
      <c r="G380" s="92" t="str">
        <f>IF(D380="","",RTD("cqg.rtd",,"StudyData",D380, "Vol", "VolType=Exchange,CoCType=Contract", "Vol","D","0","ALL",,,"False","T"))</f>
        <v/>
      </c>
      <c r="H380" s="92" t="str">
        <f>IF(D380="","",RTD("cqg.rtd",,"StudyData",D380, "Vol", "VolType=Exchange,CoCType=Contract", "Vol","D","-1","ALL",,,"False","T"))</f>
        <v/>
      </c>
      <c r="I380" s="92" t="str">
        <f t="shared" si="96"/>
        <v/>
      </c>
      <c r="J380" s="97"/>
      <c r="K380" s="98">
        <f>IF(D380="","",IF(ISERROR(RTD("cqg.rtd",,"ContractData",D380,"PerCentNetLastTrade",,"T")/100),"",RTD("cqg.rtd",,"ContractData",D380,"PerCentNetLastTrade",,"T")/100))</f>
        <v>-5.8035714285714288E-2</v>
      </c>
      <c r="L380" s="99" t="str">
        <f t="shared" si="99"/>
        <v/>
      </c>
    </row>
    <row r="381" spans="2:12" x14ac:dyDescent="0.25">
      <c r="C381" s="92">
        <f t="shared" si="100"/>
        <v>2800</v>
      </c>
      <c r="D381" s="92" t="str">
        <f>IF(LEFT(RTD("cqg.rtd", ,"ContractData",$B$372&amp;C381, "Symbol",, "T"),3)="768","",RTD("cqg.rtd", ,"ContractData",$B$372&amp;C381, "Symbol",, "T"))</f>
        <v>C.US.KOSH152800</v>
      </c>
      <c r="E381" s="94">
        <f>IF(D381="","",RTD("cqg.rtd", ,"ContractData",D381, "LastPrice",, "T"))</f>
        <v>2.3000000000000003</v>
      </c>
      <c r="F381" s="94">
        <f>IF(D381="","",RTD("cqg.rtd", ,"ContractData",D381, "NetLastTrade",, "T"))</f>
        <v>-1.9999999999999574E-2</v>
      </c>
      <c r="G381" s="92">
        <f>IF(D381="","",RTD("cqg.rtd",,"StudyData",D381, "Vol", "VolType=Exchange,CoCType=Contract", "Vol","D","0","ALL",,,"False","T"))</f>
        <v>3</v>
      </c>
      <c r="H381" s="92">
        <f>IF(D381="","",RTD("cqg.rtd",,"StudyData",D381, "Vol", "VolType=Exchange,CoCType=Contract", "Vol","D","-1","ALL",,,"False","T"))</f>
        <v>2</v>
      </c>
      <c r="I381" s="92">
        <f t="shared" si="96"/>
        <v>1</v>
      </c>
      <c r="J381" s="97"/>
      <c r="K381" s="98">
        <f>IF(D381="","",IF(ISERROR(RTD("cqg.rtd",,"ContractData",D381,"PerCentNetLastTrade",,"T")/100),"",RTD("cqg.rtd",,"ContractData",D381,"PerCentNetLastTrade",,"T")/100))</f>
        <v>-8.6206896551724137E-3</v>
      </c>
      <c r="L381" s="99">
        <f t="shared" si="99"/>
        <v>0.5</v>
      </c>
    </row>
    <row r="382" spans="2:12" x14ac:dyDescent="0.25">
      <c r="C382" s="92">
        <f t="shared" si="100"/>
        <v>2825</v>
      </c>
      <c r="D382" s="92" t="str">
        <f>IF(LEFT(RTD("cqg.rtd", ,"ContractData",$B$372&amp;C382, "Symbol",, "T"),3)="768","",RTD("cqg.rtd", ,"ContractData",$B$372&amp;C382, "Symbol",, "T"))</f>
        <v>C.US.KOSH152825</v>
      </c>
      <c r="E382" s="94">
        <f>IF(D382="","",RTD("cqg.rtd", ,"ContractData",D382, "LastPrice",, "T"))</f>
        <v>1.37</v>
      </c>
      <c r="F382" s="94">
        <f>IF(D382="","",RTD("cqg.rtd", ,"ContractData",D382, "NetLastTrade",, "T"))</f>
        <v>1.34</v>
      </c>
      <c r="G382" s="92" t="str">
        <f>IF(D382="","",RTD("cqg.rtd",,"StudyData",D382, "Vol", "VolType=Exchange,CoCType=Contract", "Vol","D","0","ALL",,,"False","T"))</f>
        <v/>
      </c>
      <c r="H382" s="92" t="str">
        <f>IF(D382="","",RTD("cqg.rtd",,"StudyData",D382, "Vol", "VolType=Exchange,CoCType=Contract", "Vol","D","-1","ALL",,,"False","T"))</f>
        <v/>
      </c>
      <c r="I382" s="92" t="str">
        <f t="shared" si="96"/>
        <v/>
      </c>
      <c r="J382" s="97"/>
      <c r="K382" s="98">
        <f>IF(D382="","",IF(ISERROR(RTD("cqg.rtd",,"ContractData",D382,"PerCentNetLastTrade",,"T")/100),"",RTD("cqg.rtd",,"ContractData",D382,"PerCentNetLastTrade",,"T")/100))</f>
        <v>-9.2715231788079458E-2</v>
      </c>
      <c r="L382" s="99" t="str">
        <f t="shared" si="99"/>
        <v/>
      </c>
    </row>
    <row r="383" spans="2:12" x14ac:dyDescent="0.25">
      <c r="C383" s="92">
        <f t="shared" si="100"/>
        <v>2850</v>
      </c>
      <c r="D383" s="92" t="str">
        <f>IF(LEFT(RTD("cqg.rtd", ,"ContractData",$B$372&amp;C383, "Symbol",, "T"),3)="768","",RTD("cqg.rtd", ,"ContractData",$B$372&amp;C383, "Symbol",, "T"))</f>
        <v>C.US.KOSH152850</v>
      </c>
      <c r="E383" s="94">
        <f>IF(D383="","",RTD("cqg.rtd", ,"ContractData",D383, "LastPrice",, "T"))</f>
        <v>1.58</v>
      </c>
      <c r="F383" s="94">
        <f>IF(D383="","",RTD("cqg.rtd", ,"ContractData",D383, "NetLastTrade",, "T"))</f>
        <v>-8.9999999999999858E-2</v>
      </c>
      <c r="G383" s="92">
        <f>IF(D383="","",RTD("cqg.rtd",,"StudyData",D383, "Vol", "VolType=Exchange,CoCType=Contract", "Vol","D","0","ALL",,,"False","T"))</f>
        <v>29</v>
      </c>
      <c r="H383" s="92">
        <f>IF(D383="","",RTD("cqg.rtd",,"StudyData",D383, "Vol", "VolType=Exchange,CoCType=Contract", "Vol","D","-1","ALL",,,"False","T"))</f>
        <v>162</v>
      </c>
      <c r="I383" s="92">
        <f t="shared" si="96"/>
        <v>-133</v>
      </c>
      <c r="J383" s="97"/>
      <c r="K383" s="98">
        <f>IF(D383="","",IF(ISERROR(RTD("cqg.rtd",,"ContractData",D383,"PerCentNetLastTrade",,"T")/100),"",RTD("cqg.rtd",,"ContractData",D383,"PerCentNetLastTrade",,"T")/100))</f>
        <v>-5.3892215568862277E-2</v>
      </c>
      <c r="L383" s="99">
        <f t="shared" si="99"/>
        <v>-0.82098765432098764</v>
      </c>
    </row>
    <row r="384" spans="2:12" x14ac:dyDescent="0.25">
      <c r="C384" s="92">
        <f t="shared" si="100"/>
        <v>2875</v>
      </c>
      <c r="D384" s="92" t="str">
        <f>IF(LEFT(RTD("cqg.rtd", ,"ContractData",$B$372&amp;C384, "Symbol",, "T"),3)="768","",RTD("cqg.rtd", ,"ContractData",$B$372&amp;C384, "Symbol",, "T"))</f>
        <v>C.US.KOSH152875</v>
      </c>
      <c r="E384" s="94">
        <f>IF(D384="","",RTD("cqg.rtd", ,"ContractData",D384, "LastPrice",, "T"))</f>
        <v>0.88</v>
      </c>
      <c r="F384" s="94">
        <f>IF(D384="","",RTD("cqg.rtd", ,"ContractData",D384, "NetLastTrade",, "T"))</f>
        <v>0</v>
      </c>
      <c r="G384" s="92" t="str">
        <f>IF(D384="","",RTD("cqg.rtd",,"StudyData",D384, "Vol", "VolType=Exchange,CoCType=Contract", "Vol","D","0","ALL",,,"False","T"))</f>
        <v/>
      </c>
      <c r="H384" s="92">
        <f>IF(D384="","",RTD("cqg.rtd",,"StudyData",D384, "Vol", "VolType=Exchange,CoCType=Contract", "Vol","D","-1","ALL",,,"False","T"))</f>
        <v>7</v>
      </c>
      <c r="I384" s="92" t="str">
        <f t="shared" si="96"/>
        <v/>
      </c>
      <c r="J384" s="97"/>
      <c r="K384" s="98">
        <f>IF(D384="","",IF(ISERROR(RTD("cqg.rtd",,"ContractData",D384,"PerCentNetLastTrade",,"T")/100),"",RTD("cqg.rtd",,"ContractData",D384,"PerCentNetLastTrade",,"T")/100))</f>
        <v>-0.27868852459016397</v>
      </c>
      <c r="L384" s="99" t="str">
        <f t="shared" si="99"/>
        <v/>
      </c>
    </row>
    <row r="385" spans="3:12" x14ac:dyDescent="0.25">
      <c r="C385" s="92">
        <f t="shared" si="100"/>
        <v>2900</v>
      </c>
      <c r="D385" s="92" t="str">
        <f>IF(LEFT(RTD("cqg.rtd", ,"ContractData",$B$372&amp;C385, "Symbol",, "T"),3)="768","",RTD("cqg.rtd", ,"ContractData",$B$372&amp;C385, "Symbol",, "T"))</f>
        <v>C.US.KOSH152900</v>
      </c>
      <c r="E385" s="94">
        <f>IF(D385="","",RTD("cqg.rtd", ,"ContractData",D385, "LastPrice",, "T"))</f>
        <v>1</v>
      </c>
      <c r="F385" s="94">
        <f>IF(D385="","",RTD("cqg.rtd", ,"ContractData",D385, "NetLastTrade",, "T"))</f>
        <v>0</v>
      </c>
      <c r="G385" s="92">
        <f>IF(D385="","",RTD("cqg.rtd",,"StudyData",D385, "Vol", "VolType=Exchange,CoCType=Contract", "Vol","D","0","ALL",,,"False","T"))</f>
        <v>24</v>
      </c>
      <c r="H385" s="92">
        <f>IF(D385="","",RTD("cqg.rtd",,"StudyData",D385, "Vol", "VolType=Exchange,CoCType=Contract", "Vol","D","-1","ALL",,,"False","T"))</f>
        <v>25</v>
      </c>
      <c r="I385" s="92">
        <f t="shared" si="96"/>
        <v>-1</v>
      </c>
      <c r="J385" s="97"/>
      <c r="K385" s="98">
        <f>IF(D385="","",IF(ISERROR(RTD("cqg.rtd",,"ContractData",D385,"PerCentNetLastTrade",,"T")/100),"",RTD("cqg.rtd",,"ContractData",D385,"PerCentNetLastTrade",,"T")/100))</f>
        <v>0</v>
      </c>
      <c r="L385" s="99">
        <f t="shared" si="99"/>
        <v>-0.04</v>
      </c>
    </row>
    <row r="386" spans="3:12" x14ac:dyDescent="0.25">
      <c r="C386" s="92">
        <f t="shared" si="100"/>
        <v>2925</v>
      </c>
      <c r="D386" s="92" t="str">
        <f>IF(LEFT(RTD("cqg.rtd", ,"ContractData",$B$372&amp;C386, "Symbol",, "T"),3)="768","",RTD("cqg.rtd", ,"ContractData",$B$372&amp;C386, "Symbol",, "T"))</f>
        <v>C.US.KOSH152925</v>
      </c>
      <c r="E386" s="94">
        <f>IF(D386="","",RTD("cqg.rtd", ,"ContractData",D386, "LastPrice",, "T"))</f>
        <v>0.54</v>
      </c>
      <c r="F386" s="94">
        <f>IF(D386="","",RTD("cqg.rtd", ,"ContractData",D386, "NetLastTrade",, "T"))</f>
        <v>0.4</v>
      </c>
      <c r="G386" s="92" t="str">
        <f>IF(D386="","",RTD("cqg.rtd",,"StudyData",D386, "Vol", "VolType=Exchange,CoCType=Contract", "Vol","D","0","ALL",,,"False","T"))</f>
        <v/>
      </c>
      <c r="H386" s="92" t="str">
        <f>IF(D386="","",RTD("cqg.rtd",,"StudyData",D386, "Vol", "VolType=Exchange,CoCType=Contract", "Vol","D","-1","ALL",,,"False","T"))</f>
        <v/>
      </c>
      <c r="I386" s="92" t="str">
        <f t="shared" si="96"/>
        <v/>
      </c>
      <c r="J386" s="97"/>
      <c r="K386" s="98">
        <f>IF(D386="","",IF(ISERROR(RTD("cqg.rtd",,"ContractData",D386,"PerCentNetLastTrade",,"T")/100),"",RTD("cqg.rtd",,"ContractData",D386,"PerCentNetLastTrade",,"T")/100))</f>
        <v>-0.1</v>
      </c>
      <c r="L386" s="99" t="str">
        <f t="shared" si="99"/>
        <v/>
      </c>
    </row>
    <row r="387" spans="3:12" x14ac:dyDescent="0.25">
      <c r="C387" s="92">
        <f t="shared" si="100"/>
        <v>2950</v>
      </c>
      <c r="D387" s="92" t="str">
        <f>IF(LEFT(RTD("cqg.rtd", ,"ContractData",$B$372&amp;C387, "Symbol",, "T"),3)="768","",RTD("cqg.rtd", ,"ContractData",$B$372&amp;C387, "Symbol",, "T"))</f>
        <v>C.US.KOSH152950</v>
      </c>
      <c r="E387" s="94">
        <f>IF(D387="","",RTD("cqg.rtd", ,"ContractData",D387, "LastPrice",, "T"))</f>
        <v>0.72</v>
      </c>
      <c r="F387" s="94">
        <f>IF(D387="","",RTD("cqg.rtd", ,"ContractData",D387, "NetLastTrade",, "T"))</f>
        <v>0</v>
      </c>
      <c r="G387" s="92">
        <f>IF(D387="","",RTD("cqg.rtd",,"StudyData",D387, "Vol", "VolType=Exchange,CoCType=Contract", "Vol","D","0","ALL",,,"False","T"))</f>
        <v>51</v>
      </c>
      <c r="H387" s="92">
        <f>IF(D387="","",RTD("cqg.rtd",,"StudyData",D387, "Vol", "VolType=Exchange,CoCType=Contract", "Vol","D","-1","ALL",,,"False","T"))</f>
        <v>60</v>
      </c>
      <c r="I387" s="92">
        <f t="shared" si="96"/>
        <v>-9</v>
      </c>
      <c r="J387" s="97"/>
      <c r="K387" s="98">
        <f>IF(D387="","",IF(ISERROR(RTD("cqg.rtd",,"ContractData",D387,"PerCentNetLastTrade",,"T")/100),"",RTD("cqg.rtd",,"ContractData",D387,"PerCentNetLastTrade",,"T")/100))</f>
        <v>0</v>
      </c>
      <c r="L387" s="99">
        <f t="shared" si="99"/>
        <v>-0.15</v>
      </c>
    </row>
    <row r="388" spans="3:12" x14ac:dyDescent="0.25">
      <c r="C388" s="92">
        <f t="shared" si="100"/>
        <v>2975</v>
      </c>
      <c r="D388" s="92" t="str">
        <f>IF(LEFT(RTD("cqg.rtd", ,"ContractData",$B$372&amp;C388, "Symbol",, "T"),3)="768","",RTD("cqg.rtd", ,"ContractData",$B$372&amp;C388, "Symbol",, "T"))</f>
        <v/>
      </c>
      <c r="E388" s="94" t="str">
        <f>IF(D388="","",RTD("cqg.rtd", ,"ContractData",D388, "LastPrice",, "T"))</f>
        <v/>
      </c>
      <c r="F388" s="94" t="str">
        <f>IF(D388="","",RTD("cqg.rtd", ,"ContractData",D388, "NetLastTrade",, "T"))</f>
        <v/>
      </c>
      <c r="G388" s="92" t="str">
        <f>IF(D388="","",RTD("cqg.rtd",,"StudyData",D388, "Vol", "VolType=Exchange,CoCType=Contract", "Vol","D","0","ALL",,,"False","T"))</f>
        <v/>
      </c>
      <c r="H388" s="92" t="str">
        <f>IF(D388="","",RTD("cqg.rtd",,"StudyData",D388, "Vol", "VolType=Exchange,CoCType=Contract", "Vol","D","-1","ALL",,,"False","T"))</f>
        <v/>
      </c>
      <c r="I388" s="92" t="str">
        <f t="shared" si="96"/>
        <v/>
      </c>
      <c r="J388" s="97"/>
      <c r="K388" s="98" t="str">
        <f>IF(D388="","",IF(ISERROR(RTD("cqg.rtd",,"ContractData",D388,"PerCentNetLastTrade",,"T")/100),"",RTD("cqg.rtd",,"ContractData",D388,"PerCentNetLastTrade",,"T")/100))</f>
        <v/>
      </c>
      <c r="L388" s="99" t="str">
        <f t="shared" si="99"/>
        <v/>
      </c>
    </row>
    <row r="390" spans="3:12" x14ac:dyDescent="0.25">
      <c r="E390" s="92" t="s">
        <v>1</v>
      </c>
      <c r="F390" s="92" t="s">
        <v>2</v>
      </c>
      <c r="G390" s="92" t="s">
        <v>3</v>
      </c>
      <c r="H390" s="92" t="s">
        <v>4</v>
      </c>
      <c r="I390" s="92" t="s">
        <v>5</v>
      </c>
      <c r="J390" s="100"/>
      <c r="K390" s="92" t="s">
        <v>22</v>
      </c>
      <c r="L390" s="93" t="s">
        <v>23</v>
      </c>
    </row>
    <row r="391" spans="3:12" x14ac:dyDescent="0.25">
      <c r="C391" s="92">
        <f t="shared" ref="C391:C405" si="101">IF(LEFT($B$267,3)="768","",C392-25)</f>
        <v>2175</v>
      </c>
      <c r="D391" s="92" t="str">
        <f>IF(LEFT(RTD("cqg.rtd", ,"ContractData",$B$407&amp;C391, "Symbol",, "T"),3)="768","",RTD("cqg.rtd", ,"ContractData",$B$407&amp;C391, "Symbol",, "T"))</f>
        <v/>
      </c>
      <c r="E391" s="94" t="str">
        <f>IF(D391="","",RTD("cqg.rtd", ,"ContractData",D391, "LastPrice",, "T"))</f>
        <v/>
      </c>
      <c r="F391" s="94" t="str">
        <f>IF(D391="","",RTD("cqg.rtd", ,"ContractData",D391, "NetLastTrade",, "T"))</f>
        <v/>
      </c>
      <c r="G391" s="92" t="str">
        <f>IF(D391="","",RTD("cqg.rtd",,"StudyData",D391, "Vol", "VolType=Exchange,CoCType=Contract", "Vol","D","0","ALL",,,"False","T"))</f>
        <v/>
      </c>
      <c r="H391" s="92" t="str">
        <f>IF(D391="","",RTD("cqg.rtd",,"StudyData",D391, "Vol", "VolType=Exchange,CoCType=Contract", "Vol","D","-1","ALL",,,"False","T"))</f>
        <v/>
      </c>
      <c r="I391" s="92" t="str">
        <f t="shared" ref="I391:I423" si="102">IF(D391="","",IF(ISERROR(G391-H391),"",G391-H391))</f>
        <v/>
      </c>
      <c r="J391" s="97"/>
      <c r="K391" s="98" t="str">
        <f>IF(D391="","",IF(ISERROR(RTD("cqg.rtd",,"ContractData",D391,"PerCentNetLastTrade",,"T")/100),"",RTD("cqg.rtd",,"ContractData",D391,"PerCentNetLastTrade",,"T")/100))</f>
        <v/>
      </c>
      <c r="L391" s="99" t="str">
        <f t="shared" ref="L391:L394" si="103">IF(D391="","",IF(ISERROR(G391-H391),"",(G391-H391)/H391))</f>
        <v/>
      </c>
    </row>
    <row r="392" spans="3:12" x14ac:dyDescent="0.25">
      <c r="C392" s="92">
        <f t="shared" si="101"/>
        <v>2200</v>
      </c>
      <c r="D392" s="92" t="str">
        <f>IF(LEFT(RTD("cqg.rtd", ,"ContractData",$B$407&amp;C392, "Symbol",, "T"),3)="768","",RTD("cqg.rtd", ,"ContractData",$B$407&amp;C392, "Symbol",, "T"))</f>
        <v/>
      </c>
      <c r="E392" s="94" t="str">
        <f>IF(D392="","",RTD("cqg.rtd", ,"ContractData",D392, "LastPrice",, "T"))</f>
        <v/>
      </c>
      <c r="F392" s="94" t="str">
        <f>IF(D392="","",RTD("cqg.rtd", ,"ContractData",D392, "NetLastTrade",, "T"))</f>
        <v/>
      </c>
      <c r="G392" s="92" t="str">
        <f>IF(D392="","",RTD("cqg.rtd",,"StudyData",D392, "Vol", "VolType=Exchange,CoCType=Contract", "Vol","D","0","ALL",,,"False","T"))</f>
        <v/>
      </c>
      <c r="H392" s="92" t="str">
        <f>IF(D392="","",RTD("cqg.rtd",,"StudyData",D392, "Vol", "VolType=Exchange,CoCType=Contract", "Vol","D","-1","ALL",,,"False","T"))</f>
        <v/>
      </c>
      <c r="I392" s="92" t="str">
        <f t="shared" si="102"/>
        <v/>
      </c>
      <c r="J392" s="97"/>
      <c r="K392" s="98" t="str">
        <f>IF(D392="","",IF(ISERROR(RTD("cqg.rtd",,"ContractData",D392,"PerCentNetLastTrade",,"T")/100),"",RTD("cqg.rtd",,"ContractData",D392,"PerCentNetLastTrade",,"T")/100))</f>
        <v/>
      </c>
      <c r="L392" s="99" t="str">
        <f t="shared" si="103"/>
        <v/>
      </c>
    </row>
    <row r="393" spans="3:12" x14ac:dyDescent="0.25">
      <c r="C393" s="92">
        <f t="shared" si="101"/>
        <v>2225</v>
      </c>
      <c r="D393" s="92" t="str">
        <f>IF(LEFT(RTD("cqg.rtd", ,"ContractData",$B$407&amp;C393, "Symbol",, "T"),3)="768","",RTD("cqg.rtd", ,"ContractData",$B$407&amp;C393, "Symbol",, "T"))</f>
        <v/>
      </c>
      <c r="E393" s="94" t="str">
        <f>IF(D393="","",RTD("cqg.rtd", ,"ContractData",D393, "LastPrice",, "T"))</f>
        <v/>
      </c>
      <c r="F393" s="94" t="str">
        <f>IF(D393="","",RTD("cqg.rtd", ,"ContractData",D393, "NetLastTrade",, "T"))</f>
        <v/>
      </c>
      <c r="G393" s="92" t="str">
        <f>IF(D393="","",RTD("cqg.rtd",,"StudyData",D393, "Vol", "VolType=Exchange,CoCType=Contract", "Vol","D","0","ALL",,,"False","T"))</f>
        <v/>
      </c>
      <c r="H393" s="92" t="str">
        <f>IF(D393="","",RTD("cqg.rtd",,"StudyData",D393, "Vol", "VolType=Exchange,CoCType=Contract", "Vol","D","-1","ALL",,,"False","T"))</f>
        <v/>
      </c>
      <c r="I393" s="92" t="str">
        <f t="shared" si="102"/>
        <v/>
      </c>
      <c r="J393" s="97"/>
      <c r="K393" s="98" t="str">
        <f>IF(D393="","",IF(ISERROR(RTD("cqg.rtd",,"ContractData",D393,"PerCentNetLastTrade",,"T")/100),"",RTD("cqg.rtd",,"ContractData",D393,"PerCentNetLastTrade",,"T")/100))</f>
        <v/>
      </c>
      <c r="L393" s="99" t="str">
        <f t="shared" si="103"/>
        <v/>
      </c>
    </row>
    <row r="394" spans="3:12" x14ac:dyDescent="0.25">
      <c r="C394" s="92">
        <f t="shared" si="101"/>
        <v>2250</v>
      </c>
      <c r="D394" s="92" t="str">
        <f>IF(LEFT(RTD("cqg.rtd", ,"ContractData",$B$407&amp;C394, "Symbol",, "T"),3)="768","",RTD("cqg.rtd", ,"ContractData",$B$407&amp;C394, "Symbol",, "T"))</f>
        <v/>
      </c>
      <c r="E394" s="94" t="str">
        <f>IF(D394="","",RTD("cqg.rtd", ,"ContractData",D394, "LastPrice",, "T"))</f>
        <v/>
      </c>
      <c r="F394" s="94" t="str">
        <f>IF(D394="","",RTD("cqg.rtd", ,"ContractData",D394, "NetLastTrade",, "T"))</f>
        <v/>
      </c>
      <c r="G394" s="92" t="str">
        <f>IF(D394="","",RTD("cqg.rtd",,"StudyData",D394, "Vol", "VolType=Exchange,CoCType=Contract", "Vol","D","0","ALL",,,"False","T"))</f>
        <v/>
      </c>
      <c r="H394" s="92" t="str">
        <f>IF(D394="","",RTD("cqg.rtd",,"StudyData",D394, "Vol", "VolType=Exchange,CoCType=Contract", "Vol","D","-1","ALL",,,"False","T"))</f>
        <v/>
      </c>
      <c r="I394" s="92" t="str">
        <f t="shared" si="102"/>
        <v/>
      </c>
      <c r="J394" s="97"/>
      <c r="K394" s="98" t="str">
        <f>IF(D394="","",IF(ISERROR(RTD("cqg.rtd",,"ContractData",D394,"PerCentNetLastTrade",,"T")/100),"",RTD("cqg.rtd",,"ContractData",D394,"PerCentNetLastTrade",,"T")/100))</f>
        <v/>
      </c>
      <c r="L394" s="99" t="str">
        <f t="shared" si="103"/>
        <v/>
      </c>
    </row>
    <row r="395" spans="3:12" x14ac:dyDescent="0.25">
      <c r="C395" s="92">
        <f t="shared" si="101"/>
        <v>2275</v>
      </c>
      <c r="D395" s="92" t="str">
        <f>IF(LEFT(RTD("cqg.rtd", ,"ContractData",$B$407&amp;C395, "Symbol",, "T"),3)="768","",RTD("cqg.rtd", ,"ContractData",$B$407&amp;C395, "Symbol",, "T"))</f>
        <v>P.US.KOSH152275</v>
      </c>
      <c r="E395" s="94">
        <f>IF(D395="","",RTD("cqg.rtd", ,"ContractData",D395, "LastPrice",, "T"))</f>
        <v>1.28</v>
      </c>
      <c r="F395" s="94">
        <f>IF(D395="","",RTD("cqg.rtd", ,"ContractData",D395, "NetLastTrade",, "T"))</f>
        <v>2.0000000000000018E-2</v>
      </c>
      <c r="G395" s="92">
        <f>IF(D395="","",RTD("cqg.rtd",,"StudyData",D395, "Vol", "VolType=Exchange,CoCType=Contract", "Vol","D","0","ALL",,,"False","T"))</f>
        <v>128</v>
      </c>
      <c r="H395" s="92">
        <f>IF(D395="","",RTD("cqg.rtd",,"StudyData",D395, "Vol", "VolType=Exchange,CoCType=Contract", "Vol","D","-1","ALL",,,"False","T"))</f>
        <v>134</v>
      </c>
      <c r="I395" s="92">
        <f t="shared" si="102"/>
        <v>-6</v>
      </c>
      <c r="J395" s="97"/>
      <c r="K395" s="98">
        <f>IF(D395="","",IF(ISERROR(RTD("cqg.rtd",,"ContractData",D395,"PerCentNetLastTrade",,"T")/100),"",RTD("cqg.rtd",,"ContractData",D395,"PerCentNetLastTrade",,"T")/100))</f>
        <v>1.5873015873015872E-2</v>
      </c>
      <c r="L395" s="99">
        <f>IF(D395="","",IF(ISERROR(G395-H395),"",(G395-H395)/H395))</f>
        <v>-4.4776119402985072E-2</v>
      </c>
    </row>
    <row r="396" spans="3:12" x14ac:dyDescent="0.25">
      <c r="C396" s="92">
        <f t="shared" si="101"/>
        <v>2300</v>
      </c>
      <c r="D396" s="92" t="str">
        <f>IF(LEFT(RTD("cqg.rtd", ,"ContractData",$B$407&amp;C396, "Symbol",, "T"),3)="768","",RTD("cqg.rtd", ,"ContractData",$B$407&amp;C396, "Symbol",, "T"))</f>
        <v>P.US.KOSH152300</v>
      </c>
      <c r="E396" s="94">
        <f>IF(D396="","",RTD("cqg.rtd", ,"ContractData",D396, "LastPrice",, "T"))</f>
        <v>1.5</v>
      </c>
      <c r="F396" s="94">
        <f>IF(D396="","",RTD("cqg.rtd", ,"ContractData",D396, "NetLastTrade",, "T"))</f>
        <v>2.0000000000000018E-2</v>
      </c>
      <c r="G396" s="92">
        <f>IF(D396="","",RTD("cqg.rtd",,"StudyData",D396, "Vol", "VolType=Exchange,CoCType=Contract", "Vol","D","0","ALL",,,"False","T"))</f>
        <v>46</v>
      </c>
      <c r="H396" s="92">
        <f>IF(D396="","",RTD("cqg.rtd",,"StudyData",D396, "Vol", "VolType=Exchange,CoCType=Contract", "Vol","D","-1","ALL",,,"False","T"))</f>
        <v>268</v>
      </c>
      <c r="I396" s="92">
        <f t="shared" si="102"/>
        <v>-222</v>
      </c>
      <c r="J396" s="97"/>
      <c r="K396" s="98">
        <f>IF(D396="","",IF(ISERROR(RTD("cqg.rtd",,"ContractData",D396,"PerCentNetLastTrade",,"T")/100),"",RTD("cqg.rtd",,"ContractData",D396,"PerCentNetLastTrade",,"T")/100))</f>
        <v>1.3513513513513513E-2</v>
      </c>
      <c r="L396" s="99">
        <f t="shared" ref="L396:L397" si="104">IF(D396="","",IF(ISERROR(G396-H396),"",(G396-H396)/H396))</f>
        <v>-0.82835820895522383</v>
      </c>
    </row>
    <row r="397" spans="3:12" x14ac:dyDescent="0.25">
      <c r="C397" s="92">
        <f t="shared" si="101"/>
        <v>2325</v>
      </c>
      <c r="D397" s="92" t="str">
        <f>IF(LEFT(RTD("cqg.rtd", ,"ContractData",$B$407&amp;C397, "Symbol",, "T"),3)="768","",RTD("cqg.rtd", ,"ContractData",$B$407&amp;C397, "Symbol",, "T"))</f>
        <v>P.US.KOSH152325</v>
      </c>
      <c r="E397" s="94">
        <f>IF(D397="","",RTD("cqg.rtd", ,"ContractData",D397, "LastPrice",, "T"))</f>
        <v>0.48</v>
      </c>
      <c r="F397" s="94">
        <f>IF(D397="","",RTD("cqg.rtd", ,"ContractData",D397, "NetLastTrade",, "T"))</f>
        <v>0</v>
      </c>
      <c r="G397" s="92" t="str">
        <f>IF(D397="","",RTD("cqg.rtd",,"StudyData",D397, "Vol", "VolType=Exchange,CoCType=Contract", "Vol","D","0","ALL",,,"False","T"))</f>
        <v/>
      </c>
      <c r="H397" s="92">
        <f>IF(D397="","",RTD("cqg.rtd",,"StudyData",D397, "Vol", "VolType=Exchange,CoCType=Contract", "Vol","D","-1","ALL",,,"False","T"))</f>
        <v>3</v>
      </c>
      <c r="I397" s="92" t="str">
        <f t="shared" si="102"/>
        <v/>
      </c>
      <c r="J397" s="97"/>
      <c r="K397" s="98">
        <f>IF(D397="","",IF(ISERROR(RTD("cqg.rtd",,"ContractData",D397,"PerCentNetLastTrade",,"T")/100),"",RTD("cqg.rtd",,"ContractData",D397,"PerCentNetLastTrade",,"T")/100))</f>
        <v>-0.72571428571428565</v>
      </c>
      <c r="L397" s="99" t="str">
        <f t="shared" si="104"/>
        <v/>
      </c>
    </row>
    <row r="398" spans="3:12" x14ac:dyDescent="0.25">
      <c r="C398" s="92">
        <f t="shared" si="101"/>
        <v>2350</v>
      </c>
      <c r="D398" s="92" t="str">
        <f>IF(LEFT(RTD("cqg.rtd", ,"ContractData",$B$407&amp;C398, "Symbol",, "T"),3)="768","",RTD("cqg.rtd", ,"ContractData",$B$407&amp;C398, "Symbol",, "T"))</f>
        <v>P.US.KOSH152350</v>
      </c>
      <c r="E398" s="94">
        <f>IF(D398="","",RTD("cqg.rtd", ,"ContractData",D398, "LastPrice",, "T"))</f>
        <v>2</v>
      </c>
      <c r="F398" s="94">
        <f>IF(D398="","",RTD("cqg.rtd", ,"ContractData",D398, "NetLastTrade",, "T"))</f>
        <v>6.0000000000000053E-2</v>
      </c>
      <c r="G398" s="92">
        <f>IF(D398="","",RTD("cqg.rtd",,"StudyData",D398, "Vol", "VolType=Exchange,CoCType=Contract", "Vol","D","0","ALL",,,"False","T"))</f>
        <v>26</v>
      </c>
      <c r="H398" s="92">
        <f>IF(D398="","",RTD("cqg.rtd",,"StudyData",D398, "Vol", "VolType=Exchange,CoCType=Contract", "Vol","D","-1","ALL",,,"False","T"))</f>
        <v>27</v>
      </c>
      <c r="I398" s="92">
        <f t="shared" si="102"/>
        <v>-1</v>
      </c>
      <c r="J398" s="97"/>
      <c r="K398" s="98">
        <f>IF(D398="","",IF(ISERROR(RTD("cqg.rtd",,"ContractData",D398,"PerCentNetLastTrade",,"T")/100),"",RTD("cqg.rtd",,"ContractData",D398,"PerCentNetLastTrade",,"T")/100))</f>
        <v>0</v>
      </c>
      <c r="L398" s="99">
        <f>IF(D398="","",IF(ISERROR(G398-H398),"",(G398-H398)/H398))</f>
        <v>-3.7037037037037035E-2</v>
      </c>
    </row>
    <row r="399" spans="3:12" x14ac:dyDescent="0.25">
      <c r="C399" s="92">
        <f t="shared" si="101"/>
        <v>2375</v>
      </c>
      <c r="D399" s="92" t="str">
        <f>IF(LEFT(RTD("cqg.rtd", ,"ContractData",$B$407&amp;C399, "Symbol",, "T"),3)="768","",RTD("cqg.rtd", ,"ContractData",$B$407&amp;C399, "Symbol",, "T"))</f>
        <v>P.US.KOSH152375</v>
      </c>
      <c r="E399" s="94">
        <f>IF(D399="","",RTD("cqg.rtd", ,"ContractData",D399, "LastPrice",, "T"))</f>
        <v>0.94000000000000006</v>
      </c>
      <c r="F399" s="94">
        <f>IF(D399="","",RTD("cqg.rtd", ,"ContractData",D399, "NetLastTrade",, "T"))</f>
        <v>0</v>
      </c>
      <c r="G399" s="92" t="str">
        <f>IF(D399="","",RTD("cqg.rtd",,"StudyData",D399, "Vol", "VolType=Exchange,CoCType=Contract", "Vol","D","0","ALL",,,"False","T"))</f>
        <v/>
      </c>
      <c r="H399" s="92">
        <f>IF(D399="","",RTD("cqg.rtd",,"StudyData",D399, "Vol", "VolType=Exchange,CoCType=Contract", "Vol","D","-1","ALL",,,"False","T"))</f>
        <v>2</v>
      </c>
      <c r="I399" s="92" t="str">
        <f t="shared" si="102"/>
        <v/>
      </c>
      <c r="J399" s="97"/>
      <c r="K399" s="98">
        <f>IF(D399="","",IF(ISERROR(RTD("cqg.rtd",,"ContractData",D399,"PerCentNetLastTrade",,"T")/100),"",RTD("cqg.rtd",,"ContractData",D399,"PerCentNetLastTrade",,"T")/100))</f>
        <v>-0.60833333333333339</v>
      </c>
      <c r="L399" s="99" t="str">
        <f t="shared" ref="L399:L423" si="105">IF(D399="","",IF(ISERROR(G399-H399),"",(G399-H399)/H399))</f>
        <v/>
      </c>
    </row>
    <row r="400" spans="3:12" x14ac:dyDescent="0.25">
      <c r="C400" s="92">
        <f t="shared" si="101"/>
        <v>2400</v>
      </c>
      <c r="D400" s="92" t="str">
        <f>IF(LEFT(RTD("cqg.rtd", ,"ContractData",$B$407&amp;C400, "Symbol",, "T"),3)="768","",RTD("cqg.rtd", ,"ContractData",$B$407&amp;C400, "Symbol",, "T"))</f>
        <v>P.US.KOSH152400</v>
      </c>
      <c r="E400" s="94">
        <f>IF(D400="","",RTD("cqg.rtd", ,"ContractData",D400, "LastPrice",, "T"))</f>
        <v>2.86</v>
      </c>
      <c r="F400" s="94">
        <f>IF(D400="","",RTD("cqg.rtd", ,"ContractData",D400, "NetLastTrade",, "T"))</f>
        <v>4.0000000000000036E-2</v>
      </c>
      <c r="G400" s="92">
        <f>IF(D400="","",RTD("cqg.rtd",,"StudyData",D400, "Vol", "VolType=Exchange,CoCType=Contract", "Vol","D","0","ALL",,,"False","T"))</f>
        <v>27</v>
      </c>
      <c r="H400" s="92">
        <f>IF(D400="","",RTD("cqg.rtd",,"StudyData",D400, "Vol", "VolType=Exchange,CoCType=Contract", "Vol","D","-1","ALL",,,"False","T"))</f>
        <v>133</v>
      </c>
      <c r="I400" s="92">
        <f t="shared" si="102"/>
        <v>-106</v>
      </c>
      <c r="J400" s="97"/>
      <c r="K400" s="98">
        <f>IF(D400="","",IF(ISERROR(RTD("cqg.rtd",,"ContractData",D400,"PerCentNetLastTrade",,"T")/100),"",RTD("cqg.rtd",,"ContractData",D400,"PerCentNetLastTrade",,"T")/100))</f>
        <v>1.4184397163120567E-2</v>
      </c>
      <c r="L400" s="99">
        <f t="shared" si="105"/>
        <v>-0.79699248120300747</v>
      </c>
    </row>
    <row r="401" spans="2:12" x14ac:dyDescent="0.25">
      <c r="C401" s="92">
        <f t="shared" si="101"/>
        <v>2425</v>
      </c>
      <c r="D401" s="92" t="str">
        <f>IF(LEFT(RTD("cqg.rtd", ,"ContractData",$B$407&amp;C401, "Symbol",, "T"),3)="768","",RTD("cqg.rtd", ,"ContractData",$B$407&amp;C401, "Symbol",, "T"))</f>
        <v>P.US.KOSH152425</v>
      </c>
      <c r="E401" s="94">
        <f>IF(D401="","",RTD("cqg.rtd", ,"ContractData",D401, "LastPrice",, "T"))</f>
        <v>1.7</v>
      </c>
      <c r="F401" s="94">
        <f>IF(D401="","",RTD("cqg.rtd", ,"ContractData",D401, "NetLastTrade",, "T"))</f>
        <v>0</v>
      </c>
      <c r="G401" s="92" t="str">
        <f>IF(D401="","",RTD("cqg.rtd",,"StudyData",D401, "Vol", "VolType=Exchange,CoCType=Contract", "Vol","D","0","ALL",,,"False","T"))</f>
        <v/>
      </c>
      <c r="H401" s="92">
        <f>IF(D401="","",RTD("cqg.rtd",,"StudyData",D401, "Vol", "VolType=Exchange,CoCType=Contract", "Vol","D","-1","ALL",,,"False","T"))</f>
        <v>7</v>
      </c>
      <c r="I401" s="92" t="str">
        <f t="shared" si="102"/>
        <v/>
      </c>
      <c r="J401" s="97"/>
      <c r="K401" s="98">
        <f>IF(D401="","",IF(ISERROR(RTD("cqg.rtd",,"ContractData",D401,"PerCentNetLastTrade",,"T")/100),"",RTD("cqg.rtd",,"ContractData",D401,"PerCentNetLastTrade",,"T")/100))</f>
        <v>-0.46875</v>
      </c>
      <c r="L401" s="99" t="str">
        <f t="shared" si="105"/>
        <v/>
      </c>
    </row>
    <row r="402" spans="2:12" x14ac:dyDescent="0.25">
      <c r="C402" s="92">
        <f t="shared" si="101"/>
        <v>2450</v>
      </c>
      <c r="D402" s="92" t="str">
        <f>IF(LEFT(RTD("cqg.rtd", ,"ContractData",$B$407&amp;C402, "Symbol",, "T"),3)="768","",RTD("cqg.rtd", ,"ContractData",$B$407&amp;C402, "Symbol",, "T"))</f>
        <v>P.US.KOSH152450</v>
      </c>
      <c r="E402" s="94">
        <f>IF(D402="","",RTD("cqg.rtd", ,"ContractData",D402, "LastPrice",, "T"))</f>
        <v>3.95</v>
      </c>
      <c r="F402" s="94">
        <f>IF(D402="","",RTD("cqg.rtd", ,"ContractData",D402, "NetLastTrade",, "T"))</f>
        <v>5.0000000000000266E-2</v>
      </c>
      <c r="G402" s="92">
        <f>IF(D402="","",RTD("cqg.rtd",,"StudyData",D402, "Vol", "VolType=Exchange,CoCType=Contract", "Vol","D","0","ALL",,,"False","T"))</f>
        <v>9</v>
      </c>
      <c r="H402" s="92">
        <f>IF(D402="","",RTD("cqg.rtd",,"StudyData",D402, "Vol", "VolType=Exchange,CoCType=Contract", "Vol","D","-1","ALL",,,"False","T"))</f>
        <v>59</v>
      </c>
      <c r="I402" s="92">
        <f t="shared" si="102"/>
        <v>-50</v>
      </c>
      <c r="J402" s="97"/>
      <c r="K402" s="98">
        <f>IF(D402="","",IF(ISERROR(RTD("cqg.rtd",,"ContractData",D402,"PerCentNetLastTrade",,"T")/100),"",RTD("cqg.rtd",,"ContractData",D402,"PerCentNetLastTrade",,"T")/100))</f>
        <v>1.2820512820512822E-2</v>
      </c>
      <c r="L402" s="99">
        <f t="shared" si="105"/>
        <v>-0.84745762711864403</v>
      </c>
    </row>
    <row r="403" spans="2:12" x14ac:dyDescent="0.25">
      <c r="C403" s="92">
        <f t="shared" si="101"/>
        <v>2475</v>
      </c>
      <c r="D403" s="92" t="str">
        <f>IF(LEFT(RTD("cqg.rtd", ,"ContractData",$B$407&amp;C403, "Symbol",, "T"),3)="768","",RTD("cqg.rtd", ,"ContractData",$B$407&amp;C403, "Symbol",, "T"))</f>
        <v>P.US.KOSH152475</v>
      </c>
      <c r="E403" s="94">
        <f>IF(D403="","",RTD("cqg.rtd", ,"ContractData",D403, "LastPrice",, "T"))</f>
        <v>2.84</v>
      </c>
      <c r="F403" s="94">
        <f>IF(D403="","",RTD("cqg.rtd", ,"ContractData",D403, "NetLastTrade",, "T"))</f>
        <v>0</v>
      </c>
      <c r="G403" s="92" t="str">
        <f>IF(D403="","",RTD("cqg.rtd",,"StudyData",D403, "Vol", "VolType=Exchange,CoCType=Contract", "Vol","D","0","ALL",,,"False","T"))</f>
        <v/>
      </c>
      <c r="H403" s="92" t="str">
        <f>IF(D403="","",RTD("cqg.rtd",,"StudyData",D403, "Vol", "VolType=Exchange,CoCType=Contract", "Vol","D","-1","ALL",,,"False","T"))</f>
        <v/>
      </c>
      <c r="I403" s="92" t="str">
        <f t="shared" si="102"/>
        <v/>
      </c>
      <c r="J403" s="97"/>
      <c r="K403" s="98">
        <f>IF(D403="","",IF(ISERROR(RTD("cqg.rtd",,"ContractData",D403,"PerCentNetLastTrade",,"T")/100),"",RTD("cqg.rtd",,"ContractData",D403,"PerCentNetLastTrade",,"T")/100))</f>
        <v>-0.25263157894736843</v>
      </c>
      <c r="L403" s="99" t="str">
        <f t="shared" si="105"/>
        <v/>
      </c>
    </row>
    <row r="404" spans="2:12" x14ac:dyDescent="0.25">
      <c r="C404" s="92">
        <f t="shared" si="101"/>
        <v>2500</v>
      </c>
      <c r="D404" s="92" t="str">
        <f>IF(LEFT(RTD("cqg.rtd", ,"ContractData",$B$407&amp;C404, "Symbol",, "T"),3)="768","",RTD("cqg.rtd", ,"ContractData",$B$407&amp;C404, "Symbol",, "T"))</f>
        <v>P.US.KOSH152500</v>
      </c>
      <c r="E404" s="94">
        <f>IF(D404="","",RTD("cqg.rtd", ,"ContractData",D404, "LastPrice",, "T"))</f>
        <v>3.6</v>
      </c>
      <c r="F404" s="94">
        <f>IF(D404="","",RTD("cqg.rtd", ,"ContractData",D404, "NetLastTrade",, "T"))</f>
        <v>1.3000000000000003</v>
      </c>
      <c r="G404" s="92" t="str">
        <f>IF(D404="","",RTD("cqg.rtd",,"StudyData",D404, "Vol", "VolType=Exchange,CoCType=Contract", "Vol","D","0","ALL",,,"False","T"))</f>
        <v/>
      </c>
      <c r="H404" s="92" t="str">
        <f>IF(D404="","",RTD("cqg.rtd",,"StudyData",D404, "Vol", "VolType=Exchange,CoCType=Contract", "Vol","D","-1","ALL",,,"False","T"))</f>
        <v/>
      </c>
      <c r="I404" s="92" t="str">
        <f t="shared" si="102"/>
        <v/>
      </c>
      <c r="J404" s="97"/>
      <c r="K404" s="98">
        <f>IF(D404="","",IF(ISERROR(RTD("cqg.rtd",,"ContractData",D404,"PerCentNetLastTrade",,"T")/100),"",RTD("cqg.rtd",,"ContractData",D404,"PerCentNetLastTrade",,"T")/100))</f>
        <v>-5.2631578947368425E-2</v>
      </c>
      <c r="L404" s="99" t="str">
        <f t="shared" si="105"/>
        <v/>
      </c>
    </row>
    <row r="405" spans="2:12" x14ac:dyDescent="0.25">
      <c r="C405" s="92">
        <f t="shared" si="101"/>
        <v>2525</v>
      </c>
      <c r="D405" s="92" t="str">
        <f>IF(LEFT(RTD("cqg.rtd", ,"ContractData",$B$407&amp;C405, "Symbol",, "T"),3)="768","",RTD("cqg.rtd", ,"ContractData",$B$407&amp;C405, "Symbol",, "T"))</f>
        <v>P.US.KOSH152525</v>
      </c>
      <c r="E405" s="94">
        <f>IF(D405="","",RTD("cqg.rtd", ,"ContractData",D405, "LastPrice",, "T"))</f>
        <v>4.45</v>
      </c>
      <c r="F405" s="94" t="str">
        <f>IF(D405="","",RTD("cqg.rtd", ,"ContractData",D405, "NetLastTrade",, "T"))</f>
        <v/>
      </c>
      <c r="G405" s="92" t="str">
        <f>IF(D405="","",RTD("cqg.rtd",,"StudyData",D405, "Vol", "VolType=Exchange,CoCType=Contract", "Vol","D","0","ALL",,,"False","T"))</f>
        <v/>
      </c>
      <c r="H405" s="92" t="str">
        <f>IF(D405="","",RTD("cqg.rtd",,"StudyData",D405, "Vol", "VolType=Exchange,CoCType=Contract", "Vol","D","-1","ALL",,,"False","T"))</f>
        <v/>
      </c>
      <c r="I405" s="92" t="str">
        <f t="shared" si="102"/>
        <v/>
      </c>
      <c r="J405" s="97"/>
      <c r="K405" s="98">
        <f>IF(D405="","",IF(ISERROR(RTD("cqg.rtd",,"ContractData",D405,"PerCentNetLastTrade",,"T")/100),"",RTD("cqg.rtd",,"ContractData",D405,"PerCentNetLastTrade",,"T")/100))</f>
        <v>-4.301075268817204E-2</v>
      </c>
      <c r="L405" s="99" t="str">
        <f t="shared" si="105"/>
        <v/>
      </c>
    </row>
    <row r="406" spans="2:12" x14ac:dyDescent="0.25">
      <c r="C406" s="92">
        <f>IF(LEFT($B$267,3)="768","",C407-25)</f>
        <v>2550</v>
      </c>
      <c r="D406" s="92" t="str">
        <f>IF(LEFT(RTD("cqg.rtd", ,"ContractData",$B$407&amp;C406, "Symbol",, "T"),3)="768","",RTD("cqg.rtd", ,"ContractData",$B$407&amp;C406, "Symbol",, "T"))</f>
        <v>P.US.KOSH152550</v>
      </c>
      <c r="E406" s="94">
        <f>IF(D406="","",RTD("cqg.rtd", ,"ContractData",D406, "LastPrice",, "T"))</f>
        <v>5.5</v>
      </c>
      <c r="F406" s="94">
        <f>IF(D406="","",RTD("cqg.rtd", ,"ContractData",D406, "NetLastTrade",, "T"))</f>
        <v>0.45000000000000018</v>
      </c>
      <c r="G406" s="92" t="str">
        <f>IF(D406="","",RTD("cqg.rtd",,"StudyData",D406, "Vol", "VolType=Exchange,CoCType=Contract", "Vol","D","0","ALL",,,"False","T"))</f>
        <v/>
      </c>
      <c r="H406" s="92" t="str">
        <f>IF(D406="","",RTD("cqg.rtd",,"StudyData",D406, "Vol", "VolType=Exchange,CoCType=Contract", "Vol","D","-1","ALL",,,"False","T"))</f>
        <v/>
      </c>
      <c r="I406" s="92" t="str">
        <f t="shared" si="102"/>
        <v/>
      </c>
      <c r="J406" s="97"/>
      <c r="K406" s="98">
        <f>IF(D406="","",IF(ISERROR(RTD("cqg.rtd",,"ContractData",D406,"PerCentNetLastTrade",,"T")/100),"",RTD("cqg.rtd",,"ContractData",D406,"PerCentNetLastTrade",,"T")/100))</f>
        <v>-2.6548672566371681E-2</v>
      </c>
      <c r="L406" s="99" t="str">
        <f t="shared" si="105"/>
        <v/>
      </c>
    </row>
    <row r="407" spans="2:12" x14ac:dyDescent="0.25">
      <c r="B407" s="92" t="str">
        <f>LEFT(RTD("cqg.rtd", ,"ContractData", "P.US.KOS?6", "Symbol",, "T"),11)</f>
        <v>P.US.KOSH15</v>
      </c>
      <c r="C407" s="92" t="str">
        <f>IF(LEFT($B$267,3)="768","",RIGHT(RTD("cqg.rtd", ,"ContractData", "P.US.KOS?4", "Symbol",, "T"),4))</f>
        <v>2575</v>
      </c>
      <c r="D407" s="92" t="str">
        <f>IF(LEFT(RTD("cqg.rtd", ,"ContractData",$B$407&amp;C407, "Symbol",, "T"),3)="768","",RTD("cqg.rtd", ,"ContractData",$B$407&amp;C407, "Symbol",, "T"))</f>
        <v>P.US.KOSH152575</v>
      </c>
      <c r="E407" s="94">
        <f>IF(D407="","",RTD("cqg.rtd", ,"ContractData",D407, "LastPrice",, "T"))</f>
        <v>6.6000000000000005</v>
      </c>
      <c r="F407" s="94">
        <f>IF(D407="","",RTD("cqg.rtd", ,"ContractData",D407, "NetLastTrade",, "T"))</f>
        <v>0.20000000000000018</v>
      </c>
      <c r="G407" s="92" t="str">
        <f>IF(D407="","",RTD("cqg.rtd",,"StudyData",D407, "Vol", "VolType=Exchange,CoCType=Contract", "Vol","D","0","ALL",,,"False","T"))</f>
        <v/>
      </c>
      <c r="H407" s="92" t="str">
        <f>IF(D407="","",RTD("cqg.rtd",,"StudyData",D407, "Vol", "VolType=Exchange,CoCType=Contract", "Vol","D","-1","ALL",,,"False","T"))</f>
        <v/>
      </c>
      <c r="I407" s="92" t="str">
        <f t="shared" si="102"/>
        <v/>
      </c>
      <c r="J407" s="97"/>
      <c r="K407" s="98">
        <f>IF(D407="","",IF(ISERROR(RTD("cqg.rtd",,"ContractData",D407,"PerCentNetLastTrade",,"T")/100),"",RTD("cqg.rtd",,"ContractData",D407,"PerCentNetLastTrade",,"T")/100))</f>
        <v>-2.9411764705882356E-2</v>
      </c>
      <c r="L407" s="99" t="str">
        <f t="shared" si="105"/>
        <v/>
      </c>
    </row>
    <row r="408" spans="2:12" x14ac:dyDescent="0.25">
      <c r="C408" s="92">
        <f>IF(LEFT($B$267,3)="768","",C407+25)</f>
        <v>2600</v>
      </c>
      <c r="D408" s="92" t="str">
        <f>IF(LEFT(RTD("cqg.rtd", ,"ContractData",$B$407&amp;C408, "Symbol",, "T"),3)="768","",RTD("cqg.rtd", ,"ContractData",$B$407&amp;C408, "Symbol",, "T"))</f>
        <v>P.US.KOSH152600</v>
      </c>
      <c r="E408" s="94">
        <f>IF(D408="","",RTD("cqg.rtd", ,"ContractData",D408, "LastPrice",, "T"))</f>
        <v>9.5</v>
      </c>
      <c r="F408" s="94">
        <f>IF(D408="","",RTD("cqg.rtd", ,"ContractData",D408, "NetLastTrade",, "T"))</f>
        <v>1.5</v>
      </c>
      <c r="G408" s="92">
        <f>IF(D408="","",RTD("cqg.rtd",,"StudyData",D408, "Vol", "VolType=Exchange,CoCType=Contract", "Vol","D","0","ALL",,,"False","T"))</f>
        <v>27</v>
      </c>
      <c r="H408" s="92" t="str">
        <f>IF(D408="","",RTD("cqg.rtd",,"StudyData",D408, "Vol", "VolType=Exchange,CoCType=Contract", "Vol","D","-1","ALL",,,"False","T"))</f>
        <v/>
      </c>
      <c r="I408" s="92" t="str">
        <f t="shared" si="102"/>
        <v/>
      </c>
      <c r="J408" s="97"/>
      <c r="K408" s="98">
        <f>IF(D408="","",IF(ISERROR(RTD("cqg.rtd",,"ContractData",D408,"PerCentNetLastTrade",,"T")/100),"",RTD("cqg.rtd",,"ContractData",D408,"PerCentNetLastTrade",,"T")/100))</f>
        <v>0.1875</v>
      </c>
      <c r="L408" s="99" t="str">
        <f t="shared" si="105"/>
        <v/>
      </c>
    </row>
    <row r="409" spans="2:12" x14ac:dyDescent="0.25">
      <c r="C409" s="92">
        <f t="shared" ref="C409:C423" si="106">IF(LEFT($B$267,3)="768","",C408+25)</f>
        <v>2625</v>
      </c>
      <c r="D409" s="92" t="str">
        <f>IF(LEFT(RTD("cqg.rtd", ,"ContractData",$B$407&amp;C409, "Symbol",, "T"),3)="768","",RTD("cqg.rtd", ,"ContractData",$B$407&amp;C409, "Symbol",, "T"))</f>
        <v>P.US.KOSH152625</v>
      </c>
      <c r="E409" s="94">
        <f>IF(D409="","",RTD("cqg.rtd", ,"ContractData",D409, "LastPrice",, "T"))</f>
        <v>9.3000000000000007</v>
      </c>
      <c r="F409" s="94" t="str">
        <f>IF(D409="","",RTD("cqg.rtd", ,"ContractData",D409, "NetLastTrade",, "T"))</f>
        <v/>
      </c>
      <c r="G409" s="92" t="str">
        <f>IF(D409="","",RTD("cqg.rtd",,"StudyData",D409, "Vol", "VolType=Exchange,CoCType=Contract", "Vol","D","0","ALL",,,"False","T"))</f>
        <v/>
      </c>
      <c r="H409" s="92" t="str">
        <f>IF(D409="","",RTD("cqg.rtd",,"StudyData",D409, "Vol", "VolType=Exchange,CoCType=Contract", "Vol","D","-1","ALL",,,"False","T"))</f>
        <v/>
      </c>
      <c r="I409" s="92" t="str">
        <f t="shared" si="102"/>
        <v/>
      </c>
      <c r="J409" s="97"/>
      <c r="K409" s="98">
        <f>IF(D409="","",IF(ISERROR(RTD("cqg.rtd",,"ContractData",D409,"PerCentNetLastTrade",,"T")/100),"",RTD("cqg.rtd",,"ContractData",D409,"PerCentNetLastTrade",,"T")/100))</f>
        <v>-1.5873015873015872E-2</v>
      </c>
      <c r="L409" s="99" t="str">
        <f t="shared" si="105"/>
        <v/>
      </c>
    </row>
    <row r="410" spans="2:12" x14ac:dyDescent="0.25">
      <c r="C410" s="92">
        <f t="shared" si="106"/>
        <v>2650</v>
      </c>
      <c r="D410" s="92" t="str">
        <f>IF(LEFT(RTD("cqg.rtd", ,"ContractData",$B$407&amp;C410, "Symbol",, "T"),3)="768","",RTD("cqg.rtd", ,"ContractData",$B$407&amp;C410, "Symbol",, "T"))</f>
        <v>P.US.KOSH152650</v>
      </c>
      <c r="E410" s="94">
        <f>IF(D410="","",RTD("cqg.rtd", ,"ContractData",D410, "LastPrice",, "T"))</f>
        <v>10.85</v>
      </c>
      <c r="F410" s="94" t="str">
        <f>IF(D410="","",RTD("cqg.rtd", ,"ContractData",D410, "NetLastTrade",, "T"))</f>
        <v/>
      </c>
      <c r="G410" s="92" t="str">
        <f>IF(D410="","",RTD("cqg.rtd",,"StudyData",D410, "Vol", "VolType=Exchange,CoCType=Contract", "Vol","D","0","ALL",,,"False","T"))</f>
        <v/>
      </c>
      <c r="H410" s="92" t="str">
        <f>IF(D410="","",RTD("cqg.rtd",,"StudyData",D410, "Vol", "VolType=Exchange,CoCType=Contract", "Vol","D","-1","ALL",,,"False","T"))</f>
        <v/>
      </c>
      <c r="I410" s="92" t="str">
        <f t="shared" si="102"/>
        <v/>
      </c>
      <c r="J410" s="97"/>
      <c r="K410" s="98">
        <f>IF(D410="","",IF(ISERROR(RTD("cqg.rtd",,"ContractData",D410,"PerCentNetLastTrade",,"T")/100),"",RTD("cqg.rtd",,"ContractData",D410,"PerCentNetLastTrade",,"T")/100))</f>
        <v>-4.5871559633027525E-3</v>
      </c>
      <c r="L410" s="99" t="str">
        <f t="shared" si="105"/>
        <v/>
      </c>
    </row>
    <row r="411" spans="2:12" x14ac:dyDescent="0.25">
      <c r="C411" s="92">
        <f t="shared" si="106"/>
        <v>2675</v>
      </c>
      <c r="D411" s="92" t="str">
        <f>IF(LEFT(RTD("cqg.rtd", ,"ContractData",$B$407&amp;C411, "Symbol",, "T"),3)="768","",RTD("cqg.rtd", ,"ContractData",$B$407&amp;C411, "Symbol",, "T"))</f>
        <v>P.US.KOSH152675</v>
      </c>
      <c r="E411" s="94">
        <f>IF(D411="","",RTD("cqg.rtd", ,"ContractData",D411, "LastPrice",, "T"))</f>
        <v>12.5</v>
      </c>
      <c r="F411" s="94" t="str">
        <f>IF(D411="","",RTD("cqg.rtd", ,"ContractData",D411, "NetLastTrade",, "T"))</f>
        <v/>
      </c>
      <c r="G411" s="92" t="str">
        <f>IF(D411="","",RTD("cqg.rtd",,"StudyData",D411, "Vol", "VolType=Exchange,CoCType=Contract", "Vol","D","0","ALL",,,"False","T"))</f>
        <v/>
      </c>
      <c r="H411" s="92" t="str">
        <f>IF(D411="","",RTD("cqg.rtd",,"StudyData",D411, "Vol", "VolType=Exchange,CoCType=Contract", "Vol","D","-1","ALL",,,"False","T"))</f>
        <v/>
      </c>
      <c r="I411" s="92" t="str">
        <f t="shared" si="102"/>
        <v/>
      </c>
      <c r="J411" s="97"/>
      <c r="K411" s="98">
        <f>IF(D411="","",IF(ISERROR(RTD("cqg.rtd",,"ContractData",D411,"PerCentNetLastTrade",,"T")/100),"",RTD("cqg.rtd",,"ContractData",D411,"PerCentNetLastTrade",,"T")/100))</f>
        <v>-3.9840637450199202E-3</v>
      </c>
      <c r="L411" s="99" t="str">
        <f t="shared" si="105"/>
        <v/>
      </c>
    </row>
    <row r="412" spans="2:12" x14ac:dyDescent="0.25">
      <c r="C412" s="92">
        <f t="shared" si="106"/>
        <v>2700</v>
      </c>
      <c r="D412" s="92" t="str">
        <f>IF(LEFT(RTD("cqg.rtd", ,"ContractData",$B$407&amp;C412, "Symbol",, "T"),3)="768","",RTD("cqg.rtd", ,"ContractData",$B$407&amp;C412, "Symbol",, "T"))</f>
        <v>P.US.KOSH152700</v>
      </c>
      <c r="E412" s="94">
        <f>IF(D412="","",RTD("cqg.rtd", ,"ContractData",D412, "LastPrice",, "T"))</f>
        <v>14.25</v>
      </c>
      <c r="F412" s="94" t="str">
        <f>IF(D412="","",RTD("cqg.rtd", ,"ContractData",D412, "NetLastTrade",, "T"))</f>
        <v/>
      </c>
      <c r="G412" s="92" t="str">
        <f>IF(D412="","",RTD("cqg.rtd",,"StudyData",D412, "Vol", "VolType=Exchange,CoCType=Contract", "Vol","D","0","ALL",,,"False","T"))</f>
        <v/>
      </c>
      <c r="H412" s="92" t="str">
        <f>IF(D412="","",RTD("cqg.rtd",,"StudyData",D412, "Vol", "VolType=Exchange,CoCType=Contract", "Vol","D","-1","ALL",,,"False","T"))</f>
        <v/>
      </c>
      <c r="I412" s="92" t="str">
        <f t="shared" si="102"/>
        <v/>
      </c>
      <c r="J412" s="97"/>
      <c r="K412" s="98">
        <f>IF(D412="","",IF(ISERROR(RTD("cqg.rtd",,"ContractData",D412,"PerCentNetLastTrade",,"T")/100),"",RTD("cqg.rtd",,"ContractData",D412,"PerCentNetLastTrade",,"T")/100))</f>
        <v>0</v>
      </c>
      <c r="L412" s="99" t="str">
        <f t="shared" si="105"/>
        <v/>
      </c>
    </row>
    <row r="413" spans="2:12" x14ac:dyDescent="0.25">
      <c r="C413" s="92">
        <f t="shared" si="106"/>
        <v>2725</v>
      </c>
      <c r="D413" s="92" t="str">
        <f>IF(LEFT(RTD("cqg.rtd", ,"ContractData",$B$407&amp;C413, "Symbol",, "T"),3)="768","",RTD("cqg.rtd", ,"ContractData",$B$407&amp;C413, "Symbol",, "T"))</f>
        <v>P.US.KOSH152725</v>
      </c>
      <c r="E413" s="94">
        <f>IF(D413="","",RTD("cqg.rtd", ,"ContractData",D413, "LastPrice",, "T"))</f>
        <v>16.149999999999999</v>
      </c>
      <c r="F413" s="94" t="str">
        <f>IF(D413="","",RTD("cqg.rtd", ,"ContractData",D413, "NetLastTrade",, "T"))</f>
        <v/>
      </c>
      <c r="G413" s="92" t="str">
        <f>IF(D413="","",RTD("cqg.rtd",,"StudyData",D413, "Vol", "VolType=Exchange,CoCType=Contract", "Vol","D","0","ALL",,,"False","T"))</f>
        <v/>
      </c>
      <c r="H413" s="92" t="str">
        <f>IF(D413="","",RTD("cqg.rtd",,"StudyData",D413, "Vol", "VolType=Exchange,CoCType=Contract", "Vol","D","-1","ALL",,,"False","T"))</f>
        <v/>
      </c>
      <c r="I413" s="92" t="str">
        <f t="shared" si="102"/>
        <v/>
      </c>
      <c r="J413" s="97"/>
      <c r="K413" s="98">
        <f>IF(D413="","",IF(ISERROR(RTD("cqg.rtd",,"ContractData",D413,"PerCentNetLastTrade",,"T")/100),"",RTD("cqg.rtd",,"ContractData",D413,"PerCentNetLastTrade",,"T")/100))</f>
        <v>3.105590062111801E-3</v>
      </c>
      <c r="L413" s="99" t="str">
        <f t="shared" si="105"/>
        <v/>
      </c>
    </row>
    <row r="414" spans="2:12" x14ac:dyDescent="0.25">
      <c r="C414" s="92">
        <f t="shared" si="106"/>
        <v>2750</v>
      </c>
      <c r="D414" s="92" t="str">
        <f>IF(LEFT(RTD("cqg.rtd", ,"ContractData",$B$407&amp;C414, "Symbol",, "T"),3)="768","",RTD("cqg.rtd", ,"ContractData",$B$407&amp;C414, "Symbol",, "T"))</f>
        <v>P.US.KOSH152750</v>
      </c>
      <c r="E414" s="94">
        <f>IF(D414="","",RTD("cqg.rtd", ,"ContractData",D414, "LastPrice",, "T"))</f>
        <v>19.100000000000001</v>
      </c>
      <c r="F414" s="94">
        <f>IF(D414="","",RTD("cqg.rtd", ,"ContractData",D414, "NetLastTrade",, "T"))</f>
        <v>1.1000000000000014</v>
      </c>
      <c r="G414" s="92">
        <f>IF(D414="","",RTD("cqg.rtd",,"StudyData",D414, "Vol", "VolType=Exchange,CoCType=Contract", "Vol","D","0","ALL",,,"False","T"))</f>
        <v>2</v>
      </c>
      <c r="H414" s="92" t="str">
        <f>IF(D414="","",RTD("cqg.rtd",,"StudyData",D414, "Vol", "VolType=Exchange,CoCType=Contract", "Vol","D","-1","ALL",,,"False","T"))</f>
        <v/>
      </c>
      <c r="I414" s="92" t="str">
        <f t="shared" si="102"/>
        <v/>
      </c>
      <c r="J414" s="97"/>
      <c r="K414" s="98">
        <f>IF(D414="","",IF(ISERROR(RTD("cqg.rtd",,"ContractData",D414,"PerCentNetLastTrade",,"T")/100),"",RTD("cqg.rtd",,"ContractData",D414,"PerCentNetLastTrade",,"T")/100))</f>
        <v>6.1111111111111109E-2</v>
      </c>
      <c r="L414" s="99" t="str">
        <f t="shared" si="105"/>
        <v/>
      </c>
    </row>
    <row r="415" spans="2:12" x14ac:dyDescent="0.25">
      <c r="C415" s="92">
        <f t="shared" si="106"/>
        <v>2775</v>
      </c>
      <c r="D415" s="92" t="str">
        <f>IF(LEFT(RTD("cqg.rtd", ,"ContractData",$B$407&amp;C415, "Symbol",, "T"),3)="768","",RTD("cqg.rtd", ,"ContractData",$B$407&amp;C415, "Symbol",, "T"))</f>
        <v>P.US.KOSH152775</v>
      </c>
      <c r="E415" s="94">
        <f>IF(D415="","",RTD("cqg.rtd", ,"ContractData",D415, "LastPrice",, "T"))</f>
        <v>20.150000000000002</v>
      </c>
      <c r="F415" s="94" t="str">
        <f>IF(D415="","",RTD("cqg.rtd", ,"ContractData",D415, "NetLastTrade",, "T"))</f>
        <v/>
      </c>
      <c r="G415" s="92" t="str">
        <f>IF(D415="","",RTD("cqg.rtd",,"StudyData",D415, "Vol", "VolType=Exchange,CoCType=Contract", "Vol","D","0","ALL",,,"False","T"))</f>
        <v/>
      </c>
      <c r="H415" s="92" t="str">
        <f>IF(D415="","",RTD("cqg.rtd",,"StudyData",D415, "Vol", "VolType=Exchange,CoCType=Contract", "Vol","D","-1","ALL",,,"False","T"))</f>
        <v/>
      </c>
      <c r="I415" s="92" t="str">
        <f t="shared" si="102"/>
        <v/>
      </c>
      <c r="J415" s="97"/>
      <c r="K415" s="98">
        <f>IF(D415="","",IF(ISERROR(RTD("cqg.rtd",,"ContractData",D415,"PerCentNetLastTrade",,"T")/100),"",RTD("cqg.rtd",,"ContractData",D415,"PerCentNetLastTrade",,"T")/100))</f>
        <v>7.4999999999999997E-3</v>
      </c>
      <c r="L415" s="99" t="str">
        <f t="shared" si="105"/>
        <v/>
      </c>
    </row>
    <row r="416" spans="2:12" x14ac:dyDescent="0.25">
      <c r="C416" s="92">
        <f t="shared" si="106"/>
        <v>2800</v>
      </c>
      <c r="D416" s="92" t="str">
        <f>IF(LEFT(RTD("cqg.rtd", ,"ContractData",$B$407&amp;C416, "Symbol",, "T"),3)="768","",RTD("cqg.rtd", ,"ContractData",$B$407&amp;C416, "Symbol",, "T"))</f>
        <v>P.US.KOSH152800</v>
      </c>
      <c r="E416" s="94">
        <f>IF(D416="","",RTD("cqg.rtd", ,"ContractData",D416, "LastPrice",, "T"))</f>
        <v>22.25</v>
      </c>
      <c r="F416" s="94" t="str">
        <f>IF(D416="","",RTD("cqg.rtd", ,"ContractData",D416, "NetLastTrade",, "T"))</f>
        <v/>
      </c>
      <c r="G416" s="92" t="str">
        <f>IF(D416="","",RTD("cqg.rtd",,"StudyData",D416, "Vol", "VolType=Exchange,CoCType=Contract", "Vol","D","0","ALL",,,"False","T"))</f>
        <v/>
      </c>
      <c r="H416" s="92" t="str">
        <f>IF(D416="","",RTD("cqg.rtd",,"StudyData",D416, "Vol", "VolType=Exchange,CoCType=Contract", "Vol","D","-1","ALL",,,"False","T"))</f>
        <v/>
      </c>
      <c r="I416" s="92" t="str">
        <f t="shared" si="102"/>
        <v/>
      </c>
      <c r="J416" s="97"/>
      <c r="K416" s="98">
        <f>IF(D416="","",IF(ISERROR(RTD("cqg.rtd",,"ContractData",D416,"PerCentNetLastTrade",,"T")/100),"",RTD("cqg.rtd",,"ContractData",D416,"PerCentNetLastTrade",,"T")/100))</f>
        <v>4.5146726862302479E-3</v>
      </c>
      <c r="L416" s="99" t="str">
        <f t="shared" si="105"/>
        <v/>
      </c>
    </row>
    <row r="417" spans="3:12" x14ac:dyDescent="0.25">
      <c r="C417" s="92">
        <f t="shared" si="106"/>
        <v>2825</v>
      </c>
      <c r="D417" s="92" t="str">
        <f>IF(LEFT(RTD("cqg.rtd", ,"ContractData",$B$407&amp;C417, "Symbol",, "T"),3)="768","",RTD("cqg.rtd", ,"ContractData",$B$407&amp;C417, "Symbol",, "T"))</f>
        <v>P.US.KOSH152825</v>
      </c>
      <c r="E417" s="94">
        <f>IF(D417="","",RTD("cqg.rtd", ,"ContractData",D417, "LastPrice",, "T"))</f>
        <v>24.5</v>
      </c>
      <c r="F417" s="94" t="str">
        <f>IF(D417="","",RTD("cqg.rtd", ,"ContractData",D417, "NetLastTrade",, "T"))</f>
        <v/>
      </c>
      <c r="G417" s="92" t="str">
        <f>IF(D417="","",RTD("cqg.rtd",,"StudyData",D417, "Vol", "VolType=Exchange,CoCType=Contract", "Vol","D","0","ALL",,,"False","T"))</f>
        <v/>
      </c>
      <c r="H417" s="92" t="str">
        <f>IF(D417="","",RTD("cqg.rtd",,"StudyData",D417, "Vol", "VolType=Exchange,CoCType=Contract", "Vol","D","-1","ALL",,,"False","T"))</f>
        <v/>
      </c>
      <c r="I417" s="92" t="str">
        <f t="shared" si="102"/>
        <v/>
      </c>
      <c r="J417" s="97"/>
      <c r="K417" s="98">
        <f>IF(D417="","",IF(ISERROR(RTD("cqg.rtd",,"ContractData",D417,"PerCentNetLastTrade",,"T")/100),"",RTD("cqg.rtd",,"ContractData",D417,"PerCentNetLastTrade",,"T")/100))</f>
        <v>1.0309278350515462E-2</v>
      </c>
      <c r="L417" s="99" t="str">
        <f t="shared" si="105"/>
        <v/>
      </c>
    </row>
    <row r="418" spans="3:12" x14ac:dyDescent="0.25">
      <c r="C418" s="92">
        <f t="shared" si="106"/>
        <v>2850</v>
      </c>
      <c r="D418" s="92" t="str">
        <f>IF(LEFT(RTD("cqg.rtd", ,"ContractData",$B$407&amp;C418, "Symbol",, "T"),3)="768","",RTD("cqg.rtd", ,"ContractData",$B$407&amp;C418, "Symbol",, "T"))</f>
        <v>P.US.KOSH152850</v>
      </c>
      <c r="E418" s="94">
        <f>IF(D418="","",RTD("cqg.rtd", ,"ContractData",D418, "LastPrice",, "T"))</f>
        <v>26.75</v>
      </c>
      <c r="F418" s="94" t="str">
        <f>IF(D418="","",RTD("cqg.rtd", ,"ContractData",D418, "NetLastTrade",, "T"))</f>
        <v/>
      </c>
      <c r="G418" s="92" t="str">
        <f>IF(D418="","",RTD("cqg.rtd",,"StudyData",D418, "Vol", "VolType=Exchange,CoCType=Contract", "Vol","D","0","ALL",,,"False","T"))</f>
        <v/>
      </c>
      <c r="H418" s="92" t="str">
        <f>IF(D418="","",RTD("cqg.rtd",,"StudyData",D418, "Vol", "VolType=Exchange,CoCType=Contract", "Vol","D","-1","ALL",,,"False","T"))</f>
        <v/>
      </c>
      <c r="I418" s="92" t="str">
        <f t="shared" si="102"/>
        <v/>
      </c>
      <c r="J418" s="97"/>
      <c r="K418" s="98">
        <f>IF(D418="","",IF(ISERROR(RTD("cqg.rtd",,"ContractData",D418,"PerCentNetLastTrade",,"T")/100),"",RTD("cqg.rtd",,"ContractData",D418,"PerCentNetLastTrade",,"T")/100))</f>
        <v>9.433962264150943E-3</v>
      </c>
      <c r="L418" s="99" t="str">
        <f t="shared" si="105"/>
        <v/>
      </c>
    </row>
    <row r="419" spans="3:12" x14ac:dyDescent="0.25">
      <c r="C419" s="92">
        <f t="shared" si="106"/>
        <v>2875</v>
      </c>
      <c r="D419" s="92" t="str">
        <f>IF(LEFT(RTD("cqg.rtd", ,"ContractData",$B$407&amp;C419, "Symbol",, "T"),3)="768","",RTD("cqg.rtd", ,"ContractData",$B$407&amp;C419, "Symbol",, "T"))</f>
        <v>P.US.KOSH152875</v>
      </c>
      <c r="E419" s="94">
        <f>IF(D419="","",RTD("cqg.rtd", ,"ContractData",D419, "LastPrice",, "T"))</f>
        <v>29</v>
      </c>
      <c r="F419" s="94" t="str">
        <f>IF(D419="","",RTD("cqg.rtd", ,"ContractData",D419, "NetLastTrade",, "T"))</f>
        <v/>
      </c>
      <c r="G419" s="92" t="str">
        <f>IF(D419="","",RTD("cqg.rtd",,"StudyData",D419, "Vol", "VolType=Exchange,CoCType=Contract", "Vol","D","0","ALL",,,"False","T"))</f>
        <v/>
      </c>
      <c r="H419" s="92" t="str">
        <f>IF(D419="","",RTD("cqg.rtd",,"StudyData",D419, "Vol", "VolType=Exchange,CoCType=Contract", "Vol","D","-1","ALL",,,"False","T"))</f>
        <v/>
      </c>
      <c r="I419" s="92" t="str">
        <f t="shared" si="102"/>
        <v/>
      </c>
      <c r="J419" s="97"/>
      <c r="K419" s="98">
        <f>IF(D419="","",IF(ISERROR(RTD("cqg.rtd",,"ContractData",D419,"PerCentNetLastTrade",,"T")/100),"",RTD("cqg.rtd",,"ContractData",D419,"PerCentNetLastTrade",,"T")/100))</f>
        <v>8.6956521739130436E-3</v>
      </c>
      <c r="L419" s="99" t="str">
        <f t="shared" si="105"/>
        <v/>
      </c>
    </row>
    <row r="420" spans="3:12" x14ac:dyDescent="0.25">
      <c r="C420" s="92">
        <f t="shared" si="106"/>
        <v>2900</v>
      </c>
      <c r="D420" s="92" t="str">
        <f>IF(LEFT(RTD("cqg.rtd", ,"ContractData",$B$407&amp;C420, "Symbol",, "T"),3)="768","",RTD("cqg.rtd", ,"ContractData",$B$407&amp;C420, "Symbol",, "T"))</f>
        <v>P.US.KOSH152900</v>
      </c>
      <c r="E420" s="94">
        <f>IF(D420="","",RTD("cqg.rtd", ,"ContractData",D420, "LastPrice",, "T"))</f>
        <v>31.35</v>
      </c>
      <c r="F420" s="94" t="str">
        <f>IF(D420="","",RTD("cqg.rtd", ,"ContractData",D420, "NetLastTrade",, "T"))</f>
        <v/>
      </c>
      <c r="G420" s="92" t="str">
        <f>IF(D420="","",RTD("cqg.rtd",,"StudyData",D420, "Vol", "VolType=Exchange,CoCType=Contract", "Vol","D","0","ALL",,,"False","T"))</f>
        <v/>
      </c>
      <c r="H420" s="92" t="str">
        <f>IF(D420="","",RTD("cqg.rtd",,"StudyData",D420, "Vol", "VolType=Exchange,CoCType=Contract", "Vol","D","-1","ALL",,,"False","T"))</f>
        <v/>
      </c>
      <c r="I420" s="92" t="str">
        <f t="shared" si="102"/>
        <v/>
      </c>
      <c r="J420" s="97"/>
      <c r="K420" s="98">
        <f>IF(D420="","",IF(ISERROR(RTD("cqg.rtd",,"ContractData",D420,"PerCentNetLastTrade",,"T")/100),"",RTD("cqg.rtd",,"ContractData",D420,"PerCentNetLastTrade",,"T")/100))</f>
        <v>1.1290322580645162E-2</v>
      </c>
      <c r="L420" s="99" t="str">
        <f t="shared" si="105"/>
        <v/>
      </c>
    </row>
    <row r="421" spans="3:12" x14ac:dyDescent="0.25">
      <c r="C421" s="92">
        <f t="shared" si="106"/>
        <v>2925</v>
      </c>
      <c r="D421" s="92" t="str">
        <f>IF(LEFT(RTD("cqg.rtd", ,"ContractData",$B$407&amp;C421, "Symbol",, "T"),3)="768","",RTD("cqg.rtd", ,"ContractData",$B$407&amp;C421, "Symbol",, "T"))</f>
        <v>P.US.KOSH152925</v>
      </c>
      <c r="E421" s="94">
        <f>IF(D421="","",RTD("cqg.rtd", ,"ContractData",D421, "LastPrice",, "T"))</f>
        <v>33.75</v>
      </c>
      <c r="F421" s="94" t="str">
        <f>IF(D421="","",RTD("cqg.rtd", ,"ContractData",D421, "NetLastTrade",, "T"))</f>
        <v/>
      </c>
      <c r="G421" s="92" t="str">
        <f>IF(D421="","",RTD("cqg.rtd",,"StudyData",D421, "Vol", "VolType=Exchange,CoCType=Contract", "Vol","D","0","ALL",,,"False","T"))</f>
        <v/>
      </c>
      <c r="H421" s="92" t="str">
        <f>IF(D421="","",RTD("cqg.rtd",,"StudyData",D421, "Vol", "VolType=Exchange,CoCType=Contract", "Vol","D","-1","ALL",,,"False","T"))</f>
        <v/>
      </c>
      <c r="I421" s="92" t="str">
        <f t="shared" si="102"/>
        <v/>
      </c>
      <c r="J421" s="97"/>
      <c r="K421" s="98">
        <f>IF(D421="","",IF(ISERROR(RTD("cqg.rtd",,"ContractData",D421,"PerCentNetLastTrade",,"T")/100),"",RTD("cqg.rtd",,"ContractData",D421,"PerCentNetLastTrade",,"T")/100))</f>
        <v>1.0479041916167664E-2</v>
      </c>
      <c r="L421" s="99" t="str">
        <f t="shared" si="105"/>
        <v/>
      </c>
    </row>
    <row r="422" spans="3:12" x14ac:dyDescent="0.25">
      <c r="C422" s="92">
        <f t="shared" si="106"/>
        <v>2950</v>
      </c>
      <c r="D422" s="92" t="str">
        <f>IF(LEFT(RTD("cqg.rtd", ,"ContractData",$B$407&amp;C422, "Symbol",, "T"),3)="768","",RTD("cqg.rtd", ,"ContractData",$B$407&amp;C422, "Symbol",, "T"))</f>
        <v>P.US.KOSH152950</v>
      </c>
      <c r="E422" s="94">
        <f>IF(D422="","",RTD("cqg.rtd", ,"ContractData",D422, "LastPrice",, "T"))</f>
        <v>36.200000000000003</v>
      </c>
      <c r="F422" s="94">
        <f>IF(D422="","",RTD("cqg.rtd", ,"ContractData",D422, "NetLastTrade",, "T"))</f>
        <v>0.45000000000000284</v>
      </c>
      <c r="G422" s="92">
        <f>IF(D422="","",RTD("cqg.rtd",,"StudyData",D422, "Vol", "VolType=Exchange,CoCType=Contract", "Vol","D","0","ALL",,,"False","T"))</f>
        <v>2</v>
      </c>
      <c r="H422" s="92" t="str">
        <f>IF(D422="","",RTD("cqg.rtd",,"StudyData",D422, "Vol", "VolType=Exchange,CoCType=Contract", "Vol","D","-1","ALL",,,"False","T"))</f>
        <v/>
      </c>
      <c r="I422" s="92" t="str">
        <f t="shared" si="102"/>
        <v/>
      </c>
      <c r="J422" s="97"/>
      <c r="K422" s="98">
        <f>IF(D422="","",IF(ISERROR(RTD("cqg.rtd",,"ContractData",D422,"PerCentNetLastTrade",,"T")/100),"",RTD("cqg.rtd",,"ContractData",D422,"PerCentNetLastTrade",,"T")/100))</f>
        <v>1.2587412587412588E-2</v>
      </c>
      <c r="L422" s="99" t="str">
        <f t="shared" si="105"/>
        <v/>
      </c>
    </row>
    <row r="423" spans="3:12" x14ac:dyDescent="0.25">
      <c r="C423" s="92">
        <f t="shared" si="106"/>
        <v>2975</v>
      </c>
      <c r="D423" s="92" t="str">
        <f>IF(LEFT(RTD("cqg.rtd", ,"ContractData",$B$407&amp;C423, "Symbol",, "T"),3)="768","",RTD("cqg.rtd", ,"ContractData",$B$407&amp;C423, "Symbol",, "T"))</f>
        <v/>
      </c>
      <c r="E423" s="94" t="str">
        <f>IF(D423="","",RTD("cqg.rtd", ,"ContractData",D423, "LastPrice",, "T"))</f>
        <v/>
      </c>
      <c r="F423" s="94" t="str">
        <f>IF(D423="","",RTD("cqg.rtd", ,"ContractData",D423, "NetLastTrade",, "T"))</f>
        <v/>
      </c>
      <c r="G423" s="92" t="str">
        <f>IF(D423="","",RTD("cqg.rtd",,"StudyData",D423, "Vol", "VolType=Exchange,CoCType=Contract", "Vol","D","0","ALL",,,"False","T"))</f>
        <v/>
      </c>
      <c r="H423" s="92" t="str">
        <f>IF(D423="","",RTD("cqg.rtd",,"StudyData",D423, "Vol", "VolType=Exchange,CoCType=Contract", "Vol","D","-1","ALL",,,"False","T"))</f>
        <v/>
      </c>
      <c r="I423" s="92" t="str">
        <f t="shared" si="102"/>
        <v/>
      </c>
      <c r="J423" s="97"/>
      <c r="K423" s="98" t="str">
        <f>IF(D423="","",IF(ISERROR(RTD("cqg.rtd",,"ContractData",D423,"PerCentNetLastTrade",,"T")/100),"",RTD("cqg.rtd",,"ContractData",D423,"PerCentNetLastTrade",,"T")/100))</f>
        <v/>
      </c>
      <c r="L423" s="99" t="str">
        <f t="shared" si="105"/>
        <v/>
      </c>
    </row>
    <row r="425" spans="3:12" x14ac:dyDescent="0.25">
      <c r="E425" s="92" t="s">
        <v>1</v>
      </c>
      <c r="F425" s="92" t="s">
        <v>2</v>
      </c>
      <c r="G425" s="92" t="s">
        <v>3</v>
      </c>
      <c r="H425" s="92" t="s">
        <v>4</v>
      </c>
      <c r="I425" s="92" t="s">
        <v>5</v>
      </c>
      <c r="J425" s="100"/>
      <c r="K425" s="92" t="s">
        <v>22</v>
      </c>
      <c r="L425" s="93" t="s">
        <v>23</v>
      </c>
    </row>
    <row r="426" spans="3:12" x14ac:dyDescent="0.25">
      <c r="C426" s="92">
        <f t="shared" ref="C426:C440" si="107">IF(LEFT($B$232,3)="768","",C427-25)</f>
        <v>2175</v>
      </c>
      <c r="D426" s="92" t="str">
        <f>IF(LEFT(RTD("cqg.rtd", ,"ContractData",$B$442&amp;C426, "Symbol",, "T"),3)="768","",RTD("cqg.rtd", ,"ContractData",$B$442&amp;C426, "Symbol",, "T"))</f>
        <v/>
      </c>
      <c r="E426" s="94" t="str">
        <f>IF(D426="","",RTD("cqg.rtd", ,"ContractData",D426, "LastPrice",, "T"))</f>
        <v/>
      </c>
      <c r="F426" s="94" t="str">
        <f>IF(D426="","",RTD("cqg.rtd", ,"ContractData",D426, "NetLastTrade",, "T"))</f>
        <v/>
      </c>
      <c r="G426" s="92" t="str">
        <f>IF(D426="","",RTD("cqg.rtd",,"StudyData",D426, "Vol", "VolType=Exchange,CoCType=Contract", "Vol","D","0","ALL",,,"False","T"))</f>
        <v/>
      </c>
      <c r="H426" s="92" t="str">
        <f>IF(D426="","",RTD("cqg.rtd",,"StudyData",D426, "Vol", "VolType=Exchange,CoCType=Contract", "Vol","D","-1","ALL",,,"False","T"))</f>
        <v/>
      </c>
      <c r="I426" s="92" t="str">
        <f t="shared" ref="I426:I458" si="108">IF(D426="","",IF(ISERROR(G426-H426),"",G426-H426))</f>
        <v/>
      </c>
      <c r="J426" s="97"/>
      <c r="K426" s="98" t="str">
        <f>IF(D426="","",IF(ISERROR(RTD("cqg.rtd",,"ContractData",D426,"PerCentNetLastTrade",,"T")/100),"",RTD("cqg.rtd",,"ContractData",D426,"PerCentNetLastTrade",,"T")/100))</f>
        <v/>
      </c>
      <c r="L426" s="99" t="str">
        <f t="shared" ref="L426:L429" si="109">IF(D426="","",IF(ISERROR(G426-H426),"",(G426-H426)/H426))</f>
        <v/>
      </c>
    </row>
    <row r="427" spans="3:12" x14ac:dyDescent="0.25">
      <c r="C427" s="92">
        <f t="shared" si="107"/>
        <v>2200</v>
      </c>
      <c r="D427" s="92" t="str">
        <f>IF(LEFT(RTD("cqg.rtd", ,"ContractData",$B$442&amp;C427, "Symbol",, "T"),3)="768","",RTD("cqg.rtd", ,"ContractData",$B$442&amp;C427, "Symbol",, "T"))</f>
        <v/>
      </c>
      <c r="E427" s="94" t="str">
        <f>IF(D427="","",RTD("cqg.rtd", ,"ContractData",D427, "LastPrice",, "T"))</f>
        <v/>
      </c>
      <c r="F427" s="94" t="str">
        <f>IF(D427="","",RTD("cqg.rtd", ,"ContractData",D427, "NetLastTrade",, "T"))</f>
        <v/>
      </c>
      <c r="G427" s="92" t="str">
        <f>IF(D427="","",RTD("cqg.rtd",,"StudyData",D427, "Vol", "VolType=Exchange,CoCType=Contract", "Vol","D","0","ALL",,,"False","T"))</f>
        <v/>
      </c>
      <c r="H427" s="92" t="str">
        <f>IF(D427="","",RTD("cqg.rtd",,"StudyData",D427, "Vol", "VolType=Exchange,CoCType=Contract", "Vol","D","-1","ALL",,,"False","T"))</f>
        <v/>
      </c>
      <c r="I427" s="92" t="str">
        <f t="shared" si="108"/>
        <v/>
      </c>
      <c r="J427" s="97"/>
      <c r="K427" s="98" t="str">
        <f>IF(D427="","",IF(ISERROR(RTD("cqg.rtd",,"ContractData",D427,"PerCentNetLastTrade",,"T")/100),"",RTD("cqg.rtd",,"ContractData",D427,"PerCentNetLastTrade",,"T")/100))</f>
        <v/>
      </c>
      <c r="L427" s="99" t="str">
        <f t="shared" si="109"/>
        <v/>
      </c>
    </row>
    <row r="428" spans="3:12" x14ac:dyDescent="0.25">
      <c r="C428" s="92">
        <f t="shared" si="107"/>
        <v>2225</v>
      </c>
      <c r="D428" s="92" t="str">
        <f>IF(LEFT(RTD("cqg.rtd", ,"ContractData",$B$442&amp;C428, "Symbol",, "T"),3)="768","",RTD("cqg.rtd", ,"ContractData",$B$442&amp;C428, "Symbol",, "T"))</f>
        <v/>
      </c>
      <c r="E428" s="94" t="str">
        <f>IF(D428="","",RTD("cqg.rtd", ,"ContractData",D428, "LastPrice",, "T"))</f>
        <v/>
      </c>
      <c r="F428" s="94" t="str">
        <f>IF(D428="","",RTD("cqg.rtd", ,"ContractData",D428, "NetLastTrade",, "T"))</f>
        <v/>
      </c>
      <c r="G428" s="92" t="str">
        <f>IF(D428="","",RTD("cqg.rtd",,"StudyData",D428, "Vol", "VolType=Exchange,CoCType=Contract", "Vol","D","0","ALL",,,"False","T"))</f>
        <v/>
      </c>
      <c r="H428" s="92" t="str">
        <f>IF(D428="","",RTD("cqg.rtd",,"StudyData",D428, "Vol", "VolType=Exchange,CoCType=Contract", "Vol","D","-1","ALL",,,"False","T"))</f>
        <v/>
      </c>
      <c r="I428" s="92" t="str">
        <f t="shared" si="108"/>
        <v/>
      </c>
      <c r="J428" s="97"/>
      <c r="K428" s="98" t="str">
        <f>IF(D428="","",IF(ISERROR(RTD("cqg.rtd",,"ContractData",D428,"PerCentNetLastTrade",,"T")/100),"",RTD("cqg.rtd",,"ContractData",D428,"PerCentNetLastTrade",,"T")/100))</f>
        <v/>
      </c>
      <c r="L428" s="99" t="str">
        <f t="shared" si="109"/>
        <v/>
      </c>
    </row>
    <row r="429" spans="3:12" x14ac:dyDescent="0.25">
      <c r="C429" s="92">
        <f t="shared" si="107"/>
        <v>2250</v>
      </c>
      <c r="D429" s="92" t="str">
        <f>IF(LEFT(RTD("cqg.rtd", ,"ContractData",$B$442&amp;C429, "Symbol",, "T"),3)="768","",RTD("cqg.rtd", ,"ContractData",$B$442&amp;C429, "Symbol",, "T"))</f>
        <v>C.US.KOSM152250</v>
      </c>
      <c r="E429" s="94" t="str">
        <f>IF(D429="","",RTD("cqg.rtd", ,"ContractData",D429, "LastPrice",, "T"))</f>
        <v/>
      </c>
      <c r="F429" s="94" t="str">
        <f>IF(D429="","",RTD("cqg.rtd", ,"ContractData",D429, "NetLastTrade",, "T"))</f>
        <v/>
      </c>
      <c r="G429" s="92" t="str">
        <f>IF(D429="","",RTD("cqg.rtd",,"StudyData",D429, "Vol", "VolType=Exchange,CoCType=Contract", "Vol","D","0","ALL",,,"False","T"))</f>
        <v/>
      </c>
      <c r="H429" s="92" t="str">
        <f>IF(D429="","",RTD("cqg.rtd",,"StudyData",D429, "Vol", "VolType=Exchange,CoCType=Contract", "Vol","D","-1","ALL",,,"False","T"))</f>
        <v/>
      </c>
      <c r="I429" s="92" t="str">
        <f t="shared" si="108"/>
        <v/>
      </c>
      <c r="J429" s="97"/>
      <c r="K429" s="98" t="str">
        <f>IF(D429="","",IF(ISERROR(RTD("cqg.rtd",,"ContractData",D429,"PerCentNetLastTrade",,"T")/100),"",RTD("cqg.rtd",,"ContractData",D429,"PerCentNetLastTrade",,"T")/100))</f>
        <v/>
      </c>
      <c r="L429" s="99" t="str">
        <f t="shared" si="109"/>
        <v/>
      </c>
    </row>
    <row r="430" spans="3:12" x14ac:dyDescent="0.25">
      <c r="C430" s="92">
        <f t="shared" si="107"/>
        <v>2275</v>
      </c>
      <c r="D430" s="92" t="str">
        <f>IF(LEFT(RTD("cqg.rtd", ,"ContractData",$B$442&amp;C430, "Symbol",, "T"),3)="768","",RTD("cqg.rtd", ,"ContractData",$B$442&amp;C430, "Symbol",, "T"))</f>
        <v/>
      </c>
      <c r="E430" s="94" t="str">
        <f>IF(D430="","",RTD("cqg.rtd", ,"ContractData",D430, "LastPrice",, "T"))</f>
        <v/>
      </c>
      <c r="F430" s="94" t="str">
        <f>IF(D430="","",RTD("cqg.rtd", ,"ContractData",D430, "NetLastTrade",, "T"))</f>
        <v/>
      </c>
      <c r="G430" s="92" t="str">
        <f>IF(D430="","",RTD("cqg.rtd",,"StudyData",D430, "Vol", "VolType=Exchange,CoCType=Contract", "Vol","D","0","ALL",,,"False","T"))</f>
        <v/>
      </c>
      <c r="H430" s="92" t="str">
        <f>IF(D430="","",RTD("cqg.rtd",,"StudyData",D430, "Vol", "VolType=Exchange,CoCType=Contract", "Vol","D","-1","ALL",,,"False","T"))</f>
        <v/>
      </c>
      <c r="I430" s="92" t="str">
        <f t="shared" si="108"/>
        <v/>
      </c>
      <c r="J430" s="97"/>
      <c r="K430" s="98" t="str">
        <f>IF(D430="","",IF(ISERROR(RTD("cqg.rtd",,"ContractData",D430,"PerCentNetLastTrade",,"T")/100),"",RTD("cqg.rtd",,"ContractData",D430,"PerCentNetLastTrade",,"T")/100))</f>
        <v/>
      </c>
      <c r="L430" s="99" t="str">
        <f>IF(D430="","",IF(ISERROR(G430-H430),"",(G430-H430)/H430))</f>
        <v/>
      </c>
    </row>
    <row r="431" spans="3:12" x14ac:dyDescent="0.25">
      <c r="C431" s="92">
        <f t="shared" si="107"/>
        <v>2300</v>
      </c>
      <c r="D431" s="92" t="str">
        <f>IF(LEFT(RTD("cqg.rtd", ,"ContractData",$B$442&amp;C431, "Symbol",, "T"),3)="768","",RTD("cqg.rtd", ,"ContractData",$B$442&amp;C431, "Symbol",, "T"))</f>
        <v>C.US.KOSM152300</v>
      </c>
      <c r="E431" s="94">
        <f>IF(D431="","",RTD("cqg.rtd", ,"ContractData",D431, "LastPrice",, "T"))</f>
        <v>30.900000000000002</v>
      </c>
      <c r="F431" s="94" t="str">
        <f>IF(D431="","",RTD("cqg.rtd", ,"ContractData",D431, "NetLastTrade",, "T"))</f>
        <v/>
      </c>
      <c r="G431" s="92" t="str">
        <f>IF(D431="","",RTD("cqg.rtd",,"StudyData",D431, "Vol", "VolType=Exchange,CoCType=Contract", "Vol","D","0","ALL",,,"False","T"))</f>
        <v/>
      </c>
      <c r="H431" s="92" t="str">
        <f>IF(D431="","",RTD("cqg.rtd",,"StudyData",D431, "Vol", "VolType=Exchange,CoCType=Contract", "Vol","D","-1","ALL",,,"False","T"))</f>
        <v/>
      </c>
      <c r="I431" s="92" t="str">
        <f t="shared" si="108"/>
        <v/>
      </c>
      <c r="J431" s="97"/>
      <c r="K431" s="98">
        <f>IF(D431="","",IF(ISERROR(RTD("cqg.rtd",,"ContractData",D431,"PerCentNetLastTrade",,"T")/100),"",RTD("cqg.rtd",,"ContractData",D431,"PerCentNetLastTrade",,"T")/100))</f>
        <v>-1.4354066985645932E-2</v>
      </c>
      <c r="L431" s="99" t="str">
        <f t="shared" ref="L431:L432" si="110">IF(D431="","",IF(ISERROR(G431-H431),"",(G431-H431)/H431))</f>
        <v/>
      </c>
    </row>
    <row r="432" spans="3:12" x14ac:dyDescent="0.25">
      <c r="C432" s="92">
        <f t="shared" si="107"/>
        <v>2325</v>
      </c>
      <c r="D432" s="92" t="str">
        <f>IF(LEFT(RTD("cqg.rtd", ,"ContractData",$B$442&amp;C432, "Symbol",, "T"),3)="768","",RTD("cqg.rtd", ,"ContractData",$B$442&amp;C432, "Symbol",, "T"))</f>
        <v/>
      </c>
      <c r="E432" s="94" t="str">
        <f>IF(D432="","",RTD("cqg.rtd", ,"ContractData",D432, "LastPrice",, "T"))</f>
        <v/>
      </c>
      <c r="F432" s="94" t="str">
        <f>IF(D432="","",RTD("cqg.rtd", ,"ContractData",D432, "NetLastTrade",, "T"))</f>
        <v/>
      </c>
      <c r="G432" s="92" t="str">
        <f>IF(D432="","",RTD("cqg.rtd",,"StudyData",D432, "Vol", "VolType=Exchange,CoCType=Contract", "Vol","D","0","ALL",,,"False","T"))</f>
        <v/>
      </c>
      <c r="H432" s="92" t="str">
        <f>IF(D432="","",RTD("cqg.rtd",,"StudyData",D432, "Vol", "VolType=Exchange,CoCType=Contract", "Vol","D","-1","ALL",,,"False","T"))</f>
        <v/>
      </c>
      <c r="I432" s="92" t="str">
        <f t="shared" si="108"/>
        <v/>
      </c>
      <c r="J432" s="97"/>
      <c r="K432" s="98" t="str">
        <f>IF(D432="","",IF(ISERROR(RTD("cqg.rtd",,"ContractData",D432,"PerCentNetLastTrade",,"T")/100),"",RTD("cqg.rtd",,"ContractData",D432,"PerCentNetLastTrade",,"T")/100))</f>
        <v/>
      </c>
      <c r="L432" s="99" t="str">
        <f t="shared" si="110"/>
        <v/>
      </c>
    </row>
    <row r="433" spans="2:12" x14ac:dyDescent="0.25">
      <c r="C433" s="92">
        <f t="shared" si="107"/>
        <v>2350</v>
      </c>
      <c r="D433" s="92" t="str">
        <f>IF(LEFT(RTD("cqg.rtd", ,"ContractData",$B$442&amp;C433, "Symbol",, "T"),3)="768","",RTD("cqg.rtd", ,"ContractData",$B$442&amp;C433, "Symbol",, "T"))</f>
        <v>C.US.KOSM152350</v>
      </c>
      <c r="E433" s="94">
        <f>IF(D433="","",RTD("cqg.rtd", ,"ContractData",D433, "LastPrice",, "T"))</f>
        <v>26.650000000000002</v>
      </c>
      <c r="F433" s="94" t="str">
        <f>IF(D433="","",RTD("cqg.rtd", ,"ContractData",D433, "NetLastTrade",, "T"))</f>
        <v/>
      </c>
      <c r="G433" s="92" t="str">
        <f>IF(D433="","",RTD("cqg.rtd",,"StudyData",D433, "Vol", "VolType=Exchange,CoCType=Contract", "Vol","D","0","ALL",,,"False","T"))</f>
        <v/>
      </c>
      <c r="H433" s="92" t="str">
        <f>IF(D433="","",RTD("cqg.rtd",,"StudyData",D433, "Vol", "VolType=Exchange,CoCType=Contract", "Vol","D","-1","ALL",,,"False","T"))</f>
        <v/>
      </c>
      <c r="I433" s="92" t="str">
        <f t="shared" si="108"/>
        <v/>
      </c>
      <c r="J433" s="97"/>
      <c r="K433" s="98">
        <f>IF(D433="","",IF(ISERROR(RTD("cqg.rtd",,"ContractData",D433,"PerCentNetLastTrade",,"T")/100),"",RTD("cqg.rtd",,"ContractData",D433,"PerCentNetLastTrade",,"T")/100))</f>
        <v>-1.6605166051660517E-2</v>
      </c>
      <c r="L433" s="99" t="str">
        <f>IF(D433="","",IF(ISERROR(G433-H433),"",(G433-H433)/H433))</f>
        <v/>
      </c>
    </row>
    <row r="434" spans="2:12" x14ac:dyDescent="0.25">
      <c r="C434" s="92">
        <f t="shared" si="107"/>
        <v>2375</v>
      </c>
      <c r="D434" s="92" t="str">
        <f>IF(LEFT(RTD("cqg.rtd", ,"ContractData",$B$442&amp;C434, "Symbol",, "T"),3)="768","",RTD("cqg.rtd", ,"ContractData",$B$442&amp;C434, "Symbol",, "T"))</f>
        <v/>
      </c>
      <c r="E434" s="94" t="str">
        <f>IF(D434="","",RTD("cqg.rtd", ,"ContractData",D434, "LastPrice",, "T"))</f>
        <v/>
      </c>
      <c r="F434" s="94" t="str">
        <f>IF(D434="","",RTD("cqg.rtd", ,"ContractData",D434, "NetLastTrade",, "T"))</f>
        <v/>
      </c>
      <c r="G434" s="92" t="str">
        <f>IF(D434="","",RTD("cqg.rtd",,"StudyData",D434, "Vol", "VolType=Exchange,CoCType=Contract", "Vol","D","0","ALL",,,"False","T"))</f>
        <v/>
      </c>
      <c r="H434" s="92" t="str">
        <f>IF(D434="","",RTD("cqg.rtd",,"StudyData",D434, "Vol", "VolType=Exchange,CoCType=Contract", "Vol","D","-1","ALL",,,"False","T"))</f>
        <v/>
      </c>
      <c r="I434" s="92" t="str">
        <f t="shared" si="108"/>
        <v/>
      </c>
      <c r="J434" s="97"/>
      <c r="K434" s="98" t="str">
        <f>IF(D434="","",IF(ISERROR(RTD("cqg.rtd",,"ContractData",D434,"PerCentNetLastTrade",,"T")/100),"",RTD("cqg.rtd",,"ContractData",D434,"PerCentNetLastTrade",,"T")/100))</f>
        <v/>
      </c>
      <c r="L434" s="99" t="str">
        <f t="shared" ref="L434:L458" si="111">IF(D434="","",IF(ISERROR(G434-H434),"",(G434-H434)/H434))</f>
        <v/>
      </c>
    </row>
    <row r="435" spans="2:12" x14ac:dyDescent="0.25">
      <c r="C435" s="92">
        <f t="shared" si="107"/>
        <v>2400</v>
      </c>
      <c r="D435" s="92" t="str">
        <f>IF(LEFT(RTD("cqg.rtd", ,"ContractData",$B$442&amp;C435, "Symbol",, "T"),3)="768","",RTD("cqg.rtd", ,"ContractData",$B$442&amp;C435, "Symbol",, "T"))</f>
        <v>C.US.KOSM152400</v>
      </c>
      <c r="E435" s="94">
        <f>IF(D435="","",RTD("cqg.rtd", ,"ContractData",D435, "LastPrice",, "T"))</f>
        <v>22.650000000000002</v>
      </c>
      <c r="F435" s="94" t="str">
        <f>IF(D435="","",RTD("cqg.rtd", ,"ContractData",D435, "NetLastTrade",, "T"))</f>
        <v/>
      </c>
      <c r="G435" s="92" t="str">
        <f>IF(D435="","",RTD("cqg.rtd",,"StudyData",D435, "Vol", "VolType=Exchange,CoCType=Contract", "Vol","D","0","ALL",,,"False","T"))</f>
        <v/>
      </c>
      <c r="H435" s="92" t="str">
        <f>IF(D435="","",RTD("cqg.rtd",,"StudyData",D435, "Vol", "VolType=Exchange,CoCType=Contract", "Vol","D","-1","ALL",,,"False","T"))</f>
        <v/>
      </c>
      <c r="I435" s="92" t="str">
        <f t="shared" si="108"/>
        <v/>
      </c>
      <c r="J435" s="97"/>
      <c r="K435" s="98">
        <f>IF(D435="","",IF(ISERROR(RTD("cqg.rtd",,"ContractData",D435,"PerCentNetLastTrade",,"T")/100),"",RTD("cqg.rtd",,"ContractData",D435,"PerCentNetLastTrade",,"T")/100))</f>
        <v>-1.5217391304347827E-2</v>
      </c>
      <c r="L435" s="99" t="str">
        <f t="shared" si="111"/>
        <v/>
      </c>
    </row>
    <row r="436" spans="2:12" x14ac:dyDescent="0.25">
      <c r="C436" s="92">
        <f t="shared" si="107"/>
        <v>2425</v>
      </c>
      <c r="D436" s="92" t="str">
        <f>IF(LEFT(RTD("cqg.rtd", ,"ContractData",$B$442&amp;C436, "Symbol",, "T"),3)="768","",RTD("cqg.rtd", ,"ContractData",$B$442&amp;C436, "Symbol",, "T"))</f>
        <v/>
      </c>
      <c r="E436" s="94" t="str">
        <f>IF(D436="","",RTD("cqg.rtd", ,"ContractData",D436, "LastPrice",, "T"))</f>
        <v/>
      </c>
      <c r="F436" s="94" t="str">
        <f>IF(D436="","",RTD("cqg.rtd", ,"ContractData",D436, "NetLastTrade",, "T"))</f>
        <v/>
      </c>
      <c r="G436" s="92" t="str">
        <f>IF(D436="","",RTD("cqg.rtd",,"StudyData",D436, "Vol", "VolType=Exchange,CoCType=Contract", "Vol","D","0","ALL",,,"False","T"))</f>
        <v/>
      </c>
      <c r="H436" s="92" t="str">
        <f>IF(D436="","",RTD("cqg.rtd",,"StudyData",D436, "Vol", "VolType=Exchange,CoCType=Contract", "Vol","D","-1","ALL",,,"False","T"))</f>
        <v/>
      </c>
      <c r="I436" s="92" t="str">
        <f t="shared" si="108"/>
        <v/>
      </c>
      <c r="J436" s="97"/>
      <c r="K436" s="98" t="str">
        <f>IF(D436="","",IF(ISERROR(RTD("cqg.rtd",,"ContractData",D436,"PerCentNetLastTrade",,"T")/100),"",RTD("cqg.rtd",,"ContractData",D436,"PerCentNetLastTrade",,"T")/100))</f>
        <v/>
      </c>
      <c r="L436" s="99" t="str">
        <f t="shared" si="111"/>
        <v/>
      </c>
    </row>
    <row r="437" spans="2:12" x14ac:dyDescent="0.25">
      <c r="C437" s="92">
        <f t="shared" si="107"/>
        <v>2450</v>
      </c>
      <c r="D437" s="92" t="str">
        <f>IF(LEFT(RTD("cqg.rtd", ,"ContractData",$B$442&amp;C437, "Symbol",, "T"),3)="768","",RTD("cqg.rtd", ,"ContractData",$B$442&amp;C437, "Symbol",, "T"))</f>
        <v>C.US.KOSM152450</v>
      </c>
      <c r="E437" s="94">
        <f>IF(D437="","",RTD("cqg.rtd", ,"ContractData",D437, "LastPrice",, "T"))</f>
        <v>18.95</v>
      </c>
      <c r="F437" s="94" t="str">
        <f>IF(D437="","",RTD("cqg.rtd", ,"ContractData",D437, "NetLastTrade",, "T"))</f>
        <v/>
      </c>
      <c r="G437" s="92" t="str">
        <f>IF(D437="","",RTD("cqg.rtd",,"StudyData",D437, "Vol", "VolType=Exchange,CoCType=Contract", "Vol","D","0","ALL",,,"False","T"))</f>
        <v/>
      </c>
      <c r="H437" s="92" t="str">
        <f>IF(D437="","",RTD("cqg.rtd",,"StudyData",D437, "Vol", "VolType=Exchange,CoCType=Contract", "Vol","D","-1","ALL",,,"False","T"))</f>
        <v/>
      </c>
      <c r="I437" s="92" t="str">
        <f t="shared" si="108"/>
        <v/>
      </c>
      <c r="J437" s="97"/>
      <c r="K437" s="98">
        <f>IF(D437="","",IF(ISERROR(RTD("cqg.rtd",,"ContractData",D437,"PerCentNetLastTrade",,"T")/100),"",RTD("cqg.rtd",,"ContractData",D437,"PerCentNetLastTrade",,"T")/100))</f>
        <v>-2.0671834625322995E-2</v>
      </c>
      <c r="L437" s="99" t="str">
        <f t="shared" si="111"/>
        <v/>
      </c>
    </row>
    <row r="438" spans="2:12" x14ac:dyDescent="0.25">
      <c r="C438" s="92">
        <f t="shared" si="107"/>
        <v>2475</v>
      </c>
      <c r="D438" s="92" t="str">
        <f>IF(LEFT(RTD("cqg.rtd", ,"ContractData",$B$442&amp;C438, "Symbol",, "T"),3)="768","",RTD("cqg.rtd", ,"ContractData",$B$442&amp;C438, "Symbol",, "T"))</f>
        <v/>
      </c>
      <c r="E438" s="94" t="str">
        <f>IF(D438="","",RTD("cqg.rtd", ,"ContractData",D438, "LastPrice",, "T"))</f>
        <v/>
      </c>
      <c r="F438" s="94" t="str">
        <f>IF(D438="","",RTD("cqg.rtd", ,"ContractData",D438, "NetLastTrade",, "T"))</f>
        <v/>
      </c>
      <c r="G438" s="92" t="str">
        <f>IF(D438="","",RTD("cqg.rtd",,"StudyData",D438, "Vol", "VolType=Exchange,CoCType=Contract", "Vol","D","0","ALL",,,"False","T"))</f>
        <v/>
      </c>
      <c r="H438" s="92" t="str">
        <f>IF(D438="","",RTD("cqg.rtd",,"StudyData",D438, "Vol", "VolType=Exchange,CoCType=Contract", "Vol","D","-1","ALL",,,"False","T"))</f>
        <v/>
      </c>
      <c r="I438" s="92" t="str">
        <f t="shared" si="108"/>
        <v/>
      </c>
      <c r="J438" s="97"/>
      <c r="K438" s="98" t="str">
        <f>IF(D438="","",IF(ISERROR(RTD("cqg.rtd",,"ContractData",D438,"PerCentNetLastTrade",,"T")/100),"",RTD("cqg.rtd",,"ContractData",D438,"PerCentNetLastTrade",,"T")/100))</f>
        <v/>
      </c>
      <c r="L438" s="99" t="str">
        <f t="shared" si="111"/>
        <v/>
      </c>
    </row>
    <row r="439" spans="2:12" x14ac:dyDescent="0.25">
      <c r="C439" s="92">
        <f t="shared" si="107"/>
        <v>2500</v>
      </c>
      <c r="D439" s="92" t="str">
        <f>IF(LEFT(RTD("cqg.rtd", ,"ContractData",$B$442&amp;C439, "Symbol",, "T"),3)="768","",RTD("cqg.rtd", ,"ContractData",$B$442&amp;C439, "Symbol",, "T"))</f>
        <v>C.US.KOSM152500</v>
      </c>
      <c r="E439" s="94">
        <f>IF(D439="","",RTD("cqg.rtd", ,"ContractData",D439, "LastPrice",, "T"))</f>
        <v>15.65</v>
      </c>
      <c r="F439" s="94" t="str">
        <f>IF(D439="","",RTD("cqg.rtd", ,"ContractData",D439, "NetLastTrade",, "T"))</f>
        <v/>
      </c>
      <c r="G439" s="92" t="str">
        <f>IF(D439="","",RTD("cqg.rtd",,"StudyData",D439, "Vol", "VolType=Exchange,CoCType=Contract", "Vol","D","0","ALL",,,"False","T"))</f>
        <v/>
      </c>
      <c r="H439" s="92" t="str">
        <f>IF(D439="","",RTD("cqg.rtd",,"StudyData",D439, "Vol", "VolType=Exchange,CoCType=Contract", "Vol","D","-1","ALL",,,"False","T"))</f>
        <v/>
      </c>
      <c r="I439" s="92" t="str">
        <f t="shared" si="108"/>
        <v/>
      </c>
      <c r="J439" s="97"/>
      <c r="K439" s="98">
        <f>IF(D439="","",IF(ISERROR(RTD("cqg.rtd",,"ContractData",D439,"PerCentNetLastTrade",,"T")/100),"",RTD("cqg.rtd",,"ContractData",D439,"PerCentNetLastTrade",,"T")/100))</f>
        <v>-2.1874999999999999E-2</v>
      </c>
      <c r="L439" s="99" t="str">
        <f t="shared" si="111"/>
        <v/>
      </c>
    </row>
    <row r="440" spans="2:12" x14ac:dyDescent="0.25">
      <c r="C440" s="92">
        <f t="shared" si="107"/>
        <v>2525</v>
      </c>
      <c r="D440" s="92" t="str">
        <f>IF(LEFT(RTD("cqg.rtd", ,"ContractData",$B$442&amp;C440, "Symbol",, "T"),3)="768","",RTD("cqg.rtd", ,"ContractData",$B$442&amp;C440, "Symbol",, "T"))</f>
        <v/>
      </c>
      <c r="E440" s="94" t="str">
        <f>IF(D440="","",RTD("cqg.rtd", ,"ContractData",D440, "LastPrice",, "T"))</f>
        <v/>
      </c>
      <c r="F440" s="94" t="str">
        <f>IF(D440="","",RTD("cqg.rtd", ,"ContractData",D440, "NetLastTrade",, "T"))</f>
        <v/>
      </c>
      <c r="G440" s="92" t="str">
        <f>IF(D440="","",RTD("cqg.rtd",,"StudyData",D440, "Vol", "VolType=Exchange,CoCType=Contract", "Vol","D","0","ALL",,,"False","T"))</f>
        <v/>
      </c>
      <c r="H440" s="92" t="str">
        <f>IF(D440="","",RTD("cqg.rtd",,"StudyData",D440, "Vol", "VolType=Exchange,CoCType=Contract", "Vol","D","-1","ALL",,,"False","T"))</f>
        <v/>
      </c>
      <c r="I440" s="92" t="str">
        <f t="shared" si="108"/>
        <v/>
      </c>
      <c r="J440" s="97"/>
      <c r="K440" s="98" t="str">
        <f>IF(D440="","",IF(ISERROR(RTD("cqg.rtd",,"ContractData",D440,"PerCentNetLastTrade",,"T")/100),"",RTD("cqg.rtd",,"ContractData",D440,"PerCentNetLastTrade",,"T")/100))</f>
        <v/>
      </c>
      <c r="L440" s="99" t="str">
        <f t="shared" si="111"/>
        <v/>
      </c>
    </row>
    <row r="441" spans="2:12" x14ac:dyDescent="0.25">
      <c r="C441" s="92">
        <f>IF(LEFT($B$232,3)="768","",C442-25)</f>
        <v>2550</v>
      </c>
      <c r="D441" s="92" t="str">
        <f>IF(LEFT(RTD("cqg.rtd", ,"ContractData",$B$442&amp;C441, "Symbol",, "T"),3)="768","",RTD("cqg.rtd", ,"ContractData",$B$442&amp;C441, "Symbol",, "T"))</f>
        <v>C.US.KOSM152550</v>
      </c>
      <c r="E441" s="94">
        <f>IF(D441="","",RTD("cqg.rtd", ,"ContractData",D441, "LastPrice",, "T"))</f>
        <v>12.700000000000001</v>
      </c>
      <c r="F441" s="94" t="str">
        <f>IF(D441="","",RTD("cqg.rtd", ,"ContractData",D441, "NetLastTrade",, "T"))</f>
        <v/>
      </c>
      <c r="G441" s="92" t="str">
        <f>IF(D441="","",RTD("cqg.rtd",,"StudyData",D441, "Vol", "VolType=Exchange,CoCType=Contract", "Vol","D","0","ALL",,,"False","T"))</f>
        <v/>
      </c>
      <c r="H441" s="92" t="str">
        <f>IF(D441="","",RTD("cqg.rtd",,"StudyData",D441, "Vol", "VolType=Exchange,CoCType=Contract", "Vol","D","-1","ALL",,,"False","T"))</f>
        <v/>
      </c>
      <c r="I441" s="92" t="str">
        <f t="shared" si="108"/>
        <v/>
      </c>
      <c r="J441" s="97"/>
      <c r="K441" s="98">
        <f>IF(D441="","",IF(ISERROR(RTD("cqg.rtd",,"ContractData",D441,"PerCentNetLastTrade",,"T")/100),"",RTD("cqg.rtd",,"ContractData",D441,"PerCentNetLastTrade",,"T")/100))</f>
        <v>-2.3076923076923075E-2</v>
      </c>
      <c r="L441" s="99" t="str">
        <f t="shared" si="111"/>
        <v/>
      </c>
    </row>
    <row r="442" spans="2:12" x14ac:dyDescent="0.25">
      <c r="B442" s="92" t="str">
        <f>LEFT(RTD("cqg.rtd",,"ContractData","C.US.KOS?7","Symbol",,"T"),11)</f>
        <v>C.US.KOSM15</v>
      </c>
      <c r="C442" s="92" t="str">
        <f>IF(LEFT($B$232,3)="768","",RIGHT(RTD("cqg.rtd", ,"ContractData", "C.US.KOS?4", "Symbol",, "T"),4))</f>
        <v>2575</v>
      </c>
      <c r="D442" s="92" t="str">
        <f>IF(LEFT(RTD("cqg.rtd", ,"ContractData",$B$442&amp;C442, "Symbol",, "T"),3)="768","",RTD("cqg.rtd", ,"ContractData",$B$442&amp;C442, "Symbol",, "T"))</f>
        <v/>
      </c>
      <c r="E442" s="94" t="str">
        <f>IF(D442="","",RTD("cqg.rtd", ,"ContractData",D442, "LastPrice",, "T"))</f>
        <v/>
      </c>
      <c r="F442" s="94" t="str">
        <f>IF(D442="","",RTD("cqg.rtd", ,"ContractData",D442, "NetLastTrade",, "T"))</f>
        <v/>
      </c>
      <c r="G442" s="92" t="str">
        <f>IF(D442="","",RTD("cqg.rtd",,"StudyData",D442, "Vol", "VolType=Exchange,CoCType=Contract", "Vol","D","0","ALL",,,"False","T"))</f>
        <v/>
      </c>
      <c r="H442" s="92" t="str">
        <f>IF(D442="","",RTD("cqg.rtd",,"StudyData",D442, "Vol", "VolType=Exchange,CoCType=Contract", "Vol","D","-1","ALL",,,"False","T"))</f>
        <v/>
      </c>
      <c r="I442" s="92" t="str">
        <f t="shared" si="108"/>
        <v/>
      </c>
      <c r="J442" s="97"/>
      <c r="K442" s="98" t="str">
        <f>IF(D442="","",IF(ISERROR(RTD("cqg.rtd",,"ContractData",D442,"PerCentNetLastTrade",,"T")/100),"",RTD("cqg.rtd",,"ContractData",D442,"PerCentNetLastTrade",,"T")/100))</f>
        <v/>
      </c>
      <c r="L442" s="99" t="str">
        <f t="shared" si="111"/>
        <v/>
      </c>
    </row>
    <row r="443" spans="2:12" x14ac:dyDescent="0.25">
      <c r="B443" s="92" t="str">
        <f>RIGHT(LEFT(B442,9),1)</f>
        <v>M</v>
      </c>
      <c r="C443" s="92">
        <f>IF(LEFT($B$232,3)="768","",C442+25)</f>
        <v>2600</v>
      </c>
      <c r="D443" s="92" t="str">
        <f>IF(LEFT(RTD("cqg.rtd", ,"ContractData",$B$442&amp;C443, "Symbol",, "T"),3)="768","",RTD("cqg.rtd", ,"ContractData",$B$442&amp;C443, "Symbol",, "T"))</f>
        <v>C.US.KOSM152600</v>
      </c>
      <c r="E443" s="94">
        <f>IF(D443="","",RTD("cqg.rtd", ,"ContractData",D443, "LastPrice",, "T"))</f>
        <v>10</v>
      </c>
      <c r="F443" s="94" t="str">
        <f>IF(D443="","",RTD("cqg.rtd", ,"ContractData",D443, "NetLastTrade",, "T"))</f>
        <v/>
      </c>
      <c r="G443" s="92" t="str">
        <f>IF(D443="","",RTD("cqg.rtd",,"StudyData",D443, "Vol", "VolType=Exchange,CoCType=Contract", "Vol","D","0","ALL",,,"False","T"))</f>
        <v/>
      </c>
      <c r="H443" s="92" t="str">
        <f>IF(D443="","",RTD("cqg.rtd",,"StudyData",D443, "Vol", "VolType=Exchange,CoCType=Contract", "Vol","D","-1","ALL",,,"False","T"))</f>
        <v/>
      </c>
      <c r="I443" s="92" t="str">
        <f t="shared" si="108"/>
        <v/>
      </c>
      <c r="J443" s="97"/>
      <c r="K443" s="98">
        <f>IF(D443="","",IF(ISERROR(RTD("cqg.rtd",,"ContractData",D443,"PerCentNetLastTrade",,"T")/100),"",RTD("cqg.rtd",,"ContractData",D443,"PerCentNetLastTrade",,"T")/100))</f>
        <v>-3.3816425120772944E-2</v>
      </c>
      <c r="L443" s="99" t="str">
        <f t="shared" si="111"/>
        <v/>
      </c>
    </row>
    <row r="444" spans="2:12" x14ac:dyDescent="0.25">
      <c r="B444" s="92" t="str">
        <f>IF(B443="F","January",IF(B443="G","February",IF(B443="H","March",IF(B443="J","April",IF(B443="K","May",IF(B443="M","June",IF(B443="N","July",IF(B443="Q","August",IF(B443="U","September",IF(B443="V","October",IF(B443="X","November",IF(B443="Z","December"))))))))))))</f>
        <v>June</v>
      </c>
      <c r="C444" s="92">
        <f t="shared" ref="C444:C458" si="112">IF(LEFT($B$232,3)="768","",C443+25)</f>
        <v>2625</v>
      </c>
      <c r="D444" s="92" t="str">
        <f>IF(LEFT(RTD("cqg.rtd", ,"ContractData",$B$442&amp;C444, "Symbol",, "T"),3)="768","",RTD("cqg.rtd", ,"ContractData",$B$442&amp;C444, "Symbol",, "T"))</f>
        <v/>
      </c>
      <c r="E444" s="94" t="str">
        <f>IF(D444="","",RTD("cqg.rtd", ,"ContractData",D444, "LastPrice",, "T"))</f>
        <v/>
      </c>
      <c r="F444" s="94" t="str">
        <f>IF(D444="","",RTD("cqg.rtd", ,"ContractData",D444, "NetLastTrade",, "T"))</f>
        <v/>
      </c>
      <c r="G444" s="92" t="str">
        <f>IF(D444="","",RTD("cqg.rtd",,"StudyData",D444, "Vol", "VolType=Exchange,CoCType=Contract", "Vol","D","0","ALL",,,"False","T"))</f>
        <v/>
      </c>
      <c r="H444" s="92" t="str">
        <f>IF(D444="","",RTD("cqg.rtd",,"StudyData",D444, "Vol", "VolType=Exchange,CoCType=Contract", "Vol","D","-1","ALL",,,"False","T"))</f>
        <v/>
      </c>
      <c r="I444" s="92" t="str">
        <f t="shared" si="108"/>
        <v/>
      </c>
      <c r="J444" s="97"/>
      <c r="K444" s="98" t="str">
        <f>IF(D444="","",IF(ISERROR(RTD("cqg.rtd",,"ContractData",D444,"PerCentNetLastTrade",,"T")/100),"",RTD("cqg.rtd",,"ContractData",D444,"PerCentNetLastTrade",,"T")/100))</f>
        <v/>
      </c>
      <c r="L444" s="99" t="str">
        <f t="shared" si="111"/>
        <v/>
      </c>
    </row>
    <row r="445" spans="2:12" x14ac:dyDescent="0.25">
      <c r="C445" s="92">
        <f t="shared" si="112"/>
        <v>2650</v>
      </c>
      <c r="D445" s="92" t="str">
        <f>IF(LEFT(RTD("cqg.rtd", ,"ContractData",$B$442&amp;C445, "Symbol",, "T"),3)="768","",RTD("cqg.rtd", ,"ContractData",$B$442&amp;C445, "Symbol",, "T"))</f>
        <v>C.US.KOSM152650</v>
      </c>
      <c r="E445" s="94">
        <f>IF(D445="","",RTD("cqg.rtd", ,"ContractData",D445, "LastPrice",, "T"))</f>
        <v>7.9</v>
      </c>
      <c r="F445" s="94" t="str">
        <f>IF(D445="","",RTD("cqg.rtd", ,"ContractData",D445, "NetLastTrade",, "T"))</f>
        <v/>
      </c>
      <c r="G445" s="92" t="str">
        <f>IF(D445="","",RTD("cqg.rtd",,"StudyData",D445, "Vol", "VolType=Exchange,CoCType=Contract", "Vol","D","0","ALL",,,"False","T"))</f>
        <v/>
      </c>
      <c r="H445" s="92" t="str">
        <f>IF(D445="","",RTD("cqg.rtd",,"StudyData",D445, "Vol", "VolType=Exchange,CoCType=Contract", "Vol","D","-1","ALL",,,"False","T"))</f>
        <v/>
      </c>
      <c r="I445" s="92" t="str">
        <f t="shared" si="108"/>
        <v/>
      </c>
      <c r="J445" s="97"/>
      <c r="K445" s="98">
        <f>IF(D445="","",IF(ISERROR(RTD("cqg.rtd",,"ContractData",D445,"PerCentNetLastTrade",,"T")/100),"",RTD("cqg.rtd",,"ContractData",D445,"PerCentNetLastTrade",,"T")/100))</f>
        <v>-4.242424242424242E-2</v>
      </c>
      <c r="L445" s="99" t="str">
        <f t="shared" si="111"/>
        <v/>
      </c>
    </row>
    <row r="446" spans="2:12" x14ac:dyDescent="0.25">
      <c r="C446" s="92">
        <f t="shared" si="112"/>
        <v>2675</v>
      </c>
      <c r="D446" s="92" t="str">
        <f>IF(LEFT(RTD("cqg.rtd", ,"ContractData",$B$442&amp;C446, "Symbol",, "T"),3)="768","",RTD("cqg.rtd", ,"ContractData",$B$442&amp;C446, "Symbol",, "T"))</f>
        <v/>
      </c>
      <c r="E446" s="94" t="str">
        <f>IF(D446="","",RTD("cqg.rtd", ,"ContractData",D446, "LastPrice",, "T"))</f>
        <v/>
      </c>
      <c r="F446" s="94" t="str">
        <f>IF(D446="","",RTD("cqg.rtd", ,"ContractData",D446, "NetLastTrade",, "T"))</f>
        <v/>
      </c>
      <c r="G446" s="92" t="str">
        <f>IF(D446="","",RTD("cqg.rtd",,"StudyData",D446, "Vol", "VolType=Exchange,CoCType=Contract", "Vol","D","0","ALL",,,"False","T"))</f>
        <v/>
      </c>
      <c r="H446" s="92" t="str">
        <f>IF(D446="","",RTD("cqg.rtd",,"StudyData",D446, "Vol", "VolType=Exchange,CoCType=Contract", "Vol","D","-1","ALL",,,"False","T"))</f>
        <v/>
      </c>
      <c r="I446" s="92" t="str">
        <f t="shared" si="108"/>
        <v/>
      </c>
      <c r="J446" s="97"/>
      <c r="K446" s="98" t="str">
        <f>IF(D446="","",IF(ISERROR(RTD("cqg.rtd",,"ContractData",D446,"PerCentNetLastTrade",,"T")/100),"",RTD("cqg.rtd",,"ContractData",D446,"PerCentNetLastTrade",,"T")/100))</f>
        <v/>
      </c>
      <c r="L446" s="99" t="str">
        <f t="shared" si="111"/>
        <v/>
      </c>
    </row>
    <row r="447" spans="2:12" x14ac:dyDescent="0.25">
      <c r="C447" s="92">
        <f t="shared" si="112"/>
        <v>2700</v>
      </c>
      <c r="D447" s="92" t="str">
        <f>IF(LEFT(RTD("cqg.rtd", ,"ContractData",$B$442&amp;C447, "Symbol",, "T"),3)="768","",RTD("cqg.rtd", ,"ContractData",$B$442&amp;C447, "Symbol",, "T"))</f>
        <v>C.US.KOSM152700</v>
      </c>
      <c r="E447" s="94">
        <f>IF(D447="","",RTD("cqg.rtd", ,"ContractData",D447, "LastPrice",, "T"))</f>
        <v>6.1000000000000005</v>
      </c>
      <c r="F447" s="94">
        <f>IF(D447="","",RTD("cqg.rtd", ,"ContractData",D447, "NetLastTrade",, "T"))</f>
        <v>0</v>
      </c>
      <c r="G447" s="92" t="str">
        <f>IF(D447="","",RTD("cqg.rtd",,"StudyData",D447, "Vol", "VolType=Exchange,CoCType=Contract", "Vol","D","0","ALL",,,"False","T"))</f>
        <v/>
      </c>
      <c r="H447" s="92" t="str">
        <f>IF(D447="","",RTD("cqg.rtd",,"StudyData",D447, "Vol", "VolType=Exchange,CoCType=Contract", "Vol","D","-1","ALL",,,"False","T"))</f>
        <v/>
      </c>
      <c r="I447" s="92" t="str">
        <f t="shared" si="108"/>
        <v/>
      </c>
      <c r="J447" s="97"/>
      <c r="K447" s="98">
        <f>IF(D447="","",IF(ISERROR(RTD("cqg.rtd",,"ContractData",D447,"PerCentNetLastTrade",,"T")/100),"",RTD("cqg.rtd",,"ContractData",D447,"PerCentNetLastTrade",,"T")/100))</f>
        <v>-0.15277777777777779</v>
      </c>
      <c r="L447" s="99" t="str">
        <f t="shared" si="111"/>
        <v/>
      </c>
    </row>
    <row r="448" spans="2:12" x14ac:dyDescent="0.25">
      <c r="C448" s="92">
        <f t="shared" si="112"/>
        <v>2725</v>
      </c>
      <c r="D448" s="92" t="str">
        <f>IF(LEFT(RTD("cqg.rtd", ,"ContractData",$B$442&amp;C448, "Symbol",, "T"),3)="768","",RTD("cqg.rtd", ,"ContractData",$B$442&amp;C448, "Symbol",, "T"))</f>
        <v/>
      </c>
      <c r="E448" s="94" t="str">
        <f>IF(D448="","",RTD("cqg.rtd", ,"ContractData",D448, "LastPrice",, "T"))</f>
        <v/>
      </c>
      <c r="F448" s="94" t="str">
        <f>IF(D448="","",RTD("cqg.rtd", ,"ContractData",D448, "NetLastTrade",, "T"))</f>
        <v/>
      </c>
      <c r="G448" s="92" t="str">
        <f>IF(D448="","",RTD("cqg.rtd",,"StudyData",D448, "Vol", "VolType=Exchange,CoCType=Contract", "Vol","D","0","ALL",,,"False","T"))</f>
        <v/>
      </c>
      <c r="H448" s="92" t="str">
        <f>IF(D448="","",RTD("cqg.rtd",,"StudyData",D448, "Vol", "VolType=Exchange,CoCType=Contract", "Vol","D","-1","ALL",,,"False","T"))</f>
        <v/>
      </c>
      <c r="I448" s="92" t="str">
        <f t="shared" si="108"/>
        <v/>
      </c>
      <c r="J448" s="97"/>
      <c r="K448" s="98" t="str">
        <f>IF(D448="","",IF(ISERROR(RTD("cqg.rtd",,"ContractData",D448,"PerCentNetLastTrade",,"T")/100),"",RTD("cqg.rtd",,"ContractData",D448,"PerCentNetLastTrade",,"T")/100))</f>
        <v/>
      </c>
      <c r="L448" s="99" t="str">
        <f t="shared" si="111"/>
        <v/>
      </c>
    </row>
    <row r="449" spans="3:12" x14ac:dyDescent="0.25">
      <c r="C449" s="92">
        <f t="shared" si="112"/>
        <v>2750</v>
      </c>
      <c r="D449" s="92" t="str">
        <f>IF(LEFT(RTD("cqg.rtd", ,"ContractData",$B$442&amp;C449, "Symbol",, "T"),3)="768","",RTD("cqg.rtd", ,"ContractData",$B$442&amp;C449, "Symbol",, "T"))</f>
        <v>C.US.KOSM152750</v>
      </c>
      <c r="E449" s="94">
        <f>IF(D449="","",RTD("cqg.rtd", ,"ContractData",D449, "LastPrice",, "T"))</f>
        <v>4.55</v>
      </c>
      <c r="F449" s="94" t="str">
        <f>IF(D449="","",RTD("cqg.rtd", ,"ContractData",D449, "NetLastTrade",, "T"))</f>
        <v/>
      </c>
      <c r="G449" s="92" t="str">
        <f>IF(D449="","",RTD("cqg.rtd",,"StudyData",D449, "Vol", "VolType=Exchange,CoCType=Contract", "Vol","D","0","ALL",,,"False","T"))</f>
        <v/>
      </c>
      <c r="H449" s="92" t="str">
        <f>IF(D449="","",RTD("cqg.rtd",,"StudyData",D449, "Vol", "VolType=Exchange,CoCType=Contract", "Vol","D","-1","ALL",,,"False","T"))</f>
        <v/>
      </c>
      <c r="I449" s="92" t="str">
        <f t="shared" si="108"/>
        <v/>
      </c>
      <c r="J449" s="97"/>
      <c r="K449" s="98">
        <f>IF(D449="","",IF(ISERROR(RTD("cqg.rtd",,"ContractData",D449,"PerCentNetLastTrade",,"T")/100),"",RTD("cqg.rtd",,"ContractData",D449,"PerCentNetLastTrade",,"T")/100))</f>
        <v>-4.2105263157894736E-2</v>
      </c>
      <c r="L449" s="99" t="str">
        <f t="shared" si="111"/>
        <v/>
      </c>
    </row>
    <row r="450" spans="3:12" x14ac:dyDescent="0.25">
      <c r="C450" s="92">
        <f t="shared" si="112"/>
        <v>2775</v>
      </c>
      <c r="D450" s="92" t="str">
        <f>IF(LEFT(RTD("cqg.rtd", ,"ContractData",$B$442&amp;C450, "Symbol",, "T"),3)="768","",RTD("cqg.rtd", ,"ContractData",$B$442&amp;C450, "Symbol",, "T"))</f>
        <v/>
      </c>
      <c r="E450" s="94" t="str">
        <f>IF(D450="","",RTD("cqg.rtd", ,"ContractData",D450, "LastPrice",, "T"))</f>
        <v/>
      </c>
      <c r="F450" s="94" t="str">
        <f>IF(D450="","",RTD("cqg.rtd", ,"ContractData",D450, "NetLastTrade",, "T"))</f>
        <v/>
      </c>
      <c r="G450" s="92" t="str">
        <f>IF(D450="","",RTD("cqg.rtd",,"StudyData",D450, "Vol", "VolType=Exchange,CoCType=Contract", "Vol","D","0","ALL",,,"False","T"))</f>
        <v/>
      </c>
      <c r="H450" s="92" t="str">
        <f>IF(D450="","",RTD("cqg.rtd",,"StudyData",D450, "Vol", "VolType=Exchange,CoCType=Contract", "Vol","D","-1","ALL",,,"False","T"))</f>
        <v/>
      </c>
      <c r="I450" s="92" t="str">
        <f t="shared" si="108"/>
        <v/>
      </c>
      <c r="J450" s="97"/>
      <c r="K450" s="98" t="str">
        <f>IF(D450="","",IF(ISERROR(RTD("cqg.rtd",,"ContractData",D450,"PerCentNetLastTrade",,"T")/100),"",RTD("cqg.rtd",,"ContractData",D450,"PerCentNetLastTrade",,"T")/100))</f>
        <v/>
      </c>
      <c r="L450" s="99" t="str">
        <f t="shared" si="111"/>
        <v/>
      </c>
    </row>
    <row r="451" spans="3:12" x14ac:dyDescent="0.25">
      <c r="C451" s="92">
        <f t="shared" si="112"/>
        <v>2800</v>
      </c>
      <c r="D451" s="92" t="str">
        <f>IF(LEFT(RTD("cqg.rtd", ,"ContractData",$B$442&amp;C451, "Symbol",, "T"),3)="768","",RTD("cqg.rtd", ,"ContractData",$B$442&amp;C451, "Symbol",, "T"))</f>
        <v>C.US.KOSM152800</v>
      </c>
      <c r="E451" s="94">
        <f>IF(D451="","",RTD("cqg.rtd", ,"ContractData",D451, "LastPrice",, "T"))</f>
        <v>3.4</v>
      </c>
      <c r="F451" s="94">
        <f>IF(D451="","",RTD("cqg.rtd", ,"ContractData",D451, "NetLastTrade",, "T"))</f>
        <v>2.5000000000000004</v>
      </c>
      <c r="G451" s="92" t="str">
        <f>IF(D451="","",RTD("cqg.rtd",,"StudyData",D451, "Vol", "VolType=Exchange,CoCType=Contract", "Vol","D","0","ALL",,,"False","T"))</f>
        <v/>
      </c>
      <c r="H451" s="92" t="str">
        <f>IF(D451="","",RTD("cqg.rtd",,"StudyData",D451, "Vol", "VolType=Exchange,CoCType=Contract", "Vol","D","-1","ALL",,,"False","T"))</f>
        <v/>
      </c>
      <c r="I451" s="92" t="str">
        <f t="shared" si="108"/>
        <v/>
      </c>
      <c r="J451" s="97"/>
      <c r="K451" s="98">
        <f>IF(D451="","",IF(ISERROR(RTD("cqg.rtd",,"ContractData",D451,"PerCentNetLastTrade",,"T")/100),"",RTD("cqg.rtd",,"ContractData",D451,"PerCentNetLastTrade",,"T")/100))</f>
        <v>-5.5555555555555552E-2</v>
      </c>
      <c r="L451" s="99" t="str">
        <f t="shared" si="111"/>
        <v/>
      </c>
    </row>
    <row r="452" spans="3:12" x14ac:dyDescent="0.25">
      <c r="C452" s="92">
        <f t="shared" si="112"/>
        <v>2825</v>
      </c>
      <c r="D452" s="92" t="str">
        <f>IF(LEFT(RTD("cqg.rtd", ,"ContractData",$B$442&amp;C452, "Symbol",, "T"),3)="768","",RTD("cqg.rtd", ,"ContractData",$B$442&amp;C452, "Symbol",, "T"))</f>
        <v/>
      </c>
      <c r="E452" s="94" t="str">
        <f>IF(D452="","",RTD("cqg.rtd", ,"ContractData",D452, "LastPrice",, "T"))</f>
        <v/>
      </c>
      <c r="F452" s="94" t="str">
        <f>IF(D452="","",RTD("cqg.rtd", ,"ContractData",D452, "NetLastTrade",, "T"))</f>
        <v/>
      </c>
      <c r="G452" s="92" t="str">
        <f>IF(D452="","",RTD("cqg.rtd",,"StudyData",D452, "Vol", "VolType=Exchange,CoCType=Contract", "Vol","D","0","ALL",,,"False","T"))</f>
        <v/>
      </c>
      <c r="H452" s="92" t="str">
        <f>IF(D452="","",RTD("cqg.rtd",,"StudyData",D452, "Vol", "VolType=Exchange,CoCType=Contract", "Vol","D","-1","ALL",,,"False","T"))</f>
        <v/>
      </c>
      <c r="I452" s="92" t="str">
        <f t="shared" si="108"/>
        <v/>
      </c>
      <c r="J452" s="97"/>
      <c r="K452" s="98" t="str">
        <f>IF(D452="","",IF(ISERROR(RTD("cqg.rtd",,"ContractData",D452,"PerCentNetLastTrade",,"T")/100),"",RTD("cqg.rtd",,"ContractData",D452,"PerCentNetLastTrade",,"T")/100))</f>
        <v/>
      </c>
      <c r="L452" s="99" t="str">
        <f t="shared" si="111"/>
        <v/>
      </c>
    </row>
    <row r="453" spans="3:12" x14ac:dyDescent="0.25">
      <c r="C453" s="92">
        <f t="shared" si="112"/>
        <v>2850</v>
      </c>
      <c r="D453" s="92" t="str">
        <f>IF(LEFT(RTD("cqg.rtd", ,"ContractData",$B$442&amp;C453, "Symbol",, "T"),3)="768","",RTD("cqg.rtd", ,"ContractData",$B$442&amp;C453, "Symbol",, "T"))</f>
        <v>C.US.KOSM152850</v>
      </c>
      <c r="E453" s="94">
        <f>IF(D453="","",RTD("cqg.rtd", ,"ContractData",D453, "LastPrice",, "T"))</f>
        <v>2.4900000000000002</v>
      </c>
      <c r="F453" s="94" t="str">
        <f>IF(D453="","",RTD("cqg.rtd", ,"ContractData",D453, "NetLastTrade",, "T"))</f>
        <v/>
      </c>
      <c r="G453" s="92" t="str">
        <f>IF(D453="","",RTD("cqg.rtd",,"StudyData",D453, "Vol", "VolType=Exchange,CoCType=Contract", "Vol","D","0","ALL",,,"False","T"))</f>
        <v/>
      </c>
      <c r="H453" s="92" t="str">
        <f>IF(D453="","",RTD("cqg.rtd",,"StudyData",D453, "Vol", "VolType=Exchange,CoCType=Contract", "Vol","D","-1","ALL",,,"False","T"))</f>
        <v/>
      </c>
      <c r="I453" s="92" t="str">
        <f t="shared" si="108"/>
        <v/>
      </c>
      <c r="J453" s="97"/>
      <c r="K453" s="98">
        <f>IF(D453="","",IF(ISERROR(RTD("cqg.rtd",,"ContractData",D453,"PerCentNetLastTrade",,"T")/100),"",RTD("cqg.rtd",,"ContractData",D453,"PerCentNetLastTrade",,"T")/100))</f>
        <v>-5.6818181818181816E-2</v>
      </c>
      <c r="L453" s="99" t="str">
        <f t="shared" si="111"/>
        <v/>
      </c>
    </row>
    <row r="454" spans="3:12" x14ac:dyDescent="0.25">
      <c r="C454" s="92">
        <f t="shared" si="112"/>
        <v>2875</v>
      </c>
      <c r="D454" s="92" t="str">
        <f>IF(LEFT(RTD("cqg.rtd", ,"ContractData",$B$442&amp;C454, "Symbol",, "T"),3)="768","",RTD("cqg.rtd", ,"ContractData",$B$442&amp;C454, "Symbol",, "T"))</f>
        <v/>
      </c>
      <c r="E454" s="94" t="str">
        <f>IF(D454="","",RTD("cqg.rtd", ,"ContractData",D454, "LastPrice",, "T"))</f>
        <v/>
      </c>
      <c r="F454" s="94" t="str">
        <f>IF(D454="","",RTD("cqg.rtd", ,"ContractData",D454, "NetLastTrade",, "T"))</f>
        <v/>
      </c>
      <c r="G454" s="92" t="str">
        <f>IF(D454="","",RTD("cqg.rtd",,"StudyData",D454, "Vol", "VolType=Exchange,CoCType=Contract", "Vol","D","0","ALL",,,"False","T"))</f>
        <v/>
      </c>
      <c r="H454" s="92" t="str">
        <f>IF(D454="","",RTD("cqg.rtd",,"StudyData",D454, "Vol", "VolType=Exchange,CoCType=Contract", "Vol","D","-1","ALL",,,"False","T"))</f>
        <v/>
      </c>
      <c r="I454" s="92" t="str">
        <f t="shared" si="108"/>
        <v/>
      </c>
      <c r="J454" s="97"/>
      <c r="K454" s="98" t="str">
        <f>IF(D454="","",IF(ISERROR(RTD("cqg.rtd",,"ContractData",D454,"PerCentNetLastTrade",,"T")/100),"",RTD("cqg.rtd",,"ContractData",D454,"PerCentNetLastTrade",,"T")/100))</f>
        <v/>
      </c>
      <c r="L454" s="99" t="str">
        <f t="shared" si="111"/>
        <v/>
      </c>
    </row>
    <row r="455" spans="3:12" x14ac:dyDescent="0.25">
      <c r="C455" s="92">
        <f t="shared" si="112"/>
        <v>2900</v>
      </c>
      <c r="D455" s="92" t="str">
        <f>IF(LEFT(RTD("cqg.rtd", ,"ContractData",$B$442&amp;C455, "Symbol",, "T"),3)="768","",RTD("cqg.rtd", ,"ContractData",$B$442&amp;C455, "Symbol",, "T"))</f>
        <v>C.US.KOSM152900</v>
      </c>
      <c r="E455" s="94">
        <f>IF(D455="","",RTD("cqg.rtd", ,"ContractData",D455, "LastPrice",, "T"))</f>
        <v>1.74</v>
      </c>
      <c r="F455" s="94" t="str">
        <f>IF(D455="","",RTD("cqg.rtd", ,"ContractData",D455, "NetLastTrade",, "T"))</f>
        <v/>
      </c>
      <c r="G455" s="92" t="str">
        <f>IF(D455="","",RTD("cqg.rtd",,"StudyData",D455, "Vol", "VolType=Exchange,CoCType=Contract", "Vol","D","0","ALL",,,"False","T"))</f>
        <v/>
      </c>
      <c r="H455" s="92" t="str">
        <f>IF(D455="","",RTD("cqg.rtd",,"StudyData",D455, "Vol", "VolType=Exchange,CoCType=Contract", "Vol","D","-1","ALL",,,"False","T"))</f>
        <v/>
      </c>
      <c r="I455" s="92" t="str">
        <f t="shared" si="108"/>
        <v/>
      </c>
      <c r="J455" s="97"/>
      <c r="K455" s="98">
        <f>IF(D455="","",IF(ISERROR(RTD("cqg.rtd",,"ContractData",D455,"PerCentNetLastTrade",,"T")/100),"",RTD("cqg.rtd",,"ContractData",D455,"PerCentNetLastTrade",,"T")/100))</f>
        <v>-7.4468085106382975E-2</v>
      </c>
      <c r="L455" s="99" t="str">
        <f t="shared" si="111"/>
        <v/>
      </c>
    </row>
    <row r="456" spans="3:12" x14ac:dyDescent="0.25">
      <c r="C456" s="92">
        <f t="shared" si="112"/>
        <v>2925</v>
      </c>
      <c r="D456" s="92" t="str">
        <f>IF(LEFT(RTD("cqg.rtd", ,"ContractData",$B$442&amp;C456, "Symbol",, "T"),3)="768","",RTD("cqg.rtd", ,"ContractData",$B$442&amp;C456, "Symbol",, "T"))</f>
        <v/>
      </c>
      <c r="E456" s="94" t="str">
        <f>IF(D456="","",RTD("cqg.rtd", ,"ContractData",D456, "LastPrice",, "T"))</f>
        <v/>
      </c>
      <c r="F456" s="94" t="str">
        <f>IF(D456="","",RTD("cqg.rtd", ,"ContractData",D456, "NetLastTrade",, "T"))</f>
        <v/>
      </c>
      <c r="G456" s="92" t="str">
        <f>IF(D456="","",RTD("cqg.rtd",,"StudyData",D456, "Vol", "VolType=Exchange,CoCType=Contract", "Vol","D","0","ALL",,,"False","T"))</f>
        <v/>
      </c>
      <c r="H456" s="92" t="str">
        <f>IF(D456="","",RTD("cqg.rtd",,"StudyData",D456, "Vol", "VolType=Exchange,CoCType=Contract", "Vol","D","-1","ALL",,,"False","T"))</f>
        <v/>
      </c>
      <c r="I456" s="92" t="str">
        <f t="shared" si="108"/>
        <v/>
      </c>
      <c r="J456" s="97"/>
      <c r="K456" s="98" t="str">
        <f>IF(D456="","",IF(ISERROR(RTD("cqg.rtd",,"ContractData",D456,"PerCentNetLastTrade",,"T")/100),"",RTD("cqg.rtd",,"ContractData",D456,"PerCentNetLastTrade",,"T")/100))</f>
        <v/>
      </c>
      <c r="L456" s="99" t="str">
        <f t="shared" si="111"/>
        <v/>
      </c>
    </row>
    <row r="457" spans="3:12" x14ac:dyDescent="0.25">
      <c r="C457" s="92">
        <f t="shared" si="112"/>
        <v>2950</v>
      </c>
      <c r="D457" s="92" t="str">
        <f>IF(LEFT(RTD("cqg.rtd", ,"ContractData",$B$442&amp;C457, "Symbol",, "T"),3)="768","",RTD("cqg.rtd", ,"ContractData",$B$442&amp;C457, "Symbol",, "T"))</f>
        <v>C.US.KOSM152950</v>
      </c>
      <c r="E457" s="94">
        <f>IF(D457="","",RTD("cqg.rtd", ,"ContractData",D457, "LastPrice",, "T"))</f>
        <v>2.13</v>
      </c>
      <c r="F457" s="94">
        <f>IF(D457="","",RTD("cqg.rtd", ,"ContractData",D457, "NetLastTrade",, "T"))</f>
        <v>-5.0000000000000266E-2</v>
      </c>
      <c r="G457" s="92">
        <f>IF(D457="","",RTD("cqg.rtd",,"StudyData",D457, "Vol", "VolType=Exchange,CoCType=Contract", "Vol","D","0","ALL",,,"False","T"))</f>
        <v>71</v>
      </c>
      <c r="H457" s="92">
        <f>IF(D457="","",RTD("cqg.rtd",,"StudyData",D457, "Vol", "VolType=Exchange,CoCType=Contract", "Vol","D","-1","ALL",,,"False","T"))</f>
        <v>181</v>
      </c>
      <c r="I457" s="92">
        <f t="shared" si="108"/>
        <v>-110</v>
      </c>
      <c r="J457" s="97"/>
      <c r="K457" s="98">
        <f>IF(D457="","",IF(ISERROR(RTD("cqg.rtd",,"ContractData",D457,"PerCentNetLastTrade",,"T")/100),"",RTD("cqg.rtd",,"ContractData",D457,"PerCentNetLastTrade",,"T")/100))</f>
        <v>-2.2935779816513763E-2</v>
      </c>
      <c r="L457" s="99">
        <f t="shared" si="111"/>
        <v>-0.60773480662983426</v>
      </c>
    </row>
    <row r="458" spans="3:12" x14ac:dyDescent="0.25">
      <c r="C458" s="92">
        <f t="shared" si="112"/>
        <v>2975</v>
      </c>
      <c r="D458" s="92" t="str">
        <f>IF(LEFT(RTD("cqg.rtd", ,"ContractData",$B$442&amp;C458, "Symbol",, "T"),3)="768","",RTD("cqg.rtd", ,"ContractData",$B$442&amp;C458, "Symbol",, "T"))</f>
        <v/>
      </c>
      <c r="E458" s="94" t="str">
        <f>IF(D458="","",RTD("cqg.rtd", ,"ContractData",D458, "LastPrice",, "T"))</f>
        <v/>
      </c>
      <c r="F458" s="94" t="str">
        <f>IF(D458="","",RTD("cqg.rtd", ,"ContractData",D458, "NetLastTrade",, "T"))</f>
        <v/>
      </c>
      <c r="G458" s="92" t="str">
        <f>IF(D458="","",RTD("cqg.rtd",,"StudyData",D458, "Vol", "VolType=Exchange,CoCType=Contract", "Vol","D","0","ALL",,,"False","T"))</f>
        <v/>
      </c>
      <c r="H458" s="92" t="str">
        <f>IF(D458="","",RTD("cqg.rtd",,"StudyData",D458, "Vol", "VolType=Exchange,CoCType=Contract", "Vol","D","-1","ALL",,,"False","T"))</f>
        <v/>
      </c>
      <c r="I458" s="92" t="str">
        <f t="shared" si="108"/>
        <v/>
      </c>
      <c r="J458" s="97"/>
      <c r="K458" s="98" t="str">
        <f>IF(D458="","",IF(ISERROR(RTD("cqg.rtd",,"ContractData",D458,"PerCentNetLastTrade",,"T")/100),"",RTD("cqg.rtd",,"ContractData",D458,"PerCentNetLastTrade",,"T")/100))</f>
        <v/>
      </c>
      <c r="L458" s="99" t="str">
        <f t="shared" si="111"/>
        <v/>
      </c>
    </row>
    <row r="460" spans="3:12" x14ac:dyDescent="0.25">
      <c r="E460" s="92" t="s">
        <v>1</v>
      </c>
      <c r="F460" s="92" t="s">
        <v>2</v>
      </c>
      <c r="G460" s="92" t="s">
        <v>3</v>
      </c>
      <c r="H460" s="92" t="s">
        <v>4</v>
      </c>
      <c r="I460" s="92" t="s">
        <v>5</v>
      </c>
      <c r="J460" s="100"/>
      <c r="K460" s="92" t="s">
        <v>22</v>
      </c>
      <c r="L460" s="93" t="s">
        <v>23</v>
      </c>
    </row>
    <row r="461" spans="3:12" x14ac:dyDescent="0.25">
      <c r="C461" s="92">
        <f t="shared" ref="C461:C475" si="113">IF(LEFT($B$267,3)="768","",C462-25)</f>
        <v>2175</v>
      </c>
      <c r="D461" s="92" t="str">
        <f>IF(LEFT(RTD("cqg.rtd", ,"ContractData",$B$477&amp;C461, "Symbol",, "T"),3)="768","",RTD("cqg.rtd", ,"ContractData",$B$477&amp;C461, "Symbol",, "T"))</f>
        <v/>
      </c>
      <c r="E461" s="94" t="str">
        <f>IF(D461="","",RTD("cqg.rtd", ,"ContractData",D461, "LastPrice",, "T"))</f>
        <v/>
      </c>
      <c r="F461" s="94" t="str">
        <f>IF(D461="","",RTD("cqg.rtd", ,"ContractData",D461, "NetLastTrade",, "T"))</f>
        <v/>
      </c>
      <c r="G461" s="92" t="str">
        <f>IF(D461="","",RTD("cqg.rtd",,"StudyData",D461, "Vol", "VolType=Exchange,CoCType=Contract", "Vol","D","0","ALL",,,"False","T"))</f>
        <v/>
      </c>
      <c r="H461" s="92" t="str">
        <f>IF(D461="","",RTD("cqg.rtd",,"StudyData",D461, "Vol", "VolType=Exchange,CoCType=Contract", "Vol","D","-1","ALL",,,"False","T"))</f>
        <v/>
      </c>
      <c r="I461" s="92" t="str">
        <f t="shared" ref="I461:I493" si="114">IF(D461="","",IF(ISERROR(G461-H461),"",G461-H461))</f>
        <v/>
      </c>
      <c r="J461" s="97"/>
      <c r="K461" s="98" t="str">
        <f>IF(D461="","",IF(ISERROR(RTD("cqg.rtd",,"ContractData",D461,"PerCentNetLastTrade",,"T")/100),"",RTD("cqg.rtd",,"ContractData",D461,"PerCentNetLastTrade",,"T")/100))</f>
        <v/>
      </c>
      <c r="L461" s="99" t="str">
        <f t="shared" ref="L461:L464" si="115">IF(D461="","",IF(ISERROR(G461-H461),"",(G461-H461)/H461))</f>
        <v/>
      </c>
    </row>
    <row r="462" spans="3:12" x14ac:dyDescent="0.25">
      <c r="C462" s="92">
        <f t="shared" si="113"/>
        <v>2200</v>
      </c>
      <c r="D462" s="92" t="str">
        <f>IF(LEFT(RTD("cqg.rtd", ,"ContractData",$B$477&amp;C462, "Symbol",, "T"),3)="768","",RTD("cqg.rtd", ,"ContractData",$B$477&amp;C462, "Symbol",, "T"))</f>
        <v/>
      </c>
      <c r="E462" s="94" t="str">
        <f>IF(D462="","",RTD("cqg.rtd", ,"ContractData",D462, "LastPrice",, "T"))</f>
        <v/>
      </c>
      <c r="F462" s="94" t="str">
        <f>IF(D462="","",RTD("cqg.rtd", ,"ContractData",D462, "NetLastTrade",, "T"))</f>
        <v/>
      </c>
      <c r="G462" s="92" t="str">
        <f>IF(D462="","",RTD("cqg.rtd",,"StudyData",D462, "Vol", "VolType=Exchange,CoCType=Contract", "Vol","D","0","ALL",,,"False","T"))</f>
        <v/>
      </c>
      <c r="H462" s="92" t="str">
        <f>IF(D462="","",RTD("cqg.rtd",,"StudyData",D462, "Vol", "VolType=Exchange,CoCType=Contract", "Vol","D","-1","ALL",,,"False","T"))</f>
        <v/>
      </c>
      <c r="I462" s="92" t="str">
        <f t="shared" si="114"/>
        <v/>
      </c>
      <c r="J462" s="97"/>
      <c r="K462" s="98" t="str">
        <f>IF(D462="","",IF(ISERROR(RTD("cqg.rtd",,"ContractData",D462,"PerCentNetLastTrade",,"T")/100),"",RTD("cqg.rtd",,"ContractData",D462,"PerCentNetLastTrade",,"T")/100))</f>
        <v/>
      </c>
      <c r="L462" s="99" t="str">
        <f t="shared" si="115"/>
        <v/>
      </c>
    </row>
    <row r="463" spans="3:12" x14ac:dyDescent="0.25">
      <c r="C463" s="92">
        <f t="shared" si="113"/>
        <v>2225</v>
      </c>
      <c r="D463" s="92" t="str">
        <f>IF(LEFT(RTD("cqg.rtd", ,"ContractData",$B$477&amp;C463, "Symbol",, "T"),3)="768","",RTD("cqg.rtd", ,"ContractData",$B$477&amp;C463, "Symbol",, "T"))</f>
        <v/>
      </c>
      <c r="E463" s="94" t="str">
        <f>IF(D463="","",RTD("cqg.rtd", ,"ContractData",D463, "LastPrice",, "T"))</f>
        <v/>
      </c>
      <c r="F463" s="94" t="str">
        <f>IF(D463="","",RTD("cqg.rtd", ,"ContractData",D463, "NetLastTrade",, "T"))</f>
        <v/>
      </c>
      <c r="G463" s="92" t="str">
        <f>IF(D463="","",RTD("cqg.rtd",,"StudyData",D463, "Vol", "VolType=Exchange,CoCType=Contract", "Vol","D","0","ALL",,,"False","T"))</f>
        <v/>
      </c>
      <c r="H463" s="92" t="str">
        <f>IF(D463="","",RTD("cqg.rtd",,"StudyData",D463, "Vol", "VolType=Exchange,CoCType=Contract", "Vol","D","-1","ALL",,,"False","T"))</f>
        <v/>
      </c>
      <c r="I463" s="92" t="str">
        <f t="shared" si="114"/>
        <v/>
      </c>
      <c r="J463" s="97"/>
      <c r="K463" s="98" t="str">
        <f>IF(D463="","",IF(ISERROR(RTD("cqg.rtd",,"ContractData",D463,"PerCentNetLastTrade",,"T")/100),"",RTD("cqg.rtd",,"ContractData",D463,"PerCentNetLastTrade",,"T")/100))</f>
        <v/>
      </c>
      <c r="L463" s="99" t="str">
        <f t="shared" si="115"/>
        <v/>
      </c>
    </row>
    <row r="464" spans="3:12" x14ac:dyDescent="0.25">
      <c r="C464" s="92">
        <f t="shared" si="113"/>
        <v>2250</v>
      </c>
      <c r="D464" s="92" t="str">
        <f>IF(LEFT(RTD("cqg.rtd", ,"ContractData",$B$477&amp;C464, "Symbol",, "T"),3)="768","",RTD("cqg.rtd", ,"ContractData",$B$477&amp;C464, "Symbol",, "T"))</f>
        <v>P.US.KOSM152250</v>
      </c>
      <c r="E464" s="94" t="str">
        <f>IF(D464="","",RTD("cqg.rtd", ,"ContractData",D464, "LastPrice",, "T"))</f>
        <v/>
      </c>
      <c r="F464" s="94" t="str">
        <f>IF(D464="","",RTD("cqg.rtd", ,"ContractData",D464, "NetLastTrade",, "T"))</f>
        <v/>
      </c>
      <c r="G464" s="92" t="str">
        <f>IF(D464="","",RTD("cqg.rtd",,"StudyData",D464, "Vol", "VolType=Exchange,CoCType=Contract", "Vol","D","0","ALL",,,"False","T"))</f>
        <v/>
      </c>
      <c r="H464" s="92" t="str">
        <f>IF(D464="","",RTD("cqg.rtd",,"StudyData",D464, "Vol", "VolType=Exchange,CoCType=Contract", "Vol","D","-1","ALL",,,"False","T"))</f>
        <v/>
      </c>
      <c r="I464" s="92" t="str">
        <f t="shared" si="114"/>
        <v/>
      </c>
      <c r="J464" s="97"/>
      <c r="K464" s="98" t="str">
        <f>IF(D464="","",IF(ISERROR(RTD("cqg.rtd",,"ContractData",D464,"PerCentNetLastTrade",,"T")/100),"",RTD("cqg.rtd",,"ContractData",D464,"PerCentNetLastTrade",,"T")/100))</f>
        <v/>
      </c>
      <c r="L464" s="99" t="str">
        <f t="shared" si="115"/>
        <v/>
      </c>
    </row>
    <row r="465" spans="2:12" x14ac:dyDescent="0.25">
      <c r="C465" s="92">
        <f t="shared" si="113"/>
        <v>2275</v>
      </c>
      <c r="D465" s="92" t="str">
        <f>IF(LEFT(RTD("cqg.rtd", ,"ContractData",$B$477&amp;C465, "Symbol",, "T"),3)="768","",RTD("cqg.rtd", ,"ContractData",$B$477&amp;C465, "Symbol",, "T"))</f>
        <v/>
      </c>
      <c r="E465" s="94" t="str">
        <f>IF(D465="","",RTD("cqg.rtd", ,"ContractData",D465, "LastPrice",, "T"))</f>
        <v/>
      </c>
      <c r="F465" s="94" t="str">
        <f>IF(D465="","",RTD("cqg.rtd", ,"ContractData",D465, "NetLastTrade",, "T"))</f>
        <v/>
      </c>
      <c r="G465" s="92" t="str">
        <f>IF(D465="","",RTD("cqg.rtd",,"StudyData",D465, "Vol", "VolType=Exchange,CoCType=Contract", "Vol","D","0","ALL",,,"False","T"))</f>
        <v/>
      </c>
      <c r="H465" s="92" t="str">
        <f>IF(D465="","",RTD("cqg.rtd",,"StudyData",D465, "Vol", "VolType=Exchange,CoCType=Contract", "Vol","D","-1","ALL",,,"False","T"))</f>
        <v/>
      </c>
      <c r="I465" s="92" t="str">
        <f t="shared" si="114"/>
        <v/>
      </c>
      <c r="J465" s="97"/>
      <c r="K465" s="98" t="str">
        <f>IF(D465="","",IF(ISERROR(RTD("cqg.rtd",,"ContractData",D465,"PerCentNetLastTrade",,"T")/100),"",RTD("cqg.rtd",,"ContractData",D465,"PerCentNetLastTrade",,"T")/100))</f>
        <v/>
      </c>
      <c r="L465" s="99" t="str">
        <f>IF(D465="","",IF(ISERROR(G465-H465),"",(G465-H465)/H465))</f>
        <v/>
      </c>
    </row>
    <row r="466" spans="2:12" x14ac:dyDescent="0.25">
      <c r="C466" s="92">
        <f t="shared" si="113"/>
        <v>2300</v>
      </c>
      <c r="D466" s="92" t="str">
        <f>IF(LEFT(RTD("cqg.rtd", ,"ContractData",$B$477&amp;C466, "Symbol",, "T"),3)="768","",RTD("cqg.rtd", ,"ContractData",$B$477&amp;C466, "Symbol",, "T"))</f>
        <v>P.US.KOSM152300</v>
      </c>
      <c r="E466" s="94">
        <f>IF(D466="","",RTD("cqg.rtd", ,"ContractData",D466, "LastPrice",, "T"))</f>
        <v>2.9</v>
      </c>
      <c r="F466" s="94">
        <f>IF(D466="","",RTD("cqg.rtd", ,"ContractData",D466, "NetLastTrade",, "T"))</f>
        <v>0.10999999999999988</v>
      </c>
      <c r="G466" s="92">
        <f>IF(D466="","",RTD("cqg.rtd",,"StudyData",D466, "Vol", "VolType=Exchange,CoCType=Contract", "Vol","D","0","ALL",,,"False","T"))</f>
        <v>46</v>
      </c>
      <c r="H466" s="92">
        <f>IF(D466="","",RTD("cqg.rtd",,"StudyData",D466, "Vol", "VolType=Exchange,CoCType=Contract", "Vol","D","-1","ALL",,,"False","T"))</f>
        <v>238</v>
      </c>
      <c r="I466" s="92">
        <f t="shared" si="114"/>
        <v>-192</v>
      </c>
      <c r="J466" s="97"/>
      <c r="K466" s="98">
        <f>IF(D466="","",IF(ISERROR(RTD("cqg.rtd",,"ContractData",D466,"PerCentNetLastTrade",,"T")/100),"",RTD("cqg.rtd",,"ContractData",D466,"PerCentNetLastTrade",,"T")/100))</f>
        <v>3.9426523297491037E-2</v>
      </c>
      <c r="L466" s="99">
        <f t="shared" ref="L466:L467" si="116">IF(D466="","",IF(ISERROR(G466-H466),"",(G466-H466)/H466))</f>
        <v>-0.80672268907563027</v>
      </c>
    </row>
    <row r="467" spans="2:12" x14ac:dyDescent="0.25">
      <c r="C467" s="92">
        <f t="shared" si="113"/>
        <v>2325</v>
      </c>
      <c r="D467" s="92" t="str">
        <f>IF(LEFT(RTD("cqg.rtd", ,"ContractData",$B$477&amp;C467, "Symbol",, "T"),3)="768","",RTD("cqg.rtd", ,"ContractData",$B$477&amp;C467, "Symbol",, "T"))</f>
        <v/>
      </c>
      <c r="E467" s="94" t="str">
        <f>IF(D467="","",RTD("cqg.rtd", ,"ContractData",D467, "LastPrice",, "T"))</f>
        <v/>
      </c>
      <c r="F467" s="94" t="str">
        <f>IF(D467="","",RTD("cqg.rtd", ,"ContractData",D467, "NetLastTrade",, "T"))</f>
        <v/>
      </c>
      <c r="G467" s="92" t="str">
        <f>IF(D467="","",RTD("cqg.rtd",,"StudyData",D467, "Vol", "VolType=Exchange,CoCType=Contract", "Vol","D","0","ALL",,,"False","T"))</f>
        <v/>
      </c>
      <c r="H467" s="92" t="str">
        <f>IF(D467="","",RTD("cqg.rtd",,"StudyData",D467, "Vol", "VolType=Exchange,CoCType=Contract", "Vol","D","-1","ALL",,,"False","T"))</f>
        <v/>
      </c>
      <c r="I467" s="92" t="str">
        <f t="shared" si="114"/>
        <v/>
      </c>
      <c r="J467" s="97"/>
      <c r="K467" s="98" t="str">
        <f>IF(D467="","",IF(ISERROR(RTD("cqg.rtd",,"ContractData",D467,"PerCentNetLastTrade",,"T")/100),"",RTD("cqg.rtd",,"ContractData",D467,"PerCentNetLastTrade",,"T")/100))</f>
        <v/>
      </c>
      <c r="L467" s="99" t="str">
        <f t="shared" si="116"/>
        <v/>
      </c>
    </row>
    <row r="468" spans="2:12" x14ac:dyDescent="0.25">
      <c r="C468" s="92">
        <f t="shared" si="113"/>
        <v>2350</v>
      </c>
      <c r="D468" s="92" t="str">
        <f>IF(LEFT(RTD("cqg.rtd", ,"ContractData",$B$477&amp;C468, "Symbol",, "T"),3)="768","",RTD("cqg.rtd", ,"ContractData",$B$477&amp;C468, "Symbol",, "T"))</f>
        <v>P.US.KOSM152350</v>
      </c>
      <c r="E468" s="94">
        <f>IF(D468="","",RTD("cqg.rtd", ,"ContractData",D468, "LastPrice",, "T"))</f>
        <v>3.7</v>
      </c>
      <c r="F468" s="94">
        <f>IF(D468="","",RTD("cqg.rtd", ,"ContractData",D468, "NetLastTrade",, "T"))</f>
        <v>0.10000000000000009</v>
      </c>
      <c r="G468" s="92">
        <f>IF(D468="","",RTD("cqg.rtd",,"StudyData",D468, "Vol", "VolType=Exchange,CoCType=Contract", "Vol","D","0","ALL",,,"False","T"))</f>
        <v>25</v>
      </c>
      <c r="H468" s="92">
        <f>IF(D468="","",RTD("cqg.rtd",,"StudyData",D468, "Vol", "VolType=Exchange,CoCType=Contract", "Vol","D","-1","ALL",,,"False","T"))</f>
        <v>62</v>
      </c>
      <c r="I468" s="92">
        <f t="shared" si="114"/>
        <v>-37</v>
      </c>
      <c r="J468" s="97"/>
      <c r="K468" s="98">
        <f>IF(D468="","",IF(ISERROR(RTD("cqg.rtd",,"ContractData",D468,"PerCentNetLastTrade",,"T")/100),"",RTD("cqg.rtd",,"ContractData",D468,"PerCentNetLastTrade",,"T")/100))</f>
        <v>2.7777777777777776E-2</v>
      </c>
      <c r="L468" s="99">
        <f>IF(D468="","",IF(ISERROR(G468-H468),"",(G468-H468)/H468))</f>
        <v>-0.59677419354838712</v>
      </c>
    </row>
    <row r="469" spans="2:12" x14ac:dyDescent="0.25">
      <c r="C469" s="92">
        <f t="shared" si="113"/>
        <v>2375</v>
      </c>
      <c r="D469" s="92" t="str">
        <f>IF(LEFT(RTD("cqg.rtd", ,"ContractData",$B$477&amp;C469, "Symbol",, "T"),3)="768","",RTD("cqg.rtd", ,"ContractData",$B$477&amp;C469, "Symbol",, "T"))</f>
        <v/>
      </c>
      <c r="E469" s="94" t="str">
        <f>IF(D469="","",RTD("cqg.rtd", ,"ContractData",D469, "LastPrice",, "T"))</f>
        <v/>
      </c>
      <c r="F469" s="94" t="str">
        <f>IF(D469="","",RTD("cqg.rtd", ,"ContractData",D469, "NetLastTrade",, "T"))</f>
        <v/>
      </c>
      <c r="G469" s="92" t="str">
        <f>IF(D469="","",RTD("cqg.rtd",,"StudyData",D469, "Vol", "VolType=Exchange,CoCType=Contract", "Vol","D","0","ALL",,,"False","T"))</f>
        <v/>
      </c>
      <c r="H469" s="92" t="str">
        <f>IF(D469="","",RTD("cqg.rtd",,"StudyData",D469, "Vol", "VolType=Exchange,CoCType=Contract", "Vol","D","-1","ALL",,,"False","T"))</f>
        <v/>
      </c>
      <c r="I469" s="92" t="str">
        <f t="shared" si="114"/>
        <v/>
      </c>
      <c r="J469" s="97"/>
      <c r="K469" s="98" t="str">
        <f>IF(D469="","",IF(ISERROR(RTD("cqg.rtd",,"ContractData",D469,"PerCentNetLastTrade",,"T")/100),"",RTD("cqg.rtd",,"ContractData",D469,"PerCentNetLastTrade",,"T")/100))</f>
        <v/>
      </c>
      <c r="L469" s="99" t="str">
        <f t="shared" ref="L469:L493" si="117">IF(D469="","",IF(ISERROR(G469-H469),"",(G469-H469)/H469))</f>
        <v/>
      </c>
    </row>
    <row r="470" spans="2:12" x14ac:dyDescent="0.25">
      <c r="C470" s="92">
        <f t="shared" si="113"/>
        <v>2400</v>
      </c>
      <c r="D470" s="92" t="str">
        <f>IF(LEFT(RTD("cqg.rtd", ,"ContractData",$B$477&amp;C470, "Symbol",, "T"),3)="768","",RTD("cqg.rtd", ,"ContractData",$B$477&amp;C470, "Symbol",, "T"))</f>
        <v>P.US.KOSM152400</v>
      </c>
      <c r="E470" s="94">
        <f>IF(D470="","",RTD("cqg.rtd", ,"ContractData",D470, "LastPrice",, "T"))</f>
        <v>2</v>
      </c>
      <c r="F470" s="94">
        <f>IF(D470="","",RTD("cqg.rtd", ,"ContractData",D470, "NetLastTrade",, "T"))</f>
        <v>0</v>
      </c>
      <c r="G470" s="92" t="str">
        <f>IF(D470="","",RTD("cqg.rtd",,"StudyData",D470, "Vol", "VolType=Exchange,CoCType=Contract", "Vol","D","0","ALL",,,"False","T"))</f>
        <v/>
      </c>
      <c r="H470" s="92" t="str">
        <f>IF(D470="","",RTD("cqg.rtd",,"StudyData",D470, "Vol", "VolType=Exchange,CoCType=Contract", "Vol","D","-1","ALL",,,"False","T"))</f>
        <v/>
      </c>
      <c r="I470" s="92" t="str">
        <f t="shared" si="114"/>
        <v/>
      </c>
      <c r="J470" s="97"/>
      <c r="K470" s="98">
        <f>IF(D470="","",IF(ISERROR(RTD("cqg.rtd",,"ContractData",D470,"PerCentNetLastTrade",,"T")/100),"",RTD("cqg.rtd",,"ContractData",D470,"PerCentNetLastTrade",,"T")/100))</f>
        <v>-0.5</v>
      </c>
      <c r="L470" s="99" t="str">
        <f t="shared" si="117"/>
        <v/>
      </c>
    </row>
    <row r="471" spans="2:12" x14ac:dyDescent="0.25">
      <c r="C471" s="92">
        <f t="shared" si="113"/>
        <v>2425</v>
      </c>
      <c r="D471" s="92" t="str">
        <f>IF(LEFT(RTD("cqg.rtd", ,"ContractData",$B$477&amp;C471, "Symbol",, "T"),3)="768","",RTD("cqg.rtd", ,"ContractData",$B$477&amp;C471, "Symbol",, "T"))</f>
        <v/>
      </c>
      <c r="E471" s="94" t="str">
        <f>IF(D471="","",RTD("cqg.rtd", ,"ContractData",D471, "LastPrice",, "T"))</f>
        <v/>
      </c>
      <c r="F471" s="94" t="str">
        <f>IF(D471="","",RTD("cqg.rtd", ,"ContractData",D471, "NetLastTrade",, "T"))</f>
        <v/>
      </c>
      <c r="G471" s="92" t="str">
        <f>IF(D471="","",RTD("cqg.rtd",,"StudyData",D471, "Vol", "VolType=Exchange,CoCType=Contract", "Vol","D","0","ALL",,,"False","T"))</f>
        <v/>
      </c>
      <c r="H471" s="92" t="str">
        <f>IF(D471="","",RTD("cqg.rtd",,"StudyData",D471, "Vol", "VolType=Exchange,CoCType=Contract", "Vol","D","-1","ALL",,,"False","T"))</f>
        <v/>
      </c>
      <c r="I471" s="92" t="str">
        <f t="shared" si="114"/>
        <v/>
      </c>
      <c r="J471" s="97"/>
      <c r="K471" s="98" t="str">
        <f>IF(D471="","",IF(ISERROR(RTD("cqg.rtd",,"ContractData",D471,"PerCentNetLastTrade",,"T")/100),"",RTD("cqg.rtd",,"ContractData",D471,"PerCentNetLastTrade",,"T")/100))</f>
        <v/>
      </c>
      <c r="L471" s="99" t="str">
        <f t="shared" si="117"/>
        <v/>
      </c>
    </row>
    <row r="472" spans="2:12" x14ac:dyDescent="0.25">
      <c r="C472" s="92">
        <f t="shared" si="113"/>
        <v>2450</v>
      </c>
      <c r="D472" s="92" t="str">
        <f>IF(LEFT(RTD("cqg.rtd", ,"ContractData",$B$477&amp;C472, "Symbol",, "T"),3)="768","",RTD("cqg.rtd", ,"ContractData",$B$477&amp;C472, "Symbol",, "T"))</f>
        <v>P.US.KOSM152450</v>
      </c>
      <c r="E472" s="94">
        <f>IF(D472="","",RTD("cqg.rtd", ,"ContractData",D472, "LastPrice",, "T"))</f>
        <v>3.2</v>
      </c>
      <c r="F472" s="94">
        <f>IF(D472="","",RTD("cqg.rtd", ,"ContractData",D472, "NetLastTrade",, "T"))</f>
        <v>2.15</v>
      </c>
      <c r="G472" s="92" t="str">
        <f>IF(D472="","",RTD("cqg.rtd",,"StudyData",D472, "Vol", "VolType=Exchange,CoCType=Contract", "Vol","D","0","ALL",,,"False","T"))</f>
        <v/>
      </c>
      <c r="H472" s="92" t="str">
        <f>IF(D472="","",RTD("cqg.rtd",,"StudyData",D472, "Vol", "VolType=Exchange,CoCType=Contract", "Vol","D","-1","ALL",,,"False","T"))</f>
        <v/>
      </c>
      <c r="I472" s="92" t="str">
        <f t="shared" si="114"/>
        <v/>
      </c>
      <c r="J472" s="97"/>
      <c r="K472" s="98">
        <f>IF(D472="","",IF(ISERROR(RTD("cqg.rtd",,"ContractData",D472,"PerCentNetLastTrade",,"T")/100),"",RTD("cqg.rtd",,"ContractData",D472,"PerCentNetLastTrade",,"T")/100))</f>
        <v>-5.8823529411764712E-2</v>
      </c>
      <c r="L472" s="99" t="str">
        <f t="shared" si="117"/>
        <v/>
      </c>
    </row>
    <row r="473" spans="2:12" x14ac:dyDescent="0.25">
      <c r="C473" s="92">
        <f t="shared" si="113"/>
        <v>2475</v>
      </c>
      <c r="D473" s="92" t="str">
        <f>IF(LEFT(RTD("cqg.rtd", ,"ContractData",$B$477&amp;C473, "Symbol",, "T"),3)="768","",RTD("cqg.rtd", ,"ContractData",$B$477&amp;C473, "Symbol",, "T"))</f>
        <v/>
      </c>
      <c r="E473" s="94" t="str">
        <f>IF(D473="","",RTD("cqg.rtd", ,"ContractData",D473, "LastPrice",, "T"))</f>
        <v/>
      </c>
      <c r="F473" s="94" t="str">
        <f>IF(D473="","",RTD("cqg.rtd", ,"ContractData",D473, "NetLastTrade",, "T"))</f>
        <v/>
      </c>
      <c r="G473" s="92" t="str">
        <f>IF(D473="","",RTD("cqg.rtd",,"StudyData",D473, "Vol", "VolType=Exchange,CoCType=Contract", "Vol","D","0","ALL",,,"False","T"))</f>
        <v/>
      </c>
      <c r="H473" s="92" t="str">
        <f>IF(D473="","",RTD("cqg.rtd",,"StudyData",D473, "Vol", "VolType=Exchange,CoCType=Contract", "Vol","D","-1","ALL",,,"False","T"))</f>
        <v/>
      </c>
      <c r="I473" s="92" t="str">
        <f t="shared" si="114"/>
        <v/>
      </c>
      <c r="J473" s="97"/>
      <c r="K473" s="98" t="str">
        <f>IF(D473="","",IF(ISERROR(RTD("cqg.rtd",,"ContractData",D473,"PerCentNetLastTrade",,"T")/100),"",RTD("cqg.rtd",,"ContractData",D473,"PerCentNetLastTrade",,"T")/100))</f>
        <v/>
      </c>
      <c r="L473" s="99" t="str">
        <f t="shared" si="117"/>
        <v/>
      </c>
    </row>
    <row r="474" spans="2:12" x14ac:dyDescent="0.25">
      <c r="C474" s="92">
        <f t="shared" si="113"/>
        <v>2500</v>
      </c>
      <c r="D474" s="92" t="str">
        <f>IF(LEFT(RTD("cqg.rtd", ,"ContractData",$B$477&amp;C474, "Symbol",, "T"),3)="768","",RTD("cqg.rtd", ,"ContractData",$B$477&amp;C474, "Symbol",, "T"))</f>
        <v>P.US.KOSM152500</v>
      </c>
      <c r="E474" s="94">
        <f>IF(D474="","",RTD("cqg.rtd", ,"ContractData",D474, "LastPrice",, "T"))</f>
        <v>4.6500000000000004</v>
      </c>
      <c r="F474" s="94">
        <f>IF(D474="","",RTD("cqg.rtd", ,"ContractData",D474, "NetLastTrade",, "T"))</f>
        <v>1.5499999999999998</v>
      </c>
      <c r="G474" s="92" t="str">
        <f>IF(D474="","",RTD("cqg.rtd",,"StudyData",D474, "Vol", "VolType=Exchange,CoCType=Contract", "Vol","D","0","ALL",,,"False","T"))</f>
        <v/>
      </c>
      <c r="H474" s="92" t="str">
        <f>IF(D474="","",RTD("cqg.rtd",,"StudyData",D474, "Vol", "VolType=Exchange,CoCType=Contract", "Vol","D","-1","ALL",,,"False","T"))</f>
        <v/>
      </c>
      <c r="I474" s="92" t="str">
        <f t="shared" si="114"/>
        <v/>
      </c>
      <c r="J474" s="97"/>
      <c r="K474" s="98">
        <f>IF(D474="","",IF(ISERROR(RTD("cqg.rtd",,"ContractData",D474,"PerCentNetLastTrade",,"T")/100),"",RTD("cqg.rtd",,"ContractData",D474,"PerCentNetLastTrade",,"T")/100))</f>
        <v>-6.0606060606060608E-2</v>
      </c>
      <c r="L474" s="99" t="str">
        <f t="shared" si="117"/>
        <v/>
      </c>
    </row>
    <row r="475" spans="2:12" x14ac:dyDescent="0.25">
      <c r="C475" s="92">
        <f t="shared" si="113"/>
        <v>2525</v>
      </c>
      <c r="D475" s="92" t="str">
        <f>IF(LEFT(RTD("cqg.rtd", ,"ContractData",$B$477&amp;C475, "Symbol",, "T"),3)="768","",RTD("cqg.rtd", ,"ContractData",$B$477&amp;C475, "Symbol",, "T"))</f>
        <v/>
      </c>
      <c r="E475" s="94" t="str">
        <f>IF(D475="","",RTD("cqg.rtd", ,"ContractData",D475, "LastPrice",, "T"))</f>
        <v/>
      </c>
      <c r="F475" s="94" t="str">
        <f>IF(D475="","",RTD("cqg.rtd", ,"ContractData",D475, "NetLastTrade",, "T"))</f>
        <v/>
      </c>
      <c r="G475" s="92" t="str">
        <f>IF(D475="","",RTD("cqg.rtd",,"StudyData",D475, "Vol", "VolType=Exchange,CoCType=Contract", "Vol","D","0","ALL",,,"False","T"))</f>
        <v/>
      </c>
      <c r="H475" s="92" t="str">
        <f>IF(D475="","",RTD("cqg.rtd",,"StudyData",D475, "Vol", "VolType=Exchange,CoCType=Contract", "Vol","D","-1","ALL",,,"False","T"))</f>
        <v/>
      </c>
      <c r="I475" s="92" t="str">
        <f t="shared" si="114"/>
        <v/>
      </c>
      <c r="J475" s="97"/>
      <c r="K475" s="98" t="str">
        <f>IF(D475="","",IF(ISERROR(RTD("cqg.rtd",,"ContractData",D475,"PerCentNetLastTrade",,"T")/100),"",RTD("cqg.rtd",,"ContractData",D475,"PerCentNetLastTrade",,"T")/100))</f>
        <v/>
      </c>
      <c r="L475" s="99" t="str">
        <f t="shared" si="117"/>
        <v/>
      </c>
    </row>
    <row r="476" spans="2:12" x14ac:dyDescent="0.25">
      <c r="C476" s="92">
        <f>IF(LEFT($B$267,3)="768","",C477-25)</f>
        <v>2550</v>
      </c>
      <c r="D476" s="92" t="str">
        <f>IF(LEFT(RTD("cqg.rtd", ,"ContractData",$B$477&amp;C476, "Symbol",, "T"),3)="768","",RTD("cqg.rtd", ,"ContractData",$B$477&amp;C476, "Symbol",, "T"))</f>
        <v>P.US.KOSM152550</v>
      </c>
      <c r="E476" s="94">
        <f>IF(D476="","",RTD("cqg.rtd", ,"ContractData",D476, "LastPrice",, "T"))</f>
        <v>6.55</v>
      </c>
      <c r="F476" s="94" t="str">
        <f>IF(D476="","",RTD("cqg.rtd", ,"ContractData",D476, "NetLastTrade",, "T"))</f>
        <v/>
      </c>
      <c r="G476" s="92" t="str">
        <f>IF(D476="","",RTD("cqg.rtd",,"StudyData",D476, "Vol", "VolType=Exchange,CoCType=Contract", "Vol","D","0","ALL",,,"False","T"))</f>
        <v/>
      </c>
      <c r="H476" s="92" t="str">
        <f>IF(D476="","",RTD("cqg.rtd",,"StudyData",D476, "Vol", "VolType=Exchange,CoCType=Contract", "Vol","D","-1","ALL",,,"False","T"))</f>
        <v/>
      </c>
      <c r="I476" s="92" t="str">
        <f t="shared" si="114"/>
        <v/>
      </c>
      <c r="J476" s="97"/>
      <c r="K476" s="98">
        <f>IF(D476="","",IF(ISERROR(RTD("cqg.rtd",,"ContractData",D476,"PerCentNetLastTrade",,"T")/100),"",RTD("cqg.rtd",,"ContractData",D476,"PerCentNetLastTrade",,"T")/100))</f>
        <v>-3.6764705882352942E-2</v>
      </c>
      <c r="L476" s="99" t="str">
        <f t="shared" si="117"/>
        <v/>
      </c>
    </row>
    <row r="477" spans="2:12" x14ac:dyDescent="0.25">
      <c r="B477" s="92" t="str">
        <f>LEFT(RTD("cqg.rtd", ,"ContractData", "P.US.KOS?7", "Symbol",, "T"),11)</f>
        <v>P.US.KOSM15</v>
      </c>
      <c r="C477" s="92" t="str">
        <f>IF(LEFT($B$267,3)="768","",RIGHT(RTD("cqg.rtd", ,"ContractData", "P.US.KOS?4", "Symbol",, "T"),4))</f>
        <v>2575</v>
      </c>
      <c r="D477" s="92" t="str">
        <f>IF(LEFT(RTD("cqg.rtd", ,"ContractData",$B$477&amp;C477, "Symbol",, "T"),3)="768","",RTD("cqg.rtd", ,"ContractData",$B$477&amp;C477, "Symbol",, "T"))</f>
        <v/>
      </c>
      <c r="E477" s="94" t="str">
        <f>IF(D477="","",RTD("cqg.rtd", ,"ContractData",D477, "LastPrice",, "T"))</f>
        <v/>
      </c>
      <c r="F477" s="94" t="str">
        <f>IF(D477="","",RTD("cqg.rtd", ,"ContractData",D477, "NetLastTrade",, "T"))</f>
        <v/>
      </c>
      <c r="G477" s="92" t="str">
        <f>IF(D477="","",RTD("cqg.rtd",,"StudyData",D477, "Vol", "VolType=Exchange,CoCType=Contract", "Vol","D","0","ALL",,,"False","T"))</f>
        <v/>
      </c>
      <c r="H477" s="92" t="str">
        <f>IF(D477="","",RTD("cqg.rtd",,"StudyData",D477, "Vol", "VolType=Exchange,CoCType=Contract", "Vol","D","-1","ALL",,,"False","T"))</f>
        <v/>
      </c>
      <c r="I477" s="92" t="str">
        <f t="shared" si="114"/>
        <v/>
      </c>
      <c r="J477" s="97"/>
      <c r="K477" s="98" t="str">
        <f>IF(D477="","",IF(ISERROR(RTD("cqg.rtd",,"ContractData",D477,"PerCentNetLastTrade",,"T")/100),"",RTD("cqg.rtd",,"ContractData",D477,"PerCentNetLastTrade",,"T")/100))</f>
        <v/>
      </c>
      <c r="L477" s="99" t="str">
        <f t="shared" si="117"/>
        <v/>
      </c>
    </row>
    <row r="478" spans="2:12" x14ac:dyDescent="0.25">
      <c r="C478" s="92">
        <f>IF(LEFT($B$267,3)="768","",C477+25)</f>
        <v>2600</v>
      </c>
      <c r="D478" s="92" t="str">
        <f>IF(LEFT(RTD("cqg.rtd", ,"ContractData",$B$477&amp;C478, "Symbol",, "T"),3)="768","",RTD("cqg.rtd", ,"ContractData",$B$477&amp;C478, "Symbol",, "T"))</f>
        <v>P.US.KOSM152600</v>
      </c>
      <c r="E478" s="94">
        <f>IF(D478="","",RTD("cqg.rtd", ,"ContractData",D478, "LastPrice",, "T"))</f>
        <v>8.8000000000000007</v>
      </c>
      <c r="F478" s="94" t="str">
        <f>IF(D478="","",RTD("cqg.rtd", ,"ContractData",D478, "NetLastTrade",, "T"))</f>
        <v/>
      </c>
      <c r="G478" s="92" t="str">
        <f>IF(D478="","",RTD("cqg.rtd",,"StudyData",D478, "Vol", "VolType=Exchange,CoCType=Contract", "Vol","D","0","ALL",,,"False","T"))</f>
        <v/>
      </c>
      <c r="H478" s="92" t="str">
        <f>IF(D478="","",RTD("cqg.rtd",,"StudyData",D478, "Vol", "VolType=Exchange,CoCType=Contract", "Vol","D","-1","ALL",,,"False","T"))</f>
        <v/>
      </c>
      <c r="I478" s="92" t="str">
        <f t="shared" si="114"/>
        <v/>
      </c>
      <c r="J478" s="97"/>
      <c r="K478" s="98">
        <f>IF(D478="","",IF(ISERROR(RTD("cqg.rtd",,"ContractData",D478,"PerCentNetLastTrade",,"T")/100),"",RTD("cqg.rtd",,"ContractData",D478,"PerCentNetLastTrade",,"T")/100))</f>
        <v>-2.2222222222222223E-2</v>
      </c>
      <c r="L478" s="99" t="str">
        <f t="shared" si="117"/>
        <v/>
      </c>
    </row>
    <row r="479" spans="2:12" x14ac:dyDescent="0.25">
      <c r="C479" s="92">
        <f t="shared" ref="C479:C493" si="118">IF(LEFT($B$267,3)="768","",C478+25)</f>
        <v>2625</v>
      </c>
      <c r="D479" s="92" t="str">
        <f>IF(LEFT(RTD("cqg.rtd", ,"ContractData",$B$477&amp;C479, "Symbol",, "T"),3)="768","",RTD("cqg.rtd", ,"ContractData",$B$477&amp;C479, "Symbol",, "T"))</f>
        <v/>
      </c>
      <c r="E479" s="94" t="str">
        <f>IF(D479="","",RTD("cqg.rtd", ,"ContractData",D479, "LastPrice",, "T"))</f>
        <v/>
      </c>
      <c r="F479" s="94" t="str">
        <f>IF(D479="","",RTD("cqg.rtd", ,"ContractData",D479, "NetLastTrade",, "T"))</f>
        <v/>
      </c>
      <c r="G479" s="92" t="str">
        <f>IF(D479="","",RTD("cqg.rtd",,"StudyData",D479, "Vol", "VolType=Exchange,CoCType=Contract", "Vol","D","0","ALL",,,"False","T"))</f>
        <v/>
      </c>
      <c r="H479" s="92" t="str">
        <f>IF(D479="","",RTD("cqg.rtd",,"StudyData",D479, "Vol", "VolType=Exchange,CoCType=Contract", "Vol","D","-1","ALL",,,"False","T"))</f>
        <v/>
      </c>
      <c r="I479" s="92" t="str">
        <f t="shared" si="114"/>
        <v/>
      </c>
      <c r="J479" s="97"/>
      <c r="K479" s="98" t="str">
        <f>IF(D479="","",IF(ISERROR(RTD("cqg.rtd",,"ContractData",D479,"PerCentNetLastTrade",,"T")/100),"",RTD("cqg.rtd",,"ContractData",D479,"PerCentNetLastTrade",,"T")/100))</f>
        <v/>
      </c>
      <c r="L479" s="99" t="str">
        <f t="shared" si="117"/>
        <v/>
      </c>
    </row>
    <row r="480" spans="2:12" x14ac:dyDescent="0.25">
      <c r="C480" s="92">
        <f t="shared" si="118"/>
        <v>2650</v>
      </c>
      <c r="D480" s="92" t="str">
        <f>IF(LEFT(RTD("cqg.rtd", ,"ContractData",$B$477&amp;C480, "Symbol",, "T"),3)="768","",RTD("cqg.rtd", ,"ContractData",$B$477&amp;C480, "Symbol",, "T"))</f>
        <v>P.US.KOSM152650</v>
      </c>
      <c r="E480" s="94">
        <f>IF(D480="","",RTD("cqg.rtd", ,"ContractData",D480, "LastPrice",, "T"))</f>
        <v>11.55</v>
      </c>
      <c r="F480" s="94" t="str">
        <f>IF(D480="","",RTD("cqg.rtd", ,"ContractData",D480, "NetLastTrade",, "T"))</f>
        <v/>
      </c>
      <c r="G480" s="92" t="str">
        <f>IF(D480="","",RTD("cqg.rtd",,"StudyData",D480, "Vol", "VolType=Exchange,CoCType=Contract", "Vol","D","0","ALL",,,"False","T"))</f>
        <v/>
      </c>
      <c r="H480" s="92" t="str">
        <f>IF(D480="","",RTD("cqg.rtd",,"StudyData",D480, "Vol", "VolType=Exchange,CoCType=Contract", "Vol","D","-1","ALL",,,"False","T"))</f>
        <v/>
      </c>
      <c r="I480" s="92" t="str">
        <f t="shared" si="114"/>
        <v/>
      </c>
      <c r="J480" s="97"/>
      <c r="K480" s="98">
        <f>IF(D480="","",IF(ISERROR(RTD("cqg.rtd",,"ContractData",D480,"PerCentNetLastTrade",,"T")/100),"",RTD("cqg.rtd",,"ContractData",D480,"PerCentNetLastTrade",,"T")/100))</f>
        <v>-2.1186440677966104E-2</v>
      </c>
      <c r="L480" s="99" t="str">
        <f t="shared" si="117"/>
        <v/>
      </c>
    </row>
    <row r="481" spans="3:12" x14ac:dyDescent="0.25">
      <c r="C481" s="92">
        <f t="shared" si="118"/>
        <v>2675</v>
      </c>
      <c r="D481" s="92" t="str">
        <f>IF(LEFT(RTD("cqg.rtd", ,"ContractData",$B$477&amp;C481, "Symbol",, "T"),3)="768","",RTD("cqg.rtd", ,"ContractData",$B$477&amp;C481, "Symbol",, "T"))</f>
        <v/>
      </c>
      <c r="E481" s="94" t="str">
        <f>IF(D481="","",RTD("cqg.rtd", ,"ContractData",D481, "LastPrice",, "T"))</f>
        <v/>
      </c>
      <c r="F481" s="94" t="str">
        <f>IF(D481="","",RTD("cqg.rtd", ,"ContractData",D481, "NetLastTrade",, "T"))</f>
        <v/>
      </c>
      <c r="G481" s="92" t="str">
        <f>IF(D481="","",RTD("cqg.rtd",,"StudyData",D481, "Vol", "VolType=Exchange,CoCType=Contract", "Vol","D","0","ALL",,,"False","T"))</f>
        <v/>
      </c>
      <c r="H481" s="92" t="str">
        <f>IF(D481="","",RTD("cqg.rtd",,"StudyData",D481, "Vol", "VolType=Exchange,CoCType=Contract", "Vol","D","-1","ALL",,,"False","T"))</f>
        <v/>
      </c>
      <c r="I481" s="92" t="str">
        <f t="shared" si="114"/>
        <v/>
      </c>
      <c r="J481" s="97"/>
      <c r="K481" s="98" t="str">
        <f>IF(D481="","",IF(ISERROR(RTD("cqg.rtd",,"ContractData",D481,"PerCentNetLastTrade",,"T")/100),"",RTD("cqg.rtd",,"ContractData",D481,"PerCentNetLastTrade",,"T")/100))</f>
        <v/>
      </c>
      <c r="L481" s="99" t="str">
        <f t="shared" si="117"/>
        <v/>
      </c>
    </row>
    <row r="482" spans="3:12" x14ac:dyDescent="0.25">
      <c r="C482" s="92">
        <f t="shared" si="118"/>
        <v>2700</v>
      </c>
      <c r="D482" s="92" t="str">
        <f>IF(LEFT(RTD("cqg.rtd", ,"ContractData",$B$477&amp;C482, "Symbol",, "T"),3)="768","",RTD("cqg.rtd", ,"ContractData",$B$477&amp;C482, "Symbol",, "T"))</f>
        <v>P.US.KOSM152700</v>
      </c>
      <c r="E482" s="94">
        <f>IF(D482="","",RTD("cqg.rtd", ,"ContractData",D482, "LastPrice",, "T"))</f>
        <v>14.75</v>
      </c>
      <c r="F482" s="94" t="str">
        <f>IF(D482="","",RTD("cqg.rtd", ,"ContractData",D482, "NetLastTrade",, "T"))</f>
        <v/>
      </c>
      <c r="G482" s="92" t="str">
        <f>IF(D482="","",RTD("cqg.rtd",,"StudyData",D482, "Vol", "VolType=Exchange,CoCType=Contract", "Vol","D","0","ALL",,,"False","T"))</f>
        <v/>
      </c>
      <c r="H482" s="92" t="str">
        <f>IF(D482="","",RTD("cqg.rtd",,"StudyData",D482, "Vol", "VolType=Exchange,CoCType=Contract", "Vol","D","-1","ALL",,,"False","T"))</f>
        <v/>
      </c>
      <c r="I482" s="92" t="str">
        <f t="shared" si="114"/>
        <v/>
      </c>
      <c r="J482" s="97"/>
      <c r="K482" s="98">
        <f>IF(D482="","",IF(ISERROR(RTD("cqg.rtd",,"ContractData",D482,"PerCentNetLastTrade",,"T")/100),"",RTD("cqg.rtd",,"ContractData",D482,"PerCentNetLastTrade",,"T")/100))</f>
        <v>-1.0067114093959733E-2</v>
      </c>
      <c r="L482" s="99" t="str">
        <f t="shared" si="117"/>
        <v/>
      </c>
    </row>
    <row r="483" spans="3:12" x14ac:dyDescent="0.25">
      <c r="C483" s="92">
        <f t="shared" si="118"/>
        <v>2725</v>
      </c>
      <c r="D483" s="92" t="str">
        <f>IF(LEFT(RTD("cqg.rtd", ,"ContractData",$B$477&amp;C483, "Symbol",, "T"),3)="768","",RTD("cqg.rtd", ,"ContractData",$B$477&amp;C483, "Symbol",, "T"))</f>
        <v/>
      </c>
      <c r="E483" s="94" t="str">
        <f>IF(D483="","",RTD("cqg.rtd", ,"ContractData",D483, "LastPrice",, "T"))</f>
        <v/>
      </c>
      <c r="F483" s="94" t="str">
        <f>IF(D483="","",RTD("cqg.rtd", ,"ContractData",D483, "NetLastTrade",, "T"))</f>
        <v/>
      </c>
      <c r="G483" s="92" t="str">
        <f>IF(D483="","",RTD("cqg.rtd",,"StudyData",D483, "Vol", "VolType=Exchange,CoCType=Contract", "Vol","D","0","ALL",,,"False","T"))</f>
        <v/>
      </c>
      <c r="H483" s="92" t="str">
        <f>IF(D483="","",RTD("cqg.rtd",,"StudyData",D483, "Vol", "VolType=Exchange,CoCType=Contract", "Vol","D","-1","ALL",,,"False","T"))</f>
        <v/>
      </c>
      <c r="I483" s="92" t="str">
        <f t="shared" si="114"/>
        <v/>
      </c>
      <c r="J483" s="97"/>
      <c r="K483" s="98" t="str">
        <f>IF(D483="","",IF(ISERROR(RTD("cqg.rtd",,"ContractData",D483,"PerCentNetLastTrade",,"T")/100),"",RTD("cqg.rtd",,"ContractData",D483,"PerCentNetLastTrade",,"T")/100))</f>
        <v/>
      </c>
      <c r="L483" s="99" t="str">
        <f t="shared" si="117"/>
        <v/>
      </c>
    </row>
    <row r="484" spans="3:12" x14ac:dyDescent="0.25">
      <c r="C484" s="92">
        <f t="shared" si="118"/>
        <v>2750</v>
      </c>
      <c r="D484" s="92" t="str">
        <f>IF(LEFT(RTD("cqg.rtd", ,"ContractData",$B$477&amp;C484, "Symbol",, "T"),3)="768","",RTD("cqg.rtd", ,"ContractData",$B$477&amp;C484, "Symbol",, "T"))</f>
        <v>P.US.KOSM152750</v>
      </c>
      <c r="E484" s="94">
        <f>IF(D484="","",RTD("cqg.rtd", ,"ContractData",D484, "LastPrice",, "T"))</f>
        <v>18.25</v>
      </c>
      <c r="F484" s="94" t="str">
        <f>IF(D484="","",RTD("cqg.rtd", ,"ContractData",D484, "NetLastTrade",, "T"))</f>
        <v/>
      </c>
      <c r="G484" s="92" t="str">
        <f>IF(D484="","",RTD("cqg.rtd",,"StudyData",D484, "Vol", "VolType=Exchange,CoCType=Contract", "Vol","D","0","ALL",,,"False","T"))</f>
        <v/>
      </c>
      <c r="H484" s="92" t="str">
        <f>IF(D484="","",RTD("cqg.rtd",,"StudyData",D484, "Vol", "VolType=Exchange,CoCType=Contract", "Vol","D","-1","ALL",,,"False","T"))</f>
        <v/>
      </c>
      <c r="I484" s="92" t="str">
        <f t="shared" si="114"/>
        <v/>
      </c>
      <c r="J484" s="97"/>
      <c r="K484" s="98">
        <f>IF(D484="","",IF(ISERROR(RTD("cqg.rtd",,"ContractData",D484,"PerCentNetLastTrade",,"T")/100),"",RTD("cqg.rtd",,"ContractData",D484,"PerCentNetLastTrade",,"T")/100))</f>
        <v>-2.7322404371584704E-3</v>
      </c>
      <c r="L484" s="99" t="str">
        <f t="shared" si="117"/>
        <v/>
      </c>
    </row>
    <row r="485" spans="3:12" x14ac:dyDescent="0.25">
      <c r="C485" s="92">
        <f t="shared" si="118"/>
        <v>2775</v>
      </c>
      <c r="D485" s="92" t="str">
        <f>IF(LEFT(RTD("cqg.rtd", ,"ContractData",$B$477&amp;C485, "Symbol",, "T"),3)="768","",RTD("cqg.rtd", ,"ContractData",$B$477&amp;C485, "Symbol",, "T"))</f>
        <v/>
      </c>
      <c r="E485" s="94" t="str">
        <f>IF(D485="","",RTD("cqg.rtd", ,"ContractData",D485, "LastPrice",, "T"))</f>
        <v/>
      </c>
      <c r="F485" s="94" t="str">
        <f>IF(D485="","",RTD("cqg.rtd", ,"ContractData",D485, "NetLastTrade",, "T"))</f>
        <v/>
      </c>
      <c r="G485" s="92" t="str">
        <f>IF(D485="","",RTD("cqg.rtd",,"StudyData",D485, "Vol", "VolType=Exchange,CoCType=Contract", "Vol","D","0","ALL",,,"False","T"))</f>
        <v/>
      </c>
      <c r="H485" s="92" t="str">
        <f>IF(D485="","",RTD("cqg.rtd",,"StudyData",D485, "Vol", "VolType=Exchange,CoCType=Contract", "Vol","D","-1","ALL",,,"False","T"))</f>
        <v/>
      </c>
      <c r="I485" s="92" t="str">
        <f t="shared" si="114"/>
        <v/>
      </c>
      <c r="J485" s="97"/>
      <c r="K485" s="98" t="str">
        <f>IF(D485="","",IF(ISERROR(RTD("cqg.rtd",,"ContractData",D485,"PerCentNetLastTrade",,"T")/100),"",RTD("cqg.rtd",,"ContractData",D485,"PerCentNetLastTrade",,"T")/100))</f>
        <v/>
      </c>
      <c r="L485" s="99" t="str">
        <f t="shared" si="117"/>
        <v/>
      </c>
    </row>
    <row r="486" spans="3:12" x14ac:dyDescent="0.25">
      <c r="C486" s="92">
        <f t="shared" si="118"/>
        <v>2800</v>
      </c>
      <c r="D486" s="92" t="str">
        <f>IF(LEFT(RTD("cqg.rtd", ,"ContractData",$B$477&amp;C486, "Symbol",, "T"),3)="768","",RTD("cqg.rtd", ,"ContractData",$B$477&amp;C486, "Symbol",, "T"))</f>
        <v>P.US.KOSM152800</v>
      </c>
      <c r="E486" s="94">
        <f>IF(D486="","",RTD("cqg.rtd", ,"ContractData",D486, "LastPrice",, "T"))</f>
        <v>22</v>
      </c>
      <c r="F486" s="94" t="str">
        <f>IF(D486="","",RTD("cqg.rtd", ,"ContractData",D486, "NetLastTrade",, "T"))</f>
        <v/>
      </c>
      <c r="G486" s="92" t="str">
        <f>IF(D486="","",RTD("cqg.rtd",,"StudyData",D486, "Vol", "VolType=Exchange,CoCType=Contract", "Vol","D","0","ALL",,,"False","T"))</f>
        <v/>
      </c>
      <c r="H486" s="92" t="str">
        <f>IF(D486="","",RTD("cqg.rtd",,"StudyData",D486, "Vol", "VolType=Exchange,CoCType=Contract", "Vol","D","-1","ALL",,,"False","T"))</f>
        <v/>
      </c>
      <c r="I486" s="92" t="str">
        <f t="shared" si="114"/>
        <v/>
      </c>
      <c r="J486" s="97"/>
      <c r="K486" s="98">
        <f>IF(D486="","",IF(ISERROR(RTD("cqg.rtd",,"ContractData",D486,"PerCentNetLastTrade",,"T")/100),"",RTD("cqg.rtd",,"ContractData",D486,"PerCentNetLastTrade",,"T")/100))</f>
        <v>0</v>
      </c>
      <c r="L486" s="99" t="str">
        <f t="shared" si="117"/>
        <v/>
      </c>
    </row>
    <row r="487" spans="3:12" x14ac:dyDescent="0.25">
      <c r="C487" s="92">
        <f t="shared" si="118"/>
        <v>2825</v>
      </c>
      <c r="D487" s="92" t="str">
        <f>IF(LEFT(RTD("cqg.rtd", ,"ContractData",$B$477&amp;C487, "Symbol",, "T"),3)="768","",RTD("cqg.rtd", ,"ContractData",$B$477&amp;C487, "Symbol",, "T"))</f>
        <v/>
      </c>
      <c r="E487" s="94" t="str">
        <f>IF(D487="","",RTD("cqg.rtd", ,"ContractData",D487, "LastPrice",, "T"))</f>
        <v/>
      </c>
      <c r="F487" s="94" t="str">
        <f>IF(D487="","",RTD("cqg.rtd", ,"ContractData",D487, "NetLastTrade",, "T"))</f>
        <v/>
      </c>
      <c r="G487" s="92" t="str">
        <f>IF(D487="","",RTD("cqg.rtd",,"StudyData",D487, "Vol", "VolType=Exchange,CoCType=Contract", "Vol","D","0","ALL",,,"False","T"))</f>
        <v/>
      </c>
      <c r="H487" s="92" t="str">
        <f>IF(D487="","",RTD("cqg.rtd",,"StudyData",D487, "Vol", "VolType=Exchange,CoCType=Contract", "Vol","D","-1","ALL",,,"False","T"))</f>
        <v/>
      </c>
      <c r="I487" s="92" t="str">
        <f t="shared" si="114"/>
        <v/>
      </c>
      <c r="J487" s="97"/>
      <c r="K487" s="98" t="str">
        <f>IF(D487="","",IF(ISERROR(RTD("cqg.rtd",,"ContractData",D487,"PerCentNetLastTrade",,"T")/100),"",RTD("cqg.rtd",,"ContractData",D487,"PerCentNetLastTrade",,"T")/100))</f>
        <v/>
      </c>
      <c r="L487" s="99" t="str">
        <f t="shared" si="117"/>
        <v/>
      </c>
    </row>
    <row r="488" spans="3:12" x14ac:dyDescent="0.25">
      <c r="C488" s="92">
        <f t="shared" si="118"/>
        <v>2850</v>
      </c>
      <c r="D488" s="92" t="str">
        <f>IF(LEFT(RTD("cqg.rtd", ,"ContractData",$B$477&amp;C488, "Symbol",, "T"),3)="768","",RTD("cqg.rtd", ,"ContractData",$B$477&amp;C488, "Symbol",, "T"))</f>
        <v>P.US.KOSM152850</v>
      </c>
      <c r="E488" s="94">
        <f>IF(D488="","",RTD("cqg.rtd", ,"ContractData",D488, "LastPrice",, "T"))</f>
        <v>26.150000000000002</v>
      </c>
      <c r="F488" s="94" t="str">
        <f>IF(D488="","",RTD("cqg.rtd", ,"ContractData",D488, "NetLastTrade",, "T"))</f>
        <v/>
      </c>
      <c r="G488" s="92" t="str">
        <f>IF(D488="","",RTD("cqg.rtd",,"StudyData",D488, "Vol", "VolType=Exchange,CoCType=Contract", "Vol","D","0","ALL",,,"False","T"))</f>
        <v/>
      </c>
      <c r="H488" s="92" t="str">
        <f>IF(D488="","",RTD("cqg.rtd",,"StudyData",D488, "Vol", "VolType=Exchange,CoCType=Contract", "Vol","D","-1","ALL",,,"False","T"))</f>
        <v/>
      </c>
      <c r="I488" s="92" t="str">
        <f t="shared" si="114"/>
        <v/>
      </c>
      <c r="J488" s="97"/>
      <c r="K488" s="98">
        <f>IF(D488="","",IF(ISERROR(RTD("cqg.rtd",,"ContractData",D488,"PerCentNetLastTrade",,"T")/100),"",RTD("cqg.rtd",,"ContractData",D488,"PerCentNetLastTrade",,"T")/100))</f>
        <v>1.9157088122605365E-3</v>
      </c>
      <c r="L488" s="99" t="str">
        <f t="shared" si="117"/>
        <v/>
      </c>
    </row>
    <row r="489" spans="3:12" x14ac:dyDescent="0.25">
      <c r="C489" s="92">
        <f t="shared" si="118"/>
        <v>2875</v>
      </c>
      <c r="D489" s="92" t="str">
        <f>IF(LEFT(RTD("cqg.rtd", ,"ContractData",$B$477&amp;C489, "Symbol",, "T"),3)="768","",RTD("cqg.rtd", ,"ContractData",$B$477&amp;C489, "Symbol",, "T"))</f>
        <v/>
      </c>
      <c r="E489" s="94" t="str">
        <f>IF(D489="","",RTD("cqg.rtd", ,"ContractData",D489, "LastPrice",, "T"))</f>
        <v/>
      </c>
      <c r="F489" s="94" t="str">
        <f>IF(D489="","",RTD("cqg.rtd", ,"ContractData",D489, "NetLastTrade",, "T"))</f>
        <v/>
      </c>
      <c r="G489" s="92" t="str">
        <f>IF(D489="","",RTD("cqg.rtd",,"StudyData",D489, "Vol", "VolType=Exchange,CoCType=Contract", "Vol","D","0","ALL",,,"False","T"))</f>
        <v/>
      </c>
      <c r="H489" s="92" t="str">
        <f>IF(D489="","",RTD("cqg.rtd",,"StudyData",D489, "Vol", "VolType=Exchange,CoCType=Contract", "Vol","D","-1","ALL",,,"False","T"))</f>
        <v/>
      </c>
      <c r="I489" s="92" t="str">
        <f t="shared" si="114"/>
        <v/>
      </c>
      <c r="J489" s="97"/>
      <c r="K489" s="98" t="str">
        <f>IF(D489="","",IF(ISERROR(RTD("cqg.rtd",,"ContractData",D489,"PerCentNetLastTrade",,"T")/100),"",RTD("cqg.rtd",,"ContractData",D489,"PerCentNetLastTrade",,"T")/100))</f>
        <v/>
      </c>
      <c r="L489" s="99" t="str">
        <f t="shared" si="117"/>
        <v/>
      </c>
    </row>
    <row r="490" spans="3:12" x14ac:dyDescent="0.25">
      <c r="C490" s="92">
        <f t="shared" si="118"/>
        <v>2900</v>
      </c>
      <c r="D490" s="92" t="str">
        <f>IF(LEFT(RTD("cqg.rtd", ,"ContractData",$B$477&amp;C490, "Symbol",, "T"),3)="768","",RTD("cqg.rtd", ,"ContractData",$B$477&amp;C490, "Symbol",, "T"))</f>
        <v>P.US.KOSM152900</v>
      </c>
      <c r="E490" s="94">
        <f>IF(D490="","",RTD("cqg.rtd", ,"ContractData",D490, "LastPrice",, "T"))</f>
        <v>30.5</v>
      </c>
      <c r="F490" s="94" t="str">
        <f>IF(D490="","",RTD("cqg.rtd", ,"ContractData",D490, "NetLastTrade",, "T"))</f>
        <v/>
      </c>
      <c r="G490" s="92" t="str">
        <f>IF(D490="","",RTD("cqg.rtd",,"StudyData",D490, "Vol", "VolType=Exchange,CoCType=Contract", "Vol","D","0","ALL",,,"False","T"))</f>
        <v/>
      </c>
      <c r="H490" s="92" t="str">
        <f>IF(D490="","",RTD("cqg.rtd",,"StudyData",D490, "Vol", "VolType=Exchange,CoCType=Contract", "Vol","D","-1","ALL",,,"False","T"))</f>
        <v/>
      </c>
      <c r="I490" s="92" t="str">
        <f t="shared" si="114"/>
        <v/>
      </c>
      <c r="J490" s="97"/>
      <c r="K490" s="98">
        <f>IF(D490="","",IF(ISERROR(RTD("cqg.rtd",,"ContractData",D490,"PerCentNetLastTrade",,"T")/100),"",RTD("cqg.rtd",,"ContractData",D490,"PerCentNetLastTrade",,"T")/100))</f>
        <v>4.9423393739703456E-3</v>
      </c>
      <c r="L490" s="99" t="str">
        <f t="shared" si="117"/>
        <v/>
      </c>
    </row>
    <row r="491" spans="3:12" x14ac:dyDescent="0.25">
      <c r="C491" s="92">
        <f t="shared" si="118"/>
        <v>2925</v>
      </c>
      <c r="D491" s="92" t="str">
        <f>IF(LEFT(RTD("cqg.rtd", ,"ContractData",$B$477&amp;C491, "Symbol",, "T"),3)="768","",RTD("cqg.rtd", ,"ContractData",$B$477&amp;C491, "Symbol",, "T"))</f>
        <v/>
      </c>
      <c r="E491" s="94" t="str">
        <f>IF(D491="","",RTD("cqg.rtd", ,"ContractData",D491, "LastPrice",, "T"))</f>
        <v/>
      </c>
      <c r="F491" s="94" t="str">
        <f>IF(D491="","",RTD("cqg.rtd", ,"ContractData",D491, "NetLastTrade",, "T"))</f>
        <v/>
      </c>
      <c r="G491" s="92" t="str">
        <f>IF(D491="","",RTD("cqg.rtd",,"StudyData",D491, "Vol", "VolType=Exchange,CoCType=Contract", "Vol","D","0","ALL",,,"False","T"))</f>
        <v/>
      </c>
      <c r="H491" s="92" t="str">
        <f>IF(D491="","",RTD("cqg.rtd",,"StudyData",D491, "Vol", "VolType=Exchange,CoCType=Contract", "Vol","D","-1","ALL",,,"False","T"))</f>
        <v/>
      </c>
      <c r="I491" s="92" t="str">
        <f t="shared" si="114"/>
        <v/>
      </c>
      <c r="J491" s="97"/>
      <c r="K491" s="98" t="str">
        <f>IF(D491="","",IF(ISERROR(RTD("cqg.rtd",,"ContractData",D491,"PerCentNetLastTrade",,"T")/100),"",RTD("cqg.rtd",,"ContractData",D491,"PerCentNetLastTrade",,"T")/100))</f>
        <v/>
      </c>
      <c r="L491" s="99" t="str">
        <f t="shared" si="117"/>
        <v/>
      </c>
    </row>
    <row r="492" spans="3:12" x14ac:dyDescent="0.25">
      <c r="C492" s="92">
        <f t="shared" si="118"/>
        <v>2950</v>
      </c>
      <c r="D492" s="92" t="str">
        <f>IF(LEFT(RTD("cqg.rtd", ,"ContractData",$B$477&amp;C492, "Symbol",, "T"),3)="768","",RTD("cqg.rtd", ,"ContractData",$B$477&amp;C492, "Symbol",, "T"))</f>
        <v>P.US.KOSM152950</v>
      </c>
      <c r="E492" s="94">
        <f>IF(D492="","",RTD("cqg.rtd", ,"ContractData",D492, "LastPrice",, "T"))</f>
        <v>35</v>
      </c>
      <c r="F492" s="94">
        <f>IF(D492="","",RTD("cqg.rtd", ,"ContractData",D492, "NetLastTrade",, "T"))</f>
        <v>-1.1499999999999986</v>
      </c>
      <c r="G492" s="92" t="str">
        <f>IF(D492="","",RTD("cqg.rtd",,"StudyData",D492, "Vol", "VolType=Exchange,CoCType=Contract", "Vol","D","0","ALL",,,"False","T"))</f>
        <v/>
      </c>
      <c r="H492" s="92" t="str">
        <f>IF(D492="","",RTD("cqg.rtd",,"StudyData",D492, "Vol", "VolType=Exchange,CoCType=Contract", "Vol","D","-1","ALL",,,"False","T"))</f>
        <v/>
      </c>
      <c r="I492" s="92" t="str">
        <f t="shared" si="114"/>
        <v/>
      </c>
      <c r="J492" s="97"/>
      <c r="K492" s="98">
        <f>IF(D492="","",IF(ISERROR(RTD("cqg.rtd",,"ContractData",D492,"PerCentNetLastTrade",,"T")/100),"",RTD("cqg.rtd",,"ContractData",D492,"PerCentNetLastTrade",,"T")/100))</f>
        <v>7.1942446043165463E-3</v>
      </c>
      <c r="L492" s="99" t="str">
        <f t="shared" si="117"/>
        <v/>
      </c>
    </row>
    <row r="493" spans="3:12" x14ac:dyDescent="0.25">
      <c r="C493" s="92">
        <f t="shared" si="118"/>
        <v>2975</v>
      </c>
      <c r="D493" s="92" t="str">
        <f>IF(LEFT(RTD("cqg.rtd", ,"ContractData",$B$477&amp;C493, "Symbol",, "T"),3)="768","",RTD("cqg.rtd", ,"ContractData",$B$477&amp;C493, "Symbol",, "T"))</f>
        <v/>
      </c>
      <c r="E493" s="94" t="str">
        <f>IF(D493="","",RTD("cqg.rtd", ,"ContractData",D493, "LastPrice",, "T"))</f>
        <v/>
      </c>
      <c r="F493" s="94" t="str">
        <f>IF(D493="","",RTD("cqg.rtd", ,"ContractData",D493, "NetLastTrade",, "T"))</f>
        <v/>
      </c>
      <c r="G493" s="92" t="str">
        <f>IF(D493="","",RTD("cqg.rtd",,"StudyData",D493, "Vol", "VolType=Exchange,CoCType=Contract", "Vol","D","0","ALL",,,"False","T"))</f>
        <v/>
      </c>
      <c r="H493" s="92" t="str">
        <f>IF(D493="","",RTD("cqg.rtd",,"StudyData",D493, "Vol", "VolType=Exchange,CoCType=Contract", "Vol","D","-1","ALL",,,"False","T"))</f>
        <v/>
      </c>
      <c r="I493" s="92" t="str">
        <f t="shared" si="114"/>
        <v/>
      </c>
      <c r="J493" s="97"/>
      <c r="K493" s="98" t="str">
        <f>IF(D493="","",IF(ISERROR(RTD("cqg.rtd",,"ContractData",D493,"PerCentNetLastTrade",,"T")/100),"",RTD("cqg.rtd",,"ContractData",D493,"PerCentNetLastTrade",,"T")/100))</f>
        <v/>
      </c>
      <c r="L493" s="99" t="str">
        <f t="shared" si="117"/>
        <v/>
      </c>
    </row>
    <row r="495" spans="3:12" x14ac:dyDescent="0.25">
      <c r="E495" s="92" t="s">
        <v>1</v>
      </c>
      <c r="F495" s="92" t="s">
        <v>2</v>
      </c>
      <c r="G495" s="92" t="s">
        <v>3</v>
      </c>
      <c r="H495" s="92" t="s">
        <v>4</v>
      </c>
      <c r="I495" s="92" t="s">
        <v>5</v>
      </c>
      <c r="J495" s="100"/>
      <c r="K495" s="92" t="s">
        <v>22</v>
      </c>
      <c r="L495" s="93" t="s">
        <v>23</v>
      </c>
    </row>
    <row r="496" spans="3:12" x14ac:dyDescent="0.25">
      <c r="C496" s="92">
        <f t="shared" ref="C496:C510" si="119">IF(LEFT($B$232,3)="768","",C497-25)</f>
        <v>2175</v>
      </c>
      <c r="D496" s="92" t="str">
        <f>IF(LEFT(RTD("cqg.rtd", ,"ContractData",$B$512&amp;C496, "Symbol",, "T"),3)="768","",RTD("cqg.rtd", ,"ContractData",$B$512&amp;C496, "Symbol",, "T"))</f>
        <v/>
      </c>
      <c r="E496" s="94" t="str">
        <f>IF(D496="","",RTD("cqg.rtd", ,"ContractData",D496, "LastPrice",, "T"))</f>
        <v/>
      </c>
      <c r="F496" s="94" t="str">
        <f>IF(D496="","",RTD("cqg.rtd", ,"ContractData",D496, "NetLastTrade",, "T"))</f>
        <v/>
      </c>
      <c r="G496" s="92" t="str">
        <f>IF(D496="","",RTD("cqg.rtd",,"StudyData",D496, "Vol", "VolType=Exchange,CoCType=Contract", "Vol","D","0","ALL",,,"False","T"))</f>
        <v/>
      </c>
      <c r="H496" s="92" t="str">
        <f>IF(D496="","",RTD("cqg.rtd",,"StudyData",D496, "Vol", "VolType=Exchange,CoCType=Contract", "Vol","D","-1","ALL",,,"False","T"))</f>
        <v/>
      </c>
      <c r="I496" s="92" t="str">
        <f t="shared" ref="I496:I528" si="120">IF(D496="","",IF(ISERROR(G496-H496),"",G496-H496))</f>
        <v/>
      </c>
      <c r="J496" s="97"/>
      <c r="K496" s="98" t="str">
        <f>IF(D496="","",IF(ISERROR(RTD("cqg.rtd",,"ContractData",D496,"PerCentNetLastTrade",,"T")/100),"",RTD("cqg.rtd",,"ContractData",D496,"PerCentNetLastTrade",,"T")/100))</f>
        <v/>
      </c>
      <c r="L496" s="99" t="str">
        <f t="shared" ref="L496:L499" si="121">IF(D496="","",IF(ISERROR(G496-H496),"",(G496-H496)/H496))</f>
        <v/>
      </c>
    </row>
    <row r="497" spans="2:12" x14ac:dyDescent="0.25">
      <c r="C497" s="92">
        <f t="shared" si="119"/>
        <v>2200</v>
      </c>
      <c r="D497" s="92" t="str">
        <f>IF(LEFT(RTD("cqg.rtd", ,"ContractData",$B$512&amp;C497, "Symbol",, "T"),3)="768","",RTD("cqg.rtd", ,"ContractData",$B$512&amp;C497, "Symbol",, "T"))</f>
        <v/>
      </c>
      <c r="E497" s="94" t="str">
        <f>IF(D497="","",RTD("cqg.rtd", ,"ContractData",D497, "LastPrice",, "T"))</f>
        <v/>
      </c>
      <c r="F497" s="94" t="str">
        <f>IF(D497="","",RTD("cqg.rtd", ,"ContractData",D497, "NetLastTrade",, "T"))</f>
        <v/>
      </c>
      <c r="G497" s="92" t="str">
        <f>IF(D497="","",RTD("cqg.rtd",,"StudyData",D497, "Vol", "VolType=Exchange,CoCType=Contract", "Vol","D","0","ALL",,,"False","T"))</f>
        <v/>
      </c>
      <c r="H497" s="92" t="str">
        <f>IF(D497="","",RTD("cqg.rtd",,"StudyData",D497, "Vol", "VolType=Exchange,CoCType=Contract", "Vol","D","-1","ALL",,,"False","T"))</f>
        <v/>
      </c>
      <c r="I497" s="92" t="str">
        <f t="shared" si="120"/>
        <v/>
      </c>
      <c r="J497" s="97"/>
      <c r="K497" s="98" t="str">
        <f>IF(D497="","",IF(ISERROR(RTD("cqg.rtd",,"ContractData",D497,"PerCentNetLastTrade",,"T")/100),"",RTD("cqg.rtd",,"ContractData",D497,"PerCentNetLastTrade",,"T")/100))</f>
        <v/>
      </c>
      <c r="L497" s="99" t="str">
        <f t="shared" si="121"/>
        <v/>
      </c>
    </row>
    <row r="498" spans="2:12" x14ac:dyDescent="0.25">
      <c r="C498" s="92">
        <f t="shared" si="119"/>
        <v>2225</v>
      </c>
      <c r="D498" s="92" t="str">
        <f>IF(LEFT(RTD("cqg.rtd", ,"ContractData",$B$512&amp;C498, "Symbol",, "T"),3)="768","",RTD("cqg.rtd", ,"ContractData",$B$512&amp;C498, "Symbol",, "T"))</f>
        <v/>
      </c>
      <c r="E498" s="94" t="str">
        <f>IF(D498="","",RTD("cqg.rtd", ,"ContractData",D498, "LastPrice",, "T"))</f>
        <v/>
      </c>
      <c r="F498" s="94" t="str">
        <f>IF(D498="","",RTD("cqg.rtd", ,"ContractData",D498, "NetLastTrade",, "T"))</f>
        <v/>
      </c>
      <c r="G498" s="92" t="str">
        <f>IF(D498="","",RTD("cqg.rtd",,"StudyData",D498, "Vol", "VolType=Exchange,CoCType=Contract", "Vol","D","0","ALL",,,"False","T"))</f>
        <v/>
      </c>
      <c r="H498" s="92" t="str">
        <f>IF(D498="","",RTD("cqg.rtd",,"StudyData",D498, "Vol", "VolType=Exchange,CoCType=Contract", "Vol","D","-1","ALL",,,"False","T"))</f>
        <v/>
      </c>
      <c r="I498" s="92" t="str">
        <f t="shared" si="120"/>
        <v/>
      </c>
      <c r="J498" s="97"/>
      <c r="K498" s="98" t="str">
        <f>IF(D498="","",IF(ISERROR(RTD("cqg.rtd",,"ContractData",D498,"PerCentNetLastTrade",,"T")/100),"",RTD("cqg.rtd",,"ContractData",D498,"PerCentNetLastTrade",,"T")/100))</f>
        <v/>
      </c>
      <c r="L498" s="99" t="str">
        <f t="shared" si="121"/>
        <v/>
      </c>
    </row>
    <row r="499" spans="2:12" x14ac:dyDescent="0.25">
      <c r="C499" s="92">
        <f t="shared" si="119"/>
        <v>2250</v>
      </c>
      <c r="D499" s="92" t="str">
        <f>IF(LEFT(RTD("cqg.rtd", ,"ContractData",$B$512&amp;C499, "Symbol",, "T"),3)="768","",RTD("cqg.rtd", ,"ContractData",$B$512&amp;C499, "Symbol",, "T"))</f>
        <v>C.US.KOSU152250</v>
      </c>
      <c r="E499" s="94" t="str">
        <f>IF(D499="","",RTD("cqg.rtd", ,"ContractData",D499, "LastPrice",, "T"))</f>
        <v/>
      </c>
      <c r="F499" s="94" t="str">
        <f>IF(D499="","",RTD("cqg.rtd", ,"ContractData",D499, "NetLastTrade",, "T"))</f>
        <v/>
      </c>
      <c r="G499" s="92" t="str">
        <f>IF(D499="","",RTD("cqg.rtd",,"StudyData",D499, "Vol", "VolType=Exchange,CoCType=Contract", "Vol","D","0","ALL",,,"False","T"))</f>
        <v/>
      </c>
      <c r="H499" s="92" t="str">
        <f>IF(D499="","",RTD("cqg.rtd",,"StudyData",D499, "Vol", "VolType=Exchange,CoCType=Contract", "Vol","D","-1","ALL",,,"False","T"))</f>
        <v/>
      </c>
      <c r="I499" s="92" t="str">
        <f t="shared" si="120"/>
        <v/>
      </c>
      <c r="J499" s="97"/>
      <c r="K499" s="98" t="str">
        <f>IF(D499="","",IF(ISERROR(RTD("cqg.rtd",,"ContractData",D499,"PerCentNetLastTrade",,"T")/100),"",RTD("cqg.rtd",,"ContractData",D499,"PerCentNetLastTrade",,"T")/100))</f>
        <v/>
      </c>
      <c r="L499" s="99" t="str">
        <f t="shared" si="121"/>
        <v/>
      </c>
    </row>
    <row r="500" spans="2:12" x14ac:dyDescent="0.25">
      <c r="C500" s="92">
        <f t="shared" si="119"/>
        <v>2275</v>
      </c>
      <c r="D500" s="92" t="str">
        <f>IF(LEFT(RTD("cqg.rtd", ,"ContractData",$B$512&amp;C500, "Symbol",, "T"),3)="768","",RTD("cqg.rtd", ,"ContractData",$B$512&amp;C500, "Symbol",, "T"))</f>
        <v/>
      </c>
      <c r="E500" s="94" t="str">
        <f>IF(D500="","",RTD("cqg.rtd", ,"ContractData",D500, "LastPrice",, "T"))</f>
        <v/>
      </c>
      <c r="F500" s="94" t="str">
        <f>IF(D500="","",RTD("cqg.rtd", ,"ContractData",D500, "NetLastTrade",, "T"))</f>
        <v/>
      </c>
      <c r="G500" s="92" t="str">
        <f>IF(D500="","",RTD("cqg.rtd",,"StudyData",D500, "Vol", "VolType=Exchange,CoCType=Contract", "Vol","D","0","ALL",,,"False","T"))</f>
        <v/>
      </c>
      <c r="H500" s="92" t="str">
        <f>IF(D500="","",RTD("cqg.rtd",,"StudyData",D500, "Vol", "VolType=Exchange,CoCType=Contract", "Vol","D","-1","ALL",,,"False","T"))</f>
        <v/>
      </c>
      <c r="I500" s="92" t="str">
        <f t="shared" si="120"/>
        <v/>
      </c>
      <c r="J500" s="97"/>
      <c r="K500" s="98" t="str">
        <f>IF(D500="","",IF(ISERROR(RTD("cqg.rtd",,"ContractData",D500,"PerCentNetLastTrade",,"T")/100),"",RTD("cqg.rtd",,"ContractData",D500,"PerCentNetLastTrade",,"T")/100))</f>
        <v/>
      </c>
      <c r="L500" s="99" t="str">
        <f>IF(D500="","",IF(ISERROR(G500-H500),"",(G500-H500)/H500))</f>
        <v/>
      </c>
    </row>
    <row r="501" spans="2:12" x14ac:dyDescent="0.25">
      <c r="C501" s="92">
        <f t="shared" si="119"/>
        <v>2300</v>
      </c>
      <c r="D501" s="92" t="str">
        <f>IF(LEFT(RTD("cqg.rtd", ,"ContractData",$B$512&amp;C501, "Symbol",, "T"),3)="768","",RTD("cqg.rtd", ,"ContractData",$B$512&amp;C501, "Symbol",, "T"))</f>
        <v>C.US.KOSU152300</v>
      </c>
      <c r="E501" s="94">
        <f>IF(D501="","",RTD("cqg.rtd", ,"ContractData",D501, "LastPrice",, "T"))</f>
        <v>32.700000000000003</v>
      </c>
      <c r="F501" s="94">
        <f>IF(D501="","",RTD("cqg.rtd", ,"ContractData",D501, "NetLastTrade",, "T"))</f>
        <v>4.4500000000000028</v>
      </c>
      <c r="G501" s="92" t="str">
        <f>IF(D501="","",RTD("cqg.rtd",,"StudyData",D501, "Vol", "VolType=Exchange,CoCType=Contract", "Vol","D","0","ALL",,,"False","T"))</f>
        <v/>
      </c>
      <c r="H501" s="92" t="str">
        <f>IF(D501="","",RTD("cqg.rtd",,"StudyData",D501, "Vol", "VolType=Exchange,CoCType=Contract", "Vol","D","-1","ALL",,,"False","T"))</f>
        <v/>
      </c>
      <c r="I501" s="92" t="str">
        <f t="shared" si="120"/>
        <v/>
      </c>
      <c r="J501" s="97"/>
      <c r="K501" s="98">
        <f>IF(D501="","",IF(ISERROR(RTD("cqg.rtd",,"ContractData",D501,"PerCentNetLastTrade",,"T")/100),"",RTD("cqg.rtd",,"ContractData",D501,"PerCentNetLastTrade",,"T")/100))</f>
        <v>-1.3574660633484163E-2</v>
      </c>
      <c r="L501" s="99" t="str">
        <f t="shared" ref="L501:L502" si="122">IF(D501="","",IF(ISERROR(G501-H501),"",(G501-H501)/H501))</f>
        <v/>
      </c>
    </row>
    <row r="502" spans="2:12" x14ac:dyDescent="0.25">
      <c r="C502" s="92">
        <f t="shared" si="119"/>
        <v>2325</v>
      </c>
      <c r="D502" s="92" t="str">
        <f>IF(LEFT(RTD("cqg.rtd", ,"ContractData",$B$512&amp;C502, "Symbol",, "T"),3)="768","",RTD("cqg.rtd", ,"ContractData",$B$512&amp;C502, "Symbol",, "T"))</f>
        <v/>
      </c>
      <c r="E502" s="94" t="str">
        <f>IF(D502="","",RTD("cqg.rtd", ,"ContractData",D502, "LastPrice",, "T"))</f>
        <v/>
      </c>
      <c r="F502" s="94" t="str">
        <f>IF(D502="","",RTD("cqg.rtd", ,"ContractData",D502, "NetLastTrade",, "T"))</f>
        <v/>
      </c>
      <c r="G502" s="92" t="str">
        <f>IF(D502="","",RTD("cqg.rtd",,"StudyData",D502, "Vol", "VolType=Exchange,CoCType=Contract", "Vol","D","0","ALL",,,"False","T"))</f>
        <v/>
      </c>
      <c r="H502" s="92" t="str">
        <f>IF(D502="","",RTD("cqg.rtd",,"StudyData",D502, "Vol", "VolType=Exchange,CoCType=Contract", "Vol","D","-1","ALL",,,"False","T"))</f>
        <v/>
      </c>
      <c r="I502" s="92" t="str">
        <f t="shared" si="120"/>
        <v/>
      </c>
      <c r="J502" s="97"/>
      <c r="K502" s="98" t="str">
        <f>IF(D502="","",IF(ISERROR(RTD("cqg.rtd",,"ContractData",D502,"PerCentNetLastTrade",,"T")/100),"",RTD("cqg.rtd",,"ContractData",D502,"PerCentNetLastTrade",,"T")/100))</f>
        <v/>
      </c>
      <c r="L502" s="99" t="str">
        <f t="shared" si="122"/>
        <v/>
      </c>
    </row>
    <row r="503" spans="2:12" x14ac:dyDescent="0.25">
      <c r="C503" s="92">
        <f t="shared" si="119"/>
        <v>2350</v>
      </c>
      <c r="D503" s="92" t="str">
        <f>IF(LEFT(RTD("cqg.rtd", ,"ContractData",$B$512&amp;C503, "Symbol",, "T"),3)="768","",RTD("cqg.rtd", ,"ContractData",$B$512&amp;C503, "Symbol",, "T"))</f>
        <v>C.US.KOSU152350</v>
      </c>
      <c r="E503" s="94">
        <f>IF(D503="","",RTD("cqg.rtd", ,"ContractData",D503, "LastPrice",, "T"))</f>
        <v>28.6</v>
      </c>
      <c r="F503" s="94" t="str">
        <f>IF(D503="","",RTD("cqg.rtd", ,"ContractData",D503, "NetLastTrade",, "T"))</f>
        <v/>
      </c>
      <c r="G503" s="92" t="str">
        <f>IF(D503="","",RTD("cqg.rtd",,"StudyData",D503, "Vol", "VolType=Exchange,CoCType=Contract", "Vol","D","0","ALL",,,"False","T"))</f>
        <v/>
      </c>
      <c r="H503" s="92" t="str">
        <f>IF(D503="","",RTD("cqg.rtd",,"StudyData",D503, "Vol", "VolType=Exchange,CoCType=Contract", "Vol","D","-1","ALL",,,"False","T"))</f>
        <v/>
      </c>
      <c r="I503" s="92" t="str">
        <f t="shared" si="120"/>
        <v/>
      </c>
      <c r="J503" s="97"/>
      <c r="K503" s="98">
        <f>IF(D503="","",IF(ISERROR(RTD("cqg.rtd",,"ContractData",D503,"PerCentNetLastTrade",,"T")/100),"",RTD("cqg.rtd",,"ContractData",D503,"PerCentNetLastTrade",,"T")/100))</f>
        <v>-1.3793103448275864E-2</v>
      </c>
      <c r="L503" s="99" t="str">
        <f>IF(D503="","",IF(ISERROR(G503-H503),"",(G503-H503)/H503))</f>
        <v/>
      </c>
    </row>
    <row r="504" spans="2:12" x14ac:dyDescent="0.25">
      <c r="C504" s="92">
        <f t="shared" si="119"/>
        <v>2375</v>
      </c>
      <c r="D504" s="92" t="str">
        <f>IF(LEFT(RTD("cqg.rtd", ,"ContractData",$B$512&amp;C504, "Symbol",, "T"),3)="768","",RTD("cqg.rtd", ,"ContractData",$B$512&amp;C504, "Symbol",, "T"))</f>
        <v/>
      </c>
      <c r="E504" s="94" t="str">
        <f>IF(D504="","",RTD("cqg.rtd", ,"ContractData",D504, "LastPrice",, "T"))</f>
        <v/>
      </c>
      <c r="F504" s="94" t="str">
        <f>IF(D504="","",RTD("cqg.rtd", ,"ContractData",D504, "NetLastTrade",, "T"))</f>
        <v/>
      </c>
      <c r="G504" s="92" t="str">
        <f>IF(D504="","",RTD("cqg.rtd",,"StudyData",D504, "Vol", "VolType=Exchange,CoCType=Contract", "Vol","D","0","ALL",,,"False","T"))</f>
        <v/>
      </c>
      <c r="H504" s="92" t="str">
        <f>IF(D504="","",RTD("cqg.rtd",,"StudyData",D504, "Vol", "VolType=Exchange,CoCType=Contract", "Vol","D","-1","ALL",,,"False","T"))</f>
        <v/>
      </c>
      <c r="I504" s="92" t="str">
        <f t="shared" si="120"/>
        <v/>
      </c>
      <c r="J504" s="97"/>
      <c r="K504" s="98" t="str">
        <f>IF(D504="","",IF(ISERROR(RTD("cqg.rtd",,"ContractData",D504,"PerCentNetLastTrade",,"T")/100),"",RTD("cqg.rtd",,"ContractData",D504,"PerCentNetLastTrade",,"T")/100))</f>
        <v/>
      </c>
      <c r="L504" s="99" t="str">
        <f t="shared" ref="L504:L528" si="123">IF(D504="","",IF(ISERROR(G504-H504),"",(G504-H504)/H504))</f>
        <v/>
      </c>
    </row>
    <row r="505" spans="2:12" x14ac:dyDescent="0.25">
      <c r="C505" s="92">
        <f t="shared" si="119"/>
        <v>2400</v>
      </c>
      <c r="D505" s="92" t="str">
        <f>IF(LEFT(RTD("cqg.rtd", ,"ContractData",$B$512&amp;C505, "Symbol",, "T"),3)="768","",RTD("cqg.rtd", ,"ContractData",$B$512&amp;C505, "Symbol",, "T"))</f>
        <v>C.US.KOSU152400</v>
      </c>
      <c r="E505" s="94">
        <f>IF(D505="","",RTD("cqg.rtd", ,"ContractData",D505, "LastPrice",, "T"))</f>
        <v>24.8</v>
      </c>
      <c r="F505" s="94" t="str">
        <f>IF(D505="","",RTD("cqg.rtd", ,"ContractData",D505, "NetLastTrade",, "T"))</f>
        <v/>
      </c>
      <c r="G505" s="92" t="str">
        <f>IF(D505="","",RTD("cqg.rtd",,"StudyData",D505, "Vol", "VolType=Exchange,CoCType=Contract", "Vol","D","0","ALL",,,"False","T"))</f>
        <v/>
      </c>
      <c r="H505" s="92" t="str">
        <f>IF(D505="","",RTD("cqg.rtd",,"StudyData",D505, "Vol", "VolType=Exchange,CoCType=Contract", "Vol","D","-1","ALL",,,"False","T"))</f>
        <v/>
      </c>
      <c r="I505" s="92" t="str">
        <f t="shared" si="120"/>
        <v/>
      </c>
      <c r="J505" s="97"/>
      <c r="K505" s="98">
        <f>IF(D505="","",IF(ISERROR(RTD("cqg.rtd",,"ContractData",D505,"PerCentNetLastTrade",,"T")/100),"",RTD("cqg.rtd",,"ContractData",D505,"PerCentNetLastTrade",,"T")/100))</f>
        <v>-1.5873015873015872E-2</v>
      </c>
      <c r="L505" s="99" t="str">
        <f t="shared" si="123"/>
        <v/>
      </c>
    </row>
    <row r="506" spans="2:12" x14ac:dyDescent="0.25">
      <c r="C506" s="92">
        <f t="shared" si="119"/>
        <v>2425</v>
      </c>
      <c r="D506" s="92" t="str">
        <f>IF(LEFT(RTD("cqg.rtd", ,"ContractData",$B$512&amp;C506, "Symbol",, "T"),3)="768","",RTD("cqg.rtd", ,"ContractData",$B$512&amp;C506, "Symbol",, "T"))</f>
        <v/>
      </c>
      <c r="E506" s="94" t="str">
        <f>IF(D506="","",RTD("cqg.rtd", ,"ContractData",D506, "LastPrice",, "T"))</f>
        <v/>
      </c>
      <c r="F506" s="94" t="str">
        <f>IF(D506="","",RTD("cqg.rtd", ,"ContractData",D506, "NetLastTrade",, "T"))</f>
        <v/>
      </c>
      <c r="G506" s="92" t="str">
        <f>IF(D506="","",RTD("cqg.rtd",,"StudyData",D506, "Vol", "VolType=Exchange,CoCType=Contract", "Vol","D","0","ALL",,,"False","T"))</f>
        <v/>
      </c>
      <c r="H506" s="92" t="str">
        <f>IF(D506="","",RTD("cqg.rtd",,"StudyData",D506, "Vol", "VolType=Exchange,CoCType=Contract", "Vol","D","-1","ALL",,,"False","T"))</f>
        <v/>
      </c>
      <c r="I506" s="92" t="str">
        <f t="shared" si="120"/>
        <v/>
      </c>
      <c r="J506" s="97"/>
      <c r="K506" s="98" t="str">
        <f>IF(D506="","",IF(ISERROR(RTD("cqg.rtd",,"ContractData",D506,"PerCentNetLastTrade",,"T")/100),"",RTD("cqg.rtd",,"ContractData",D506,"PerCentNetLastTrade",,"T")/100))</f>
        <v/>
      </c>
      <c r="L506" s="99" t="str">
        <f t="shared" si="123"/>
        <v/>
      </c>
    </row>
    <row r="507" spans="2:12" x14ac:dyDescent="0.25">
      <c r="C507" s="92">
        <f t="shared" si="119"/>
        <v>2450</v>
      </c>
      <c r="D507" s="92" t="str">
        <f>IF(LEFT(RTD("cqg.rtd", ,"ContractData",$B$512&amp;C507, "Symbol",, "T"),3)="768","",RTD("cqg.rtd", ,"ContractData",$B$512&amp;C507, "Symbol",, "T"))</f>
        <v>C.US.KOSU152450</v>
      </c>
      <c r="E507" s="94">
        <f>IF(D507="","",RTD("cqg.rtd", ,"ContractData",D507, "LastPrice",, "T"))</f>
        <v>21.2</v>
      </c>
      <c r="F507" s="94" t="str">
        <f>IF(D507="","",RTD("cqg.rtd", ,"ContractData",D507, "NetLastTrade",, "T"))</f>
        <v/>
      </c>
      <c r="G507" s="92" t="str">
        <f>IF(D507="","",RTD("cqg.rtd",,"StudyData",D507, "Vol", "VolType=Exchange,CoCType=Contract", "Vol","D","0","ALL",,,"False","T"))</f>
        <v/>
      </c>
      <c r="H507" s="92" t="str">
        <f>IF(D507="","",RTD("cqg.rtd",,"StudyData",D507, "Vol", "VolType=Exchange,CoCType=Contract", "Vol","D","-1","ALL",,,"False","T"))</f>
        <v/>
      </c>
      <c r="I507" s="92" t="str">
        <f t="shared" si="120"/>
        <v/>
      </c>
      <c r="J507" s="97"/>
      <c r="K507" s="98">
        <f>IF(D507="","",IF(ISERROR(RTD("cqg.rtd",,"ContractData",D507,"PerCentNetLastTrade",,"T")/100),"",RTD("cqg.rtd",,"ContractData",D507,"PerCentNetLastTrade",,"T")/100))</f>
        <v>-1.8518518518518517E-2</v>
      </c>
      <c r="L507" s="99" t="str">
        <f t="shared" si="123"/>
        <v/>
      </c>
    </row>
    <row r="508" spans="2:12" x14ac:dyDescent="0.25">
      <c r="C508" s="92">
        <f t="shared" si="119"/>
        <v>2475</v>
      </c>
      <c r="D508" s="92" t="str">
        <f>IF(LEFT(RTD("cqg.rtd", ,"ContractData",$B$512&amp;C508, "Symbol",, "T"),3)="768","",RTD("cqg.rtd", ,"ContractData",$B$512&amp;C508, "Symbol",, "T"))</f>
        <v/>
      </c>
      <c r="E508" s="94" t="str">
        <f>IF(D508="","",RTD("cqg.rtd", ,"ContractData",D508, "LastPrice",, "T"))</f>
        <v/>
      </c>
      <c r="F508" s="94" t="str">
        <f>IF(D508="","",RTD("cqg.rtd", ,"ContractData",D508, "NetLastTrade",, "T"))</f>
        <v/>
      </c>
      <c r="G508" s="92" t="str">
        <f>IF(D508="","",RTD("cqg.rtd",,"StudyData",D508, "Vol", "VolType=Exchange,CoCType=Contract", "Vol","D","0","ALL",,,"False","T"))</f>
        <v/>
      </c>
      <c r="H508" s="92" t="str">
        <f>IF(D508="","",RTD("cqg.rtd",,"StudyData",D508, "Vol", "VolType=Exchange,CoCType=Contract", "Vol","D","-1","ALL",,,"False","T"))</f>
        <v/>
      </c>
      <c r="I508" s="92" t="str">
        <f t="shared" si="120"/>
        <v/>
      </c>
      <c r="J508" s="97"/>
      <c r="K508" s="98" t="str">
        <f>IF(D508="","",IF(ISERROR(RTD("cqg.rtd",,"ContractData",D508,"PerCentNetLastTrade",,"T")/100),"",RTD("cqg.rtd",,"ContractData",D508,"PerCentNetLastTrade",,"T")/100))</f>
        <v/>
      </c>
      <c r="L508" s="99" t="str">
        <f t="shared" si="123"/>
        <v/>
      </c>
    </row>
    <row r="509" spans="2:12" x14ac:dyDescent="0.25">
      <c r="C509" s="92">
        <f t="shared" si="119"/>
        <v>2500</v>
      </c>
      <c r="D509" s="92" t="str">
        <f>IF(LEFT(RTD("cqg.rtd", ,"ContractData",$B$512&amp;C509, "Symbol",, "T"),3)="768","",RTD("cqg.rtd", ,"ContractData",$B$512&amp;C509, "Symbol",, "T"))</f>
        <v>C.US.KOSU152500</v>
      </c>
      <c r="E509" s="94">
        <f>IF(D509="","",RTD("cqg.rtd", ,"ContractData",D509, "LastPrice",, "T"))</f>
        <v>17.95</v>
      </c>
      <c r="F509" s="94" t="str">
        <f>IF(D509="","",RTD("cqg.rtd", ,"ContractData",D509, "NetLastTrade",, "T"))</f>
        <v/>
      </c>
      <c r="G509" s="92" t="str">
        <f>IF(D509="","",RTD("cqg.rtd",,"StudyData",D509, "Vol", "VolType=Exchange,CoCType=Contract", "Vol","D","0","ALL",,,"False","T"))</f>
        <v/>
      </c>
      <c r="H509" s="92" t="str">
        <f>IF(D509="","",RTD("cqg.rtd",,"StudyData",D509, "Vol", "VolType=Exchange,CoCType=Contract", "Vol","D","-1","ALL",,,"False","T"))</f>
        <v/>
      </c>
      <c r="I509" s="92" t="str">
        <f t="shared" si="120"/>
        <v/>
      </c>
      <c r="J509" s="97"/>
      <c r="K509" s="98">
        <f>IF(D509="","",IF(ISERROR(RTD("cqg.rtd",,"ContractData",D509,"PerCentNetLastTrade",,"T")/100),"",RTD("cqg.rtd",,"ContractData",D509,"PerCentNetLastTrade",,"T")/100))</f>
        <v>-2.1798365122615806E-2</v>
      </c>
      <c r="L509" s="99" t="str">
        <f t="shared" si="123"/>
        <v/>
      </c>
    </row>
    <row r="510" spans="2:12" x14ac:dyDescent="0.25">
      <c r="C510" s="92">
        <f t="shared" si="119"/>
        <v>2525</v>
      </c>
      <c r="D510" s="92" t="str">
        <f>IF(LEFT(RTD("cqg.rtd", ,"ContractData",$B$512&amp;C510, "Symbol",, "T"),3)="768","",RTD("cqg.rtd", ,"ContractData",$B$512&amp;C510, "Symbol",, "T"))</f>
        <v/>
      </c>
      <c r="E510" s="94" t="str">
        <f>IF(D510="","",RTD("cqg.rtd", ,"ContractData",D510, "LastPrice",, "T"))</f>
        <v/>
      </c>
      <c r="F510" s="94" t="str">
        <f>IF(D510="","",RTD("cqg.rtd", ,"ContractData",D510, "NetLastTrade",, "T"))</f>
        <v/>
      </c>
      <c r="G510" s="92" t="str">
        <f>IF(D510="","",RTD("cqg.rtd",,"StudyData",D510, "Vol", "VolType=Exchange,CoCType=Contract", "Vol","D","0","ALL",,,"False","T"))</f>
        <v/>
      </c>
      <c r="H510" s="92" t="str">
        <f>IF(D510="","",RTD("cqg.rtd",,"StudyData",D510, "Vol", "VolType=Exchange,CoCType=Contract", "Vol","D","-1","ALL",,,"False","T"))</f>
        <v/>
      </c>
      <c r="I510" s="92" t="str">
        <f t="shared" si="120"/>
        <v/>
      </c>
      <c r="J510" s="97"/>
      <c r="K510" s="98" t="str">
        <f>IF(D510="","",IF(ISERROR(RTD("cqg.rtd",,"ContractData",D510,"PerCentNetLastTrade",,"T")/100),"",RTD("cqg.rtd",,"ContractData",D510,"PerCentNetLastTrade",,"T")/100))</f>
        <v/>
      </c>
      <c r="L510" s="99" t="str">
        <f t="shared" si="123"/>
        <v/>
      </c>
    </row>
    <row r="511" spans="2:12" x14ac:dyDescent="0.25">
      <c r="C511" s="92">
        <f>IF(LEFT($B$232,3)="768","",C512-25)</f>
        <v>2550</v>
      </c>
      <c r="D511" s="92" t="str">
        <f>IF(LEFT(RTD("cqg.rtd", ,"ContractData",$B$512&amp;C511, "Symbol",, "T"),3)="768","",RTD("cqg.rtd", ,"ContractData",$B$512&amp;C511, "Symbol",, "T"))</f>
        <v>C.US.KOSU152550</v>
      </c>
      <c r="E511" s="94">
        <f>IF(D511="","",RTD("cqg.rtd", ,"ContractData",D511, "LastPrice",, "T"))</f>
        <v>15</v>
      </c>
      <c r="F511" s="94" t="str">
        <f>IF(D511="","",RTD("cqg.rtd", ,"ContractData",D511, "NetLastTrade",, "T"))</f>
        <v/>
      </c>
      <c r="G511" s="92" t="str">
        <f>IF(D511="","",RTD("cqg.rtd",,"StudyData",D511, "Vol", "VolType=Exchange,CoCType=Contract", "Vol","D","0","ALL",,,"False","T"))</f>
        <v/>
      </c>
      <c r="H511" s="92" t="str">
        <f>IF(D511="","",RTD("cqg.rtd",,"StudyData",D511, "Vol", "VolType=Exchange,CoCType=Contract", "Vol","D","-1","ALL",,,"False","T"))</f>
        <v/>
      </c>
      <c r="I511" s="92" t="str">
        <f t="shared" si="120"/>
        <v/>
      </c>
      <c r="J511" s="97"/>
      <c r="K511" s="98">
        <f>IF(D511="","",IF(ISERROR(RTD("cqg.rtd",,"ContractData",D511,"PerCentNetLastTrade",,"T")/100),"",RTD("cqg.rtd",,"ContractData",D511,"PerCentNetLastTrade",,"T")/100))</f>
        <v>-2.5974025974025972E-2</v>
      </c>
      <c r="L511" s="99" t="str">
        <f t="shared" si="123"/>
        <v/>
      </c>
    </row>
    <row r="512" spans="2:12" x14ac:dyDescent="0.25">
      <c r="B512" s="92" t="str">
        <f>LEFT(RTD("cqg.rtd",,"ContractData","C.US.KOS?8","Symbol",,"T"),11)</f>
        <v>C.US.KOSU15</v>
      </c>
      <c r="C512" s="92" t="str">
        <f>IF(LEFT($B$232,3)="768","",RIGHT(RTD("cqg.rtd", ,"ContractData", "C.US.KOS?4", "Symbol",, "T"),4))</f>
        <v>2575</v>
      </c>
      <c r="D512" s="92" t="str">
        <f>IF(LEFT(RTD("cqg.rtd", ,"ContractData",$B$512&amp;C512, "Symbol",, "T"),3)="768","",RTD("cqg.rtd", ,"ContractData",$B$512&amp;C512, "Symbol",, "T"))</f>
        <v/>
      </c>
      <c r="E512" s="94" t="str">
        <f>IF(D512="","",RTD("cqg.rtd", ,"ContractData",D512, "LastPrice",, "T"))</f>
        <v/>
      </c>
      <c r="F512" s="94" t="str">
        <f>IF(D512="","",RTD("cqg.rtd", ,"ContractData",D512, "NetLastTrade",, "T"))</f>
        <v/>
      </c>
      <c r="G512" s="92" t="str">
        <f>IF(D512="","",RTD("cqg.rtd",,"StudyData",D512, "Vol", "VolType=Exchange,CoCType=Contract", "Vol","D","0","ALL",,,"False","T"))</f>
        <v/>
      </c>
      <c r="H512" s="92" t="str">
        <f>IF(D512="","",RTD("cqg.rtd",,"StudyData",D512, "Vol", "VolType=Exchange,CoCType=Contract", "Vol","D","-1","ALL",,,"False","T"))</f>
        <v/>
      </c>
      <c r="I512" s="92" t="str">
        <f t="shared" si="120"/>
        <v/>
      </c>
      <c r="J512" s="97"/>
      <c r="K512" s="98" t="str">
        <f>IF(D512="","",IF(ISERROR(RTD("cqg.rtd",,"ContractData",D512,"PerCentNetLastTrade",,"T")/100),"",RTD("cqg.rtd",,"ContractData",D512,"PerCentNetLastTrade",,"T")/100))</f>
        <v/>
      </c>
      <c r="L512" s="99" t="str">
        <f t="shared" si="123"/>
        <v/>
      </c>
    </row>
    <row r="513" spans="2:12" x14ac:dyDescent="0.25">
      <c r="B513" s="92" t="str">
        <f>RIGHT(LEFT(B512,9),1)</f>
        <v>U</v>
      </c>
      <c r="C513" s="92">
        <f>IF(LEFT($B$232,3)="768","",C512+25)</f>
        <v>2600</v>
      </c>
      <c r="D513" s="92" t="str">
        <f>IF(LEFT(RTD("cqg.rtd", ,"ContractData",$B$512&amp;C513, "Symbol",, "T"),3)="768","",RTD("cqg.rtd", ,"ContractData",$B$512&amp;C513, "Symbol",, "T"))</f>
        <v>C.US.KOSU152600</v>
      </c>
      <c r="E513" s="94">
        <f>IF(D513="","",RTD("cqg.rtd", ,"ContractData",D513, "LastPrice",, "T"))</f>
        <v>12.3</v>
      </c>
      <c r="F513" s="94">
        <f>IF(D513="","",RTD("cqg.rtd", ,"ContractData",D513, "NetLastTrade",, "T"))</f>
        <v>5.2499999999999982</v>
      </c>
      <c r="G513" s="92" t="str">
        <f>IF(D513="","",RTD("cqg.rtd",,"StudyData",D513, "Vol", "VolType=Exchange,CoCType=Contract", "Vol","D","0","ALL",,,"False","T"))</f>
        <v/>
      </c>
      <c r="H513" s="92" t="str">
        <f>IF(D513="","",RTD("cqg.rtd",,"StudyData",D513, "Vol", "VolType=Exchange,CoCType=Contract", "Vol","D","-1","ALL",,,"False","T"))</f>
        <v/>
      </c>
      <c r="I513" s="92" t="str">
        <f t="shared" si="120"/>
        <v/>
      </c>
      <c r="J513" s="97"/>
      <c r="K513" s="98">
        <f>IF(D513="","",IF(ISERROR(RTD("cqg.rtd",,"ContractData",D513,"PerCentNetLastTrade",,"T")/100),"",RTD("cqg.rtd",,"ContractData",D513,"PerCentNetLastTrade",,"T")/100))</f>
        <v>-3.1496062992125984E-2</v>
      </c>
      <c r="L513" s="99" t="str">
        <f t="shared" si="123"/>
        <v/>
      </c>
    </row>
    <row r="514" spans="2:12" x14ac:dyDescent="0.25">
      <c r="B514" s="92" t="str">
        <f>IF(B513="F","January",IF(B513="G","February",IF(B513="H","March",IF(B513="J","April",IF(B513="K","May",IF(B513="M","June",IF(B513="N","July",IF(B513="Q","August",IF(B513="U","September",IF(B513="V","October",IF(B513="X","November",IF(B513="Z","December"))))))))))))</f>
        <v>September</v>
      </c>
      <c r="C514" s="92">
        <f t="shared" ref="C514:C528" si="124">IF(LEFT($B$232,3)="768","",C513+25)</f>
        <v>2625</v>
      </c>
      <c r="D514" s="92" t="str">
        <f>IF(LEFT(RTD("cqg.rtd", ,"ContractData",$B$512&amp;C514, "Symbol",, "T"),3)="768","",RTD("cqg.rtd", ,"ContractData",$B$512&amp;C514, "Symbol",, "T"))</f>
        <v/>
      </c>
      <c r="E514" s="94" t="str">
        <f>IF(D514="","",RTD("cqg.rtd", ,"ContractData",D514, "LastPrice",, "T"))</f>
        <v/>
      </c>
      <c r="F514" s="94" t="str">
        <f>IF(D514="","",RTD("cqg.rtd", ,"ContractData",D514, "NetLastTrade",, "T"))</f>
        <v/>
      </c>
      <c r="G514" s="92" t="str">
        <f>IF(D514="","",RTD("cqg.rtd",,"StudyData",D514, "Vol", "VolType=Exchange,CoCType=Contract", "Vol","D","0","ALL",,,"False","T"))</f>
        <v/>
      </c>
      <c r="H514" s="92" t="str">
        <f>IF(D514="","",RTD("cqg.rtd",,"StudyData",D514, "Vol", "VolType=Exchange,CoCType=Contract", "Vol","D","-1","ALL",,,"False","T"))</f>
        <v/>
      </c>
      <c r="I514" s="92" t="str">
        <f t="shared" si="120"/>
        <v/>
      </c>
      <c r="J514" s="97"/>
      <c r="K514" s="98" t="str">
        <f>IF(D514="","",IF(ISERROR(RTD("cqg.rtd",,"ContractData",D514,"PerCentNetLastTrade",,"T")/100),"",RTD("cqg.rtd",,"ContractData",D514,"PerCentNetLastTrade",,"T")/100))</f>
        <v/>
      </c>
      <c r="L514" s="99" t="str">
        <f t="shared" si="123"/>
        <v/>
      </c>
    </row>
    <row r="515" spans="2:12" x14ac:dyDescent="0.25">
      <c r="C515" s="92">
        <f t="shared" si="124"/>
        <v>2650</v>
      </c>
      <c r="D515" s="92" t="str">
        <f>IF(LEFT(RTD("cqg.rtd", ,"ContractData",$B$512&amp;C515, "Symbol",, "T"),3)="768","",RTD("cqg.rtd", ,"ContractData",$B$512&amp;C515, "Symbol",, "T"))</f>
        <v>C.US.KOSU152650</v>
      </c>
      <c r="E515" s="94">
        <f>IF(D515="","",RTD("cqg.rtd", ,"ContractData",D515, "LastPrice",, "T"))</f>
        <v>10.15</v>
      </c>
      <c r="F515" s="94">
        <f>IF(D515="","",RTD("cqg.rtd", ,"ContractData",D515, "NetLastTrade",, "T"))</f>
        <v>0</v>
      </c>
      <c r="G515" s="92" t="str">
        <f>IF(D515="","",RTD("cqg.rtd",,"StudyData",D515, "Vol", "VolType=Exchange,CoCType=Contract", "Vol","D","0","ALL",,,"False","T"))</f>
        <v/>
      </c>
      <c r="H515" s="92" t="str">
        <f>IF(D515="","",RTD("cqg.rtd",,"StudyData",D515, "Vol", "VolType=Exchange,CoCType=Contract", "Vol","D","-1","ALL",,,"False","T"))</f>
        <v/>
      </c>
      <c r="I515" s="92" t="str">
        <f t="shared" si="120"/>
        <v/>
      </c>
      <c r="J515" s="97"/>
      <c r="K515" s="98">
        <f>IF(D515="","",IF(ISERROR(RTD("cqg.rtd",,"ContractData",D515,"PerCentNetLastTrade",,"T")/100),"",RTD("cqg.rtd",,"ContractData",D515,"PerCentNetLastTrade",,"T")/100))</f>
        <v>-0.21923076923076923</v>
      </c>
      <c r="L515" s="99" t="str">
        <f t="shared" si="123"/>
        <v/>
      </c>
    </row>
    <row r="516" spans="2:12" x14ac:dyDescent="0.25">
      <c r="C516" s="92">
        <f t="shared" si="124"/>
        <v>2675</v>
      </c>
      <c r="D516" s="92" t="str">
        <f>IF(LEFT(RTD("cqg.rtd", ,"ContractData",$B$512&amp;C516, "Symbol",, "T"),3)="768","",RTD("cqg.rtd", ,"ContractData",$B$512&amp;C516, "Symbol",, "T"))</f>
        <v/>
      </c>
      <c r="E516" s="94" t="str">
        <f>IF(D516="","",RTD("cqg.rtd", ,"ContractData",D516, "LastPrice",, "T"))</f>
        <v/>
      </c>
      <c r="F516" s="94" t="str">
        <f>IF(D516="","",RTD("cqg.rtd", ,"ContractData",D516, "NetLastTrade",, "T"))</f>
        <v/>
      </c>
      <c r="G516" s="92" t="str">
        <f>IF(D516="","",RTD("cqg.rtd",,"StudyData",D516, "Vol", "VolType=Exchange,CoCType=Contract", "Vol","D","0","ALL",,,"False","T"))</f>
        <v/>
      </c>
      <c r="H516" s="92" t="str">
        <f>IF(D516="","",RTD("cqg.rtd",,"StudyData",D516, "Vol", "VolType=Exchange,CoCType=Contract", "Vol","D","-1","ALL",,,"False","T"))</f>
        <v/>
      </c>
      <c r="I516" s="92" t="str">
        <f t="shared" si="120"/>
        <v/>
      </c>
      <c r="J516" s="97"/>
      <c r="K516" s="98" t="str">
        <f>IF(D516="","",IF(ISERROR(RTD("cqg.rtd",,"ContractData",D516,"PerCentNetLastTrade",,"T")/100),"",RTD("cqg.rtd",,"ContractData",D516,"PerCentNetLastTrade",,"T")/100))</f>
        <v/>
      </c>
      <c r="L516" s="99" t="str">
        <f t="shared" si="123"/>
        <v/>
      </c>
    </row>
    <row r="517" spans="2:12" x14ac:dyDescent="0.25">
      <c r="C517" s="92">
        <f t="shared" si="124"/>
        <v>2700</v>
      </c>
      <c r="D517" s="92" t="str">
        <f>IF(LEFT(RTD("cqg.rtd", ,"ContractData",$B$512&amp;C517, "Symbol",, "T"),3)="768","",RTD("cqg.rtd", ,"ContractData",$B$512&amp;C517, "Symbol",, "T"))</f>
        <v>C.US.KOSU152700</v>
      </c>
      <c r="E517" s="94">
        <f>IF(D517="","",RTD("cqg.rtd", ,"ContractData",D517, "LastPrice",, "T"))</f>
        <v>8.15</v>
      </c>
      <c r="F517" s="94">
        <f>IF(D517="","",RTD("cqg.rtd", ,"ContractData",D517, "NetLastTrade",, "T"))</f>
        <v>4.1500000000000004</v>
      </c>
      <c r="G517" s="92" t="str">
        <f>IF(D517="","",RTD("cqg.rtd",,"StudyData",D517, "Vol", "VolType=Exchange,CoCType=Contract", "Vol","D","0","ALL",,,"False","T"))</f>
        <v/>
      </c>
      <c r="H517" s="92" t="str">
        <f>IF(D517="","",RTD("cqg.rtd",,"StudyData",D517, "Vol", "VolType=Exchange,CoCType=Contract", "Vol","D","-1","ALL",,,"False","T"))</f>
        <v/>
      </c>
      <c r="I517" s="92" t="str">
        <f t="shared" si="120"/>
        <v/>
      </c>
      <c r="J517" s="97"/>
      <c r="K517" s="98">
        <f>IF(D517="","",IF(ISERROR(RTD("cqg.rtd",,"ContractData",D517,"PerCentNetLastTrade",,"T")/100),"",RTD("cqg.rtd",,"ContractData",D517,"PerCentNetLastTrade",,"T")/100))</f>
        <v>-2.9761904761904764E-2</v>
      </c>
      <c r="L517" s="99" t="str">
        <f t="shared" si="123"/>
        <v/>
      </c>
    </row>
    <row r="518" spans="2:12" x14ac:dyDescent="0.25">
      <c r="C518" s="92">
        <f t="shared" si="124"/>
        <v>2725</v>
      </c>
      <c r="D518" s="92" t="str">
        <f>IF(LEFT(RTD("cqg.rtd", ,"ContractData",$B$512&amp;C518, "Symbol",, "T"),3)="768","",RTD("cqg.rtd", ,"ContractData",$B$512&amp;C518, "Symbol",, "T"))</f>
        <v/>
      </c>
      <c r="E518" s="94" t="str">
        <f>IF(D518="","",RTD("cqg.rtd", ,"ContractData",D518, "LastPrice",, "T"))</f>
        <v/>
      </c>
      <c r="F518" s="94" t="str">
        <f>IF(D518="","",RTD("cqg.rtd", ,"ContractData",D518, "NetLastTrade",, "T"))</f>
        <v/>
      </c>
      <c r="G518" s="92" t="str">
        <f>IF(D518="","",RTD("cqg.rtd",,"StudyData",D518, "Vol", "VolType=Exchange,CoCType=Contract", "Vol","D","0","ALL",,,"False","T"))</f>
        <v/>
      </c>
      <c r="H518" s="92" t="str">
        <f>IF(D518="","",RTD("cqg.rtd",,"StudyData",D518, "Vol", "VolType=Exchange,CoCType=Contract", "Vol","D","-1","ALL",,,"False","T"))</f>
        <v/>
      </c>
      <c r="I518" s="92" t="str">
        <f t="shared" si="120"/>
        <v/>
      </c>
      <c r="J518" s="97"/>
      <c r="K518" s="98" t="str">
        <f>IF(D518="","",IF(ISERROR(RTD("cqg.rtd",,"ContractData",D518,"PerCentNetLastTrade",,"T")/100),"",RTD("cqg.rtd",,"ContractData",D518,"PerCentNetLastTrade",,"T")/100))</f>
        <v/>
      </c>
      <c r="L518" s="99" t="str">
        <f t="shared" si="123"/>
        <v/>
      </c>
    </row>
    <row r="519" spans="2:12" x14ac:dyDescent="0.25">
      <c r="C519" s="92">
        <f t="shared" si="124"/>
        <v>2750</v>
      </c>
      <c r="D519" s="92" t="str">
        <f>IF(LEFT(RTD("cqg.rtd", ,"ContractData",$B$512&amp;C519, "Symbol",, "T"),3)="768","",RTD("cqg.rtd", ,"ContractData",$B$512&amp;C519, "Symbol",, "T"))</f>
        <v>C.US.KOSU152750</v>
      </c>
      <c r="E519" s="94">
        <f>IF(D519="","",RTD("cqg.rtd", ,"ContractData",D519, "LastPrice",, "T"))</f>
        <v>6.5</v>
      </c>
      <c r="F519" s="94" t="str">
        <f>IF(D519="","",RTD("cqg.rtd", ,"ContractData",D519, "NetLastTrade",, "T"))</f>
        <v/>
      </c>
      <c r="G519" s="92" t="str">
        <f>IF(D519="","",RTD("cqg.rtd",,"StudyData",D519, "Vol", "VolType=Exchange,CoCType=Contract", "Vol","D","0","ALL",,,"False","T"))</f>
        <v/>
      </c>
      <c r="H519" s="92" t="str">
        <f>IF(D519="","",RTD("cqg.rtd",,"StudyData",D519, "Vol", "VolType=Exchange,CoCType=Contract", "Vol","D","-1","ALL",,,"False","T"))</f>
        <v/>
      </c>
      <c r="I519" s="92" t="str">
        <f t="shared" si="120"/>
        <v/>
      </c>
      <c r="J519" s="97"/>
      <c r="K519" s="98">
        <f>IF(D519="","",IF(ISERROR(RTD("cqg.rtd",,"ContractData",D519,"PerCentNetLastTrade",,"T")/100),"",RTD("cqg.rtd",,"ContractData",D519,"PerCentNetLastTrade",,"T")/100))</f>
        <v>-3.7037037037037035E-2</v>
      </c>
      <c r="L519" s="99" t="str">
        <f t="shared" si="123"/>
        <v/>
      </c>
    </row>
    <row r="520" spans="2:12" x14ac:dyDescent="0.25">
      <c r="C520" s="92">
        <f t="shared" si="124"/>
        <v>2775</v>
      </c>
      <c r="D520" s="92" t="str">
        <f>IF(LEFT(RTD("cqg.rtd", ,"ContractData",$B$512&amp;C520, "Symbol",, "T"),3)="768","",RTD("cqg.rtd", ,"ContractData",$B$512&amp;C520, "Symbol",, "T"))</f>
        <v/>
      </c>
      <c r="E520" s="94" t="str">
        <f>IF(D520="","",RTD("cqg.rtd", ,"ContractData",D520, "LastPrice",, "T"))</f>
        <v/>
      </c>
      <c r="F520" s="94" t="str">
        <f>IF(D520="","",RTD("cqg.rtd", ,"ContractData",D520, "NetLastTrade",, "T"))</f>
        <v/>
      </c>
      <c r="G520" s="92" t="str">
        <f>IF(D520="","",RTD("cqg.rtd",,"StudyData",D520, "Vol", "VolType=Exchange,CoCType=Contract", "Vol","D","0","ALL",,,"False","T"))</f>
        <v/>
      </c>
      <c r="H520" s="92" t="str">
        <f>IF(D520="","",RTD("cqg.rtd",,"StudyData",D520, "Vol", "VolType=Exchange,CoCType=Contract", "Vol","D","-1","ALL",,,"False","T"))</f>
        <v/>
      </c>
      <c r="I520" s="92" t="str">
        <f t="shared" si="120"/>
        <v/>
      </c>
      <c r="J520" s="97"/>
      <c r="K520" s="98" t="str">
        <f>IF(D520="","",IF(ISERROR(RTD("cqg.rtd",,"ContractData",D520,"PerCentNetLastTrade",,"T")/100),"",RTD("cqg.rtd",,"ContractData",D520,"PerCentNetLastTrade",,"T")/100))</f>
        <v/>
      </c>
      <c r="L520" s="99" t="str">
        <f t="shared" si="123"/>
        <v/>
      </c>
    </row>
    <row r="521" spans="2:12" x14ac:dyDescent="0.25">
      <c r="C521" s="92">
        <f t="shared" si="124"/>
        <v>2800</v>
      </c>
      <c r="D521" s="92" t="str">
        <f>IF(LEFT(RTD("cqg.rtd", ,"ContractData",$B$512&amp;C521, "Symbol",, "T"),3)="768","",RTD("cqg.rtd", ,"ContractData",$B$512&amp;C521, "Symbol",, "T"))</f>
        <v>C.US.KOSU152800</v>
      </c>
      <c r="E521" s="94">
        <f>IF(D521="","",RTD("cqg.rtd", ,"ContractData",D521, "LastPrice",, "T"))</f>
        <v>5.1000000000000005</v>
      </c>
      <c r="F521" s="94" t="str">
        <f>IF(D521="","",RTD("cqg.rtd", ,"ContractData",D521, "NetLastTrade",, "T"))</f>
        <v/>
      </c>
      <c r="G521" s="92" t="str">
        <f>IF(D521="","",RTD("cqg.rtd",,"StudyData",D521, "Vol", "VolType=Exchange,CoCType=Contract", "Vol","D","0","ALL",,,"False","T"))</f>
        <v/>
      </c>
      <c r="H521" s="92" t="str">
        <f>IF(D521="","",RTD("cqg.rtd",,"StudyData",D521, "Vol", "VolType=Exchange,CoCType=Contract", "Vol","D","-1","ALL",,,"False","T"))</f>
        <v/>
      </c>
      <c r="I521" s="92" t="str">
        <f t="shared" si="120"/>
        <v/>
      </c>
      <c r="J521" s="97"/>
      <c r="K521" s="98">
        <f>IF(D521="","",IF(ISERROR(RTD("cqg.rtd",,"ContractData",D521,"PerCentNetLastTrade",,"T")/100),"",RTD("cqg.rtd",,"ContractData",D521,"PerCentNetLastTrade",,"T")/100))</f>
        <v>-3.7735849056603772E-2</v>
      </c>
      <c r="L521" s="99" t="str">
        <f t="shared" si="123"/>
        <v/>
      </c>
    </row>
    <row r="522" spans="2:12" x14ac:dyDescent="0.25">
      <c r="C522" s="92">
        <f t="shared" si="124"/>
        <v>2825</v>
      </c>
      <c r="D522" s="92" t="str">
        <f>IF(LEFT(RTD("cqg.rtd", ,"ContractData",$B$512&amp;C522, "Symbol",, "T"),3)="768","",RTD("cqg.rtd", ,"ContractData",$B$512&amp;C522, "Symbol",, "T"))</f>
        <v/>
      </c>
      <c r="E522" s="94" t="str">
        <f>IF(D522="","",RTD("cqg.rtd", ,"ContractData",D522, "LastPrice",, "T"))</f>
        <v/>
      </c>
      <c r="F522" s="94" t="str">
        <f>IF(D522="","",RTD("cqg.rtd", ,"ContractData",D522, "NetLastTrade",, "T"))</f>
        <v/>
      </c>
      <c r="G522" s="92" t="str">
        <f>IF(D522="","",RTD("cqg.rtd",,"StudyData",D522, "Vol", "VolType=Exchange,CoCType=Contract", "Vol","D","0","ALL",,,"False","T"))</f>
        <v/>
      </c>
      <c r="H522" s="92" t="str">
        <f>IF(D522="","",RTD("cqg.rtd",,"StudyData",D522, "Vol", "VolType=Exchange,CoCType=Contract", "Vol","D","-1","ALL",,,"False","T"))</f>
        <v/>
      </c>
      <c r="I522" s="92" t="str">
        <f t="shared" si="120"/>
        <v/>
      </c>
      <c r="J522" s="97"/>
      <c r="K522" s="98" t="str">
        <f>IF(D522="","",IF(ISERROR(RTD("cqg.rtd",,"ContractData",D522,"PerCentNetLastTrade",,"T")/100),"",RTD("cqg.rtd",,"ContractData",D522,"PerCentNetLastTrade",,"T")/100))</f>
        <v/>
      </c>
      <c r="L522" s="99" t="str">
        <f t="shared" si="123"/>
        <v/>
      </c>
    </row>
    <row r="523" spans="2:12" x14ac:dyDescent="0.25">
      <c r="C523" s="92">
        <f t="shared" si="124"/>
        <v>2850</v>
      </c>
      <c r="D523" s="92" t="str">
        <f>IF(LEFT(RTD("cqg.rtd", ,"ContractData",$B$512&amp;C523, "Symbol",, "T"),3)="768","",RTD("cqg.rtd", ,"ContractData",$B$512&amp;C523, "Symbol",, "T"))</f>
        <v>C.US.KOSU152850</v>
      </c>
      <c r="E523" s="94">
        <f>IF(D523="","",RTD("cqg.rtd", ,"ContractData",D523, "LastPrice",, "T"))</f>
        <v>3.95</v>
      </c>
      <c r="F523" s="94" t="str">
        <f>IF(D523="","",RTD("cqg.rtd", ,"ContractData",D523, "NetLastTrade",, "T"))</f>
        <v/>
      </c>
      <c r="G523" s="92" t="str">
        <f>IF(D523="","",RTD("cqg.rtd",,"StudyData",D523, "Vol", "VolType=Exchange,CoCType=Contract", "Vol","D","0","ALL",,,"False","T"))</f>
        <v/>
      </c>
      <c r="H523" s="92" t="str">
        <f>IF(D523="","",RTD("cqg.rtd",,"StudyData",D523, "Vol", "VolType=Exchange,CoCType=Contract", "Vol","D","-1","ALL",,,"False","T"))</f>
        <v/>
      </c>
      <c r="I523" s="92" t="str">
        <f t="shared" si="120"/>
        <v/>
      </c>
      <c r="J523" s="97"/>
      <c r="K523" s="98">
        <f>IF(D523="","",IF(ISERROR(RTD("cqg.rtd",,"ContractData",D523,"PerCentNetLastTrade",,"T")/100),"",RTD("cqg.rtd",,"ContractData",D523,"PerCentNetLastTrade",,"T")/100))</f>
        <v>-4.8192771084337352E-2</v>
      </c>
      <c r="L523" s="99" t="str">
        <f t="shared" si="123"/>
        <v/>
      </c>
    </row>
    <row r="524" spans="2:12" x14ac:dyDescent="0.25">
      <c r="C524" s="92">
        <f t="shared" si="124"/>
        <v>2875</v>
      </c>
      <c r="D524" s="92" t="str">
        <f>IF(LEFT(RTD("cqg.rtd", ,"ContractData",$B$512&amp;C524, "Symbol",, "T"),3)="768","",RTD("cqg.rtd", ,"ContractData",$B$512&amp;C524, "Symbol",, "T"))</f>
        <v/>
      </c>
      <c r="E524" s="94" t="str">
        <f>IF(D524="","",RTD("cqg.rtd", ,"ContractData",D524, "LastPrice",, "T"))</f>
        <v/>
      </c>
      <c r="F524" s="94" t="str">
        <f>IF(D524="","",RTD("cqg.rtd", ,"ContractData",D524, "NetLastTrade",, "T"))</f>
        <v/>
      </c>
      <c r="G524" s="92" t="str">
        <f>IF(D524="","",RTD("cqg.rtd",,"StudyData",D524, "Vol", "VolType=Exchange,CoCType=Contract", "Vol","D","0","ALL",,,"False","T"))</f>
        <v/>
      </c>
      <c r="H524" s="92" t="str">
        <f>IF(D524="","",RTD("cqg.rtd",,"StudyData",D524, "Vol", "VolType=Exchange,CoCType=Contract", "Vol","D","-1","ALL",,,"False","T"))</f>
        <v/>
      </c>
      <c r="I524" s="92" t="str">
        <f t="shared" si="120"/>
        <v/>
      </c>
      <c r="J524" s="97"/>
      <c r="K524" s="98" t="str">
        <f>IF(D524="","",IF(ISERROR(RTD("cqg.rtd",,"ContractData",D524,"PerCentNetLastTrade",,"T")/100),"",RTD("cqg.rtd",,"ContractData",D524,"PerCentNetLastTrade",,"T")/100))</f>
        <v/>
      </c>
      <c r="L524" s="99" t="str">
        <f t="shared" si="123"/>
        <v/>
      </c>
    </row>
    <row r="525" spans="2:12" x14ac:dyDescent="0.25">
      <c r="C525" s="92">
        <f t="shared" si="124"/>
        <v>2900</v>
      </c>
      <c r="D525" s="92" t="str">
        <f>IF(LEFT(RTD("cqg.rtd", ,"ContractData",$B$512&amp;C525, "Symbol",, "T"),3)="768","",RTD("cqg.rtd", ,"ContractData",$B$512&amp;C525, "Symbol",, "T"))</f>
        <v>C.US.KOSU152900</v>
      </c>
      <c r="E525" s="94">
        <f>IF(D525="","",RTD("cqg.rtd", ,"ContractData",D525, "LastPrice",, "T"))</f>
        <v>3</v>
      </c>
      <c r="F525" s="94">
        <f>IF(D525="","",RTD("cqg.rtd", ,"ContractData",D525, "NetLastTrade",, "T"))</f>
        <v>4.9999999999999822E-2</v>
      </c>
      <c r="G525" s="92" t="str">
        <f>IF(D525="","",RTD("cqg.rtd",,"StudyData",D525, "Vol", "VolType=Exchange,CoCType=Contract", "Vol","D","0","ALL",,,"False","T"))</f>
        <v/>
      </c>
      <c r="H525" s="92">
        <f>IF(D525="","",RTD("cqg.rtd",,"StudyData",D525, "Vol", "VolType=Exchange,CoCType=Contract", "Vol","D","-1","ALL",,,"False","T"))</f>
        <v>5</v>
      </c>
      <c r="I525" s="92" t="str">
        <f t="shared" si="120"/>
        <v/>
      </c>
      <c r="J525" s="97"/>
      <c r="K525" s="98">
        <f>IF(D525="","",IF(ISERROR(RTD("cqg.rtd",,"ContractData",D525,"PerCentNetLastTrade",,"T")/100),"",RTD("cqg.rtd",,"ContractData",D525,"PerCentNetLastTrade",,"T")/100))</f>
        <v>-0.4</v>
      </c>
      <c r="L525" s="99" t="str">
        <f t="shared" si="123"/>
        <v/>
      </c>
    </row>
    <row r="526" spans="2:12" x14ac:dyDescent="0.25">
      <c r="C526" s="92">
        <f t="shared" si="124"/>
        <v>2925</v>
      </c>
      <c r="D526" s="92" t="str">
        <f>IF(LEFT(RTD("cqg.rtd", ,"ContractData",$B$512&amp;C526, "Symbol",, "T"),3)="768","",RTD("cqg.rtd", ,"ContractData",$B$512&amp;C526, "Symbol",, "T"))</f>
        <v/>
      </c>
      <c r="E526" s="94" t="str">
        <f>IF(D526="","",RTD("cqg.rtd", ,"ContractData",D526, "LastPrice",, "T"))</f>
        <v/>
      </c>
      <c r="F526" s="94" t="str">
        <f>IF(D526="","",RTD("cqg.rtd", ,"ContractData",D526, "NetLastTrade",, "T"))</f>
        <v/>
      </c>
      <c r="G526" s="92" t="str">
        <f>IF(D526="","",RTD("cqg.rtd",,"StudyData",D526, "Vol", "VolType=Exchange,CoCType=Contract", "Vol","D","0","ALL",,,"False","T"))</f>
        <v/>
      </c>
      <c r="H526" s="92" t="str">
        <f>IF(D526="","",RTD("cqg.rtd",,"StudyData",D526, "Vol", "VolType=Exchange,CoCType=Contract", "Vol","D","-1","ALL",,,"False","T"))</f>
        <v/>
      </c>
      <c r="I526" s="92" t="str">
        <f t="shared" si="120"/>
        <v/>
      </c>
      <c r="J526" s="97"/>
      <c r="K526" s="98" t="str">
        <f>IF(D526="","",IF(ISERROR(RTD("cqg.rtd",,"ContractData",D526,"PerCentNetLastTrade",,"T")/100),"",RTD("cqg.rtd",,"ContractData",D526,"PerCentNetLastTrade",,"T")/100))</f>
        <v/>
      </c>
      <c r="L526" s="99" t="str">
        <f t="shared" si="123"/>
        <v/>
      </c>
    </row>
    <row r="527" spans="2:12" x14ac:dyDescent="0.25">
      <c r="C527" s="92">
        <f t="shared" si="124"/>
        <v>2950</v>
      </c>
      <c r="D527" s="92" t="str">
        <f>IF(LEFT(RTD("cqg.rtd", ,"ContractData",$B$512&amp;C527, "Symbol",, "T"),3)="768","",RTD("cqg.rtd", ,"ContractData",$B$512&amp;C527, "Symbol",, "T"))</f>
        <v>C.US.KOSU152950</v>
      </c>
      <c r="E527" s="94">
        <f>IF(D527="","",RTD("cqg.rtd", ,"ContractData",D527, "LastPrice",, "T"))</f>
        <v>2.27</v>
      </c>
      <c r="F527" s="94">
        <f>IF(D527="","",RTD("cqg.rtd", ,"ContractData",D527, "NetLastTrade",, "T"))</f>
        <v>4.9999999999999822E-2</v>
      </c>
      <c r="G527" s="92" t="str">
        <f>IF(D527="","",RTD("cqg.rtd",,"StudyData",D527, "Vol", "VolType=Exchange,CoCType=Contract", "Vol","D","0","ALL",,,"False","T"))</f>
        <v/>
      </c>
      <c r="H527" s="92">
        <f>IF(D527="","",RTD("cqg.rtd",,"StudyData",D527, "Vol", "VolType=Exchange,CoCType=Contract", "Vol","D","-1","ALL",,,"False","T"))</f>
        <v>2</v>
      </c>
      <c r="I527" s="92" t="str">
        <f t="shared" si="120"/>
        <v/>
      </c>
      <c r="J527" s="97"/>
      <c r="K527" s="98">
        <f>IF(D527="","",IF(ISERROR(RTD("cqg.rtd",,"ContractData",D527,"PerCentNetLastTrade",,"T")/100),"",RTD("cqg.rtd",,"ContractData",D527,"PerCentNetLastTrade",,"T")/100))</f>
        <v>-0.4325</v>
      </c>
      <c r="L527" s="99" t="str">
        <f t="shared" si="123"/>
        <v/>
      </c>
    </row>
    <row r="528" spans="2:12" x14ac:dyDescent="0.25">
      <c r="C528" s="92">
        <f t="shared" si="124"/>
        <v>2975</v>
      </c>
      <c r="D528" s="92" t="str">
        <f>IF(LEFT(RTD("cqg.rtd", ,"ContractData",$B$512&amp;C528, "Symbol",, "T"),3)="768","",RTD("cqg.rtd", ,"ContractData",$B$512&amp;C528, "Symbol",, "T"))</f>
        <v/>
      </c>
      <c r="E528" s="94" t="str">
        <f>IF(D528="","",RTD("cqg.rtd", ,"ContractData",D528, "LastPrice",, "T"))</f>
        <v/>
      </c>
      <c r="F528" s="94" t="str">
        <f>IF(D528="","",RTD("cqg.rtd", ,"ContractData",D528, "NetLastTrade",, "T"))</f>
        <v/>
      </c>
      <c r="G528" s="92" t="str">
        <f>IF(D528="","",RTD("cqg.rtd",,"StudyData",D528, "Vol", "VolType=Exchange,CoCType=Contract", "Vol","D","0","ALL",,,"False","T"))</f>
        <v/>
      </c>
      <c r="H528" s="92" t="str">
        <f>IF(D528="","",RTD("cqg.rtd",,"StudyData",D528, "Vol", "VolType=Exchange,CoCType=Contract", "Vol","D","-1","ALL",,,"False","T"))</f>
        <v/>
      </c>
      <c r="I528" s="92" t="str">
        <f t="shared" si="120"/>
        <v/>
      </c>
      <c r="J528" s="97"/>
      <c r="K528" s="98" t="str">
        <f>IF(D528="","",IF(ISERROR(RTD("cqg.rtd",,"ContractData",D528,"PerCentNetLastTrade",,"T")/100),"",RTD("cqg.rtd",,"ContractData",D528,"PerCentNetLastTrade",,"T")/100))</f>
        <v/>
      </c>
      <c r="L528" s="99" t="str">
        <f t="shared" si="123"/>
        <v/>
      </c>
    </row>
    <row r="530" spans="3:12" x14ac:dyDescent="0.25">
      <c r="E530" s="92" t="s">
        <v>1</v>
      </c>
      <c r="F530" s="92" t="s">
        <v>2</v>
      </c>
      <c r="G530" s="92" t="s">
        <v>3</v>
      </c>
      <c r="H530" s="92" t="s">
        <v>4</v>
      </c>
      <c r="I530" s="92" t="s">
        <v>5</v>
      </c>
      <c r="J530" s="100"/>
      <c r="K530" s="92" t="s">
        <v>22</v>
      </c>
      <c r="L530" s="93" t="s">
        <v>23</v>
      </c>
    </row>
    <row r="531" spans="3:12" x14ac:dyDescent="0.25">
      <c r="C531" s="92">
        <f t="shared" ref="C531:C545" si="125">IF(LEFT($B$267,3)="768","",C532-25)</f>
        <v>2175</v>
      </c>
      <c r="D531" s="92" t="str">
        <f>IF(LEFT(RTD("cqg.rtd", ,"ContractData",$B$547&amp;C531, "Symbol",, "T"),3)="768","",RTD("cqg.rtd", ,"ContractData",$B$547&amp;C531, "Symbol",, "T"))</f>
        <v/>
      </c>
      <c r="E531" s="94" t="str">
        <f>IF(D531="","",RTD("cqg.rtd", ,"ContractData",D531, "LastPrice",, "T"))</f>
        <v/>
      </c>
      <c r="F531" s="94" t="str">
        <f>IF(D531="","",RTD("cqg.rtd", ,"ContractData",D531, "NetLastTrade",, "T"))</f>
        <v/>
      </c>
      <c r="G531" s="92" t="str">
        <f>IF(D531="","",RTD("cqg.rtd",,"StudyData",D531, "Vol", "VolType=Exchange,CoCType=Contract", "Vol","D","0","ALL",,,"False","T"))</f>
        <v/>
      </c>
      <c r="H531" s="92" t="str">
        <f>IF(D531="","",RTD("cqg.rtd",,"StudyData",D531, "Vol", "VolType=Exchange,CoCType=Contract", "Vol","D","-1","ALL",,,"False","T"))</f>
        <v/>
      </c>
      <c r="I531" s="92" t="str">
        <f t="shared" ref="I531:I563" si="126">IF(D531="","",IF(ISERROR(G531-H531),"",G531-H531))</f>
        <v/>
      </c>
      <c r="J531" s="97"/>
      <c r="K531" s="98" t="str">
        <f>IF(D531="","",IF(ISERROR(RTD("cqg.rtd",,"ContractData",D531,"PerCentNetLastTrade",,"T")/100),"",RTD("cqg.rtd",,"ContractData",D531,"PerCentNetLastTrade",,"T")/100))</f>
        <v/>
      </c>
      <c r="L531" s="99" t="str">
        <f t="shared" ref="L531:L534" si="127">IF(D531="","",IF(ISERROR(G531-H531),"",(G531-H531)/H531))</f>
        <v/>
      </c>
    </row>
    <row r="532" spans="3:12" x14ac:dyDescent="0.25">
      <c r="C532" s="92">
        <f t="shared" si="125"/>
        <v>2200</v>
      </c>
      <c r="D532" s="92" t="str">
        <f>IF(LEFT(RTD("cqg.rtd", ,"ContractData",$B$547&amp;C532, "Symbol",, "T"),3)="768","",RTD("cqg.rtd", ,"ContractData",$B$547&amp;C532, "Symbol",, "T"))</f>
        <v/>
      </c>
      <c r="E532" s="94" t="str">
        <f>IF(D532="","",RTD("cqg.rtd", ,"ContractData",D532, "LastPrice",, "T"))</f>
        <v/>
      </c>
      <c r="F532" s="94" t="str">
        <f>IF(D532="","",RTD("cqg.rtd", ,"ContractData",D532, "NetLastTrade",, "T"))</f>
        <v/>
      </c>
      <c r="G532" s="92" t="str">
        <f>IF(D532="","",RTD("cqg.rtd",,"StudyData",D532, "Vol", "VolType=Exchange,CoCType=Contract", "Vol","D","0","ALL",,,"False","T"))</f>
        <v/>
      </c>
      <c r="H532" s="92" t="str">
        <f>IF(D532="","",RTD("cqg.rtd",,"StudyData",D532, "Vol", "VolType=Exchange,CoCType=Contract", "Vol","D","-1","ALL",,,"False","T"))</f>
        <v/>
      </c>
      <c r="I532" s="92" t="str">
        <f t="shared" si="126"/>
        <v/>
      </c>
      <c r="J532" s="97"/>
      <c r="K532" s="98" t="str">
        <f>IF(D532="","",IF(ISERROR(RTD("cqg.rtd",,"ContractData",D532,"PerCentNetLastTrade",,"T")/100),"",RTD("cqg.rtd",,"ContractData",D532,"PerCentNetLastTrade",,"T")/100))</f>
        <v/>
      </c>
      <c r="L532" s="99" t="str">
        <f t="shared" si="127"/>
        <v/>
      </c>
    </row>
    <row r="533" spans="3:12" x14ac:dyDescent="0.25">
      <c r="C533" s="92">
        <f t="shared" si="125"/>
        <v>2225</v>
      </c>
      <c r="D533" s="92" t="str">
        <f>IF(LEFT(RTD("cqg.rtd", ,"ContractData",$B$547&amp;C533, "Symbol",, "T"),3)="768","",RTD("cqg.rtd", ,"ContractData",$B$547&amp;C533, "Symbol",, "T"))</f>
        <v/>
      </c>
      <c r="E533" s="94" t="str">
        <f>IF(D533="","",RTD("cqg.rtd", ,"ContractData",D533, "LastPrice",, "T"))</f>
        <v/>
      </c>
      <c r="F533" s="94" t="str">
        <f>IF(D533="","",RTD("cqg.rtd", ,"ContractData",D533, "NetLastTrade",, "T"))</f>
        <v/>
      </c>
      <c r="G533" s="92" t="str">
        <f>IF(D533="","",RTD("cqg.rtd",,"StudyData",D533, "Vol", "VolType=Exchange,CoCType=Contract", "Vol","D","0","ALL",,,"False","T"))</f>
        <v/>
      </c>
      <c r="H533" s="92" t="str">
        <f>IF(D533="","",RTD("cqg.rtd",,"StudyData",D533, "Vol", "VolType=Exchange,CoCType=Contract", "Vol","D","-1","ALL",,,"False","T"))</f>
        <v/>
      </c>
      <c r="I533" s="92" t="str">
        <f t="shared" si="126"/>
        <v/>
      </c>
      <c r="J533" s="97"/>
      <c r="K533" s="98" t="str">
        <f>IF(D533="","",IF(ISERROR(RTD("cqg.rtd",,"ContractData",D533,"PerCentNetLastTrade",,"T")/100),"",RTD("cqg.rtd",,"ContractData",D533,"PerCentNetLastTrade",,"T")/100))</f>
        <v/>
      </c>
      <c r="L533" s="99" t="str">
        <f t="shared" si="127"/>
        <v/>
      </c>
    </row>
    <row r="534" spans="3:12" x14ac:dyDescent="0.25">
      <c r="C534" s="92">
        <f t="shared" si="125"/>
        <v>2250</v>
      </c>
      <c r="D534" s="92" t="str">
        <f>IF(LEFT(RTD("cqg.rtd", ,"ContractData",$B$547&amp;C534, "Symbol",, "T"),3)="768","",RTD("cqg.rtd", ,"ContractData",$B$547&amp;C534, "Symbol",, "T"))</f>
        <v>P.US.KOSU152250</v>
      </c>
      <c r="E534" s="94" t="str">
        <f>IF(D534="","",RTD("cqg.rtd", ,"ContractData",D534, "LastPrice",, "T"))</f>
        <v/>
      </c>
      <c r="F534" s="94" t="str">
        <f>IF(D534="","",RTD("cqg.rtd", ,"ContractData",D534, "NetLastTrade",, "T"))</f>
        <v/>
      </c>
      <c r="G534" s="92" t="str">
        <f>IF(D534="","",RTD("cqg.rtd",,"StudyData",D534, "Vol", "VolType=Exchange,CoCType=Contract", "Vol","D","0","ALL",,,"False","T"))</f>
        <v/>
      </c>
      <c r="H534" s="92" t="str">
        <f>IF(D534="","",RTD("cqg.rtd",,"StudyData",D534, "Vol", "VolType=Exchange,CoCType=Contract", "Vol","D","-1","ALL",,,"False","T"))</f>
        <v/>
      </c>
      <c r="I534" s="92" t="str">
        <f t="shared" si="126"/>
        <v/>
      </c>
      <c r="J534" s="97"/>
      <c r="K534" s="98" t="str">
        <f>IF(D534="","",IF(ISERROR(RTD("cqg.rtd",,"ContractData",D534,"PerCentNetLastTrade",,"T")/100),"",RTD("cqg.rtd",,"ContractData",D534,"PerCentNetLastTrade",,"T")/100))</f>
        <v/>
      </c>
      <c r="L534" s="99" t="str">
        <f t="shared" si="127"/>
        <v/>
      </c>
    </row>
    <row r="535" spans="3:12" x14ac:dyDescent="0.25">
      <c r="C535" s="92">
        <f t="shared" si="125"/>
        <v>2275</v>
      </c>
      <c r="D535" s="92" t="str">
        <f>IF(LEFT(RTD("cqg.rtd", ,"ContractData",$B$547&amp;C535, "Symbol",, "T"),3)="768","",RTD("cqg.rtd", ,"ContractData",$B$547&amp;C535, "Symbol",, "T"))</f>
        <v/>
      </c>
      <c r="E535" s="94" t="str">
        <f>IF(D535="","",RTD("cqg.rtd", ,"ContractData",D535, "LastPrice",, "T"))</f>
        <v/>
      </c>
      <c r="F535" s="94" t="str">
        <f>IF(D535="","",RTD("cqg.rtd", ,"ContractData",D535, "NetLastTrade",, "T"))</f>
        <v/>
      </c>
      <c r="G535" s="92" t="str">
        <f>IF(D535="","",RTD("cqg.rtd",,"StudyData",D535, "Vol", "VolType=Exchange,CoCType=Contract", "Vol","D","0","ALL",,,"False","T"))</f>
        <v/>
      </c>
      <c r="H535" s="92" t="str">
        <f>IF(D535="","",RTD("cqg.rtd",,"StudyData",D535, "Vol", "VolType=Exchange,CoCType=Contract", "Vol","D","-1","ALL",,,"False","T"))</f>
        <v/>
      </c>
      <c r="I535" s="92" t="str">
        <f t="shared" si="126"/>
        <v/>
      </c>
      <c r="J535" s="97"/>
      <c r="K535" s="98" t="str">
        <f>IF(D535="","",IF(ISERROR(RTD("cqg.rtd",,"ContractData",D535,"PerCentNetLastTrade",,"T")/100),"",RTD("cqg.rtd",,"ContractData",D535,"PerCentNetLastTrade",,"T")/100))</f>
        <v/>
      </c>
      <c r="L535" s="99" t="str">
        <f>IF(D535="","",IF(ISERROR(G535-H535),"",(G535-H535)/H535))</f>
        <v/>
      </c>
    </row>
    <row r="536" spans="3:12" x14ac:dyDescent="0.25">
      <c r="C536" s="92">
        <f t="shared" si="125"/>
        <v>2300</v>
      </c>
      <c r="D536" s="92" t="str">
        <f>IF(LEFT(RTD("cqg.rtd", ,"ContractData",$B$547&amp;C536, "Symbol",, "T"),3)="768","",RTD("cqg.rtd", ,"ContractData",$B$547&amp;C536, "Symbol",, "T"))</f>
        <v>P.US.KOSU152300</v>
      </c>
      <c r="E536" s="94">
        <f>IF(D536="","",RTD("cqg.rtd", ,"ContractData",D536, "LastPrice",, "T"))</f>
        <v>1.19</v>
      </c>
      <c r="F536" s="94" t="str">
        <f>IF(D536="","",RTD("cqg.rtd", ,"ContractData",D536, "NetLastTrade",, "T"))</f>
        <v/>
      </c>
      <c r="G536" s="92" t="str">
        <f>IF(D536="","",RTD("cqg.rtd",,"StudyData",D536, "Vol", "VolType=Exchange,CoCType=Contract", "Vol","D","0","ALL",,,"False","T"))</f>
        <v/>
      </c>
      <c r="H536" s="92" t="str">
        <f>IF(D536="","",RTD("cqg.rtd",,"StudyData",D536, "Vol", "VolType=Exchange,CoCType=Contract", "Vol","D","-1","ALL",,,"False","T"))</f>
        <v/>
      </c>
      <c r="I536" s="92" t="str">
        <f t="shared" si="126"/>
        <v/>
      </c>
      <c r="J536" s="97"/>
      <c r="K536" s="98">
        <f>IF(D536="","",IF(ISERROR(RTD("cqg.rtd",,"ContractData",D536,"PerCentNetLastTrade",,"T")/100),"",RTD("cqg.rtd",,"ContractData",D536,"PerCentNetLastTrade",,"T")/100))</f>
        <v>-0.11851851851851851</v>
      </c>
      <c r="L536" s="99" t="str">
        <f t="shared" ref="L536:L537" si="128">IF(D536="","",IF(ISERROR(G536-H536),"",(G536-H536)/H536))</f>
        <v/>
      </c>
    </row>
    <row r="537" spans="3:12" x14ac:dyDescent="0.25">
      <c r="C537" s="92">
        <f t="shared" si="125"/>
        <v>2325</v>
      </c>
      <c r="D537" s="92" t="str">
        <f>IF(LEFT(RTD("cqg.rtd", ,"ContractData",$B$547&amp;C537, "Symbol",, "T"),3)="768","",RTD("cqg.rtd", ,"ContractData",$B$547&amp;C537, "Symbol",, "T"))</f>
        <v/>
      </c>
      <c r="E537" s="94" t="str">
        <f>IF(D537="","",RTD("cqg.rtd", ,"ContractData",D537, "LastPrice",, "T"))</f>
        <v/>
      </c>
      <c r="F537" s="94" t="str">
        <f>IF(D537="","",RTD("cqg.rtd", ,"ContractData",D537, "NetLastTrade",, "T"))</f>
        <v/>
      </c>
      <c r="G537" s="92" t="str">
        <f>IF(D537="","",RTD("cqg.rtd",,"StudyData",D537, "Vol", "VolType=Exchange,CoCType=Contract", "Vol","D","0","ALL",,,"False","T"))</f>
        <v/>
      </c>
      <c r="H537" s="92" t="str">
        <f>IF(D537="","",RTD("cqg.rtd",,"StudyData",D537, "Vol", "VolType=Exchange,CoCType=Contract", "Vol","D","-1","ALL",,,"False","T"))</f>
        <v/>
      </c>
      <c r="I537" s="92" t="str">
        <f t="shared" si="126"/>
        <v/>
      </c>
      <c r="J537" s="97"/>
      <c r="K537" s="98" t="str">
        <f>IF(D537="","",IF(ISERROR(RTD("cqg.rtd",,"ContractData",D537,"PerCentNetLastTrade",,"T")/100),"",RTD("cqg.rtd",,"ContractData",D537,"PerCentNetLastTrade",,"T")/100))</f>
        <v/>
      </c>
      <c r="L537" s="99" t="str">
        <f t="shared" si="128"/>
        <v/>
      </c>
    </row>
    <row r="538" spans="3:12" x14ac:dyDescent="0.25">
      <c r="C538" s="92">
        <f t="shared" si="125"/>
        <v>2350</v>
      </c>
      <c r="D538" s="92" t="str">
        <f>IF(LEFT(RTD("cqg.rtd", ,"ContractData",$B$547&amp;C538, "Symbol",, "T"),3)="768","",RTD("cqg.rtd", ,"ContractData",$B$547&amp;C538, "Symbol",, "T"))</f>
        <v>P.US.KOSU152350</v>
      </c>
      <c r="E538" s="94">
        <f>IF(D538="","",RTD("cqg.rtd", ,"ContractData",D538, "LastPrice",, "T"))</f>
        <v>1.87</v>
      </c>
      <c r="F538" s="94" t="str">
        <f>IF(D538="","",RTD("cqg.rtd", ,"ContractData",D538, "NetLastTrade",, "T"))</f>
        <v/>
      </c>
      <c r="G538" s="92" t="str">
        <f>IF(D538="","",RTD("cqg.rtd",,"StudyData",D538, "Vol", "VolType=Exchange,CoCType=Contract", "Vol","D","0","ALL",,,"False","T"))</f>
        <v/>
      </c>
      <c r="H538" s="92" t="str">
        <f>IF(D538="","",RTD("cqg.rtd",,"StudyData",D538, "Vol", "VolType=Exchange,CoCType=Contract", "Vol","D","-1","ALL",,,"False","T"))</f>
        <v/>
      </c>
      <c r="I538" s="92" t="str">
        <f t="shared" si="126"/>
        <v/>
      </c>
      <c r="J538" s="97"/>
      <c r="K538" s="98">
        <f>IF(D538="","",IF(ISERROR(RTD("cqg.rtd",,"ContractData",D538,"PerCentNetLastTrade",,"T")/100),"",RTD("cqg.rtd",,"ContractData",D538,"PerCentNetLastTrade",,"T")/100))</f>
        <v>-6.5000000000000002E-2</v>
      </c>
      <c r="L538" s="99" t="str">
        <f>IF(D538="","",IF(ISERROR(G538-H538),"",(G538-H538)/H538))</f>
        <v/>
      </c>
    </row>
    <row r="539" spans="3:12" x14ac:dyDescent="0.25">
      <c r="C539" s="92">
        <f t="shared" si="125"/>
        <v>2375</v>
      </c>
      <c r="D539" s="92" t="str">
        <f>IF(LEFT(RTD("cqg.rtd", ,"ContractData",$B$547&amp;C539, "Symbol",, "T"),3)="768","",RTD("cqg.rtd", ,"ContractData",$B$547&amp;C539, "Symbol",, "T"))</f>
        <v/>
      </c>
      <c r="E539" s="94" t="str">
        <f>IF(D539="","",RTD("cqg.rtd", ,"ContractData",D539, "LastPrice",, "T"))</f>
        <v/>
      </c>
      <c r="F539" s="94" t="str">
        <f>IF(D539="","",RTD("cqg.rtd", ,"ContractData",D539, "NetLastTrade",, "T"))</f>
        <v/>
      </c>
      <c r="G539" s="92" t="str">
        <f>IF(D539="","",RTD("cqg.rtd",,"StudyData",D539, "Vol", "VolType=Exchange,CoCType=Contract", "Vol","D","0","ALL",,,"False","T"))</f>
        <v/>
      </c>
      <c r="H539" s="92" t="str">
        <f>IF(D539="","",RTD("cqg.rtd",,"StudyData",D539, "Vol", "VolType=Exchange,CoCType=Contract", "Vol","D","-1","ALL",,,"False","T"))</f>
        <v/>
      </c>
      <c r="I539" s="92" t="str">
        <f t="shared" si="126"/>
        <v/>
      </c>
      <c r="J539" s="97"/>
      <c r="K539" s="98" t="str">
        <f>IF(D539="","",IF(ISERROR(RTD("cqg.rtd",,"ContractData",D539,"PerCentNetLastTrade",,"T")/100),"",RTD("cqg.rtd",,"ContractData",D539,"PerCentNetLastTrade",,"T")/100))</f>
        <v/>
      </c>
      <c r="L539" s="99" t="str">
        <f t="shared" ref="L539:L563" si="129">IF(D539="","",IF(ISERROR(G539-H539),"",(G539-H539)/H539))</f>
        <v/>
      </c>
    </row>
    <row r="540" spans="3:12" x14ac:dyDescent="0.25">
      <c r="C540" s="92">
        <f t="shared" si="125"/>
        <v>2400</v>
      </c>
      <c r="D540" s="92" t="str">
        <f>IF(LEFT(RTD("cqg.rtd", ,"ContractData",$B$547&amp;C540, "Symbol",, "T"),3)="768","",RTD("cqg.rtd", ,"ContractData",$B$547&amp;C540, "Symbol",, "T"))</f>
        <v>P.US.KOSU152400</v>
      </c>
      <c r="E540" s="94">
        <f>IF(D540="","",RTD("cqg.rtd", ,"ContractData",D540, "LastPrice",, "T"))</f>
        <v>2.7800000000000002</v>
      </c>
      <c r="F540" s="94" t="str">
        <f>IF(D540="","",RTD("cqg.rtd", ,"ContractData",D540, "NetLastTrade",, "T"))</f>
        <v/>
      </c>
      <c r="G540" s="92" t="str">
        <f>IF(D540="","",RTD("cqg.rtd",,"StudyData",D540, "Vol", "VolType=Exchange,CoCType=Contract", "Vol","D","0","ALL",,,"False","T"))</f>
        <v/>
      </c>
      <c r="H540" s="92" t="str">
        <f>IF(D540="","",RTD("cqg.rtd",,"StudyData",D540, "Vol", "VolType=Exchange,CoCType=Contract", "Vol","D","-1","ALL",,,"False","T"))</f>
        <v/>
      </c>
      <c r="I540" s="92" t="str">
        <f t="shared" si="126"/>
        <v/>
      </c>
      <c r="J540" s="97"/>
      <c r="K540" s="98">
        <f>IF(D540="","",IF(ISERROR(RTD("cqg.rtd",,"ContractData",D540,"PerCentNetLastTrade",,"T")/100),"",RTD("cqg.rtd",,"ContractData",D540,"PerCentNetLastTrade",,"T")/100))</f>
        <v>-7.3333333333333334E-2</v>
      </c>
      <c r="L540" s="99" t="str">
        <f t="shared" si="129"/>
        <v/>
      </c>
    </row>
    <row r="541" spans="3:12" x14ac:dyDescent="0.25">
      <c r="C541" s="92">
        <f t="shared" si="125"/>
        <v>2425</v>
      </c>
      <c r="D541" s="92" t="str">
        <f>IF(LEFT(RTD("cqg.rtd", ,"ContractData",$B$547&amp;C541, "Symbol",, "T"),3)="768","",RTD("cqg.rtd", ,"ContractData",$B$547&amp;C541, "Symbol",, "T"))</f>
        <v/>
      </c>
      <c r="E541" s="94" t="str">
        <f>IF(D541="","",RTD("cqg.rtd", ,"ContractData",D541, "LastPrice",, "T"))</f>
        <v/>
      </c>
      <c r="F541" s="94" t="str">
        <f>IF(D541="","",RTD("cqg.rtd", ,"ContractData",D541, "NetLastTrade",, "T"))</f>
        <v/>
      </c>
      <c r="G541" s="92" t="str">
        <f>IF(D541="","",RTD("cqg.rtd",,"StudyData",D541, "Vol", "VolType=Exchange,CoCType=Contract", "Vol","D","0","ALL",,,"False","T"))</f>
        <v/>
      </c>
      <c r="H541" s="92" t="str">
        <f>IF(D541="","",RTD("cqg.rtd",,"StudyData",D541, "Vol", "VolType=Exchange,CoCType=Contract", "Vol","D","-1","ALL",,,"False","T"))</f>
        <v/>
      </c>
      <c r="I541" s="92" t="str">
        <f t="shared" si="126"/>
        <v/>
      </c>
      <c r="J541" s="97"/>
      <c r="K541" s="98" t="str">
        <f>IF(D541="","",IF(ISERROR(RTD("cqg.rtd",,"ContractData",D541,"PerCentNetLastTrade",,"T")/100),"",RTD("cqg.rtd",,"ContractData",D541,"PerCentNetLastTrade",,"T")/100))</f>
        <v/>
      </c>
      <c r="L541" s="99" t="str">
        <f t="shared" si="129"/>
        <v/>
      </c>
    </row>
    <row r="542" spans="3:12" x14ac:dyDescent="0.25">
      <c r="C542" s="92">
        <f t="shared" si="125"/>
        <v>2450</v>
      </c>
      <c r="D542" s="92" t="str">
        <f>IF(LEFT(RTD("cqg.rtd", ,"ContractData",$B$547&amp;C542, "Symbol",, "T"),3)="768","",RTD("cqg.rtd", ,"ContractData",$B$547&amp;C542, "Symbol",, "T"))</f>
        <v>P.US.KOSU152450</v>
      </c>
      <c r="E542" s="94">
        <f>IF(D542="","",RTD("cqg.rtd", ,"ContractData",D542, "LastPrice",, "T"))</f>
        <v>3.9</v>
      </c>
      <c r="F542" s="94" t="str">
        <f>IF(D542="","",RTD("cqg.rtd", ,"ContractData",D542, "NetLastTrade",, "T"))</f>
        <v/>
      </c>
      <c r="G542" s="92" t="str">
        <f>IF(D542="","",RTD("cqg.rtd",,"StudyData",D542, "Vol", "VolType=Exchange,CoCType=Contract", "Vol","D","0","ALL",,,"False","T"))</f>
        <v/>
      </c>
      <c r="H542" s="92" t="str">
        <f>IF(D542="","",RTD("cqg.rtd",,"StudyData",D542, "Vol", "VolType=Exchange,CoCType=Contract", "Vol","D","-1","ALL",,,"False","T"))</f>
        <v/>
      </c>
      <c r="I542" s="92" t="str">
        <f t="shared" si="126"/>
        <v/>
      </c>
      <c r="J542" s="97"/>
      <c r="K542" s="98">
        <f>IF(D542="","",IF(ISERROR(RTD("cqg.rtd",,"ContractData",D542,"PerCentNetLastTrade",,"T")/100),"",RTD("cqg.rtd",,"ContractData",D542,"PerCentNetLastTrade",,"T")/100))</f>
        <v>-7.1428571428571438E-2</v>
      </c>
      <c r="L542" s="99" t="str">
        <f t="shared" si="129"/>
        <v/>
      </c>
    </row>
    <row r="543" spans="3:12" x14ac:dyDescent="0.25">
      <c r="C543" s="92">
        <f t="shared" si="125"/>
        <v>2475</v>
      </c>
      <c r="D543" s="92" t="str">
        <f>IF(LEFT(RTD("cqg.rtd", ,"ContractData",$B$547&amp;C543, "Symbol",, "T"),3)="768","",RTD("cqg.rtd", ,"ContractData",$B$547&amp;C543, "Symbol",, "T"))</f>
        <v/>
      </c>
      <c r="E543" s="94" t="str">
        <f>IF(D543="","",RTD("cqg.rtd", ,"ContractData",D543, "LastPrice",, "T"))</f>
        <v/>
      </c>
      <c r="F543" s="94" t="str">
        <f>IF(D543="","",RTD("cqg.rtd", ,"ContractData",D543, "NetLastTrade",, "T"))</f>
        <v/>
      </c>
      <c r="G543" s="92" t="str">
        <f>IF(D543="","",RTD("cqg.rtd",,"StudyData",D543, "Vol", "VolType=Exchange,CoCType=Contract", "Vol","D","0","ALL",,,"False","T"))</f>
        <v/>
      </c>
      <c r="H543" s="92" t="str">
        <f>IF(D543="","",RTD("cqg.rtd",,"StudyData",D543, "Vol", "VolType=Exchange,CoCType=Contract", "Vol","D","-1","ALL",,,"False","T"))</f>
        <v/>
      </c>
      <c r="I543" s="92" t="str">
        <f t="shared" si="126"/>
        <v/>
      </c>
      <c r="J543" s="97"/>
      <c r="K543" s="98" t="str">
        <f>IF(D543="","",IF(ISERROR(RTD("cqg.rtd",,"ContractData",D543,"PerCentNetLastTrade",,"T")/100),"",RTD("cqg.rtd",,"ContractData",D543,"PerCentNetLastTrade",,"T")/100))</f>
        <v/>
      </c>
      <c r="L543" s="99" t="str">
        <f t="shared" si="129"/>
        <v/>
      </c>
    </row>
    <row r="544" spans="3:12" x14ac:dyDescent="0.25">
      <c r="C544" s="92">
        <f t="shared" si="125"/>
        <v>2500</v>
      </c>
      <c r="D544" s="92" t="str">
        <f>IF(LEFT(RTD("cqg.rtd", ,"ContractData",$B$547&amp;C544, "Symbol",, "T"),3)="768","",RTD("cqg.rtd", ,"ContractData",$B$547&amp;C544, "Symbol",, "T"))</f>
        <v>P.US.KOSU152500</v>
      </c>
      <c r="E544" s="94">
        <f>IF(D544="","",RTD("cqg.rtd", ,"ContractData",D544, "LastPrice",, "T"))</f>
        <v>5.5</v>
      </c>
      <c r="F544" s="94" t="str">
        <f>IF(D544="","",RTD("cqg.rtd", ,"ContractData",D544, "NetLastTrade",, "T"))</f>
        <v/>
      </c>
      <c r="G544" s="92" t="str">
        <f>IF(D544="","",RTD("cqg.rtd",,"StudyData",D544, "Vol", "VolType=Exchange,CoCType=Contract", "Vol","D","0","ALL",,,"False","T"))</f>
        <v/>
      </c>
      <c r="H544" s="92" t="str">
        <f>IF(D544="","",RTD("cqg.rtd",,"StudyData",D544, "Vol", "VolType=Exchange,CoCType=Contract", "Vol","D","-1","ALL",,,"False","T"))</f>
        <v/>
      </c>
      <c r="I544" s="92" t="str">
        <f t="shared" si="126"/>
        <v/>
      </c>
      <c r="J544" s="97"/>
      <c r="K544" s="98">
        <f>IF(D544="","",IF(ISERROR(RTD("cqg.rtd",,"ContractData",D544,"PerCentNetLastTrade",,"T")/100),"",RTD("cqg.rtd",,"ContractData",D544,"PerCentNetLastTrade",,"T")/100))</f>
        <v>-5.1724137931034482E-2</v>
      </c>
      <c r="L544" s="99" t="str">
        <f t="shared" si="129"/>
        <v/>
      </c>
    </row>
    <row r="545" spans="2:12" x14ac:dyDescent="0.25">
      <c r="C545" s="92">
        <f t="shared" si="125"/>
        <v>2525</v>
      </c>
      <c r="D545" s="92" t="str">
        <f>IF(LEFT(RTD("cqg.rtd", ,"ContractData",$B$547&amp;C545, "Symbol",, "T"),3)="768","",RTD("cqg.rtd", ,"ContractData",$B$547&amp;C545, "Symbol",, "T"))</f>
        <v/>
      </c>
      <c r="E545" s="94" t="str">
        <f>IF(D545="","",RTD("cqg.rtd", ,"ContractData",D545, "LastPrice",, "T"))</f>
        <v/>
      </c>
      <c r="F545" s="94" t="str">
        <f>IF(D545="","",RTD("cqg.rtd", ,"ContractData",D545, "NetLastTrade",, "T"))</f>
        <v/>
      </c>
      <c r="G545" s="92" t="str">
        <f>IF(D545="","",RTD("cqg.rtd",,"StudyData",D545, "Vol", "VolType=Exchange,CoCType=Contract", "Vol","D","0","ALL",,,"False","T"))</f>
        <v/>
      </c>
      <c r="H545" s="92" t="str">
        <f>IF(D545="","",RTD("cqg.rtd",,"StudyData",D545, "Vol", "VolType=Exchange,CoCType=Contract", "Vol","D","-1","ALL",,,"False","T"))</f>
        <v/>
      </c>
      <c r="I545" s="92" t="str">
        <f t="shared" si="126"/>
        <v/>
      </c>
      <c r="J545" s="97"/>
      <c r="K545" s="98" t="str">
        <f>IF(D545="","",IF(ISERROR(RTD("cqg.rtd",,"ContractData",D545,"PerCentNetLastTrade",,"T")/100),"",RTD("cqg.rtd",,"ContractData",D545,"PerCentNetLastTrade",,"T")/100))</f>
        <v/>
      </c>
      <c r="L545" s="99" t="str">
        <f t="shared" si="129"/>
        <v/>
      </c>
    </row>
    <row r="546" spans="2:12" x14ac:dyDescent="0.25">
      <c r="C546" s="92">
        <f>IF(LEFT($B$267,3)="768","",C547-25)</f>
        <v>2550</v>
      </c>
      <c r="D546" s="92" t="str">
        <f>IF(LEFT(RTD("cqg.rtd", ,"ContractData",$B$547&amp;C546, "Symbol",, "T"),3)="768","",RTD("cqg.rtd", ,"ContractData",$B$547&amp;C546, "Symbol",, "T"))</f>
        <v>P.US.KOSU152550</v>
      </c>
      <c r="E546" s="94">
        <f>IF(D546="","",RTD("cqg.rtd", ,"ContractData",D546, "LastPrice",, "T"))</f>
        <v>7.4</v>
      </c>
      <c r="F546" s="94" t="str">
        <f>IF(D546="","",RTD("cqg.rtd", ,"ContractData",D546, "NetLastTrade",, "T"))</f>
        <v/>
      </c>
      <c r="G546" s="92" t="str">
        <f>IF(D546="","",RTD("cqg.rtd",,"StudyData",D546, "Vol", "VolType=Exchange,CoCType=Contract", "Vol","D","0","ALL",,,"False","T"))</f>
        <v/>
      </c>
      <c r="H546" s="92" t="str">
        <f>IF(D546="","",RTD("cqg.rtd",,"StudyData",D546, "Vol", "VolType=Exchange,CoCType=Contract", "Vol","D","-1","ALL",,,"False","T"))</f>
        <v/>
      </c>
      <c r="I546" s="92" t="str">
        <f t="shared" si="126"/>
        <v/>
      </c>
      <c r="J546" s="97"/>
      <c r="K546" s="98">
        <f>IF(D546="","",IF(ISERROR(RTD("cqg.rtd",,"ContractData",D546,"PerCentNetLastTrade",,"T")/100),"",RTD("cqg.rtd",,"ContractData",D546,"PerCentNetLastTrade",,"T")/100))</f>
        <v>-3.896103896103896E-2</v>
      </c>
      <c r="L546" s="99" t="str">
        <f t="shared" si="129"/>
        <v/>
      </c>
    </row>
    <row r="547" spans="2:12" x14ac:dyDescent="0.25">
      <c r="B547" s="92" t="str">
        <f>LEFT(RTD("cqg.rtd", ,"ContractData", "P.US.KOS?8", "Symbol",, "T"),11)</f>
        <v>P.US.KOSU15</v>
      </c>
      <c r="C547" s="92" t="str">
        <f>IF(LEFT($B$267,3)="768","",RIGHT(RTD("cqg.rtd", ,"ContractData", "P.US.KOS?4", "Symbol",, "T"),4))</f>
        <v>2575</v>
      </c>
      <c r="D547" s="92" t="str">
        <f>IF(LEFT(RTD("cqg.rtd", ,"ContractData",$B$547&amp;C547, "Symbol",, "T"),3)="768","",RTD("cqg.rtd", ,"ContractData",$B$547&amp;C547, "Symbol",, "T"))</f>
        <v/>
      </c>
      <c r="E547" s="94" t="str">
        <f>IF(D547="","",RTD("cqg.rtd", ,"ContractData",D547, "LastPrice",, "T"))</f>
        <v/>
      </c>
      <c r="F547" s="94" t="str">
        <f>IF(D547="","",RTD("cqg.rtd", ,"ContractData",D547, "NetLastTrade",, "T"))</f>
        <v/>
      </c>
      <c r="G547" s="92" t="str">
        <f>IF(D547="","",RTD("cqg.rtd",,"StudyData",D547, "Vol", "VolType=Exchange,CoCType=Contract", "Vol","D","0","ALL",,,"False","T"))</f>
        <v/>
      </c>
      <c r="H547" s="92" t="str">
        <f>IF(D547="","",RTD("cqg.rtd",,"StudyData",D547, "Vol", "VolType=Exchange,CoCType=Contract", "Vol","D","-1","ALL",,,"False","T"))</f>
        <v/>
      </c>
      <c r="I547" s="92" t="str">
        <f t="shared" si="126"/>
        <v/>
      </c>
      <c r="J547" s="97"/>
      <c r="K547" s="98" t="str">
        <f>IF(D547="","",IF(ISERROR(RTD("cqg.rtd",,"ContractData",D547,"PerCentNetLastTrade",,"T")/100),"",RTD("cqg.rtd",,"ContractData",D547,"PerCentNetLastTrade",,"T")/100))</f>
        <v/>
      </c>
      <c r="L547" s="99" t="str">
        <f t="shared" si="129"/>
        <v/>
      </c>
    </row>
    <row r="548" spans="2:12" x14ac:dyDescent="0.25">
      <c r="C548" s="92">
        <f>IF(LEFT($B$267,3)="768","",C547+25)</f>
        <v>2600</v>
      </c>
      <c r="D548" s="92" t="str">
        <f>IF(LEFT(RTD("cqg.rtd", ,"ContractData",$B$547&amp;C548, "Symbol",, "T"),3)="768","",RTD("cqg.rtd", ,"ContractData",$B$547&amp;C548, "Symbol",, "T"))</f>
        <v>P.US.KOSU152600</v>
      </c>
      <c r="E548" s="94">
        <f>IF(D548="","",RTD("cqg.rtd", ,"ContractData",D548, "LastPrice",, "T"))</f>
        <v>9.5500000000000007</v>
      </c>
      <c r="F548" s="94">
        <f>IF(D548="","",RTD("cqg.rtd", ,"ContractData",D548, "NetLastTrade",, "T"))</f>
        <v>3</v>
      </c>
      <c r="G548" s="92" t="str">
        <f>IF(D548="","",RTD("cqg.rtd",,"StudyData",D548, "Vol", "VolType=Exchange,CoCType=Contract", "Vol","D","0","ALL",,,"False","T"))</f>
        <v/>
      </c>
      <c r="H548" s="92" t="str">
        <f>IF(D548="","",RTD("cqg.rtd",,"StudyData",D548, "Vol", "VolType=Exchange,CoCType=Contract", "Vol","D","-1","ALL",,,"False","T"))</f>
        <v/>
      </c>
      <c r="I548" s="92" t="str">
        <f t="shared" si="126"/>
        <v/>
      </c>
      <c r="J548" s="97"/>
      <c r="K548" s="98">
        <f>IF(D548="","",IF(ISERROR(RTD("cqg.rtd",,"ContractData",D548,"PerCentNetLastTrade",,"T")/100),"",RTD("cqg.rtd",,"ContractData",D548,"PerCentNetLastTrade",,"T")/100))</f>
        <v>-3.045685279187817E-2</v>
      </c>
      <c r="L548" s="99" t="str">
        <f t="shared" si="129"/>
        <v/>
      </c>
    </row>
    <row r="549" spans="2:12" x14ac:dyDescent="0.25">
      <c r="C549" s="92">
        <f t="shared" ref="C549:C563" si="130">IF(LEFT($B$267,3)="768","",C548+25)</f>
        <v>2625</v>
      </c>
      <c r="D549" s="92" t="str">
        <f>IF(LEFT(RTD("cqg.rtd", ,"ContractData",$B$547&amp;C549, "Symbol",, "T"),3)="768","",RTD("cqg.rtd", ,"ContractData",$B$547&amp;C549, "Symbol",, "T"))</f>
        <v/>
      </c>
      <c r="E549" s="94" t="str">
        <f>IF(D549="","",RTD("cqg.rtd", ,"ContractData",D549, "LastPrice",, "T"))</f>
        <v/>
      </c>
      <c r="F549" s="94" t="str">
        <f>IF(D549="","",RTD("cqg.rtd", ,"ContractData",D549, "NetLastTrade",, "T"))</f>
        <v/>
      </c>
      <c r="G549" s="92" t="str">
        <f>IF(D549="","",RTD("cqg.rtd",,"StudyData",D549, "Vol", "VolType=Exchange,CoCType=Contract", "Vol","D","0","ALL",,,"False","T"))</f>
        <v/>
      </c>
      <c r="H549" s="92" t="str">
        <f>IF(D549="","",RTD("cqg.rtd",,"StudyData",D549, "Vol", "VolType=Exchange,CoCType=Contract", "Vol","D","-1","ALL",,,"False","T"))</f>
        <v/>
      </c>
      <c r="I549" s="92" t="str">
        <f t="shared" si="126"/>
        <v/>
      </c>
      <c r="J549" s="97"/>
      <c r="K549" s="98" t="str">
        <f>IF(D549="","",IF(ISERROR(RTD("cqg.rtd",,"ContractData",D549,"PerCentNetLastTrade",,"T")/100),"",RTD("cqg.rtd",,"ContractData",D549,"PerCentNetLastTrade",,"T")/100))</f>
        <v/>
      </c>
      <c r="L549" s="99" t="str">
        <f t="shared" si="129"/>
        <v/>
      </c>
    </row>
    <row r="550" spans="2:12" x14ac:dyDescent="0.25">
      <c r="C550" s="92">
        <f t="shared" si="130"/>
        <v>2650</v>
      </c>
      <c r="D550" s="92" t="str">
        <f>IF(LEFT(RTD("cqg.rtd", ,"ContractData",$B$547&amp;C550, "Symbol",, "T"),3)="768","",RTD("cqg.rtd", ,"ContractData",$B$547&amp;C550, "Symbol",, "T"))</f>
        <v>P.US.KOSU152650</v>
      </c>
      <c r="E550" s="94">
        <f>IF(D550="","",RTD("cqg.rtd", ,"ContractData",D550, "LastPrice",, "T"))</f>
        <v>12.200000000000001</v>
      </c>
      <c r="F550" s="94" t="str">
        <f>IF(D550="","",RTD("cqg.rtd", ,"ContractData",D550, "NetLastTrade",, "T"))</f>
        <v/>
      </c>
      <c r="G550" s="92" t="str">
        <f>IF(D550="","",RTD("cqg.rtd",,"StudyData",D550, "Vol", "VolType=Exchange,CoCType=Contract", "Vol","D","0","ALL",,,"False","T"))</f>
        <v/>
      </c>
      <c r="H550" s="92" t="str">
        <f>IF(D550="","",RTD("cqg.rtd",,"StudyData",D550, "Vol", "VolType=Exchange,CoCType=Contract", "Vol","D","-1","ALL",,,"False","T"))</f>
        <v/>
      </c>
      <c r="I550" s="92" t="str">
        <f t="shared" si="126"/>
        <v/>
      </c>
      <c r="J550" s="97"/>
      <c r="K550" s="98">
        <f>IF(D550="","",IF(ISERROR(RTD("cqg.rtd",,"ContractData",D550,"PerCentNetLastTrade",,"T")/100),"",RTD("cqg.rtd",,"ContractData",D550,"PerCentNetLastTrade",,"T")/100))</f>
        <v>-2.4E-2</v>
      </c>
      <c r="L550" s="99" t="str">
        <f t="shared" si="129"/>
        <v/>
      </c>
    </row>
    <row r="551" spans="2:12" x14ac:dyDescent="0.25">
      <c r="C551" s="92">
        <f t="shared" si="130"/>
        <v>2675</v>
      </c>
      <c r="D551" s="92" t="str">
        <f>IF(LEFT(RTD("cqg.rtd", ,"ContractData",$B$547&amp;C551, "Symbol",, "T"),3)="768","",RTD("cqg.rtd", ,"ContractData",$B$547&amp;C551, "Symbol",, "T"))</f>
        <v/>
      </c>
      <c r="E551" s="94" t="str">
        <f>IF(D551="","",RTD("cqg.rtd", ,"ContractData",D551, "LastPrice",, "T"))</f>
        <v/>
      </c>
      <c r="F551" s="94" t="str">
        <f>IF(D551="","",RTD("cqg.rtd", ,"ContractData",D551, "NetLastTrade",, "T"))</f>
        <v/>
      </c>
      <c r="G551" s="92" t="str">
        <f>IF(D551="","",RTD("cqg.rtd",,"StudyData",D551, "Vol", "VolType=Exchange,CoCType=Contract", "Vol","D","0","ALL",,,"False","T"))</f>
        <v/>
      </c>
      <c r="H551" s="92" t="str">
        <f>IF(D551="","",RTD("cqg.rtd",,"StudyData",D551, "Vol", "VolType=Exchange,CoCType=Contract", "Vol","D","-1","ALL",,,"False","T"))</f>
        <v/>
      </c>
      <c r="I551" s="92" t="str">
        <f t="shared" si="126"/>
        <v/>
      </c>
      <c r="J551" s="97"/>
      <c r="K551" s="98" t="str">
        <f>IF(D551="","",IF(ISERROR(RTD("cqg.rtd",,"ContractData",D551,"PerCentNetLastTrade",,"T")/100),"",RTD("cqg.rtd",,"ContractData",D551,"PerCentNetLastTrade",,"T")/100))</f>
        <v/>
      </c>
      <c r="L551" s="99" t="str">
        <f t="shared" si="129"/>
        <v/>
      </c>
    </row>
    <row r="552" spans="2:12" x14ac:dyDescent="0.25">
      <c r="C552" s="92">
        <f t="shared" si="130"/>
        <v>2700</v>
      </c>
      <c r="D552" s="92" t="str">
        <f>IF(LEFT(RTD("cqg.rtd", ,"ContractData",$B$547&amp;C552, "Symbol",, "T"),3)="768","",RTD("cqg.rtd", ,"ContractData",$B$547&amp;C552, "Symbol",, "T"))</f>
        <v>P.US.KOSU152700</v>
      </c>
      <c r="E552" s="94">
        <f>IF(D552="","",RTD("cqg.rtd", ,"ContractData",D552, "LastPrice",, "T"))</f>
        <v>15.15</v>
      </c>
      <c r="F552" s="94" t="str">
        <f>IF(D552="","",RTD("cqg.rtd", ,"ContractData",D552, "NetLastTrade",, "T"))</f>
        <v/>
      </c>
      <c r="G552" s="92" t="str">
        <f>IF(D552="","",RTD("cqg.rtd",,"StudyData",D552, "Vol", "VolType=Exchange,CoCType=Contract", "Vol","D","0","ALL",,,"False","T"))</f>
        <v/>
      </c>
      <c r="H552" s="92" t="str">
        <f>IF(D552="","",RTD("cqg.rtd",,"StudyData",D552, "Vol", "VolType=Exchange,CoCType=Contract", "Vol","D","-1","ALL",,,"False","T"))</f>
        <v/>
      </c>
      <c r="I552" s="92" t="str">
        <f t="shared" si="126"/>
        <v/>
      </c>
      <c r="J552" s="97"/>
      <c r="K552" s="98">
        <f>IF(D552="","",IF(ISERROR(RTD("cqg.rtd",,"ContractData",D552,"PerCentNetLastTrade",,"T")/100),"",RTD("cqg.rtd",,"ContractData",D552,"PerCentNetLastTrade",,"T")/100))</f>
        <v>-1.6233766233766232E-2</v>
      </c>
      <c r="L552" s="99" t="str">
        <f t="shared" si="129"/>
        <v/>
      </c>
    </row>
    <row r="553" spans="2:12" x14ac:dyDescent="0.25">
      <c r="C553" s="92">
        <f t="shared" si="130"/>
        <v>2725</v>
      </c>
      <c r="D553" s="92" t="str">
        <f>IF(LEFT(RTD("cqg.rtd", ,"ContractData",$B$547&amp;C553, "Symbol",, "T"),3)="768","",RTD("cqg.rtd", ,"ContractData",$B$547&amp;C553, "Symbol",, "T"))</f>
        <v/>
      </c>
      <c r="E553" s="94" t="str">
        <f>IF(D553="","",RTD("cqg.rtd", ,"ContractData",D553, "LastPrice",, "T"))</f>
        <v/>
      </c>
      <c r="F553" s="94" t="str">
        <f>IF(D553="","",RTD("cqg.rtd", ,"ContractData",D553, "NetLastTrade",, "T"))</f>
        <v/>
      </c>
      <c r="G553" s="92" t="str">
        <f>IF(D553="","",RTD("cqg.rtd",,"StudyData",D553, "Vol", "VolType=Exchange,CoCType=Contract", "Vol","D","0","ALL",,,"False","T"))</f>
        <v/>
      </c>
      <c r="H553" s="92" t="str">
        <f>IF(D553="","",RTD("cqg.rtd",,"StudyData",D553, "Vol", "VolType=Exchange,CoCType=Contract", "Vol","D","-1","ALL",,,"False","T"))</f>
        <v/>
      </c>
      <c r="I553" s="92" t="str">
        <f t="shared" si="126"/>
        <v/>
      </c>
      <c r="J553" s="97"/>
      <c r="K553" s="98" t="str">
        <f>IF(D553="","",IF(ISERROR(RTD("cqg.rtd",,"ContractData",D553,"PerCentNetLastTrade",,"T")/100),"",RTD("cqg.rtd",,"ContractData",D553,"PerCentNetLastTrade",,"T")/100))</f>
        <v/>
      </c>
      <c r="L553" s="99" t="str">
        <f t="shared" si="129"/>
        <v/>
      </c>
    </row>
    <row r="554" spans="2:12" x14ac:dyDescent="0.25">
      <c r="C554" s="92">
        <f t="shared" si="130"/>
        <v>2750</v>
      </c>
      <c r="D554" s="92" t="str">
        <f>IF(LEFT(RTD("cqg.rtd", ,"ContractData",$B$547&amp;C554, "Symbol",, "T"),3)="768","",RTD("cqg.rtd", ,"ContractData",$B$547&amp;C554, "Symbol",, "T"))</f>
        <v>P.US.KOSU152750</v>
      </c>
      <c r="E554" s="94">
        <f>IF(D554="","",RTD("cqg.rtd", ,"ContractData",D554, "LastPrice",, "T"))</f>
        <v>18.350000000000001</v>
      </c>
      <c r="F554" s="94" t="str">
        <f>IF(D554="","",RTD("cqg.rtd", ,"ContractData",D554, "NetLastTrade",, "T"))</f>
        <v/>
      </c>
      <c r="G554" s="92" t="str">
        <f>IF(D554="","",RTD("cqg.rtd",,"StudyData",D554, "Vol", "VolType=Exchange,CoCType=Contract", "Vol","D","0","ALL",,,"False","T"))</f>
        <v/>
      </c>
      <c r="H554" s="92" t="str">
        <f>IF(D554="","",RTD("cqg.rtd",,"StudyData",D554, "Vol", "VolType=Exchange,CoCType=Contract", "Vol","D","-1","ALL",,,"False","T"))</f>
        <v/>
      </c>
      <c r="I554" s="92" t="str">
        <f t="shared" si="126"/>
        <v/>
      </c>
      <c r="J554" s="97"/>
      <c r="K554" s="98">
        <f>IF(D554="","",IF(ISERROR(RTD("cqg.rtd",,"ContractData",D554,"PerCentNetLastTrade",,"T")/100),"",RTD("cqg.rtd",,"ContractData",D554,"PerCentNetLastTrade",,"T")/100))</f>
        <v>-1.3440860215053762E-2</v>
      </c>
      <c r="L554" s="99" t="str">
        <f t="shared" si="129"/>
        <v/>
      </c>
    </row>
    <row r="555" spans="2:12" x14ac:dyDescent="0.25">
      <c r="C555" s="92">
        <f t="shared" si="130"/>
        <v>2775</v>
      </c>
      <c r="D555" s="92" t="str">
        <f>IF(LEFT(RTD("cqg.rtd", ,"ContractData",$B$547&amp;C555, "Symbol",, "T"),3)="768","",RTD("cqg.rtd", ,"ContractData",$B$547&amp;C555, "Symbol",, "T"))</f>
        <v/>
      </c>
      <c r="E555" s="94" t="str">
        <f>IF(D555="","",RTD("cqg.rtd", ,"ContractData",D555, "LastPrice",, "T"))</f>
        <v/>
      </c>
      <c r="F555" s="94" t="str">
        <f>IF(D555="","",RTD("cqg.rtd", ,"ContractData",D555, "NetLastTrade",, "T"))</f>
        <v/>
      </c>
      <c r="G555" s="92" t="str">
        <f>IF(D555="","",RTD("cqg.rtd",,"StudyData",D555, "Vol", "VolType=Exchange,CoCType=Contract", "Vol","D","0","ALL",,,"False","T"))</f>
        <v/>
      </c>
      <c r="H555" s="92" t="str">
        <f>IF(D555="","",RTD("cqg.rtd",,"StudyData",D555, "Vol", "VolType=Exchange,CoCType=Contract", "Vol","D","-1","ALL",,,"False","T"))</f>
        <v/>
      </c>
      <c r="I555" s="92" t="str">
        <f t="shared" si="126"/>
        <v/>
      </c>
      <c r="J555" s="97"/>
      <c r="K555" s="98" t="str">
        <f>IF(D555="","",IF(ISERROR(RTD("cqg.rtd",,"ContractData",D555,"PerCentNetLastTrade",,"T")/100),"",RTD("cqg.rtd",,"ContractData",D555,"PerCentNetLastTrade",,"T")/100))</f>
        <v/>
      </c>
      <c r="L555" s="99" t="str">
        <f t="shared" si="129"/>
        <v/>
      </c>
    </row>
    <row r="556" spans="2:12" x14ac:dyDescent="0.25">
      <c r="C556" s="92">
        <f t="shared" si="130"/>
        <v>2800</v>
      </c>
      <c r="D556" s="92" t="str">
        <f>IF(LEFT(RTD("cqg.rtd", ,"ContractData",$B$547&amp;C556, "Symbol",, "T"),3)="768","",RTD("cqg.rtd", ,"ContractData",$B$547&amp;C556, "Symbol",, "T"))</f>
        <v>P.US.KOSU152800</v>
      </c>
      <c r="E556" s="94">
        <f>IF(D556="","",RTD("cqg.rtd", ,"ContractData",D556, "LastPrice",, "T"))</f>
        <v>22</v>
      </c>
      <c r="F556" s="94" t="str">
        <f>IF(D556="","",RTD("cqg.rtd", ,"ContractData",D556, "NetLastTrade",, "T"))</f>
        <v/>
      </c>
      <c r="G556" s="92" t="str">
        <f>IF(D556="","",RTD("cqg.rtd",,"StudyData",D556, "Vol", "VolType=Exchange,CoCType=Contract", "Vol","D","0","ALL",,,"False","T"))</f>
        <v/>
      </c>
      <c r="H556" s="92" t="str">
        <f>IF(D556="","",RTD("cqg.rtd",,"StudyData",D556, "Vol", "VolType=Exchange,CoCType=Contract", "Vol","D","-1","ALL",,,"False","T"))</f>
        <v/>
      </c>
      <c r="I556" s="92" t="str">
        <f t="shared" si="126"/>
        <v/>
      </c>
      <c r="J556" s="97"/>
      <c r="K556" s="98">
        <f>IF(D556="","",IF(ISERROR(RTD("cqg.rtd",,"ContractData",D556,"PerCentNetLastTrade",,"T")/100),"",RTD("cqg.rtd",,"ContractData",D556,"PerCentNetLastTrade",,"T")/100))</f>
        <v>-6.7720090293453723E-3</v>
      </c>
      <c r="L556" s="99" t="str">
        <f t="shared" si="129"/>
        <v/>
      </c>
    </row>
    <row r="557" spans="2:12" x14ac:dyDescent="0.25">
      <c r="C557" s="92">
        <f t="shared" si="130"/>
        <v>2825</v>
      </c>
      <c r="D557" s="92" t="str">
        <f>IF(LEFT(RTD("cqg.rtd", ,"ContractData",$B$547&amp;C557, "Symbol",, "T"),3)="768","",RTD("cqg.rtd", ,"ContractData",$B$547&amp;C557, "Symbol",, "T"))</f>
        <v/>
      </c>
      <c r="E557" s="94" t="str">
        <f>IF(D557="","",RTD("cqg.rtd", ,"ContractData",D557, "LastPrice",, "T"))</f>
        <v/>
      </c>
      <c r="F557" s="94" t="str">
        <f>IF(D557="","",RTD("cqg.rtd", ,"ContractData",D557, "NetLastTrade",, "T"))</f>
        <v/>
      </c>
      <c r="G557" s="92" t="str">
        <f>IF(D557="","",RTD("cqg.rtd",,"StudyData",D557, "Vol", "VolType=Exchange,CoCType=Contract", "Vol","D","0","ALL",,,"False","T"))</f>
        <v/>
      </c>
      <c r="H557" s="92" t="str">
        <f>IF(D557="","",RTD("cqg.rtd",,"StudyData",D557, "Vol", "VolType=Exchange,CoCType=Contract", "Vol","D","-1","ALL",,,"False","T"))</f>
        <v/>
      </c>
      <c r="I557" s="92" t="str">
        <f t="shared" si="126"/>
        <v/>
      </c>
      <c r="J557" s="97"/>
      <c r="K557" s="98" t="str">
        <f>IF(D557="","",IF(ISERROR(RTD("cqg.rtd",,"ContractData",D557,"PerCentNetLastTrade",,"T")/100),"",RTD("cqg.rtd",,"ContractData",D557,"PerCentNetLastTrade",,"T")/100))</f>
        <v/>
      </c>
      <c r="L557" s="99" t="str">
        <f t="shared" si="129"/>
        <v/>
      </c>
    </row>
    <row r="558" spans="2:12" x14ac:dyDescent="0.25">
      <c r="C558" s="92">
        <f t="shared" si="130"/>
        <v>2850</v>
      </c>
      <c r="D558" s="92" t="str">
        <f>IF(LEFT(RTD("cqg.rtd", ,"ContractData",$B$547&amp;C558, "Symbol",, "T"),3)="768","",RTD("cqg.rtd", ,"ContractData",$B$547&amp;C558, "Symbol",, "T"))</f>
        <v>P.US.KOSU152850</v>
      </c>
      <c r="E558" s="94">
        <f>IF(D558="","",RTD("cqg.rtd", ,"ContractData",D558, "LastPrice",, "T"))</f>
        <v>25.85</v>
      </c>
      <c r="F558" s="94" t="str">
        <f>IF(D558="","",RTD("cqg.rtd", ,"ContractData",D558, "NetLastTrade",, "T"))</f>
        <v/>
      </c>
      <c r="G558" s="92" t="str">
        <f>IF(D558="","",RTD("cqg.rtd",,"StudyData",D558, "Vol", "VolType=Exchange,CoCType=Contract", "Vol","D","0","ALL",,,"False","T"))</f>
        <v/>
      </c>
      <c r="H558" s="92" t="str">
        <f>IF(D558="","",RTD("cqg.rtd",,"StudyData",D558, "Vol", "VolType=Exchange,CoCType=Contract", "Vol","D","-1","ALL",,,"False","T"))</f>
        <v/>
      </c>
      <c r="I558" s="92" t="str">
        <f t="shared" si="126"/>
        <v/>
      </c>
      <c r="J558" s="97"/>
      <c r="K558" s="98">
        <f>IF(D558="","",IF(ISERROR(RTD("cqg.rtd",,"ContractData",D558,"PerCentNetLastTrade",,"T")/100),"",RTD("cqg.rtd",,"ContractData",D558,"PerCentNetLastTrade",,"T")/100))</f>
        <v>0</v>
      </c>
      <c r="L558" s="99" t="str">
        <f t="shared" si="129"/>
        <v/>
      </c>
    </row>
    <row r="559" spans="2:12" x14ac:dyDescent="0.25">
      <c r="C559" s="92">
        <f t="shared" si="130"/>
        <v>2875</v>
      </c>
      <c r="D559" s="92" t="str">
        <f>IF(LEFT(RTD("cqg.rtd", ,"ContractData",$B$547&amp;C559, "Symbol",, "T"),3)="768","",RTD("cqg.rtd", ,"ContractData",$B$547&amp;C559, "Symbol",, "T"))</f>
        <v/>
      </c>
      <c r="E559" s="94" t="str">
        <f>IF(D559="","",RTD("cqg.rtd", ,"ContractData",D559, "LastPrice",, "T"))</f>
        <v/>
      </c>
      <c r="F559" s="94" t="str">
        <f>IF(D559="","",RTD("cqg.rtd", ,"ContractData",D559, "NetLastTrade",, "T"))</f>
        <v/>
      </c>
      <c r="G559" s="92" t="str">
        <f>IF(D559="","",RTD("cqg.rtd",,"StudyData",D559, "Vol", "VolType=Exchange,CoCType=Contract", "Vol","D","0","ALL",,,"False","T"))</f>
        <v/>
      </c>
      <c r="H559" s="92" t="str">
        <f>IF(D559="","",RTD("cqg.rtd",,"StudyData",D559, "Vol", "VolType=Exchange,CoCType=Contract", "Vol","D","-1","ALL",,,"False","T"))</f>
        <v/>
      </c>
      <c r="I559" s="92" t="str">
        <f t="shared" si="126"/>
        <v/>
      </c>
      <c r="J559" s="97"/>
      <c r="K559" s="98" t="str">
        <f>IF(D559="","",IF(ISERROR(RTD("cqg.rtd",,"ContractData",D559,"PerCentNetLastTrade",,"T")/100),"",RTD("cqg.rtd",,"ContractData",D559,"PerCentNetLastTrade",,"T")/100))</f>
        <v/>
      </c>
      <c r="L559" s="99" t="str">
        <f t="shared" si="129"/>
        <v/>
      </c>
    </row>
    <row r="560" spans="2:12" x14ac:dyDescent="0.25">
      <c r="C560" s="92">
        <f t="shared" si="130"/>
        <v>2900</v>
      </c>
      <c r="D560" s="92" t="str">
        <f>IF(LEFT(RTD("cqg.rtd", ,"ContractData",$B$547&amp;C560, "Symbol",, "T"),3)="768","",RTD("cqg.rtd", ,"ContractData",$B$547&amp;C560, "Symbol",, "T"))</f>
        <v>P.US.KOSU152900</v>
      </c>
      <c r="E560" s="94">
        <f>IF(D560="","",RTD("cqg.rtd", ,"ContractData",D560, "LastPrice",, "T"))</f>
        <v>29.95</v>
      </c>
      <c r="F560" s="94" t="str">
        <f>IF(D560="","",RTD("cqg.rtd", ,"ContractData",D560, "NetLastTrade",, "T"))</f>
        <v/>
      </c>
      <c r="G560" s="92" t="str">
        <f>IF(D560="","",RTD("cqg.rtd",,"StudyData",D560, "Vol", "VolType=Exchange,CoCType=Contract", "Vol","D","0","ALL",,,"False","T"))</f>
        <v/>
      </c>
      <c r="H560" s="92" t="str">
        <f>IF(D560="","",RTD("cqg.rtd",,"StudyData",D560, "Vol", "VolType=Exchange,CoCType=Contract", "Vol","D","-1","ALL",,,"False","T"))</f>
        <v/>
      </c>
      <c r="I560" s="92" t="str">
        <f t="shared" si="126"/>
        <v/>
      </c>
      <c r="J560" s="97"/>
      <c r="K560" s="98">
        <f>IF(D560="","",IF(ISERROR(RTD("cqg.rtd",,"ContractData",D560,"PerCentNetLastTrade",,"T")/100),"",RTD("cqg.rtd",,"ContractData",D560,"PerCentNetLastTrade",,"T")/100))</f>
        <v>0</v>
      </c>
      <c r="L560" s="99" t="str">
        <f t="shared" si="129"/>
        <v/>
      </c>
    </row>
    <row r="561" spans="3:12" x14ac:dyDescent="0.25">
      <c r="C561" s="92">
        <f t="shared" si="130"/>
        <v>2925</v>
      </c>
      <c r="D561" s="92" t="str">
        <f>IF(LEFT(RTD("cqg.rtd", ,"ContractData",$B$547&amp;C561, "Symbol",, "T"),3)="768","",RTD("cqg.rtd", ,"ContractData",$B$547&amp;C561, "Symbol",, "T"))</f>
        <v/>
      </c>
      <c r="E561" s="94" t="str">
        <f>IF(D561="","",RTD("cqg.rtd", ,"ContractData",D561, "LastPrice",, "T"))</f>
        <v/>
      </c>
      <c r="F561" s="94" t="str">
        <f>IF(D561="","",RTD("cqg.rtd", ,"ContractData",D561, "NetLastTrade",, "T"))</f>
        <v/>
      </c>
      <c r="G561" s="92" t="str">
        <f>IF(D561="","",RTD("cqg.rtd",,"StudyData",D561, "Vol", "VolType=Exchange,CoCType=Contract", "Vol","D","0","ALL",,,"False","T"))</f>
        <v/>
      </c>
      <c r="H561" s="92" t="str">
        <f>IF(D561="","",RTD("cqg.rtd",,"StudyData",D561, "Vol", "VolType=Exchange,CoCType=Contract", "Vol","D","-1","ALL",,,"False","T"))</f>
        <v/>
      </c>
      <c r="I561" s="92" t="str">
        <f t="shared" si="126"/>
        <v/>
      </c>
      <c r="J561" s="97"/>
      <c r="K561" s="98" t="str">
        <f>IF(D561="","",IF(ISERROR(RTD("cqg.rtd",,"ContractData",D561,"PerCentNetLastTrade",,"T")/100),"",RTD("cqg.rtd",,"ContractData",D561,"PerCentNetLastTrade",,"T")/100))</f>
        <v/>
      </c>
      <c r="L561" s="99" t="str">
        <f t="shared" si="129"/>
        <v/>
      </c>
    </row>
    <row r="562" spans="3:12" x14ac:dyDescent="0.25">
      <c r="C562" s="92">
        <f t="shared" si="130"/>
        <v>2950</v>
      </c>
      <c r="D562" s="92" t="str">
        <f>IF(LEFT(RTD("cqg.rtd", ,"ContractData",$B$547&amp;C562, "Symbol",, "T"),3)="768","",RTD("cqg.rtd", ,"ContractData",$B$547&amp;C562, "Symbol",, "T"))</f>
        <v>P.US.KOSU152950</v>
      </c>
      <c r="E562" s="94">
        <f>IF(D562="","",RTD("cqg.rtd", ,"ContractData",D562, "LastPrice",, "T"))</f>
        <v>34.25</v>
      </c>
      <c r="F562" s="94">
        <f>IF(D562="","",RTD("cqg.rtd", ,"ContractData",D562, "NetLastTrade",, "T"))</f>
        <v>0.25</v>
      </c>
      <c r="G562" s="92" t="str">
        <f>IF(D562="","",RTD("cqg.rtd",,"StudyData",D562, "Vol", "VolType=Exchange,CoCType=Contract", "Vol","D","0","ALL",,,"False","T"))</f>
        <v/>
      </c>
      <c r="H562" s="92" t="str">
        <f>IF(D562="","",RTD("cqg.rtd",,"StudyData",D562, "Vol", "VolType=Exchange,CoCType=Contract", "Vol","D","-1","ALL",,,"False","T"))</f>
        <v/>
      </c>
      <c r="I562" s="92" t="str">
        <f t="shared" si="126"/>
        <v/>
      </c>
      <c r="J562" s="97"/>
      <c r="K562" s="98">
        <f>IF(D562="","",IF(ISERROR(RTD("cqg.rtd",,"ContractData",D562,"PerCentNetLastTrade",,"T")/100),"",RTD("cqg.rtd",,"ContractData",D562,"PerCentNetLastTrade",,"T")/100))</f>
        <v>4.3988269794721403E-3</v>
      </c>
      <c r="L562" s="99" t="str">
        <f t="shared" si="129"/>
        <v/>
      </c>
    </row>
    <row r="563" spans="3:12" x14ac:dyDescent="0.25">
      <c r="C563" s="92">
        <f t="shared" si="130"/>
        <v>2975</v>
      </c>
      <c r="D563" s="92" t="str">
        <f>IF(LEFT(RTD("cqg.rtd", ,"ContractData",$B$547&amp;C563, "Symbol",, "T"),3)="768","",RTD("cqg.rtd", ,"ContractData",$B$547&amp;C563, "Symbol",, "T"))</f>
        <v/>
      </c>
      <c r="E563" s="94" t="str">
        <f>IF(D563="","",RTD("cqg.rtd", ,"ContractData",D563, "LastPrice",, "T"))</f>
        <v/>
      </c>
      <c r="F563" s="94" t="str">
        <f>IF(D563="","",RTD("cqg.rtd", ,"ContractData",D563, "NetLastTrade",, "T"))</f>
        <v/>
      </c>
      <c r="G563" s="92" t="str">
        <f>IF(D563="","",RTD("cqg.rtd",,"StudyData",D563, "Vol", "VolType=Exchange,CoCType=Contract", "Vol","D","0","ALL",,,"False","T"))</f>
        <v/>
      </c>
      <c r="H563" s="92" t="str">
        <f>IF(D563="","",RTD("cqg.rtd",,"StudyData",D563, "Vol", "VolType=Exchange,CoCType=Contract", "Vol","D","-1","ALL",,,"False","T"))</f>
        <v/>
      </c>
      <c r="I563" s="92" t="str">
        <f t="shared" si="126"/>
        <v/>
      </c>
      <c r="J563" s="97"/>
      <c r="K563" s="98" t="str">
        <f>IF(D563="","",IF(ISERROR(RTD("cqg.rtd",,"ContractData",D563,"PerCentNetLastTrade",,"T")/100),"",RTD("cqg.rtd",,"ContractData",D563,"PerCentNetLastTrade",,"T")/100))</f>
        <v/>
      </c>
      <c r="L563" s="99" t="str">
        <f t="shared" si="129"/>
        <v/>
      </c>
    </row>
    <row r="565" spans="3:12" x14ac:dyDescent="0.25">
      <c r="E565" s="92" t="s">
        <v>1</v>
      </c>
      <c r="F565" s="92" t="s">
        <v>2</v>
      </c>
      <c r="G565" s="92" t="s">
        <v>3</v>
      </c>
      <c r="H565" s="92" t="s">
        <v>4</v>
      </c>
      <c r="I565" s="92" t="s">
        <v>5</v>
      </c>
      <c r="J565" s="100"/>
      <c r="K565" s="92" t="s">
        <v>22</v>
      </c>
      <c r="L565" s="93" t="s">
        <v>23</v>
      </c>
    </row>
    <row r="566" spans="3:12" x14ac:dyDescent="0.25">
      <c r="C566" s="92">
        <f t="shared" ref="C566:C580" si="131">IF(LEFT($B$232,3)="768","",C567-25)</f>
        <v>2175</v>
      </c>
      <c r="D566" s="92" t="str">
        <f>IF(LEFT(RTD("cqg.rtd", ,"ContractData",$B$582&amp;C566, "Symbol",, "T"),3)="768","",RTD("cqg.rtd", ,"ContractData",$B$582&amp;C566, "Symbol",, "T"))</f>
        <v/>
      </c>
      <c r="E566" s="94" t="str">
        <f>IF(D566="","",RTD("cqg.rtd", ,"ContractData",D566, "LastPrice",, "T"))</f>
        <v/>
      </c>
      <c r="F566" s="94" t="str">
        <f>IF(D566="","",RTD("cqg.rtd", ,"ContractData",D566, "NetLastTrade",, "T"))</f>
        <v/>
      </c>
      <c r="G566" s="92" t="str">
        <f>IF(D566="","",RTD("cqg.rtd",,"StudyData",D566, "Vol", "VolType=Exchange,CoCType=Contract", "Vol","D","0","ALL",,,"False","T"))</f>
        <v/>
      </c>
      <c r="H566" s="92" t="str">
        <f>IF(D566="","",RTD("cqg.rtd",,"StudyData",D566, "Vol", "VolType=Exchange,CoCType=Contract", "Vol","D","-1","ALL",,,"False","T"))</f>
        <v/>
      </c>
      <c r="I566" s="92" t="str">
        <f t="shared" ref="I566:I598" si="132">IF(D566="","",IF(ISERROR(G566-H566),"",G566-H566))</f>
        <v/>
      </c>
      <c r="J566" s="97"/>
      <c r="K566" s="98" t="str">
        <f>IF(D566="","",IF(ISERROR(RTD("cqg.rtd",,"ContractData",D566,"PerCentNetLastTrade",,"T")/100),"",RTD("cqg.rtd",,"ContractData",D566,"PerCentNetLastTrade",,"T")/100))</f>
        <v/>
      </c>
      <c r="L566" s="99" t="str">
        <f t="shared" ref="L566:L569" si="133">IF(D566="","",IF(ISERROR(G566-H566),"",(G566-H566)/H566))</f>
        <v/>
      </c>
    </row>
    <row r="567" spans="3:12" x14ac:dyDescent="0.25">
      <c r="C567" s="92">
        <f t="shared" si="131"/>
        <v>2200</v>
      </c>
      <c r="D567" s="92" t="str">
        <f>IF(LEFT(RTD("cqg.rtd", ,"ContractData",$B$582&amp;C567, "Symbol",, "T"),3)="768","",RTD("cqg.rtd", ,"ContractData",$B$582&amp;C567, "Symbol",, "T"))</f>
        <v/>
      </c>
      <c r="E567" s="94" t="str">
        <f>IF(D567="","",RTD("cqg.rtd", ,"ContractData",D567, "LastPrice",, "T"))</f>
        <v/>
      </c>
      <c r="F567" s="94" t="str">
        <f>IF(D567="","",RTD("cqg.rtd", ,"ContractData",D567, "NetLastTrade",, "T"))</f>
        <v/>
      </c>
      <c r="G567" s="92" t="str">
        <f>IF(D567="","",RTD("cqg.rtd",,"StudyData",D567, "Vol", "VolType=Exchange,CoCType=Contract", "Vol","D","0","ALL",,,"False","T"))</f>
        <v/>
      </c>
      <c r="H567" s="92" t="str">
        <f>IF(D567="","",RTD("cqg.rtd",,"StudyData",D567, "Vol", "VolType=Exchange,CoCType=Contract", "Vol","D","-1","ALL",,,"False","T"))</f>
        <v/>
      </c>
      <c r="I567" s="92" t="str">
        <f t="shared" si="132"/>
        <v/>
      </c>
      <c r="J567" s="97"/>
      <c r="K567" s="98" t="str">
        <f>IF(D567="","",IF(ISERROR(RTD("cqg.rtd",,"ContractData",D567,"PerCentNetLastTrade",,"T")/100),"",RTD("cqg.rtd",,"ContractData",D567,"PerCentNetLastTrade",,"T")/100))</f>
        <v/>
      </c>
      <c r="L567" s="99" t="str">
        <f t="shared" si="133"/>
        <v/>
      </c>
    </row>
    <row r="568" spans="3:12" x14ac:dyDescent="0.25">
      <c r="C568" s="92">
        <f t="shared" si="131"/>
        <v>2225</v>
      </c>
      <c r="D568" s="92" t="str">
        <f>IF(LEFT(RTD("cqg.rtd", ,"ContractData",$B$582&amp;C568, "Symbol",, "T"),3)="768","",RTD("cqg.rtd", ,"ContractData",$B$582&amp;C568, "Symbol",, "T"))</f>
        <v/>
      </c>
      <c r="E568" s="94" t="str">
        <f>IF(D568="","",RTD("cqg.rtd", ,"ContractData",D568, "LastPrice",, "T"))</f>
        <v/>
      </c>
      <c r="F568" s="94" t="str">
        <f>IF(D568="","",RTD("cqg.rtd", ,"ContractData",D568, "NetLastTrade",, "T"))</f>
        <v/>
      </c>
      <c r="G568" s="92" t="str">
        <f>IF(D568="","",RTD("cqg.rtd",,"StudyData",D568, "Vol", "VolType=Exchange,CoCType=Contract", "Vol","D","0","ALL",,,"False","T"))</f>
        <v/>
      </c>
      <c r="H568" s="92" t="str">
        <f>IF(D568="","",RTD("cqg.rtd",,"StudyData",D568, "Vol", "VolType=Exchange,CoCType=Contract", "Vol","D","-1","ALL",,,"False","T"))</f>
        <v/>
      </c>
      <c r="I568" s="92" t="str">
        <f t="shared" si="132"/>
        <v/>
      </c>
      <c r="J568" s="97"/>
      <c r="K568" s="98" t="str">
        <f>IF(D568="","",IF(ISERROR(RTD("cqg.rtd",,"ContractData",D568,"PerCentNetLastTrade",,"T")/100),"",RTD("cqg.rtd",,"ContractData",D568,"PerCentNetLastTrade",,"T")/100))</f>
        <v/>
      </c>
      <c r="L568" s="99" t="str">
        <f t="shared" si="133"/>
        <v/>
      </c>
    </row>
    <row r="569" spans="3:12" x14ac:dyDescent="0.25">
      <c r="C569" s="92">
        <f t="shared" si="131"/>
        <v>2250</v>
      </c>
      <c r="D569" s="92" t="str">
        <f>IF(LEFT(RTD("cqg.rtd", ,"ContractData",$B$582&amp;C569, "Symbol",, "T"),3)="768","",RTD("cqg.rtd", ,"ContractData",$B$582&amp;C569, "Symbol",, "T"))</f>
        <v/>
      </c>
      <c r="E569" s="94" t="str">
        <f>IF(D569="","",RTD("cqg.rtd", ,"ContractData",D569, "LastPrice",, "T"))</f>
        <v/>
      </c>
      <c r="F569" s="94" t="str">
        <f>IF(D569="","",RTD("cqg.rtd", ,"ContractData",D569, "NetLastTrade",, "T"))</f>
        <v/>
      </c>
      <c r="G569" s="92" t="str">
        <f>IF(D569="","",RTD("cqg.rtd",,"StudyData",D569, "Vol", "VolType=Exchange,CoCType=Contract", "Vol","D","0","ALL",,,"False","T"))</f>
        <v/>
      </c>
      <c r="H569" s="92" t="str">
        <f>IF(D569="","",RTD("cqg.rtd",,"StudyData",D569, "Vol", "VolType=Exchange,CoCType=Contract", "Vol","D","-1","ALL",,,"False","T"))</f>
        <v/>
      </c>
      <c r="I569" s="92" t="str">
        <f t="shared" si="132"/>
        <v/>
      </c>
      <c r="J569" s="97"/>
      <c r="K569" s="98" t="str">
        <f>IF(D569="","",IF(ISERROR(RTD("cqg.rtd",,"ContractData",D569,"PerCentNetLastTrade",,"T")/100),"",RTD("cqg.rtd",,"ContractData",D569,"PerCentNetLastTrade",,"T")/100))</f>
        <v/>
      </c>
      <c r="L569" s="99" t="str">
        <f t="shared" si="133"/>
        <v/>
      </c>
    </row>
    <row r="570" spans="3:12" x14ac:dyDescent="0.25">
      <c r="C570" s="92">
        <f t="shared" si="131"/>
        <v>2275</v>
      </c>
      <c r="D570" s="92" t="str">
        <f>IF(LEFT(RTD("cqg.rtd", ,"ContractData",$B$582&amp;C570, "Symbol",, "T"),3)="768","",RTD("cqg.rtd", ,"ContractData",$B$582&amp;C570, "Symbol",, "T"))</f>
        <v/>
      </c>
      <c r="E570" s="94" t="str">
        <f>IF(D570="","",RTD("cqg.rtd", ,"ContractData",D570, "LastPrice",, "T"))</f>
        <v/>
      </c>
      <c r="F570" s="94" t="str">
        <f>IF(D570="","",RTD("cqg.rtd", ,"ContractData",D570, "NetLastTrade",, "T"))</f>
        <v/>
      </c>
      <c r="G570" s="92" t="str">
        <f>IF(D570="","",RTD("cqg.rtd",,"StudyData",D570, "Vol", "VolType=Exchange,CoCType=Contract", "Vol","D","0","ALL",,,"False","T"))</f>
        <v/>
      </c>
      <c r="H570" s="92" t="str">
        <f>IF(D570="","",RTD("cqg.rtd",,"StudyData",D570, "Vol", "VolType=Exchange,CoCType=Contract", "Vol","D","-1","ALL",,,"False","T"))</f>
        <v/>
      </c>
      <c r="I570" s="92" t="str">
        <f t="shared" si="132"/>
        <v/>
      </c>
      <c r="J570" s="97"/>
      <c r="K570" s="98" t="str">
        <f>IF(D570="","",IF(ISERROR(RTD("cqg.rtd",,"ContractData",D570,"PerCentNetLastTrade",,"T")/100),"",RTD("cqg.rtd",,"ContractData",D570,"PerCentNetLastTrade",,"T")/100))</f>
        <v/>
      </c>
      <c r="L570" s="99" t="str">
        <f>IF(D570="","",IF(ISERROR(G570-H570),"",(G570-H570)/H570))</f>
        <v/>
      </c>
    </row>
    <row r="571" spans="3:12" x14ac:dyDescent="0.25">
      <c r="C571" s="92">
        <f t="shared" si="131"/>
        <v>2300</v>
      </c>
      <c r="D571" s="92" t="str">
        <f>IF(LEFT(RTD("cqg.rtd", ,"ContractData",$B$582&amp;C571, "Symbol",, "T"),3)="768","",RTD("cqg.rtd", ,"ContractData",$B$582&amp;C571, "Symbol",, "T"))</f>
        <v>C.US.KOSZ152300</v>
      </c>
      <c r="E571" s="94">
        <f>IF(D571="","",RTD("cqg.rtd", ,"ContractData",D571, "LastPrice",, "T"))</f>
        <v>34.550000000000004</v>
      </c>
      <c r="F571" s="94" t="str">
        <f>IF(D571="","",RTD("cqg.rtd", ,"ContractData",D571, "NetLastTrade",, "T"))</f>
        <v/>
      </c>
      <c r="G571" s="92" t="str">
        <f>IF(D571="","",RTD("cqg.rtd",,"StudyData",D571, "Vol", "VolType=Exchange,CoCType=Contract", "Vol","D","0","ALL",,,"False","T"))</f>
        <v/>
      </c>
      <c r="H571" s="92" t="str">
        <f>IF(D571="","",RTD("cqg.rtd",,"StudyData",D571, "Vol", "VolType=Exchange,CoCType=Contract", "Vol","D","-1","ALL",,,"False","T"))</f>
        <v/>
      </c>
      <c r="I571" s="92" t="str">
        <f t="shared" si="132"/>
        <v/>
      </c>
      <c r="J571" s="97"/>
      <c r="K571" s="98">
        <f>IF(D571="","",IF(ISERROR(RTD("cqg.rtd",,"ContractData",D571,"PerCentNetLastTrade",,"T")/100),"",RTD("cqg.rtd",,"ContractData",D571,"PerCentNetLastTrade",,"T")/100))</f>
        <v>-1.2857142857142859E-2</v>
      </c>
      <c r="L571" s="99" t="str">
        <f t="shared" ref="L571:L572" si="134">IF(D571="","",IF(ISERROR(G571-H571),"",(G571-H571)/H571))</f>
        <v/>
      </c>
    </row>
    <row r="572" spans="3:12" x14ac:dyDescent="0.25">
      <c r="C572" s="92">
        <f t="shared" si="131"/>
        <v>2325</v>
      </c>
      <c r="D572" s="92" t="str">
        <f>IF(LEFT(RTD("cqg.rtd", ,"ContractData",$B$582&amp;C572, "Symbol",, "T"),3)="768","",RTD("cqg.rtd", ,"ContractData",$B$582&amp;C572, "Symbol",, "T"))</f>
        <v/>
      </c>
      <c r="E572" s="94" t="str">
        <f>IF(D572="","",RTD("cqg.rtd", ,"ContractData",D572, "LastPrice",, "T"))</f>
        <v/>
      </c>
      <c r="F572" s="94" t="str">
        <f>IF(D572="","",RTD("cqg.rtd", ,"ContractData",D572, "NetLastTrade",, "T"))</f>
        <v/>
      </c>
      <c r="G572" s="92" t="str">
        <f>IF(D572="","",RTD("cqg.rtd",,"StudyData",D572, "Vol", "VolType=Exchange,CoCType=Contract", "Vol","D","0","ALL",,,"False","T"))</f>
        <v/>
      </c>
      <c r="H572" s="92" t="str">
        <f>IF(D572="","",RTD("cqg.rtd",,"StudyData",D572, "Vol", "VolType=Exchange,CoCType=Contract", "Vol","D","-1","ALL",,,"False","T"))</f>
        <v/>
      </c>
      <c r="I572" s="92" t="str">
        <f t="shared" si="132"/>
        <v/>
      </c>
      <c r="J572" s="97"/>
      <c r="K572" s="98" t="str">
        <f>IF(D572="","",IF(ISERROR(RTD("cqg.rtd",,"ContractData",D572,"PerCentNetLastTrade",,"T")/100),"",RTD("cqg.rtd",,"ContractData",D572,"PerCentNetLastTrade",,"T")/100))</f>
        <v/>
      </c>
      <c r="L572" s="99" t="str">
        <f t="shared" si="134"/>
        <v/>
      </c>
    </row>
    <row r="573" spans="3:12" x14ac:dyDescent="0.25">
      <c r="C573" s="92">
        <f t="shared" si="131"/>
        <v>2350</v>
      </c>
      <c r="D573" s="92" t="str">
        <f>IF(LEFT(RTD("cqg.rtd", ,"ContractData",$B$582&amp;C573, "Symbol",, "T"),3)="768","",RTD("cqg.rtd", ,"ContractData",$B$582&amp;C573, "Symbol",, "T"))</f>
        <v>C.US.KOSZ152350</v>
      </c>
      <c r="E573" s="94" t="str">
        <f>IF(D573="","",RTD("cqg.rtd", ,"ContractData",D573, "LastPrice",, "T"))</f>
        <v/>
      </c>
      <c r="F573" s="94" t="str">
        <f>IF(D573="","",RTD("cqg.rtd", ,"ContractData",D573, "NetLastTrade",, "T"))</f>
        <v/>
      </c>
      <c r="G573" s="92" t="str">
        <f>IF(D573="","",RTD("cqg.rtd",,"StudyData",D573, "Vol", "VolType=Exchange,CoCType=Contract", "Vol","D","0","ALL",,,"False","T"))</f>
        <v/>
      </c>
      <c r="H573" s="92" t="str">
        <f>IF(D573="","",RTD("cqg.rtd",,"StudyData",D573, "Vol", "VolType=Exchange,CoCType=Contract", "Vol","D","-1","ALL",,,"False","T"))</f>
        <v/>
      </c>
      <c r="I573" s="92" t="str">
        <f t="shared" si="132"/>
        <v/>
      </c>
      <c r="J573" s="97"/>
      <c r="K573" s="98" t="str">
        <f>IF(D573="","",IF(ISERROR(RTD("cqg.rtd",,"ContractData",D573,"PerCentNetLastTrade",,"T")/100),"",RTD("cqg.rtd",,"ContractData",D573,"PerCentNetLastTrade",,"T")/100))</f>
        <v/>
      </c>
      <c r="L573" s="99" t="str">
        <f>IF(D573="","",IF(ISERROR(G573-H573),"",(G573-H573)/H573))</f>
        <v/>
      </c>
    </row>
    <row r="574" spans="3:12" x14ac:dyDescent="0.25">
      <c r="C574" s="92">
        <f t="shared" si="131"/>
        <v>2375</v>
      </c>
      <c r="D574" s="92" t="str">
        <f>IF(LEFT(RTD("cqg.rtd", ,"ContractData",$B$582&amp;C574, "Symbol",, "T"),3)="768","",RTD("cqg.rtd", ,"ContractData",$B$582&amp;C574, "Symbol",, "T"))</f>
        <v/>
      </c>
      <c r="E574" s="94" t="str">
        <f>IF(D574="","",RTD("cqg.rtd", ,"ContractData",D574, "LastPrice",, "T"))</f>
        <v/>
      </c>
      <c r="F574" s="94" t="str">
        <f>IF(D574="","",RTD("cqg.rtd", ,"ContractData",D574, "NetLastTrade",, "T"))</f>
        <v/>
      </c>
      <c r="G574" s="92" t="str">
        <f>IF(D574="","",RTD("cqg.rtd",,"StudyData",D574, "Vol", "VolType=Exchange,CoCType=Contract", "Vol","D","0","ALL",,,"False","T"))</f>
        <v/>
      </c>
      <c r="H574" s="92" t="str">
        <f>IF(D574="","",RTD("cqg.rtd",,"StudyData",D574, "Vol", "VolType=Exchange,CoCType=Contract", "Vol","D","-1","ALL",,,"False","T"))</f>
        <v/>
      </c>
      <c r="I574" s="92" t="str">
        <f t="shared" si="132"/>
        <v/>
      </c>
      <c r="J574" s="97"/>
      <c r="K574" s="98" t="str">
        <f>IF(D574="","",IF(ISERROR(RTD("cqg.rtd",,"ContractData",D574,"PerCentNetLastTrade",,"T")/100),"",RTD("cqg.rtd",,"ContractData",D574,"PerCentNetLastTrade",,"T")/100))</f>
        <v/>
      </c>
      <c r="L574" s="99" t="str">
        <f t="shared" ref="L574:L598" si="135">IF(D574="","",IF(ISERROR(G574-H574),"",(G574-H574)/H574))</f>
        <v/>
      </c>
    </row>
    <row r="575" spans="3:12" x14ac:dyDescent="0.25">
      <c r="C575" s="92">
        <f t="shared" si="131"/>
        <v>2400</v>
      </c>
      <c r="D575" s="92" t="str">
        <f>IF(LEFT(RTD("cqg.rtd", ,"ContractData",$B$582&amp;C575, "Symbol",, "T"),3)="768","",RTD("cqg.rtd", ,"ContractData",$B$582&amp;C575, "Symbol",, "T"))</f>
        <v>C.US.KOSZ152400</v>
      </c>
      <c r="E575" s="94">
        <f>IF(D575="","",RTD("cqg.rtd", ,"ContractData",D575, "LastPrice",, "T"))</f>
        <v>26.85</v>
      </c>
      <c r="F575" s="94" t="str">
        <f>IF(D575="","",RTD("cqg.rtd", ,"ContractData",D575, "NetLastTrade",, "T"))</f>
        <v/>
      </c>
      <c r="G575" s="92" t="str">
        <f>IF(D575="","",RTD("cqg.rtd",,"StudyData",D575, "Vol", "VolType=Exchange,CoCType=Contract", "Vol","D","0","ALL",,,"False","T"))</f>
        <v/>
      </c>
      <c r="H575" s="92" t="str">
        <f>IF(D575="","",RTD("cqg.rtd",,"StudyData",D575, "Vol", "VolType=Exchange,CoCType=Contract", "Vol","D","-1","ALL",,,"False","T"))</f>
        <v/>
      </c>
      <c r="I575" s="92" t="str">
        <f t="shared" si="132"/>
        <v/>
      </c>
      <c r="J575" s="97"/>
      <c r="K575" s="98">
        <f>IF(D575="","",IF(ISERROR(RTD("cqg.rtd",,"ContractData",D575,"PerCentNetLastTrade",,"T")/100),"",RTD("cqg.rtd",,"ContractData",D575,"PerCentNetLastTrade",,"T")/100))</f>
        <v>-1.4678899082568808E-2</v>
      </c>
      <c r="L575" s="99" t="str">
        <f t="shared" si="135"/>
        <v/>
      </c>
    </row>
    <row r="576" spans="3:12" x14ac:dyDescent="0.25">
      <c r="C576" s="92">
        <f t="shared" si="131"/>
        <v>2425</v>
      </c>
      <c r="D576" s="92" t="str">
        <f>IF(LEFT(RTD("cqg.rtd", ,"ContractData",$B$582&amp;C576, "Symbol",, "T"),3)="768","",RTD("cqg.rtd", ,"ContractData",$B$582&amp;C576, "Symbol",, "T"))</f>
        <v/>
      </c>
      <c r="E576" s="94" t="str">
        <f>IF(D576="","",RTD("cqg.rtd", ,"ContractData",D576, "LastPrice",, "T"))</f>
        <v/>
      </c>
      <c r="F576" s="94" t="str">
        <f>IF(D576="","",RTD("cqg.rtd", ,"ContractData",D576, "NetLastTrade",, "T"))</f>
        <v/>
      </c>
      <c r="G576" s="92" t="str">
        <f>IF(D576="","",RTD("cqg.rtd",,"StudyData",D576, "Vol", "VolType=Exchange,CoCType=Contract", "Vol","D","0","ALL",,,"False","T"))</f>
        <v/>
      </c>
      <c r="H576" s="92" t="str">
        <f>IF(D576="","",RTD("cqg.rtd",,"StudyData",D576, "Vol", "VolType=Exchange,CoCType=Contract", "Vol","D","-1","ALL",,,"False","T"))</f>
        <v/>
      </c>
      <c r="I576" s="92" t="str">
        <f t="shared" si="132"/>
        <v/>
      </c>
      <c r="J576" s="97"/>
      <c r="K576" s="98" t="str">
        <f>IF(D576="","",IF(ISERROR(RTD("cqg.rtd",,"ContractData",D576,"PerCentNetLastTrade",,"T")/100),"",RTD("cqg.rtd",,"ContractData",D576,"PerCentNetLastTrade",,"T")/100))</f>
        <v/>
      </c>
      <c r="L576" s="99" t="str">
        <f t="shared" si="135"/>
        <v/>
      </c>
    </row>
    <row r="577" spans="2:12" x14ac:dyDescent="0.25">
      <c r="C577" s="92">
        <f t="shared" si="131"/>
        <v>2450</v>
      </c>
      <c r="D577" s="92" t="str">
        <f>IF(LEFT(RTD("cqg.rtd", ,"ContractData",$B$582&amp;C577, "Symbol",, "T"),3)="768","",RTD("cqg.rtd", ,"ContractData",$B$582&amp;C577, "Symbol",, "T"))</f>
        <v>C.US.KOSZ152450</v>
      </c>
      <c r="E577" s="94" t="str">
        <f>IF(D577="","",RTD("cqg.rtd", ,"ContractData",D577, "LastPrice",, "T"))</f>
        <v/>
      </c>
      <c r="F577" s="94" t="str">
        <f>IF(D577="","",RTD("cqg.rtd", ,"ContractData",D577, "NetLastTrade",, "T"))</f>
        <v/>
      </c>
      <c r="G577" s="92" t="str">
        <f>IF(D577="","",RTD("cqg.rtd",,"StudyData",D577, "Vol", "VolType=Exchange,CoCType=Contract", "Vol","D","0","ALL",,,"False","T"))</f>
        <v/>
      </c>
      <c r="H577" s="92" t="str">
        <f>IF(D577="","",RTD("cqg.rtd",,"StudyData",D577, "Vol", "VolType=Exchange,CoCType=Contract", "Vol","D","-1","ALL",,,"False","T"))</f>
        <v/>
      </c>
      <c r="I577" s="92" t="str">
        <f t="shared" si="132"/>
        <v/>
      </c>
      <c r="J577" s="97"/>
      <c r="K577" s="98" t="str">
        <f>IF(D577="","",IF(ISERROR(RTD("cqg.rtd",,"ContractData",D577,"PerCentNetLastTrade",,"T")/100),"",RTD("cqg.rtd",,"ContractData",D577,"PerCentNetLastTrade",,"T")/100))</f>
        <v/>
      </c>
      <c r="L577" s="99" t="str">
        <f t="shared" si="135"/>
        <v/>
      </c>
    </row>
    <row r="578" spans="2:12" x14ac:dyDescent="0.25">
      <c r="C578" s="92">
        <f t="shared" si="131"/>
        <v>2475</v>
      </c>
      <c r="D578" s="92" t="str">
        <f>IF(LEFT(RTD("cqg.rtd", ,"ContractData",$B$582&amp;C578, "Symbol",, "T"),3)="768","",RTD("cqg.rtd", ,"ContractData",$B$582&amp;C578, "Symbol",, "T"))</f>
        <v/>
      </c>
      <c r="E578" s="94" t="str">
        <f>IF(D578="","",RTD("cqg.rtd", ,"ContractData",D578, "LastPrice",, "T"))</f>
        <v/>
      </c>
      <c r="F578" s="94" t="str">
        <f>IF(D578="","",RTD("cqg.rtd", ,"ContractData",D578, "NetLastTrade",, "T"))</f>
        <v/>
      </c>
      <c r="G578" s="92" t="str">
        <f>IF(D578="","",RTD("cqg.rtd",,"StudyData",D578, "Vol", "VolType=Exchange,CoCType=Contract", "Vol","D","0","ALL",,,"False","T"))</f>
        <v/>
      </c>
      <c r="H578" s="92" t="str">
        <f>IF(D578="","",RTD("cqg.rtd",,"StudyData",D578, "Vol", "VolType=Exchange,CoCType=Contract", "Vol","D","-1","ALL",,,"False","T"))</f>
        <v/>
      </c>
      <c r="I578" s="92" t="str">
        <f t="shared" si="132"/>
        <v/>
      </c>
      <c r="J578" s="97"/>
      <c r="K578" s="98" t="str">
        <f>IF(D578="","",IF(ISERROR(RTD("cqg.rtd",,"ContractData",D578,"PerCentNetLastTrade",,"T")/100),"",RTD("cqg.rtd",,"ContractData",D578,"PerCentNetLastTrade",,"T")/100))</f>
        <v/>
      </c>
      <c r="L578" s="99" t="str">
        <f t="shared" si="135"/>
        <v/>
      </c>
    </row>
    <row r="579" spans="2:12" x14ac:dyDescent="0.25">
      <c r="C579" s="92">
        <f t="shared" si="131"/>
        <v>2500</v>
      </c>
      <c r="D579" s="92" t="str">
        <f>IF(LEFT(RTD("cqg.rtd", ,"ContractData",$B$582&amp;C579, "Symbol",, "T"),3)="768","",RTD("cqg.rtd", ,"ContractData",$B$582&amp;C579, "Symbol",, "T"))</f>
        <v>C.US.KOSZ152500</v>
      </c>
      <c r="E579" s="94">
        <f>IF(D579="","",RTD("cqg.rtd", ,"ContractData",D579, "LastPrice",, "T"))</f>
        <v>20.100000000000001</v>
      </c>
      <c r="F579" s="94" t="str">
        <f>IF(D579="","",RTD("cqg.rtd", ,"ContractData",D579, "NetLastTrade",, "T"))</f>
        <v/>
      </c>
      <c r="G579" s="92" t="str">
        <f>IF(D579="","",RTD("cqg.rtd",,"StudyData",D579, "Vol", "VolType=Exchange,CoCType=Contract", "Vol","D","0","ALL",,,"False","T"))</f>
        <v/>
      </c>
      <c r="H579" s="92" t="str">
        <f>IF(D579="","",RTD("cqg.rtd",,"StudyData",D579, "Vol", "VolType=Exchange,CoCType=Contract", "Vol","D","-1","ALL",,,"False","T"))</f>
        <v/>
      </c>
      <c r="I579" s="92" t="str">
        <f t="shared" si="132"/>
        <v/>
      </c>
      <c r="J579" s="97"/>
      <c r="K579" s="98">
        <f>IF(D579="","",IF(ISERROR(RTD("cqg.rtd",,"ContractData",D579,"PerCentNetLastTrade",,"T")/100),"",RTD("cqg.rtd",,"ContractData",D579,"PerCentNetLastTrade",,"T")/100))</f>
        <v>-1.9512195121951219E-2</v>
      </c>
      <c r="L579" s="99" t="str">
        <f t="shared" si="135"/>
        <v/>
      </c>
    </row>
    <row r="580" spans="2:12" x14ac:dyDescent="0.25">
      <c r="C580" s="92">
        <f t="shared" si="131"/>
        <v>2525</v>
      </c>
      <c r="D580" s="92" t="str">
        <f>IF(LEFT(RTD("cqg.rtd", ,"ContractData",$B$582&amp;C580, "Symbol",, "T"),3)="768","",RTD("cqg.rtd", ,"ContractData",$B$582&amp;C580, "Symbol",, "T"))</f>
        <v/>
      </c>
      <c r="E580" s="94" t="str">
        <f>IF(D580="","",RTD("cqg.rtd", ,"ContractData",D580, "LastPrice",, "T"))</f>
        <v/>
      </c>
      <c r="F580" s="94" t="str">
        <f>IF(D580="","",RTD("cqg.rtd", ,"ContractData",D580, "NetLastTrade",, "T"))</f>
        <v/>
      </c>
      <c r="G580" s="92" t="str">
        <f>IF(D580="","",RTD("cqg.rtd",,"StudyData",D580, "Vol", "VolType=Exchange,CoCType=Contract", "Vol","D","0","ALL",,,"False","T"))</f>
        <v/>
      </c>
      <c r="H580" s="92" t="str">
        <f>IF(D580="","",RTD("cqg.rtd",,"StudyData",D580, "Vol", "VolType=Exchange,CoCType=Contract", "Vol","D","-1","ALL",,,"False","T"))</f>
        <v/>
      </c>
      <c r="I580" s="92" t="str">
        <f t="shared" si="132"/>
        <v/>
      </c>
      <c r="J580" s="97"/>
      <c r="K580" s="98" t="str">
        <f>IF(D580="","",IF(ISERROR(RTD("cqg.rtd",,"ContractData",D580,"PerCentNetLastTrade",,"T")/100),"",RTD("cqg.rtd",,"ContractData",D580,"PerCentNetLastTrade",,"T")/100))</f>
        <v/>
      </c>
      <c r="L580" s="99" t="str">
        <f t="shared" si="135"/>
        <v/>
      </c>
    </row>
    <row r="581" spans="2:12" x14ac:dyDescent="0.25">
      <c r="C581" s="92">
        <f>IF(LEFT($B$232,3)="768","",C582-25)</f>
        <v>2550</v>
      </c>
      <c r="D581" s="92" t="str">
        <f>IF(LEFT(RTD("cqg.rtd", ,"ContractData",$B$582&amp;C581, "Symbol",, "T"),3)="768","",RTD("cqg.rtd", ,"ContractData",$B$582&amp;C581, "Symbol",, "T"))</f>
        <v>C.US.KOSZ152550</v>
      </c>
      <c r="E581" s="94" t="str">
        <f>IF(D581="","",RTD("cqg.rtd", ,"ContractData",D581, "LastPrice",, "T"))</f>
        <v/>
      </c>
      <c r="F581" s="94" t="str">
        <f>IF(D581="","",RTD("cqg.rtd", ,"ContractData",D581, "NetLastTrade",, "T"))</f>
        <v/>
      </c>
      <c r="G581" s="92" t="str">
        <f>IF(D581="","",RTD("cqg.rtd",,"StudyData",D581, "Vol", "VolType=Exchange,CoCType=Contract", "Vol","D","0","ALL",,,"False","T"))</f>
        <v/>
      </c>
      <c r="H581" s="92" t="str">
        <f>IF(D581="","",RTD("cqg.rtd",,"StudyData",D581, "Vol", "VolType=Exchange,CoCType=Contract", "Vol","D","-1","ALL",,,"False","T"))</f>
        <v/>
      </c>
      <c r="I581" s="92" t="str">
        <f t="shared" si="132"/>
        <v/>
      </c>
      <c r="J581" s="97"/>
      <c r="K581" s="98" t="str">
        <f>IF(D581="","",IF(ISERROR(RTD("cqg.rtd",,"ContractData",D581,"PerCentNetLastTrade",,"T")/100),"",RTD("cqg.rtd",,"ContractData",D581,"PerCentNetLastTrade",,"T")/100))</f>
        <v/>
      </c>
      <c r="L581" s="99" t="str">
        <f t="shared" si="135"/>
        <v/>
      </c>
    </row>
    <row r="582" spans="2:12" x14ac:dyDescent="0.25">
      <c r="B582" s="92" t="str">
        <f>LEFT(RTD("cqg.rtd",,"ContractData","C.US.KOS?9","Symbol",,"T"),11)</f>
        <v>C.US.KOSZ15</v>
      </c>
      <c r="C582" s="92" t="str">
        <f>IF(LEFT($B$232,3)="768","",RIGHT(RTD("cqg.rtd", ,"ContractData", "C.US.KOS?4", "Symbol",, "T"),4))</f>
        <v>2575</v>
      </c>
      <c r="D582" s="92" t="str">
        <f>IF(LEFT(RTD("cqg.rtd", ,"ContractData",$B$582&amp;C582, "Symbol",, "T"),3)="768","",RTD("cqg.rtd", ,"ContractData",$B$582&amp;C582, "Symbol",, "T"))</f>
        <v/>
      </c>
      <c r="E582" s="94" t="str">
        <f>IF(D582="","",RTD("cqg.rtd", ,"ContractData",D582, "LastPrice",, "T"))</f>
        <v/>
      </c>
      <c r="F582" s="94" t="str">
        <f>IF(D582="","",RTD("cqg.rtd", ,"ContractData",D582, "NetLastTrade",, "T"))</f>
        <v/>
      </c>
      <c r="G582" s="92" t="str">
        <f>IF(D582="","",RTD("cqg.rtd",,"StudyData",D582, "Vol", "VolType=Exchange,CoCType=Contract", "Vol","D","0","ALL",,,"False","T"))</f>
        <v/>
      </c>
      <c r="H582" s="92" t="str">
        <f>IF(D582="","",RTD("cqg.rtd",,"StudyData",D582, "Vol", "VolType=Exchange,CoCType=Contract", "Vol","D","-1","ALL",,,"False","T"))</f>
        <v/>
      </c>
      <c r="I582" s="92" t="str">
        <f t="shared" si="132"/>
        <v/>
      </c>
      <c r="J582" s="97"/>
      <c r="K582" s="98" t="str">
        <f>IF(D582="","",IF(ISERROR(RTD("cqg.rtd",,"ContractData",D582,"PerCentNetLastTrade",,"T")/100),"",RTD("cqg.rtd",,"ContractData",D582,"PerCentNetLastTrade",,"T")/100))</f>
        <v/>
      </c>
      <c r="L582" s="99" t="str">
        <f t="shared" si="135"/>
        <v/>
      </c>
    </row>
    <row r="583" spans="2:12" x14ac:dyDescent="0.25">
      <c r="B583" s="92" t="str">
        <f>RIGHT(LEFT(B582,9),1)</f>
        <v>Z</v>
      </c>
      <c r="C583" s="92">
        <f>IF(LEFT($B$232,3)="768","",C582+25)</f>
        <v>2600</v>
      </c>
      <c r="D583" s="92" t="str">
        <f>IF(LEFT(RTD("cqg.rtd", ,"ContractData",$B$582&amp;C583, "Symbol",, "T"),3)="768","",RTD("cqg.rtd", ,"ContractData",$B$582&amp;C583, "Symbol",, "T"))</f>
        <v>C.US.KOSZ152600</v>
      </c>
      <c r="E583" s="94">
        <f>IF(D583="","",RTD("cqg.rtd", ,"ContractData",D583, "LastPrice",, "T"))</f>
        <v>14.5</v>
      </c>
      <c r="F583" s="94" t="str">
        <f>IF(D583="","",RTD("cqg.rtd", ,"ContractData",D583, "NetLastTrade",, "T"))</f>
        <v/>
      </c>
      <c r="G583" s="92" t="str">
        <f>IF(D583="","",RTD("cqg.rtd",,"StudyData",D583, "Vol", "VolType=Exchange,CoCType=Contract", "Vol","D","0","ALL",,,"False","T"))</f>
        <v/>
      </c>
      <c r="H583" s="92" t="str">
        <f>IF(D583="","",RTD("cqg.rtd",,"StudyData",D583, "Vol", "VolType=Exchange,CoCType=Contract", "Vol","D","-1","ALL",,,"False","T"))</f>
        <v/>
      </c>
      <c r="I583" s="92" t="str">
        <f t="shared" si="132"/>
        <v/>
      </c>
      <c r="J583" s="97"/>
      <c r="K583" s="98">
        <f>IF(D583="","",IF(ISERROR(RTD("cqg.rtd",,"ContractData",D583,"PerCentNetLastTrade",,"T")/100),"",RTD("cqg.rtd",,"ContractData",D583,"PerCentNetLastTrade",,"T")/100))</f>
        <v>-2.684563758389262E-2</v>
      </c>
      <c r="L583" s="99" t="str">
        <f t="shared" si="135"/>
        <v/>
      </c>
    </row>
    <row r="584" spans="2:12" x14ac:dyDescent="0.25">
      <c r="B584" s="92" t="str">
        <f>IF(B583="F","January",IF(B583="G","February",IF(B583="H","March",IF(B583="J","April",IF(B583="K","May",IF(B583="M","June",IF(B583="N","July",IF(B583="Q","August",IF(B583="U","September",IF(B583="V","October",IF(B583="X","November",IF(B583="Z","December"))))))))))))</f>
        <v>December</v>
      </c>
      <c r="C584" s="92">
        <f t="shared" ref="C584:C598" si="136">IF(LEFT($B$232,3)="768","",C583+25)</f>
        <v>2625</v>
      </c>
      <c r="D584" s="92" t="str">
        <f>IF(LEFT(RTD("cqg.rtd", ,"ContractData",$B$582&amp;C584, "Symbol",, "T"),3)="768","",RTD("cqg.rtd", ,"ContractData",$B$582&amp;C584, "Symbol",, "T"))</f>
        <v/>
      </c>
      <c r="E584" s="94" t="str">
        <f>IF(D584="","",RTD("cqg.rtd", ,"ContractData",D584, "LastPrice",, "T"))</f>
        <v/>
      </c>
      <c r="F584" s="94" t="str">
        <f>IF(D584="","",RTD("cqg.rtd", ,"ContractData",D584, "NetLastTrade",, "T"))</f>
        <v/>
      </c>
      <c r="G584" s="92" t="str">
        <f>IF(D584="","",RTD("cqg.rtd",,"StudyData",D584, "Vol", "VolType=Exchange,CoCType=Contract", "Vol","D","0","ALL",,,"False","T"))</f>
        <v/>
      </c>
      <c r="H584" s="92" t="str">
        <f>IF(D584="","",RTD("cqg.rtd",,"StudyData",D584, "Vol", "VolType=Exchange,CoCType=Contract", "Vol","D","-1","ALL",,,"False","T"))</f>
        <v/>
      </c>
      <c r="I584" s="92" t="str">
        <f t="shared" si="132"/>
        <v/>
      </c>
      <c r="J584" s="97"/>
      <c r="K584" s="98" t="str">
        <f>IF(D584="","",IF(ISERROR(RTD("cqg.rtd",,"ContractData",D584,"PerCentNetLastTrade",,"T")/100),"",RTD("cqg.rtd",,"ContractData",D584,"PerCentNetLastTrade",,"T")/100))</f>
        <v/>
      </c>
      <c r="L584" s="99" t="str">
        <f t="shared" si="135"/>
        <v/>
      </c>
    </row>
    <row r="585" spans="2:12" x14ac:dyDescent="0.25">
      <c r="C585" s="92">
        <f t="shared" si="136"/>
        <v>2650</v>
      </c>
      <c r="D585" s="92" t="str">
        <f>IF(LEFT(RTD("cqg.rtd", ,"ContractData",$B$582&amp;C585, "Symbol",, "T"),3)="768","",RTD("cqg.rtd", ,"ContractData",$B$582&amp;C585, "Symbol",, "T"))</f>
        <v>C.US.KOSZ152650</v>
      </c>
      <c r="E585" s="94" t="str">
        <f>IF(D585="","",RTD("cqg.rtd", ,"ContractData",D585, "LastPrice",, "T"))</f>
        <v/>
      </c>
      <c r="F585" s="94" t="str">
        <f>IF(D585="","",RTD("cqg.rtd", ,"ContractData",D585, "NetLastTrade",, "T"))</f>
        <v/>
      </c>
      <c r="G585" s="92" t="str">
        <f>IF(D585="","",RTD("cqg.rtd",,"StudyData",D585, "Vol", "VolType=Exchange,CoCType=Contract", "Vol","D","0","ALL",,,"False","T"))</f>
        <v/>
      </c>
      <c r="H585" s="92" t="str">
        <f>IF(D585="","",RTD("cqg.rtd",,"StudyData",D585, "Vol", "VolType=Exchange,CoCType=Contract", "Vol","D","-1","ALL",,,"False","T"))</f>
        <v/>
      </c>
      <c r="I585" s="92" t="str">
        <f t="shared" si="132"/>
        <v/>
      </c>
      <c r="J585" s="97"/>
      <c r="K585" s="98" t="str">
        <f>IF(D585="","",IF(ISERROR(RTD("cqg.rtd",,"ContractData",D585,"PerCentNetLastTrade",,"T")/100),"",RTD("cqg.rtd",,"ContractData",D585,"PerCentNetLastTrade",,"T")/100))</f>
        <v/>
      </c>
      <c r="L585" s="99" t="str">
        <f t="shared" si="135"/>
        <v/>
      </c>
    </row>
    <row r="586" spans="2:12" x14ac:dyDescent="0.25">
      <c r="C586" s="92">
        <f t="shared" si="136"/>
        <v>2675</v>
      </c>
      <c r="D586" s="92" t="str">
        <f>IF(LEFT(RTD("cqg.rtd", ,"ContractData",$B$582&amp;C586, "Symbol",, "T"),3)="768","",RTD("cqg.rtd", ,"ContractData",$B$582&amp;C586, "Symbol",, "T"))</f>
        <v/>
      </c>
      <c r="E586" s="94" t="str">
        <f>IF(D586="","",RTD("cqg.rtd", ,"ContractData",D586, "LastPrice",, "T"))</f>
        <v/>
      </c>
      <c r="F586" s="94" t="str">
        <f>IF(D586="","",RTD("cqg.rtd", ,"ContractData",D586, "NetLastTrade",, "T"))</f>
        <v/>
      </c>
      <c r="G586" s="92" t="str">
        <f>IF(D586="","",RTD("cqg.rtd",,"StudyData",D586, "Vol", "VolType=Exchange,CoCType=Contract", "Vol","D","0","ALL",,,"False","T"))</f>
        <v/>
      </c>
      <c r="H586" s="92" t="str">
        <f>IF(D586="","",RTD("cqg.rtd",,"StudyData",D586, "Vol", "VolType=Exchange,CoCType=Contract", "Vol","D","-1","ALL",,,"False","T"))</f>
        <v/>
      </c>
      <c r="I586" s="92" t="str">
        <f t="shared" si="132"/>
        <v/>
      </c>
      <c r="J586" s="97"/>
      <c r="K586" s="98" t="str">
        <f>IF(D586="","",IF(ISERROR(RTD("cqg.rtd",,"ContractData",D586,"PerCentNetLastTrade",,"T")/100),"",RTD("cqg.rtd",,"ContractData",D586,"PerCentNetLastTrade",,"T")/100))</f>
        <v/>
      </c>
      <c r="L586" s="99" t="str">
        <f t="shared" si="135"/>
        <v/>
      </c>
    </row>
    <row r="587" spans="2:12" x14ac:dyDescent="0.25">
      <c r="C587" s="92">
        <f t="shared" si="136"/>
        <v>2700</v>
      </c>
      <c r="D587" s="92" t="str">
        <f>IF(LEFT(RTD("cqg.rtd", ,"ContractData",$B$582&amp;C587, "Symbol",, "T"),3)="768","",RTD("cqg.rtd", ,"ContractData",$B$582&amp;C587, "Symbol",, "T"))</f>
        <v>C.US.KOSZ152700</v>
      </c>
      <c r="E587" s="94">
        <f>IF(D587="","",RTD("cqg.rtd", ,"ContractData",D587, "LastPrice",, "T"))</f>
        <v>10</v>
      </c>
      <c r="F587" s="94" t="str">
        <f>IF(D587="","",RTD("cqg.rtd", ,"ContractData",D587, "NetLastTrade",, "T"))</f>
        <v/>
      </c>
      <c r="G587" s="92" t="str">
        <f>IF(D587="","",RTD("cqg.rtd",,"StudyData",D587, "Vol", "VolType=Exchange,CoCType=Contract", "Vol","D","0","ALL",,,"False","T"))</f>
        <v/>
      </c>
      <c r="H587" s="92" t="str">
        <f>IF(D587="","",RTD("cqg.rtd",,"StudyData",D587, "Vol", "VolType=Exchange,CoCType=Contract", "Vol","D","-1","ALL",,,"False","T"))</f>
        <v/>
      </c>
      <c r="I587" s="92" t="str">
        <f t="shared" si="132"/>
        <v/>
      </c>
      <c r="J587" s="97"/>
      <c r="K587" s="98">
        <f>IF(D587="","",IF(ISERROR(RTD("cqg.rtd",,"ContractData",D587,"PerCentNetLastTrade",,"T")/100),"",RTD("cqg.rtd",,"ContractData",D587,"PerCentNetLastTrade",,"T")/100))</f>
        <v>-3.8461538461538464E-2</v>
      </c>
      <c r="L587" s="99" t="str">
        <f t="shared" si="135"/>
        <v/>
      </c>
    </row>
    <row r="588" spans="2:12" x14ac:dyDescent="0.25">
      <c r="C588" s="92">
        <f t="shared" si="136"/>
        <v>2725</v>
      </c>
      <c r="D588" s="92" t="str">
        <f>IF(LEFT(RTD("cqg.rtd", ,"ContractData",$B$582&amp;C588, "Symbol",, "T"),3)="768","",RTD("cqg.rtd", ,"ContractData",$B$582&amp;C588, "Symbol",, "T"))</f>
        <v/>
      </c>
      <c r="E588" s="94" t="str">
        <f>IF(D588="","",RTD("cqg.rtd", ,"ContractData",D588, "LastPrice",, "T"))</f>
        <v/>
      </c>
      <c r="F588" s="94" t="str">
        <f>IF(D588="","",RTD("cqg.rtd", ,"ContractData",D588, "NetLastTrade",, "T"))</f>
        <v/>
      </c>
      <c r="G588" s="92" t="str">
        <f>IF(D588="","",RTD("cqg.rtd",,"StudyData",D588, "Vol", "VolType=Exchange,CoCType=Contract", "Vol","D","0","ALL",,,"False","T"))</f>
        <v/>
      </c>
      <c r="H588" s="92" t="str">
        <f>IF(D588="","",RTD("cqg.rtd",,"StudyData",D588, "Vol", "VolType=Exchange,CoCType=Contract", "Vol","D","-1","ALL",,,"False","T"))</f>
        <v/>
      </c>
      <c r="I588" s="92" t="str">
        <f t="shared" si="132"/>
        <v/>
      </c>
      <c r="J588" s="97"/>
      <c r="K588" s="98" t="str">
        <f>IF(D588="","",IF(ISERROR(RTD("cqg.rtd",,"ContractData",D588,"PerCentNetLastTrade",,"T")/100),"",RTD("cqg.rtd",,"ContractData",D588,"PerCentNetLastTrade",,"T")/100))</f>
        <v/>
      </c>
      <c r="L588" s="99" t="str">
        <f t="shared" si="135"/>
        <v/>
      </c>
    </row>
    <row r="589" spans="2:12" x14ac:dyDescent="0.25">
      <c r="C589" s="92">
        <f t="shared" si="136"/>
        <v>2750</v>
      </c>
      <c r="D589" s="92" t="str">
        <f>IF(LEFT(RTD("cqg.rtd", ,"ContractData",$B$582&amp;C589, "Symbol",, "T"),3)="768","",RTD("cqg.rtd", ,"ContractData",$B$582&amp;C589, "Symbol",, "T"))</f>
        <v>C.US.KOSZ152750</v>
      </c>
      <c r="E589" s="94" t="str">
        <f>IF(D589="","",RTD("cqg.rtd", ,"ContractData",D589, "LastPrice",, "T"))</f>
        <v/>
      </c>
      <c r="F589" s="94" t="str">
        <f>IF(D589="","",RTD("cqg.rtd", ,"ContractData",D589, "NetLastTrade",, "T"))</f>
        <v/>
      </c>
      <c r="G589" s="92" t="str">
        <f>IF(D589="","",RTD("cqg.rtd",,"StudyData",D589, "Vol", "VolType=Exchange,CoCType=Contract", "Vol","D","0","ALL",,,"False","T"))</f>
        <v/>
      </c>
      <c r="H589" s="92" t="str">
        <f>IF(D589="","",RTD("cqg.rtd",,"StudyData",D589, "Vol", "VolType=Exchange,CoCType=Contract", "Vol","D","-1","ALL",,,"False","T"))</f>
        <v/>
      </c>
      <c r="I589" s="92" t="str">
        <f t="shared" si="132"/>
        <v/>
      </c>
      <c r="J589" s="97"/>
      <c r="K589" s="98" t="str">
        <f>IF(D589="","",IF(ISERROR(RTD("cqg.rtd",,"ContractData",D589,"PerCentNetLastTrade",,"T")/100),"",RTD("cqg.rtd",,"ContractData",D589,"PerCentNetLastTrade",,"T")/100))</f>
        <v/>
      </c>
      <c r="L589" s="99" t="str">
        <f t="shared" si="135"/>
        <v/>
      </c>
    </row>
    <row r="590" spans="2:12" x14ac:dyDescent="0.25">
      <c r="C590" s="92">
        <f t="shared" si="136"/>
        <v>2775</v>
      </c>
      <c r="D590" s="92" t="str">
        <f>IF(LEFT(RTD("cqg.rtd", ,"ContractData",$B$582&amp;C590, "Symbol",, "T"),3)="768","",RTD("cqg.rtd", ,"ContractData",$B$582&amp;C590, "Symbol",, "T"))</f>
        <v/>
      </c>
      <c r="E590" s="94" t="str">
        <f>IF(D590="","",RTD("cqg.rtd", ,"ContractData",D590, "LastPrice",, "T"))</f>
        <v/>
      </c>
      <c r="F590" s="94" t="str">
        <f>IF(D590="","",RTD("cqg.rtd", ,"ContractData",D590, "NetLastTrade",, "T"))</f>
        <v/>
      </c>
      <c r="G590" s="92" t="str">
        <f>IF(D590="","",RTD("cqg.rtd",,"StudyData",D590, "Vol", "VolType=Exchange,CoCType=Contract", "Vol","D","0","ALL",,,"False","T"))</f>
        <v/>
      </c>
      <c r="H590" s="92" t="str">
        <f>IF(D590="","",RTD("cqg.rtd",,"StudyData",D590, "Vol", "VolType=Exchange,CoCType=Contract", "Vol","D","-1","ALL",,,"False","T"))</f>
        <v/>
      </c>
      <c r="I590" s="92" t="str">
        <f t="shared" si="132"/>
        <v/>
      </c>
      <c r="J590" s="97"/>
      <c r="K590" s="98" t="str">
        <f>IF(D590="","",IF(ISERROR(RTD("cqg.rtd",,"ContractData",D590,"PerCentNetLastTrade",,"T")/100),"",RTD("cqg.rtd",,"ContractData",D590,"PerCentNetLastTrade",,"T")/100))</f>
        <v/>
      </c>
      <c r="L590" s="99" t="str">
        <f t="shared" si="135"/>
        <v/>
      </c>
    </row>
    <row r="591" spans="2:12" x14ac:dyDescent="0.25">
      <c r="C591" s="92">
        <f t="shared" si="136"/>
        <v>2800</v>
      </c>
      <c r="D591" s="92" t="str">
        <f>IF(LEFT(RTD("cqg.rtd", ,"ContractData",$B$582&amp;C591, "Symbol",, "T"),3)="768","",RTD("cqg.rtd", ,"ContractData",$B$582&amp;C591, "Symbol",, "T"))</f>
        <v>C.US.KOSZ152800</v>
      </c>
      <c r="E591" s="94">
        <f>IF(D591="","",RTD("cqg.rtd", ,"ContractData",D591, "LastPrice",, "T"))</f>
        <v>10.5</v>
      </c>
      <c r="F591" s="94">
        <f>IF(D591="","",RTD("cqg.rtd", ,"ContractData",D591, "NetLastTrade",, "T"))</f>
        <v>-5.0000000000000711E-2</v>
      </c>
      <c r="G591" s="92">
        <f>IF(D591="","",RTD("cqg.rtd",,"StudyData",D591, "Vol", "VolType=Exchange,CoCType=Contract", "Vol","D","0","ALL",,,"False","T"))</f>
        <v>26</v>
      </c>
      <c r="H591" s="92">
        <f>IF(D591="","",RTD("cqg.rtd",,"StudyData",D591, "Vol", "VolType=Exchange,CoCType=Contract", "Vol","D","-1","ALL",,,"False","T"))</f>
        <v>12</v>
      </c>
      <c r="I591" s="92">
        <f t="shared" si="132"/>
        <v>14</v>
      </c>
      <c r="J591" s="97"/>
      <c r="K591" s="98">
        <f>IF(D591="","",IF(ISERROR(RTD("cqg.rtd",,"ContractData",D591,"PerCentNetLastTrade",,"T")/100),"",RTD("cqg.rtd",,"ContractData",D591,"PerCentNetLastTrade",,"T")/100))</f>
        <v>-4.7393364928909956E-3</v>
      </c>
      <c r="L591" s="99">
        <f t="shared" si="135"/>
        <v>1.1666666666666667</v>
      </c>
    </row>
    <row r="592" spans="2:12" x14ac:dyDescent="0.25">
      <c r="C592" s="92">
        <f t="shared" si="136"/>
        <v>2825</v>
      </c>
      <c r="D592" s="92" t="str">
        <f>IF(LEFT(RTD("cqg.rtd", ,"ContractData",$B$582&amp;C592, "Symbol",, "T"),3)="768","",RTD("cqg.rtd", ,"ContractData",$B$582&amp;C592, "Symbol",, "T"))</f>
        <v/>
      </c>
      <c r="E592" s="94" t="str">
        <f>IF(D592="","",RTD("cqg.rtd", ,"ContractData",D592, "LastPrice",, "T"))</f>
        <v/>
      </c>
      <c r="F592" s="94" t="str">
        <f>IF(D592="","",RTD("cqg.rtd", ,"ContractData",D592, "NetLastTrade",, "T"))</f>
        <v/>
      </c>
      <c r="G592" s="92" t="str">
        <f>IF(D592="","",RTD("cqg.rtd",,"StudyData",D592, "Vol", "VolType=Exchange,CoCType=Contract", "Vol","D","0","ALL",,,"False","T"))</f>
        <v/>
      </c>
      <c r="H592" s="92" t="str">
        <f>IF(D592="","",RTD("cqg.rtd",,"StudyData",D592, "Vol", "VolType=Exchange,CoCType=Contract", "Vol","D","-1","ALL",,,"False","T"))</f>
        <v/>
      </c>
      <c r="I592" s="92" t="str">
        <f t="shared" si="132"/>
        <v/>
      </c>
      <c r="J592" s="97"/>
      <c r="K592" s="98" t="str">
        <f>IF(D592="","",IF(ISERROR(RTD("cqg.rtd",,"ContractData",D592,"PerCentNetLastTrade",,"T")/100),"",RTD("cqg.rtd",,"ContractData",D592,"PerCentNetLastTrade",,"T")/100))</f>
        <v/>
      </c>
      <c r="L592" s="99" t="str">
        <f t="shared" si="135"/>
        <v/>
      </c>
    </row>
    <row r="593" spans="3:12" x14ac:dyDescent="0.25">
      <c r="C593" s="92">
        <f t="shared" si="136"/>
        <v>2850</v>
      </c>
      <c r="D593" s="92" t="str">
        <f>IF(LEFT(RTD("cqg.rtd", ,"ContractData",$B$582&amp;C593, "Symbol",, "T"),3)="768","",RTD("cqg.rtd", ,"ContractData",$B$582&amp;C593, "Symbol",, "T"))</f>
        <v>C.US.KOSZ152850</v>
      </c>
      <c r="E593" s="94" t="str">
        <f>IF(D593="","",RTD("cqg.rtd", ,"ContractData",D593, "LastPrice",, "T"))</f>
        <v/>
      </c>
      <c r="F593" s="94" t="str">
        <f>IF(D593="","",RTD("cqg.rtd", ,"ContractData",D593, "NetLastTrade",, "T"))</f>
        <v/>
      </c>
      <c r="G593" s="92" t="str">
        <f>IF(D593="","",RTD("cqg.rtd",,"StudyData",D593, "Vol", "VolType=Exchange,CoCType=Contract", "Vol","D","0","ALL",,,"False","T"))</f>
        <v/>
      </c>
      <c r="H593" s="92" t="str">
        <f>IF(D593="","",RTD("cqg.rtd",,"StudyData",D593, "Vol", "VolType=Exchange,CoCType=Contract", "Vol","D","-1","ALL",,,"False","T"))</f>
        <v/>
      </c>
      <c r="I593" s="92" t="str">
        <f t="shared" si="132"/>
        <v/>
      </c>
      <c r="J593" s="97"/>
      <c r="K593" s="98" t="str">
        <f>IF(D593="","",IF(ISERROR(RTD("cqg.rtd",,"ContractData",D593,"PerCentNetLastTrade",,"T")/100),"",RTD("cqg.rtd",,"ContractData",D593,"PerCentNetLastTrade",,"T")/100))</f>
        <v/>
      </c>
      <c r="L593" s="99" t="str">
        <f t="shared" si="135"/>
        <v/>
      </c>
    </row>
    <row r="594" spans="3:12" x14ac:dyDescent="0.25">
      <c r="C594" s="92">
        <f t="shared" si="136"/>
        <v>2875</v>
      </c>
      <c r="D594" s="92" t="str">
        <f>IF(LEFT(RTD("cqg.rtd", ,"ContractData",$B$582&amp;C594, "Symbol",, "T"),3)="768","",RTD("cqg.rtd", ,"ContractData",$B$582&amp;C594, "Symbol",, "T"))</f>
        <v/>
      </c>
      <c r="E594" s="94" t="str">
        <f>IF(D594="","",RTD("cqg.rtd", ,"ContractData",D594, "LastPrice",, "T"))</f>
        <v/>
      </c>
      <c r="F594" s="94" t="str">
        <f>IF(D594="","",RTD("cqg.rtd", ,"ContractData",D594, "NetLastTrade",, "T"))</f>
        <v/>
      </c>
      <c r="G594" s="92" t="str">
        <f>IF(D594="","",RTD("cqg.rtd",,"StudyData",D594, "Vol", "VolType=Exchange,CoCType=Contract", "Vol","D","0","ALL",,,"False","T"))</f>
        <v/>
      </c>
      <c r="H594" s="92" t="str">
        <f>IF(D594="","",RTD("cqg.rtd",,"StudyData",D594, "Vol", "VolType=Exchange,CoCType=Contract", "Vol","D","-1","ALL",,,"False","T"))</f>
        <v/>
      </c>
      <c r="I594" s="92" t="str">
        <f t="shared" si="132"/>
        <v/>
      </c>
      <c r="J594" s="97"/>
      <c r="K594" s="98" t="str">
        <f>IF(D594="","",IF(ISERROR(RTD("cqg.rtd",,"ContractData",D594,"PerCentNetLastTrade",,"T")/100),"",RTD("cqg.rtd",,"ContractData",D594,"PerCentNetLastTrade",,"T")/100))</f>
        <v/>
      </c>
      <c r="L594" s="99" t="str">
        <f t="shared" si="135"/>
        <v/>
      </c>
    </row>
    <row r="595" spans="3:12" x14ac:dyDescent="0.25">
      <c r="C595" s="92">
        <f t="shared" si="136"/>
        <v>2900</v>
      </c>
      <c r="D595" s="92" t="str">
        <f>IF(LEFT(RTD("cqg.rtd", ,"ContractData",$B$582&amp;C595, "Symbol",, "T"),3)="768","",RTD("cqg.rtd", ,"ContractData",$B$582&amp;C595, "Symbol",, "T"))</f>
        <v>C.US.KOSZ152900</v>
      </c>
      <c r="E595" s="94">
        <f>IF(D595="","",RTD("cqg.rtd", ,"ContractData",D595, "LastPrice",, "T"))</f>
        <v>7.65</v>
      </c>
      <c r="F595" s="94">
        <f>IF(D595="","",RTD("cqg.rtd", ,"ContractData",D595, "NetLastTrade",, "T"))</f>
        <v>3.05</v>
      </c>
      <c r="G595" s="92">
        <f>IF(D595="","",RTD("cqg.rtd",,"StudyData",D595, "Vol", "VolType=Exchange,CoCType=Contract", "Vol","D","0","ALL",,,"False","T"))</f>
        <v>31</v>
      </c>
      <c r="H595" s="92" t="str">
        <f>IF(D595="","",RTD("cqg.rtd",,"StudyData",D595, "Vol", "VolType=Exchange,CoCType=Contract", "Vol","D","-1","ALL",,,"False","T"))</f>
        <v/>
      </c>
      <c r="I595" s="92" t="str">
        <f t="shared" si="132"/>
        <v/>
      </c>
      <c r="J595" s="97"/>
      <c r="K595" s="98">
        <f>IF(D595="","",IF(ISERROR(RTD("cqg.rtd",,"ContractData",D595,"PerCentNetLastTrade",,"T")/100),"",RTD("cqg.rtd",,"ContractData",D595,"PerCentNetLastTrade",,"T")/100))</f>
        <v>0.66304347826086951</v>
      </c>
      <c r="L595" s="99" t="str">
        <f t="shared" si="135"/>
        <v/>
      </c>
    </row>
    <row r="596" spans="3:12" x14ac:dyDescent="0.25">
      <c r="C596" s="92">
        <f t="shared" si="136"/>
        <v>2925</v>
      </c>
      <c r="D596" s="92" t="str">
        <f>IF(LEFT(RTD("cqg.rtd", ,"ContractData",$B$582&amp;C596, "Symbol",, "T"),3)="768","",RTD("cqg.rtd", ,"ContractData",$B$582&amp;C596, "Symbol",, "T"))</f>
        <v/>
      </c>
      <c r="E596" s="94" t="str">
        <f>IF(D596="","",RTD("cqg.rtd", ,"ContractData",D596, "LastPrice",, "T"))</f>
        <v/>
      </c>
      <c r="F596" s="94" t="str">
        <f>IF(D596="","",RTD("cqg.rtd", ,"ContractData",D596, "NetLastTrade",, "T"))</f>
        <v/>
      </c>
      <c r="G596" s="92" t="str">
        <f>IF(D596="","",RTD("cqg.rtd",,"StudyData",D596, "Vol", "VolType=Exchange,CoCType=Contract", "Vol","D","0","ALL",,,"False","T"))</f>
        <v/>
      </c>
      <c r="H596" s="92" t="str">
        <f>IF(D596="","",RTD("cqg.rtd",,"StudyData",D596, "Vol", "VolType=Exchange,CoCType=Contract", "Vol","D","-1","ALL",,,"False","T"))</f>
        <v/>
      </c>
      <c r="I596" s="92" t="str">
        <f t="shared" si="132"/>
        <v/>
      </c>
      <c r="J596" s="97"/>
      <c r="K596" s="98" t="str">
        <f>IF(D596="","",IF(ISERROR(RTD("cqg.rtd",,"ContractData",D596,"PerCentNetLastTrade",,"T")/100),"",RTD("cqg.rtd",,"ContractData",D596,"PerCentNetLastTrade",,"T")/100))</f>
        <v/>
      </c>
      <c r="L596" s="99" t="str">
        <f t="shared" si="135"/>
        <v/>
      </c>
    </row>
    <row r="597" spans="3:12" x14ac:dyDescent="0.25">
      <c r="C597" s="92">
        <f t="shared" si="136"/>
        <v>2950</v>
      </c>
      <c r="D597" s="92" t="str">
        <f>IF(LEFT(RTD("cqg.rtd", ,"ContractData",$B$582&amp;C597, "Symbol",, "T"),3)="768","",RTD("cqg.rtd", ,"ContractData",$B$582&amp;C597, "Symbol",, "T"))</f>
        <v>C.US.KOSZ152950</v>
      </c>
      <c r="E597" s="94" t="str">
        <f>IF(D597="","",RTD("cqg.rtd", ,"ContractData",D597, "LastPrice",, "T"))</f>
        <v/>
      </c>
      <c r="F597" s="94" t="str">
        <f>IF(D597="","",RTD("cqg.rtd", ,"ContractData",D597, "NetLastTrade",, "T"))</f>
        <v/>
      </c>
      <c r="G597" s="92" t="str">
        <f>IF(D597="","",RTD("cqg.rtd",,"StudyData",D597, "Vol", "VolType=Exchange,CoCType=Contract", "Vol","D","0","ALL",,,"False","T"))</f>
        <v/>
      </c>
      <c r="H597" s="92" t="str">
        <f>IF(D597="","",RTD("cqg.rtd",,"StudyData",D597, "Vol", "VolType=Exchange,CoCType=Contract", "Vol","D","-1","ALL",,,"False","T"))</f>
        <v/>
      </c>
      <c r="I597" s="92" t="str">
        <f t="shared" si="132"/>
        <v/>
      </c>
      <c r="J597" s="97"/>
      <c r="K597" s="98" t="str">
        <f>IF(D597="","",IF(ISERROR(RTD("cqg.rtd",,"ContractData",D597,"PerCentNetLastTrade",,"T")/100),"",RTD("cqg.rtd",,"ContractData",D597,"PerCentNetLastTrade",,"T")/100))</f>
        <v/>
      </c>
      <c r="L597" s="99" t="str">
        <f t="shared" si="135"/>
        <v/>
      </c>
    </row>
    <row r="598" spans="3:12" x14ac:dyDescent="0.25">
      <c r="C598" s="92">
        <f t="shared" si="136"/>
        <v>2975</v>
      </c>
      <c r="D598" s="92" t="str">
        <f>IF(LEFT(RTD("cqg.rtd", ,"ContractData",$B$582&amp;C598, "Symbol",, "T"),3)="768","",RTD("cqg.rtd", ,"ContractData",$B$582&amp;C598, "Symbol",, "T"))</f>
        <v/>
      </c>
      <c r="E598" s="94" t="str">
        <f>IF(D598="","",RTD("cqg.rtd", ,"ContractData",D598, "LastPrice",, "T"))</f>
        <v/>
      </c>
      <c r="F598" s="94" t="str">
        <f>IF(D598="","",RTD("cqg.rtd", ,"ContractData",D598, "NetLastTrade",, "T"))</f>
        <v/>
      </c>
      <c r="G598" s="92" t="str">
        <f>IF(D598="","",RTD("cqg.rtd",,"StudyData",D598, "Vol", "VolType=Exchange,CoCType=Contract", "Vol","D","0","ALL",,,"False","T"))</f>
        <v/>
      </c>
      <c r="H598" s="92" t="str">
        <f>IF(D598="","",RTD("cqg.rtd",,"StudyData",D598, "Vol", "VolType=Exchange,CoCType=Contract", "Vol","D","-1","ALL",,,"False","T"))</f>
        <v/>
      </c>
      <c r="I598" s="92" t="str">
        <f t="shared" si="132"/>
        <v/>
      </c>
      <c r="J598" s="97"/>
      <c r="K598" s="98" t="str">
        <f>IF(D598="","",IF(ISERROR(RTD("cqg.rtd",,"ContractData",D598,"PerCentNetLastTrade",,"T")/100),"",RTD("cqg.rtd",,"ContractData",D598,"PerCentNetLastTrade",,"T")/100))</f>
        <v/>
      </c>
      <c r="L598" s="99" t="str">
        <f t="shared" si="135"/>
        <v/>
      </c>
    </row>
    <row r="600" spans="3:12" x14ac:dyDescent="0.25">
      <c r="E600" s="92" t="s">
        <v>1</v>
      </c>
      <c r="F600" s="92" t="s">
        <v>2</v>
      </c>
      <c r="G600" s="92" t="s">
        <v>3</v>
      </c>
      <c r="H600" s="92" t="s">
        <v>4</v>
      </c>
      <c r="I600" s="92" t="s">
        <v>5</v>
      </c>
      <c r="J600" s="100"/>
      <c r="K600" s="92" t="s">
        <v>22</v>
      </c>
      <c r="L600" s="93" t="s">
        <v>23</v>
      </c>
    </row>
    <row r="601" spans="3:12" x14ac:dyDescent="0.25">
      <c r="C601" s="92">
        <f t="shared" ref="C601:C615" si="137">IF(LEFT($B$267,3)="768","",C602-25)</f>
        <v>2175</v>
      </c>
      <c r="D601" s="92" t="str">
        <f>IF(LEFT(RTD("cqg.rtd", ,"ContractData",$B$617&amp;C601, "Symbol",, "T"),3)="768","",RTD("cqg.rtd", ,"ContractData",$B$617&amp;C601, "Symbol",, "T"))</f>
        <v/>
      </c>
      <c r="E601" s="94" t="str">
        <f>IF(D601="","",RTD("cqg.rtd", ,"ContractData",D601, "LastPrice",, "T"))</f>
        <v/>
      </c>
      <c r="F601" s="94" t="str">
        <f>IF(D601="","",RTD("cqg.rtd", ,"ContractData",D601, "NetLastTrade",, "T"))</f>
        <v/>
      </c>
      <c r="G601" s="92" t="str">
        <f>IF(D601="","",RTD("cqg.rtd",,"StudyData",D601, "Vol", "VolType=Exchange,CoCType=Contract", "Vol","D","0","ALL",,,"False","T"))</f>
        <v/>
      </c>
      <c r="H601" s="92" t="str">
        <f>IF(D601="","",RTD("cqg.rtd",,"StudyData",D601, "Vol", "VolType=Exchange,CoCType=Contract", "Vol","D","-1","ALL",,,"False","T"))</f>
        <v/>
      </c>
      <c r="I601" s="92" t="str">
        <f t="shared" ref="I601:I633" si="138">IF(D601="","",IF(ISERROR(G601-H601),"",G601-H601))</f>
        <v/>
      </c>
      <c r="J601" s="97"/>
      <c r="K601" s="98" t="str">
        <f>IF(D601="","",IF(ISERROR(RTD("cqg.rtd",,"ContractData",D601,"PerCentNetLastTrade",,"T")/100),"",RTD("cqg.rtd",,"ContractData",D601,"PerCentNetLastTrade",,"T")/100))</f>
        <v/>
      </c>
      <c r="L601" s="99" t="str">
        <f t="shared" ref="L601:L604" si="139">IF(D601="","",IF(ISERROR(G601-H601),"",(G601-H601)/H601))</f>
        <v/>
      </c>
    </row>
    <row r="602" spans="3:12" x14ac:dyDescent="0.25">
      <c r="C602" s="92">
        <f t="shared" si="137"/>
        <v>2200</v>
      </c>
      <c r="D602" s="92" t="str">
        <f>IF(LEFT(RTD("cqg.rtd", ,"ContractData",$B$617&amp;C602, "Symbol",, "T"),3)="768","",RTD("cqg.rtd", ,"ContractData",$B$617&amp;C602, "Symbol",, "T"))</f>
        <v/>
      </c>
      <c r="E602" s="94" t="str">
        <f>IF(D602="","",RTD("cqg.rtd", ,"ContractData",D602, "LastPrice",, "T"))</f>
        <v/>
      </c>
      <c r="F602" s="94" t="str">
        <f>IF(D602="","",RTD("cqg.rtd", ,"ContractData",D602, "NetLastTrade",, "T"))</f>
        <v/>
      </c>
      <c r="G602" s="92" t="str">
        <f>IF(D602="","",RTD("cqg.rtd",,"StudyData",D602, "Vol", "VolType=Exchange,CoCType=Contract", "Vol","D","0","ALL",,,"False","T"))</f>
        <v/>
      </c>
      <c r="H602" s="92" t="str">
        <f>IF(D602="","",RTD("cqg.rtd",,"StudyData",D602, "Vol", "VolType=Exchange,CoCType=Contract", "Vol","D","-1","ALL",,,"False","T"))</f>
        <v/>
      </c>
      <c r="I602" s="92" t="str">
        <f t="shared" si="138"/>
        <v/>
      </c>
      <c r="J602" s="97"/>
      <c r="K602" s="98" t="str">
        <f>IF(D602="","",IF(ISERROR(RTD("cqg.rtd",,"ContractData",D602,"PerCentNetLastTrade",,"T")/100),"",RTD("cqg.rtd",,"ContractData",D602,"PerCentNetLastTrade",,"T")/100))</f>
        <v/>
      </c>
      <c r="L602" s="99" t="str">
        <f t="shared" si="139"/>
        <v/>
      </c>
    </row>
    <row r="603" spans="3:12" x14ac:dyDescent="0.25">
      <c r="C603" s="92">
        <f t="shared" si="137"/>
        <v>2225</v>
      </c>
      <c r="D603" s="92" t="str">
        <f>IF(LEFT(RTD("cqg.rtd", ,"ContractData",$B$617&amp;C603, "Symbol",, "T"),3)="768","",RTD("cqg.rtd", ,"ContractData",$B$617&amp;C603, "Symbol",, "T"))</f>
        <v/>
      </c>
      <c r="E603" s="94" t="str">
        <f>IF(D603="","",RTD("cqg.rtd", ,"ContractData",D603, "LastPrice",, "T"))</f>
        <v/>
      </c>
      <c r="F603" s="94" t="str">
        <f>IF(D603="","",RTD("cqg.rtd", ,"ContractData",D603, "NetLastTrade",, "T"))</f>
        <v/>
      </c>
      <c r="G603" s="92" t="str">
        <f>IF(D603="","",RTD("cqg.rtd",,"StudyData",D603, "Vol", "VolType=Exchange,CoCType=Contract", "Vol","D","0","ALL",,,"False","T"))</f>
        <v/>
      </c>
      <c r="H603" s="92" t="str">
        <f>IF(D603="","",RTD("cqg.rtd",,"StudyData",D603, "Vol", "VolType=Exchange,CoCType=Contract", "Vol","D","-1","ALL",,,"False","T"))</f>
        <v/>
      </c>
      <c r="I603" s="92" t="str">
        <f t="shared" si="138"/>
        <v/>
      </c>
      <c r="J603" s="97"/>
      <c r="K603" s="98" t="str">
        <f>IF(D603="","",IF(ISERROR(RTD("cqg.rtd",,"ContractData",D603,"PerCentNetLastTrade",,"T")/100),"",RTD("cqg.rtd",,"ContractData",D603,"PerCentNetLastTrade",,"T")/100))</f>
        <v/>
      </c>
      <c r="L603" s="99" t="str">
        <f t="shared" si="139"/>
        <v/>
      </c>
    </row>
    <row r="604" spans="3:12" x14ac:dyDescent="0.25">
      <c r="C604" s="92">
        <f t="shared" si="137"/>
        <v>2250</v>
      </c>
      <c r="D604" s="92" t="str">
        <f>IF(LEFT(RTD("cqg.rtd", ,"ContractData",$B$617&amp;C604, "Symbol",, "T"),3)="768","",RTD("cqg.rtd", ,"ContractData",$B$617&amp;C604, "Symbol",, "T"))</f>
        <v/>
      </c>
      <c r="E604" s="94" t="str">
        <f>IF(D604="","",RTD("cqg.rtd", ,"ContractData",D604, "LastPrice",, "T"))</f>
        <v/>
      </c>
      <c r="F604" s="94" t="str">
        <f>IF(D604="","",RTD("cqg.rtd", ,"ContractData",D604, "NetLastTrade",, "T"))</f>
        <v/>
      </c>
      <c r="G604" s="92" t="str">
        <f>IF(D604="","",RTD("cqg.rtd",,"StudyData",D604, "Vol", "VolType=Exchange,CoCType=Contract", "Vol","D","0","ALL",,,"False","T"))</f>
        <v/>
      </c>
      <c r="H604" s="92" t="str">
        <f>IF(D604="","",RTD("cqg.rtd",,"StudyData",D604, "Vol", "VolType=Exchange,CoCType=Contract", "Vol","D","-1","ALL",,,"False","T"))</f>
        <v/>
      </c>
      <c r="I604" s="92" t="str">
        <f t="shared" si="138"/>
        <v/>
      </c>
      <c r="J604" s="97"/>
      <c r="K604" s="98" t="str">
        <f>IF(D604="","",IF(ISERROR(RTD("cqg.rtd",,"ContractData",D604,"PerCentNetLastTrade",,"T")/100),"",RTD("cqg.rtd",,"ContractData",D604,"PerCentNetLastTrade",,"T")/100))</f>
        <v/>
      </c>
      <c r="L604" s="99" t="str">
        <f t="shared" si="139"/>
        <v/>
      </c>
    </row>
    <row r="605" spans="3:12" x14ac:dyDescent="0.25">
      <c r="C605" s="92">
        <f t="shared" si="137"/>
        <v>2275</v>
      </c>
      <c r="D605" s="92" t="str">
        <f>IF(LEFT(RTD("cqg.rtd", ,"ContractData",$B$617&amp;C605, "Symbol",, "T"),3)="768","",RTD("cqg.rtd", ,"ContractData",$B$617&amp;C605, "Symbol",, "T"))</f>
        <v/>
      </c>
      <c r="E605" s="94" t="str">
        <f>IF(D605="","",RTD("cqg.rtd", ,"ContractData",D605, "LastPrice",, "T"))</f>
        <v/>
      </c>
      <c r="F605" s="94" t="str">
        <f>IF(D605="","",RTD("cqg.rtd", ,"ContractData",D605, "NetLastTrade",, "T"))</f>
        <v/>
      </c>
      <c r="G605" s="92" t="str">
        <f>IF(D605="","",RTD("cqg.rtd",,"StudyData",D605, "Vol", "VolType=Exchange,CoCType=Contract", "Vol","D","0","ALL",,,"False","T"))</f>
        <v/>
      </c>
      <c r="H605" s="92" t="str">
        <f>IF(D605="","",RTD("cqg.rtd",,"StudyData",D605, "Vol", "VolType=Exchange,CoCType=Contract", "Vol","D","-1","ALL",,,"False","T"))</f>
        <v/>
      </c>
      <c r="I605" s="92" t="str">
        <f t="shared" si="138"/>
        <v/>
      </c>
      <c r="J605" s="97"/>
      <c r="K605" s="98" t="str">
        <f>IF(D605="","",IF(ISERROR(RTD("cqg.rtd",,"ContractData",D605,"PerCentNetLastTrade",,"T")/100),"",RTD("cqg.rtd",,"ContractData",D605,"PerCentNetLastTrade",,"T")/100))</f>
        <v/>
      </c>
      <c r="L605" s="99" t="str">
        <f>IF(D605="","",IF(ISERROR(G605-H605),"",(G605-H605)/H605))</f>
        <v/>
      </c>
    </row>
    <row r="606" spans="3:12" x14ac:dyDescent="0.25">
      <c r="C606" s="92">
        <f t="shared" si="137"/>
        <v>2300</v>
      </c>
      <c r="D606" s="92" t="str">
        <f>IF(LEFT(RTD("cqg.rtd", ,"ContractData",$B$617&amp;C606, "Symbol",, "T"),3)="768","",RTD("cqg.rtd", ,"ContractData",$B$617&amp;C606, "Symbol",, "T"))</f>
        <v>P.US.KOSZ152300</v>
      </c>
      <c r="E606" s="94">
        <f>IF(D606="","",RTD("cqg.rtd", ,"ContractData",D606, "LastPrice",, "T"))</f>
        <v>5.6000000000000005</v>
      </c>
      <c r="F606" s="94">
        <f>IF(D606="","",RTD("cqg.rtd", ,"ContractData",D606, "NetLastTrade",, "T"))</f>
        <v>3.7500000000000004</v>
      </c>
      <c r="G606" s="92">
        <f>IF(D606="","",RTD("cqg.rtd",,"StudyData",D606, "Vol", "VolType=Exchange,CoCType=Contract", "Vol","D","0","ALL",,,"False","T"))</f>
        <v>129</v>
      </c>
      <c r="H606" s="92" t="str">
        <f>IF(D606="","",RTD("cqg.rtd",,"StudyData",D606, "Vol", "VolType=Exchange,CoCType=Contract", "Vol","D","-1","ALL",,,"False","T"))</f>
        <v/>
      </c>
      <c r="I606" s="92" t="str">
        <f t="shared" si="138"/>
        <v/>
      </c>
      <c r="J606" s="97"/>
      <c r="K606" s="98">
        <f>IF(D606="","",IF(ISERROR(RTD("cqg.rtd",,"ContractData",D606,"PerCentNetLastTrade",,"T")/100),"",RTD("cqg.rtd",,"ContractData",D606,"PerCentNetLastTrade",,"T")/100))</f>
        <v>2.0270270270270272</v>
      </c>
      <c r="L606" s="99" t="str">
        <f t="shared" ref="L606:L607" si="140">IF(D606="","",IF(ISERROR(G606-H606),"",(G606-H606)/H606))</f>
        <v/>
      </c>
    </row>
    <row r="607" spans="3:12" x14ac:dyDescent="0.25">
      <c r="C607" s="92">
        <f t="shared" si="137"/>
        <v>2325</v>
      </c>
      <c r="D607" s="92" t="str">
        <f>IF(LEFT(RTD("cqg.rtd", ,"ContractData",$B$617&amp;C607, "Symbol",, "T"),3)="768","",RTD("cqg.rtd", ,"ContractData",$B$617&amp;C607, "Symbol",, "T"))</f>
        <v/>
      </c>
      <c r="E607" s="94" t="str">
        <f>IF(D607="","",RTD("cqg.rtd", ,"ContractData",D607, "LastPrice",, "T"))</f>
        <v/>
      </c>
      <c r="F607" s="94" t="str">
        <f>IF(D607="","",RTD("cqg.rtd", ,"ContractData",D607, "NetLastTrade",, "T"))</f>
        <v/>
      </c>
      <c r="G607" s="92" t="str">
        <f>IF(D607="","",RTD("cqg.rtd",,"StudyData",D607, "Vol", "VolType=Exchange,CoCType=Contract", "Vol","D","0","ALL",,,"False","T"))</f>
        <v/>
      </c>
      <c r="H607" s="92" t="str">
        <f>IF(D607="","",RTD("cqg.rtd",,"StudyData",D607, "Vol", "VolType=Exchange,CoCType=Contract", "Vol","D","-1","ALL",,,"False","T"))</f>
        <v/>
      </c>
      <c r="I607" s="92" t="str">
        <f t="shared" si="138"/>
        <v/>
      </c>
      <c r="J607" s="97"/>
      <c r="K607" s="98" t="str">
        <f>IF(D607="","",IF(ISERROR(RTD("cqg.rtd",,"ContractData",D607,"PerCentNetLastTrade",,"T")/100),"",RTD("cqg.rtd",,"ContractData",D607,"PerCentNetLastTrade",,"T")/100))</f>
        <v/>
      </c>
      <c r="L607" s="99" t="str">
        <f t="shared" si="140"/>
        <v/>
      </c>
    </row>
    <row r="608" spans="3:12" x14ac:dyDescent="0.25">
      <c r="C608" s="92">
        <f t="shared" si="137"/>
        <v>2350</v>
      </c>
      <c r="D608" s="92" t="str">
        <f>IF(LEFT(RTD("cqg.rtd", ,"ContractData",$B$617&amp;C608, "Symbol",, "T"),3)="768","",RTD("cqg.rtd", ,"ContractData",$B$617&amp;C608, "Symbol",, "T"))</f>
        <v>P.US.KOSZ152350</v>
      </c>
      <c r="E608" s="94" t="str">
        <f>IF(D608="","",RTD("cqg.rtd", ,"ContractData",D608, "LastPrice",, "T"))</f>
        <v/>
      </c>
      <c r="F608" s="94" t="str">
        <f>IF(D608="","",RTD("cqg.rtd", ,"ContractData",D608, "NetLastTrade",, "T"))</f>
        <v/>
      </c>
      <c r="G608" s="92" t="str">
        <f>IF(D608="","",RTD("cqg.rtd",,"StudyData",D608, "Vol", "VolType=Exchange,CoCType=Contract", "Vol","D","0","ALL",,,"False","T"))</f>
        <v/>
      </c>
      <c r="H608" s="92" t="str">
        <f>IF(D608="","",RTD("cqg.rtd",,"StudyData",D608, "Vol", "VolType=Exchange,CoCType=Contract", "Vol","D","-1","ALL",,,"False","T"))</f>
        <v/>
      </c>
      <c r="I608" s="92" t="str">
        <f t="shared" si="138"/>
        <v/>
      </c>
      <c r="J608" s="97"/>
      <c r="K608" s="98" t="str">
        <f>IF(D608="","",IF(ISERROR(RTD("cqg.rtd",,"ContractData",D608,"PerCentNetLastTrade",,"T")/100),"",RTD("cqg.rtd",,"ContractData",D608,"PerCentNetLastTrade",,"T")/100))</f>
        <v/>
      </c>
      <c r="L608" s="99" t="str">
        <f>IF(D608="","",IF(ISERROR(G608-H608),"",(G608-H608)/H608))</f>
        <v/>
      </c>
    </row>
    <row r="609" spans="2:12" x14ac:dyDescent="0.25">
      <c r="C609" s="92">
        <f t="shared" si="137"/>
        <v>2375</v>
      </c>
      <c r="D609" s="92" t="str">
        <f>IF(LEFT(RTD("cqg.rtd", ,"ContractData",$B$617&amp;C609, "Symbol",, "T"),3)="768","",RTD("cqg.rtd", ,"ContractData",$B$617&amp;C609, "Symbol",, "T"))</f>
        <v/>
      </c>
      <c r="E609" s="94" t="str">
        <f>IF(D609="","",RTD("cqg.rtd", ,"ContractData",D609, "LastPrice",, "T"))</f>
        <v/>
      </c>
      <c r="F609" s="94" t="str">
        <f>IF(D609="","",RTD("cqg.rtd", ,"ContractData",D609, "NetLastTrade",, "T"))</f>
        <v/>
      </c>
      <c r="G609" s="92" t="str">
        <f>IF(D609="","",RTD("cqg.rtd",,"StudyData",D609, "Vol", "VolType=Exchange,CoCType=Contract", "Vol","D","0","ALL",,,"False","T"))</f>
        <v/>
      </c>
      <c r="H609" s="92" t="str">
        <f>IF(D609="","",RTD("cqg.rtd",,"StudyData",D609, "Vol", "VolType=Exchange,CoCType=Contract", "Vol","D","-1","ALL",,,"False","T"))</f>
        <v/>
      </c>
      <c r="I609" s="92" t="str">
        <f t="shared" si="138"/>
        <v/>
      </c>
      <c r="J609" s="97"/>
      <c r="K609" s="98" t="str">
        <f>IF(D609="","",IF(ISERROR(RTD("cqg.rtd",,"ContractData",D609,"PerCentNetLastTrade",,"T")/100),"",RTD("cqg.rtd",,"ContractData",D609,"PerCentNetLastTrade",,"T")/100))</f>
        <v/>
      </c>
      <c r="L609" s="99" t="str">
        <f t="shared" ref="L609:L633" si="141">IF(D609="","",IF(ISERROR(G609-H609),"",(G609-H609)/H609))</f>
        <v/>
      </c>
    </row>
    <row r="610" spans="2:12" x14ac:dyDescent="0.25">
      <c r="C610" s="92">
        <f t="shared" si="137"/>
        <v>2400</v>
      </c>
      <c r="D610" s="92" t="str">
        <f>IF(LEFT(RTD("cqg.rtd", ,"ContractData",$B$617&amp;C610, "Symbol",, "T"),3)="768","",RTD("cqg.rtd", ,"ContractData",$B$617&amp;C610, "Symbol",, "T"))</f>
        <v>P.US.KOSZ152400</v>
      </c>
      <c r="E610" s="94">
        <f>IF(D610="","",RTD("cqg.rtd", ,"ContractData",D610, "LastPrice",, "T"))</f>
        <v>8.1</v>
      </c>
      <c r="F610" s="94">
        <f>IF(D610="","",RTD("cqg.rtd", ,"ContractData",D610, "NetLastTrade",, "T"))</f>
        <v>9.9999999999999645E-2</v>
      </c>
      <c r="G610" s="92">
        <f>IF(D610="","",RTD("cqg.rtd",,"StudyData",D610, "Vol", "VolType=Exchange,CoCType=Contract", "Vol","D","0","ALL",,,"False","T"))</f>
        <v>45</v>
      </c>
      <c r="H610" s="92">
        <f>IF(D610="","",RTD("cqg.rtd",,"StudyData",D610, "Vol", "VolType=Exchange,CoCType=Contract", "Vol","D","-1","ALL",,,"False","T"))</f>
        <v>2</v>
      </c>
      <c r="I610" s="92">
        <f t="shared" si="138"/>
        <v>43</v>
      </c>
      <c r="J610" s="97"/>
      <c r="K610" s="98">
        <f>IF(D610="","",IF(ISERROR(RTD("cqg.rtd",,"ContractData",D610,"PerCentNetLastTrade",,"T")/100),"",RTD("cqg.rtd",,"ContractData",D610,"PerCentNetLastTrade",,"T")/100))</f>
        <v>1.2500000000000001E-2</v>
      </c>
      <c r="L610" s="99">
        <f t="shared" si="141"/>
        <v>21.5</v>
      </c>
    </row>
    <row r="611" spans="2:12" x14ac:dyDescent="0.25">
      <c r="C611" s="92">
        <f t="shared" si="137"/>
        <v>2425</v>
      </c>
      <c r="D611" s="92" t="str">
        <f>IF(LEFT(RTD("cqg.rtd", ,"ContractData",$B$617&amp;C611, "Symbol",, "T"),3)="768","",RTD("cqg.rtd", ,"ContractData",$B$617&amp;C611, "Symbol",, "T"))</f>
        <v/>
      </c>
      <c r="E611" s="94" t="str">
        <f>IF(D611="","",RTD("cqg.rtd", ,"ContractData",D611, "LastPrice",, "T"))</f>
        <v/>
      </c>
      <c r="F611" s="94" t="str">
        <f>IF(D611="","",RTD("cqg.rtd", ,"ContractData",D611, "NetLastTrade",, "T"))</f>
        <v/>
      </c>
      <c r="G611" s="92" t="str">
        <f>IF(D611="","",RTD("cqg.rtd",,"StudyData",D611, "Vol", "VolType=Exchange,CoCType=Contract", "Vol","D","0","ALL",,,"False","T"))</f>
        <v/>
      </c>
      <c r="H611" s="92" t="str">
        <f>IF(D611="","",RTD("cqg.rtd",,"StudyData",D611, "Vol", "VolType=Exchange,CoCType=Contract", "Vol","D","-1","ALL",,,"False","T"))</f>
        <v/>
      </c>
      <c r="I611" s="92" t="str">
        <f t="shared" si="138"/>
        <v/>
      </c>
      <c r="J611" s="97"/>
      <c r="K611" s="98" t="str">
        <f>IF(D611="","",IF(ISERROR(RTD("cqg.rtd",,"ContractData",D611,"PerCentNetLastTrade",,"T")/100),"",RTD("cqg.rtd",,"ContractData",D611,"PerCentNetLastTrade",,"T")/100))</f>
        <v/>
      </c>
      <c r="L611" s="99" t="str">
        <f t="shared" si="141"/>
        <v/>
      </c>
    </row>
    <row r="612" spans="2:12" x14ac:dyDescent="0.25">
      <c r="C612" s="92">
        <f t="shared" si="137"/>
        <v>2450</v>
      </c>
      <c r="D612" s="92" t="str">
        <f>IF(LEFT(RTD("cqg.rtd", ,"ContractData",$B$617&amp;C612, "Symbol",, "T"),3)="768","",RTD("cqg.rtd", ,"ContractData",$B$617&amp;C612, "Symbol",, "T"))</f>
        <v>P.US.KOSZ152450</v>
      </c>
      <c r="E612" s="94" t="str">
        <f>IF(D612="","",RTD("cqg.rtd", ,"ContractData",D612, "LastPrice",, "T"))</f>
        <v/>
      </c>
      <c r="F612" s="94" t="str">
        <f>IF(D612="","",RTD("cqg.rtd", ,"ContractData",D612, "NetLastTrade",, "T"))</f>
        <v/>
      </c>
      <c r="G612" s="92" t="str">
        <f>IF(D612="","",RTD("cqg.rtd",,"StudyData",D612, "Vol", "VolType=Exchange,CoCType=Contract", "Vol","D","0","ALL",,,"False","T"))</f>
        <v/>
      </c>
      <c r="H612" s="92" t="str">
        <f>IF(D612="","",RTD("cqg.rtd",,"StudyData",D612, "Vol", "VolType=Exchange,CoCType=Contract", "Vol","D","-1","ALL",,,"False","T"))</f>
        <v/>
      </c>
      <c r="I612" s="92" t="str">
        <f t="shared" si="138"/>
        <v/>
      </c>
      <c r="J612" s="97"/>
      <c r="K612" s="98" t="str">
        <f>IF(D612="","",IF(ISERROR(RTD("cqg.rtd",,"ContractData",D612,"PerCentNetLastTrade",,"T")/100),"",RTD("cqg.rtd",,"ContractData",D612,"PerCentNetLastTrade",,"T")/100))</f>
        <v/>
      </c>
      <c r="L612" s="99" t="str">
        <f t="shared" si="141"/>
        <v/>
      </c>
    </row>
    <row r="613" spans="2:12" x14ac:dyDescent="0.25">
      <c r="C613" s="92">
        <f t="shared" si="137"/>
        <v>2475</v>
      </c>
      <c r="D613" s="92" t="str">
        <f>IF(LEFT(RTD("cqg.rtd", ,"ContractData",$B$617&amp;C613, "Symbol",, "T"),3)="768","",RTD("cqg.rtd", ,"ContractData",$B$617&amp;C613, "Symbol",, "T"))</f>
        <v/>
      </c>
      <c r="E613" s="94" t="str">
        <f>IF(D613="","",RTD("cqg.rtd", ,"ContractData",D613, "LastPrice",, "T"))</f>
        <v/>
      </c>
      <c r="F613" s="94" t="str">
        <f>IF(D613="","",RTD("cqg.rtd", ,"ContractData",D613, "NetLastTrade",, "T"))</f>
        <v/>
      </c>
      <c r="G613" s="92" t="str">
        <f>IF(D613="","",RTD("cqg.rtd",,"StudyData",D613, "Vol", "VolType=Exchange,CoCType=Contract", "Vol","D","0","ALL",,,"False","T"))</f>
        <v/>
      </c>
      <c r="H613" s="92" t="str">
        <f>IF(D613="","",RTD("cqg.rtd",,"StudyData",D613, "Vol", "VolType=Exchange,CoCType=Contract", "Vol","D","-1","ALL",,,"False","T"))</f>
        <v/>
      </c>
      <c r="I613" s="92" t="str">
        <f t="shared" si="138"/>
        <v/>
      </c>
      <c r="J613" s="97"/>
      <c r="K613" s="98" t="str">
        <f>IF(D613="","",IF(ISERROR(RTD("cqg.rtd",,"ContractData",D613,"PerCentNetLastTrade",,"T")/100),"",RTD("cqg.rtd",,"ContractData",D613,"PerCentNetLastTrade",,"T")/100))</f>
        <v/>
      </c>
      <c r="L613" s="99" t="str">
        <f t="shared" si="141"/>
        <v/>
      </c>
    </row>
    <row r="614" spans="2:12" x14ac:dyDescent="0.25">
      <c r="C614" s="92">
        <f t="shared" si="137"/>
        <v>2500</v>
      </c>
      <c r="D614" s="92" t="str">
        <f>IF(LEFT(RTD("cqg.rtd", ,"ContractData",$B$617&amp;C614, "Symbol",, "T"),3)="768","",RTD("cqg.rtd", ,"ContractData",$B$617&amp;C614, "Symbol",, "T"))</f>
        <v>P.US.KOSZ152500</v>
      </c>
      <c r="E614" s="94">
        <f>IF(D614="","",RTD("cqg.rtd", ,"ContractData",D614, "LastPrice",, "T"))</f>
        <v>11.700000000000001</v>
      </c>
      <c r="F614" s="94">
        <f>IF(D614="","",RTD("cqg.rtd", ,"ContractData",D614, "NetLastTrade",, "T"))</f>
        <v>5.2000000000000011</v>
      </c>
      <c r="G614" s="92">
        <f>IF(D614="","",RTD("cqg.rtd",,"StudyData",D614, "Vol", "VolType=Exchange,CoCType=Contract", "Vol","D","0","ALL",,,"False","T"))</f>
        <v>23</v>
      </c>
      <c r="H614" s="92" t="str">
        <f>IF(D614="","",RTD("cqg.rtd",,"StudyData",D614, "Vol", "VolType=Exchange,CoCType=Contract", "Vol","D","-1","ALL",,,"False","T"))</f>
        <v/>
      </c>
      <c r="I614" s="92" t="str">
        <f t="shared" si="138"/>
        <v/>
      </c>
      <c r="J614" s="97"/>
      <c r="K614" s="98">
        <f>IF(D614="","",IF(ISERROR(RTD("cqg.rtd",,"ContractData",D614,"PerCentNetLastTrade",,"T")/100),"",RTD("cqg.rtd",,"ContractData",D614,"PerCentNetLastTrade",,"T")/100))</f>
        <v>0.8</v>
      </c>
      <c r="L614" s="99" t="str">
        <f t="shared" si="141"/>
        <v/>
      </c>
    </row>
    <row r="615" spans="2:12" x14ac:dyDescent="0.25">
      <c r="C615" s="92">
        <f t="shared" si="137"/>
        <v>2525</v>
      </c>
      <c r="D615" s="92" t="str">
        <f>IF(LEFT(RTD("cqg.rtd", ,"ContractData",$B$617&amp;C615, "Symbol",, "T"),3)="768","",RTD("cqg.rtd", ,"ContractData",$B$617&amp;C615, "Symbol",, "T"))</f>
        <v/>
      </c>
      <c r="E615" s="94" t="str">
        <f>IF(D615="","",RTD("cqg.rtd", ,"ContractData",D615, "LastPrice",, "T"))</f>
        <v/>
      </c>
      <c r="F615" s="94" t="str">
        <f>IF(D615="","",RTD("cqg.rtd", ,"ContractData",D615, "NetLastTrade",, "T"))</f>
        <v/>
      </c>
      <c r="G615" s="92" t="str">
        <f>IF(D615="","",RTD("cqg.rtd",,"StudyData",D615, "Vol", "VolType=Exchange,CoCType=Contract", "Vol","D","0","ALL",,,"False","T"))</f>
        <v/>
      </c>
      <c r="H615" s="92" t="str">
        <f>IF(D615="","",RTD("cqg.rtd",,"StudyData",D615, "Vol", "VolType=Exchange,CoCType=Contract", "Vol","D","-1","ALL",,,"False","T"))</f>
        <v/>
      </c>
      <c r="I615" s="92" t="str">
        <f t="shared" si="138"/>
        <v/>
      </c>
      <c r="J615" s="97"/>
      <c r="K615" s="98" t="str">
        <f>IF(D615="","",IF(ISERROR(RTD("cqg.rtd",,"ContractData",D615,"PerCentNetLastTrade",,"T")/100),"",RTD("cqg.rtd",,"ContractData",D615,"PerCentNetLastTrade",,"T")/100))</f>
        <v/>
      </c>
      <c r="L615" s="99" t="str">
        <f t="shared" si="141"/>
        <v/>
      </c>
    </row>
    <row r="616" spans="2:12" x14ac:dyDescent="0.25">
      <c r="C616" s="92">
        <f>IF(LEFT($B$267,3)="768","",C617-25)</f>
        <v>2550</v>
      </c>
      <c r="D616" s="92" t="str">
        <f>IF(LEFT(RTD("cqg.rtd", ,"ContractData",$B$617&amp;C616, "Symbol",, "T"),3)="768","",RTD("cqg.rtd", ,"ContractData",$B$617&amp;C616, "Symbol",, "T"))</f>
        <v>P.US.KOSZ152550</v>
      </c>
      <c r="E616" s="94" t="str">
        <f>IF(D616="","",RTD("cqg.rtd", ,"ContractData",D616, "LastPrice",, "T"))</f>
        <v/>
      </c>
      <c r="F616" s="94" t="str">
        <f>IF(D616="","",RTD("cqg.rtd", ,"ContractData",D616, "NetLastTrade",, "T"))</f>
        <v/>
      </c>
      <c r="G616" s="92" t="str">
        <f>IF(D616="","",RTD("cqg.rtd",,"StudyData",D616, "Vol", "VolType=Exchange,CoCType=Contract", "Vol","D","0","ALL",,,"False","T"))</f>
        <v/>
      </c>
      <c r="H616" s="92" t="str">
        <f>IF(D616="","",RTD("cqg.rtd",,"StudyData",D616, "Vol", "VolType=Exchange,CoCType=Contract", "Vol","D","-1","ALL",,,"False","T"))</f>
        <v/>
      </c>
      <c r="I616" s="92" t="str">
        <f t="shared" si="138"/>
        <v/>
      </c>
      <c r="J616" s="97"/>
      <c r="K616" s="98" t="str">
        <f>IF(D616="","",IF(ISERROR(RTD("cqg.rtd",,"ContractData",D616,"PerCentNetLastTrade",,"T")/100),"",RTD("cqg.rtd",,"ContractData",D616,"PerCentNetLastTrade",,"T")/100))</f>
        <v/>
      </c>
      <c r="L616" s="99" t="str">
        <f t="shared" si="141"/>
        <v/>
      </c>
    </row>
    <row r="617" spans="2:12" x14ac:dyDescent="0.25">
      <c r="B617" s="92" t="str">
        <f>LEFT(RTD("cqg.rtd", ,"ContractData", "P.US.KOS?9", "Symbol",, "T"),11)</f>
        <v>P.US.KOSZ15</v>
      </c>
      <c r="C617" s="92" t="str">
        <f>IF(LEFT($B$267,3)="768","",RIGHT(RTD("cqg.rtd", ,"ContractData", "P.US.KOS?4", "Symbol",, "T"),4))</f>
        <v>2575</v>
      </c>
      <c r="D617" s="92" t="str">
        <f>IF(LEFT(RTD("cqg.rtd", ,"ContractData",$B$617&amp;C617, "Symbol",, "T"),3)="768","",RTD("cqg.rtd", ,"ContractData",$B$617&amp;C617, "Symbol",, "T"))</f>
        <v/>
      </c>
      <c r="E617" s="94" t="str">
        <f>IF(D617="","",RTD("cqg.rtd", ,"ContractData",D617, "LastPrice",, "T"))</f>
        <v/>
      </c>
      <c r="F617" s="94" t="str">
        <f>IF(D617="","",RTD("cqg.rtd", ,"ContractData",D617, "NetLastTrade",, "T"))</f>
        <v/>
      </c>
      <c r="G617" s="92" t="str">
        <f>IF(D617="","",RTD("cqg.rtd",,"StudyData",D617, "Vol", "VolType=Exchange,CoCType=Contract", "Vol","D","0","ALL",,,"False","T"))</f>
        <v/>
      </c>
      <c r="H617" s="92" t="str">
        <f>IF(D617="","",RTD("cqg.rtd",,"StudyData",D617, "Vol", "VolType=Exchange,CoCType=Contract", "Vol","D","-1","ALL",,,"False","T"))</f>
        <v/>
      </c>
      <c r="I617" s="92" t="str">
        <f t="shared" si="138"/>
        <v/>
      </c>
      <c r="J617" s="97"/>
      <c r="K617" s="98" t="str">
        <f>IF(D617="","",IF(ISERROR(RTD("cqg.rtd",,"ContractData",D617,"PerCentNetLastTrade",,"T")/100),"",RTD("cqg.rtd",,"ContractData",D617,"PerCentNetLastTrade",,"T")/100))</f>
        <v/>
      </c>
      <c r="L617" s="99" t="str">
        <f t="shared" si="141"/>
        <v/>
      </c>
    </row>
    <row r="618" spans="2:12" x14ac:dyDescent="0.25">
      <c r="C618" s="92">
        <f>IF(LEFT($B$267,3)="768","",C617+25)</f>
        <v>2600</v>
      </c>
      <c r="D618" s="92" t="str">
        <f>IF(LEFT(RTD("cqg.rtd", ,"ContractData",$B$617&amp;C618, "Symbol",, "T"),3)="768","",RTD("cqg.rtd", ,"ContractData",$B$617&amp;C618, "Symbol",, "T"))</f>
        <v>P.US.KOSZ152600</v>
      </c>
      <c r="E618" s="94">
        <f>IF(D618="","",RTD("cqg.rtd", ,"ContractData",D618, "LastPrice",, "T"))</f>
        <v>10</v>
      </c>
      <c r="F618" s="94" t="str">
        <f>IF(D618="","",RTD("cqg.rtd", ,"ContractData",D618, "NetLastTrade",, "T"))</f>
        <v/>
      </c>
      <c r="G618" s="92" t="str">
        <f>IF(D618="","",RTD("cqg.rtd",,"StudyData",D618, "Vol", "VolType=Exchange,CoCType=Contract", "Vol","D","0","ALL",,,"False","T"))</f>
        <v/>
      </c>
      <c r="H618" s="92" t="str">
        <f>IF(D618="","",RTD("cqg.rtd",,"StudyData",D618, "Vol", "VolType=Exchange,CoCType=Contract", "Vol","D","-1","ALL",,,"False","T"))</f>
        <v/>
      </c>
      <c r="I618" s="92" t="str">
        <f t="shared" si="138"/>
        <v/>
      </c>
      <c r="J618" s="97"/>
      <c r="K618" s="98">
        <f>IF(D618="","",IF(ISERROR(RTD("cqg.rtd",,"ContractData",D618,"PerCentNetLastTrade",,"T")/100),"",RTD("cqg.rtd",,"ContractData",D618,"PerCentNetLastTrade",,"T")/100))</f>
        <v>-4.3062200956937795E-2</v>
      </c>
      <c r="L618" s="99" t="str">
        <f t="shared" si="141"/>
        <v/>
      </c>
    </row>
    <row r="619" spans="2:12" x14ac:dyDescent="0.25">
      <c r="C619" s="92">
        <f t="shared" ref="C619:C633" si="142">IF(LEFT($B$267,3)="768","",C618+25)</f>
        <v>2625</v>
      </c>
      <c r="D619" s="92" t="str">
        <f>IF(LEFT(RTD("cqg.rtd", ,"ContractData",$B$617&amp;C619, "Symbol",, "T"),3)="768","",RTD("cqg.rtd", ,"ContractData",$B$617&amp;C619, "Symbol",, "T"))</f>
        <v/>
      </c>
      <c r="E619" s="94" t="str">
        <f>IF(D619="","",RTD("cqg.rtd", ,"ContractData",D619, "LastPrice",, "T"))</f>
        <v/>
      </c>
      <c r="F619" s="94" t="str">
        <f>IF(D619="","",RTD("cqg.rtd", ,"ContractData",D619, "NetLastTrade",, "T"))</f>
        <v/>
      </c>
      <c r="G619" s="92" t="str">
        <f>IF(D619="","",RTD("cqg.rtd",,"StudyData",D619, "Vol", "VolType=Exchange,CoCType=Contract", "Vol","D","0","ALL",,,"False","T"))</f>
        <v/>
      </c>
      <c r="H619" s="92" t="str">
        <f>IF(D619="","",RTD("cqg.rtd",,"StudyData",D619, "Vol", "VolType=Exchange,CoCType=Contract", "Vol","D","-1","ALL",,,"False","T"))</f>
        <v/>
      </c>
      <c r="I619" s="92" t="str">
        <f t="shared" si="138"/>
        <v/>
      </c>
      <c r="J619" s="97"/>
      <c r="K619" s="98" t="str">
        <f>IF(D619="","",IF(ISERROR(RTD("cqg.rtd",,"ContractData",D619,"PerCentNetLastTrade",,"T")/100),"",RTD("cqg.rtd",,"ContractData",D619,"PerCentNetLastTrade",,"T")/100))</f>
        <v/>
      </c>
      <c r="L619" s="99" t="str">
        <f t="shared" si="141"/>
        <v/>
      </c>
    </row>
    <row r="620" spans="2:12" x14ac:dyDescent="0.25">
      <c r="C620" s="92">
        <f t="shared" si="142"/>
        <v>2650</v>
      </c>
      <c r="D620" s="92" t="str">
        <f>IF(LEFT(RTD("cqg.rtd", ,"ContractData",$B$617&amp;C620, "Symbol",, "T"),3)="768","",RTD("cqg.rtd", ,"ContractData",$B$617&amp;C620, "Symbol",, "T"))</f>
        <v>P.US.KOSZ152650</v>
      </c>
      <c r="E620" s="94" t="str">
        <f>IF(D620="","",RTD("cqg.rtd", ,"ContractData",D620, "LastPrice",, "T"))</f>
        <v/>
      </c>
      <c r="F620" s="94" t="str">
        <f>IF(D620="","",RTD("cqg.rtd", ,"ContractData",D620, "NetLastTrade",, "T"))</f>
        <v/>
      </c>
      <c r="G620" s="92" t="str">
        <f>IF(D620="","",RTD("cqg.rtd",,"StudyData",D620, "Vol", "VolType=Exchange,CoCType=Contract", "Vol","D","0","ALL",,,"False","T"))</f>
        <v/>
      </c>
      <c r="H620" s="92" t="str">
        <f>IF(D620="","",RTD("cqg.rtd",,"StudyData",D620, "Vol", "VolType=Exchange,CoCType=Contract", "Vol","D","-1","ALL",,,"False","T"))</f>
        <v/>
      </c>
      <c r="I620" s="92" t="str">
        <f t="shared" si="138"/>
        <v/>
      </c>
      <c r="J620" s="97"/>
      <c r="K620" s="98" t="str">
        <f>IF(D620="","",IF(ISERROR(RTD("cqg.rtd",,"ContractData",D620,"PerCentNetLastTrade",,"T")/100),"",RTD("cqg.rtd",,"ContractData",D620,"PerCentNetLastTrade",,"T")/100))</f>
        <v/>
      </c>
      <c r="L620" s="99" t="str">
        <f t="shared" si="141"/>
        <v/>
      </c>
    </row>
    <row r="621" spans="2:12" x14ac:dyDescent="0.25">
      <c r="C621" s="92">
        <f t="shared" si="142"/>
        <v>2675</v>
      </c>
      <c r="D621" s="92" t="str">
        <f>IF(LEFT(RTD("cqg.rtd", ,"ContractData",$B$617&amp;C621, "Symbol",, "T"),3)="768","",RTD("cqg.rtd", ,"ContractData",$B$617&amp;C621, "Symbol",, "T"))</f>
        <v/>
      </c>
      <c r="E621" s="94" t="str">
        <f>IF(D621="","",RTD("cqg.rtd", ,"ContractData",D621, "LastPrice",, "T"))</f>
        <v/>
      </c>
      <c r="F621" s="94" t="str">
        <f>IF(D621="","",RTD("cqg.rtd", ,"ContractData",D621, "NetLastTrade",, "T"))</f>
        <v/>
      </c>
      <c r="G621" s="92" t="str">
        <f>IF(D621="","",RTD("cqg.rtd",,"StudyData",D621, "Vol", "VolType=Exchange,CoCType=Contract", "Vol","D","0","ALL",,,"False","T"))</f>
        <v/>
      </c>
      <c r="H621" s="92" t="str">
        <f>IF(D621="","",RTD("cqg.rtd",,"StudyData",D621, "Vol", "VolType=Exchange,CoCType=Contract", "Vol","D","-1","ALL",,,"False","T"))</f>
        <v/>
      </c>
      <c r="I621" s="92" t="str">
        <f t="shared" si="138"/>
        <v/>
      </c>
      <c r="J621" s="97"/>
      <c r="K621" s="98" t="str">
        <f>IF(D621="","",IF(ISERROR(RTD("cqg.rtd",,"ContractData",D621,"PerCentNetLastTrade",,"T")/100),"",RTD("cqg.rtd",,"ContractData",D621,"PerCentNetLastTrade",,"T")/100))</f>
        <v/>
      </c>
      <c r="L621" s="99" t="str">
        <f t="shared" si="141"/>
        <v/>
      </c>
    </row>
    <row r="622" spans="2:12" x14ac:dyDescent="0.25">
      <c r="C622" s="92">
        <f t="shared" si="142"/>
        <v>2700</v>
      </c>
      <c r="D622" s="92" t="str">
        <f>IF(LEFT(RTD("cqg.rtd", ,"ContractData",$B$617&amp;C622, "Symbol",, "T"),3)="768","",RTD("cqg.rtd", ,"ContractData",$B$617&amp;C622, "Symbol",, "T"))</f>
        <v>P.US.KOSZ152700</v>
      </c>
      <c r="E622" s="94">
        <f>IF(D622="","",RTD("cqg.rtd", ,"ContractData",D622, "LastPrice",, "T"))</f>
        <v>15.4</v>
      </c>
      <c r="F622" s="94" t="str">
        <f>IF(D622="","",RTD("cqg.rtd", ,"ContractData",D622, "NetLastTrade",, "T"))</f>
        <v/>
      </c>
      <c r="G622" s="92" t="str">
        <f>IF(D622="","",RTD("cqg.rtd",,"StudyData",D622, "Vol", "VolType=Exchange,CoCType=Contract", "Vol","D","0","ALL",,,"False","T"))</f>
        <v/>
      </c>
      <c r="H622" s="92" t="str">
        <f>IF(D622="","",RTD("cqg.rtd",,"StudyData",D622, "Vol", "VolType=Exchange,CoCType=Contract", "Vol","D","-1","ALL",,,"False","T"))</f>
        <v/>
      </c>
      <c r="I622" s="92" t="str">
        <f t="shared" si="138"/>
        <v/>
      </c>
      <c r="J622" s="97"/>
      <c r="K622" s="98">
        <f>IF(D622="","",IF(ISERROR(RTD("cqg.rtd",,"ContractData",D622,"PerCentNetLastTrade",,"T")/100),"",RTD("cqg.rtd",,"ContractData",D622,"PerCentNetLastTrade",,"T")/100))</f>
        <v>-1.9108280254777069E-2</v>
      </c>
      <c r="L622" s="99" t="str">
        <f t="shared" si="141"/>
        <v/>
      </c>
    </row>
    <row r="623" spans="2:12" x14ac:dyDescent="0.25">
      <c r="C623" s="92">
        <f t="shared" si="142"/>
        <v>2725</v>
      </c>
      <c r="D623" s="92" t="str">
        <f>IF(LEFT(RTD("cqg.rtd", ,"ContractData",$B$617&amp;C623, "Symbol",, "T"),3)="768","",RTD("cqg.rtd", ,"ContractData",$B$617&amp;C623, "Symbol",, "T"))</f>
        <v/>
      </c>
      <c r="E623" s="94" t="str">
        <f>IF(D623="","",RTD("cqg.rtd", ,"ContractData",D623, "LastPrice",, "T"))</f>
        <v/>
      </c>
      <c r="F623" s="94" t="str">
        <f>IF(D623="","",RTD("cqg.rtd", ,"ContractData",D623, "NetLastTrade",, "T"))</f>
        <v/>
      </c>
      <c r="G623" s="92" t="str">
        <f>IF(D623="","",RTD("cqg.rtd",,"StudyData",D623, "Vol", "VolType=Exchange,CoCType=Contract", "Vol","D","0","ALL",,,"False","T"))</f>
        <v/>
      </c>
      <c r="H623" s="92" t="str">
        <f>IF(D623="","",RTD("cqg.rtd",,"StudyData",D623, "Vol", "VolType=Exchange,CoCType=Contract", "Vol","D","-1","ALL",,,"False","T"))</f>
        <v/>
      </c>
      <c r="I623" s="92" t="str">
        <f t="shared" si="138"/>
        <v/>
      </c>
      <c r="J623" s="97"/>
      <c r="K623" s="98" t="str">
        <f>IF(D623="","",IF(ISERROR(RTD("cqg.rtd",,"ContractData",D623,"PerCentNetLastTrade",,"T")/100),"",RTD("cqg.rtd",,"ContractData",D623,"PerCentNetLastTrade",,"T")/100))</f>
        <v/>
      </c>
      <c r="L623" s="99" t="str">
        <f t="shared" si="141"/>
        <v/>
      </c>
    </row>
    <row r="624" spans="2:12" x14ac:dyDescent="0.25">
      <c r="C624" s="92">
        <f t="shared" si="142"/>
        <v>2750</v>
      </c>
      <c r="D624" s="92" t="str">
        <f>IF(LEFT(RTD("cqg.rtd", ,"ContractData",$B$617&amp;C624, "Symbol",, "T"),3)="768","",RTD("cqg.rtd", ,"ContractData",$B$617&amp;C624, "Symbol",, "T"))</f>
        <v>P.US.KOSZ152750</v>
      </c>
      <c r="E624" s="94" t="str">
        <f>IF(D624="","",RTD("cqg.rtd", ,"ContractData",D624, "LastPrice",, "T"))</f>
        <v/>
      </c>
      <c r="F624" s="94" t="str">
        <f>IF(D624="","",RTD("cqg.rtd", ,"ContractData",D624, "NetLastTrade",, "T"))</f>
        <v/>
      </c>
      <c r="G624" s="92" t="str">
        <f>IF(D624="","",RTD("cqg.rtd",,"StudyData",D624, "Vol", "VolType=Exchange,CoCType=Contract", "Vol","D","0","ALL",,,"False","T"))</f>
        <v/>
      </c>
      <c r="H624" s="92" t="str">
        <f>IF(D624="","",RTD("cqg.rtd",,"StudyData",D624, "Vol", "VolType=Exchange,CoCType=Contract", "Vol","D","-1","ALL",,,"False","T"))</f>
        <v/>
      </c>
      <c r="I624" s="92" t="str">
        <f t="shared" si="138"/>
        <v/>
      </c>
      <c r="J624" s="97"/>
      <c r="K624" s="98" t="str">
        <f>IF(D624="","",IF(ISERROR(RTD("cqg.rtd",,"ContractData",D624,"PerCentNetLastTrade",,"T")/100),"",RTD("cqg.rtd",,"ContractData",D624,"PerCentNetLastTrade",,"T")/100))</f>
        <v/>
      </c>
      <c r="L624" s="99" t="str">
        <f t="shared" si="141"/>
        <v/>
      </c>
    </row>
    <row r="625" spans="3:12" x14ac:dyDescent="0.25">
      <c r="C625" s="92">
        <f t="shared" si="142"/>
        <v>2775</v>
      </c>
      <c r="D625" s="92" t="str">
        <f>IF(LEFT(RTD("cqg.rtd", ,"ContractData",$B$617&amp;C625, "Symbol",, "T"),3)="768","",RTD("cqg.rtd", ,"ContractData",$B$617&amp;C625, "Symbol",, "T"))</f>
        <v/>
      </c>
      <c r="E625" s="94" t="str">
        <f>IF(D625="","",RTD("cqg.rtd", ,"ContractData",D625, "LastPrice",, "T"))</f>
        <v/>
      </c>
      <c r="F625" s="94" t="str">
        <f>IF(D625="","",RTD("cqg.rtd", ,"ContractData",D625, "NetLastTrade",, "T"))</f>
        <v/>
      </c>
      <c r="G625" s="92" t="str">
        <f>IF(D625="","",RTD("cqg.rtd",,"StudyData",D625, "Vol", "VolType=Exchange,CoCType=Contract", "Vol","D","0","ALL",,,"False","T"))</f>
        <v/>
      </c>
      <c r="H625" s="92" t="str">
        <f>IF(D625="","",RTD("cqg.rtd",,"StudyData",D625, "Vol", "VolType=Exchange,CoCType=Contract", "Vol","D","-1","ALL",,,"False","T"))</f>
        <v/>
      </c>
      <c r="I625" s="92" t="str">
        <f t="shared" si="138"/>
        <v/>
      </c>
      <c r="J625" s="97"/>
      <c r="K625" s="98" t="str">
        <f>IF(D625="","",IF(ISERROR(RTD("cqg.rtd",,"ContractData",D625,"PerCentNetLastTrade",,"T")/100),"",RTD("cqg.rtd",,"ContractData",D625,"PerCentNetLastTrade",,"T")/100))</f>
        <v/>
      </c>
      <c r="L625" s="99" t="str">
        <f t="shared" si="141"/>
        <v/>
      </c>
    </row>
    <row r="626" spans="3:12" x14ac:dyDescent="0.25">
      <c r="C626" s="92">
        <f t="shared" si="142"/>
        <v>2800</v>
      </c>
      <c r="D626" s="92" t="str">
        <f>IF(LEFT(RTD("cqg.rtd", ,"ContractData",$B$617&amp;C626, "Symbol",, "T"),3)="768","",RTD("cqg.rtd", ,"ContractData",$B$617&amp;C626, "Symbol",, "T"))</f>
        <v>P.US.KOSZ152800</v>
      </c>
      <c r="E626" s="94">
        <f>IF(D626="","",RTD("cqg.rtd", ,"ContractData",D626, "LastPrice",, "T"))</f>
        <v>21.95</v>
      </c>
      <c r="F626" s="94" t="str">
        <f>IF(D626="","",RTD("cqg.rtd", ,"ContractData",D626, "NetLastTrade",, "T"))</f>
        <v/>
      </c>
      <c r="G626" s="92" t="str">
        <f>IF(D626="","",RTD("cqg.rtd",,"StudyData",D626, "Vol", "VolType=Exchange,CoCType=Contract", "Vol","D","0","ALL",,,"False","T"))</f>
        <v/>
      </c>
      <c r="H626" s="92" t="str">
        <f>IF(D626="","",RTD("cqg.rtd",,"StudyData",D626, "Vol", "VolType=Exchange,CoCType=Contract", "Vol","D","-1","ALL",,,"False","T"))</f>
        <v/>
      </c>
      <c r="I626" s="92" t="str">
        <f t="shared" si="138"/>
        <v/>
      </c>
      <c r="J626" s="97"/>
      <c r="K626" s="98">
        <f>IF(D626="","",IF(ISERROR(RTD("cqg.rtd",,"ContractData",D626,"PerCentNetLastTrade",,"T")/100),"",RTD("cqg.rtd",,"ContractData",D626,"PerCentNetLastTrade",,"T")/100))</f>
        <v>-6.7873303167420816E-3</v>
      </c>
      <c r="L626" s="99" t="str">
        <f t="shared" si="141"/>
        <v/>
      </c>
    </row>
    <row r="627" spans="3:12" x14ac:dyDescent="0.25">
      <c r="C627" s="92">
        <f t="shared" si="142"/>
        <v>2825</v>
      </c>
      <c r="D627" s="92" t="str">
        <f>IF(LEFT(RTD("cqg.rtd", ,"ContractData",$B$617&amp;C627, "Symbol",, "T"),3)="768","",RTD("cqg.rtd", ,"ContractData",$B$617&amp;C627, "Symbol",, "T"))</f>
        <v/>
      </c>
      <c r="E627" s="94" t="str">
        <f>IF(D627="","",RTD("cqg.rtd", ,"ContractData",D627, "LastPrice",, "T"))</f>
        <v/>
      </c>
      <c r="F627" s="94" t="str">
        <f>IF(D627="","",RTD("cqg.rtd", ,"ContractData",D627, "NetLastTrade",, "T"))</f>
        <v/>
      </c>
      <c r="G627" s="92" t="str">
        <f>IF(D627="","",RTD("cqg.rtd",,"StudyData",D627, "Vol", "VolType=Exchange,CoCType=Contract", "Vol","D","0","ALL",,,"False","T"))</f>
        <v/>
      </c>
      <c r="H627" s="92" t="str">
        <f>IF(D627="","",RTD("cqg.rtd",,"StudyData",D627, "Vol", "VolType=Exchange,CoCType=Contract", "Vol","D","-1","ALL",,,"False","T"))</f>
        <v/>
      </c>
      <c r="I627" s="92" t="str">
        <f t="shared" si="138"/>
        <v/>
      </c>
      <c r="J627" s="97"/>
      <c r="K627" s="98" t="str">
        <f>IF(D627="","",IF(ISERROR(RTD("cqg.rtd",,"ContractData",D627,"PerCentNetLastTrade",,"T")/100),"",RTD("cqg.rtd",,"ContractData",D627,"PerCentNetLastTrade",,"T")/100))</f>
        <v/>
      </c>
      <c r="L627" s="99" t="str">
        <f t="shared" si="141"/>
        <v/>
      </c>
    </row>
    <row r="628" spans="3:12" x14ac:dyDescent="0.25">
      <c r="C628" s="92">
        <f t="shared" si="142"/>
        <v>2850</v>
      </c>
      <c r="D628" s="92" t="str">
        <f>IF(LEFT(RTD("cqg.rtd", ,"ContractData",$B$617&amp;C628, "Symbol",, "T"),3)="768","",RTD("cqg.rtd", ,"ContractData",$B$617&amp;C628, "Symbol",, "T"))</f>
        <v>P.US.KOSZ152850</v>
      </c>
      <c r="E628" s="94" t="str">
        <f>IF(D628="","",RTD("cqg.rtd", ,"ContractData",D628, "LastPrice",, "T"))</f>
        <v/>
      </c>
      <c r="F628" s="94" t="str">
        <f>IF(D628="","",RTD("cqg.rtd", ,"ContractData",D628, "NetLastTrade",, "T"))</f>
        <v/>
      </c>
      <c r="G628" s="92" t="str">
        <f>IF(D628="","",RTD("cqg.rtd",,"StudyData",D628, "Vol", "VolType=Exchange,CoCType=Contract", "Vol","D","0","ALL",,,"False","T"))</f>
        <v/>
      </c>
      <c r="H628" s="92" t="str">
        <f>IF(D628="","",RTD("cqg.rtd",,"StudyData",D628, "Vol", "VolType=Exchange,CoCType=Contract", "Vol","D","-1","ALL",,,"False","T"))</f>
        <v/>
      </c>
      <c r="I628" s="92" t="str">
        <f t="shared" si="138"/>
        <v/>
      </c>
      <c r="J628" s="97"/>
      <c r="K628" s="98" t="str">
        <f>IF(D628="","",IF(ISERROR(RTD("cqg.rtd",,"ContractData",D628,"PerCentNetLastTrade",,"T")/100),"",RTD("cqg.rtd",,"ContractData",D628,"PerCentNetLastTrade",,"T")/100))</f>
        <v/>
      </c>
      <c r="L628" s="99" t="str">
        <f t="shared" si="141"/>
        <v/>
      </c>
    </row>
    <row r="629" spans="3:12" x14ac:dyDescent="0.25">
      <c r="C629" s="92">
        <f t="shared" si="142"/>
        <v>2875</v>
      </c>
      <c r="D629" s="92" t="str">
        <f>IF(LEFT(RTD("cqg.rtd", ,"ContractData",$B$617&amp;C629, "Symbol",, "T"),3)="768","",RTD("cqg.rtd", ,"ContractData",$B$617&amp;C629, "Symbol",, "T"))</f>
        <v/>
      </c>
      <c r="E629" s="94" t="str">
        <f>IF(D629="","",RTD("cqg.rtd", ,"ContractData",D629, "LastPrice",, "T"))</f>
        <v/>
      </c>
      <c r="F629" s="94" t="str">
        <f>IF(D629="","",RTD("cqg.rtd", ,"ContractData",D629, "NetLastTrade",, "T"))</f>
        <v/>
      </c>
      <c r="G629" s="92" t="str">
        <f>IF(D629="","",RTD("cqg.rtd",,"StudyData",D629, "Vol", "VolType=Exchange,CoCType=Contract", "Vol","D","0","ALL",,,"False","T"))</f>
        <v/>
      </c>
      <c r="H629" s="92" t="str">
        <f>IF(D629="","",RTD("cqg.rtd",,"StudyData",D629, "Vol", "VolType=Exchange,CoCType=Contract", "Vol","D","-1","ALL",,,"False","T"))</f>
        <v/>
      </c>
      <c r="I629" s="92" t="str">
        <f t="shared" si="138"/>
        <v/>
      </c>
      <c r="J629" s="97"/>
      <c r="K629" s="98" t="str">
        <f>IF(D629="","",IF(ISERROR(RTD("cqg.rtd",,"ContractData",D629,"PerCentNetLastTrade",,"T")/100),"",RTD("cqg.rtd",,"ContractData",D629,"PerCentNetLastTrade",,"T")/100))</f>
        <v/>
      </c>
      <c r="L629" s="99" t="str">
        <f t="shared" si="141"/>
        <v/>
      </c>
    </row>
    <row r="630" spans="3:12" x14ac:dyDescent="0.25">
      <c r="C630" s="92">
        <f t="shared" si="142"/>
        <v>2900</v>
      </c>
      <c r="D630" s="92" t="str">
        <f>IF(LEFT(RTD("cqg.rtd", ,"ContractData",$B$617&amp;C630, "Symbol",, "T"),3)="768","",RTD("cqg.rtd", ,"ContractData",$B$617&amp;C630, "Symbol",, "T"))</f>
        <v>P.US.KOSZ152900</v>
      </c>
      <c r="E630" s="94">
        <f>IF(D630="","",RTD("cqg.rtd", ,"ContractData",D630, "LastPrice",, "T"))</f>
        <v>29.45</v>
      </c>
      <c r="F630" s="94" t="str">
        <f>IF(D630="","",RTD("cqg.rtd", ,"ContractData",D630, "NetLastTrade",, "T"))</f>
        <v/>
      </c>
      <c r="G630" s="92" t="str">
        <f>IF(D630="","",RTD("cqg.rtd",,"StudyData",D630, "Vol", "VolType=Exchange,CoCType=Contract", "Vol","D","0","ALL",,,"False","T"))</f>
        <v/>
      </c>
      <c r="H630" s="92" t="str">
        <f>IF(D630="","",RTD("cqg.rtd",,"StudyData",D630, "Vol", "VolType=Exchange,CoCType=Contract", "Vol","D","-1","ALL",,,"False","T"))</f>
        <v/>
      </c>
      <c r="I630" s="92" t="str">
        <f t="shared" si="138"/>
        <v/>
      </c>
      <c r="J630" s="97"/>
      <c r="K630" s="98">
        <f>IF(D630="","",IF(ISERROR(RTD("cqg.rtd",,"ContractData",D630,"PerCentNetLastTrade",,"T")/100),"",RTD("cqg.rtd",,"ContractData",D630,"PerCentNetLastTrade",,"T")/100))</f>
        <v>-1.6949152542372881E-3</v>
      </c>
      <c r="L630" s="99" t="str">
        <f t="shared" si="141"/>
        <v/>
      </c>
    </row>
    <row r="631" spans="3:12" x14ac:dyDescent="0.25">
      <c r="C631" s="92">
        <f t="shared" si="142"/>
        <v>2925</v>
      </c>
      <c r="D631" s="92" t="str">
        <f>IF(LEFT(RTD("cqg.rtd", ,"ContractData",$B$617&amp;C631, "Symbol",, "T"),3)="768","",RTD("cqg.rtd", ,"ContractData",$B$617&amp;C631, "Symbol",, "T"))</f>
        <v/>
      </c>
      <c r="E631" s="94" t="str">
        <f>IF(D631="","",RTD("cqg.rtd", ,"ContractData",D631, "LastPrice",, "T"))</f>
        <v/>
      </c>
      <c r="F631" s="94" t="str">
        <f>IF(D631="","",RTD("cqg.rtd", ,"ContractData",D631, "NetLastTrade",, "T"))</f>
        <v/>
      </c>
      <c r="G631" s="92" t="str">
        <f>IF(D631="","",RTD("cqg.rtd",,"StudyData",D631, "Vol", "VolType=Exchange,CoCType=Contract", "Vol","D","0","ALL",,,"False","T"))</f>
        <v/>
      </c>
      <c r="H631" s="92" t="str">
        <f>IF(D631="","",RTD("cqg.rtd",,"StudyData",D631, "Vol", "VolType=Exchange,CoCType=Contract", "Vol","D","-1","ALL",,,"False","T"))</f>
        <v/>
      </c>
      <c r="I631" s="92" t="str">
        <f t="shared" si="138"/>
        <v/>
      </c>
      <c r="J631" s="97"/>
      <c r="K631" s="98" t="str">
        <f>IF(D631="","",IF(ISERROR(RTD("cqg.rtd",,"ContractData",D631,"PerCentNetLastTrade",,"T")/100),"",RTD("cqg.rtd",,"ContractData",D631,"PerCentNetLastTrade",,"T")/100))</f>
        <v/>
      </c>
      <c r="L631" s="99" t="str">
        <f t="shared" si="141"/>
        <v/>
      </c>
    </row>
    <row r="632" spans="3:12" x14ac:dyDescent="0.25">
      <c r="C632" s="92">
        <f t="shared" si="142"/>
        <v>2950</v>
      </c>
      <c r="D632" s="92" t="str">
        <f>IF(LEFT(RTD("cqg.rtd", ,"ContractData",$B$617&amp;C632, "Symbol",, "T"),3)="768","",RTD("cqg.rtd", ,"ContractData",$B$617&amp;C632, "Symbol",, "T"))</f>
        <v>P.US.KOSZ152950</v>
      </c>
      <c r="E632" s="94" t="str">
        <f>IF(D632="","",RTD("cqg.rtd", ,"ContractData",D632, "LastPrice",, "T"))</f>
        <v/>
      </c>
      <c r="F632" s="94" t="str">
        <f>IF(D632="","",RTD("cqg.rtd", ,"ContractData",D632, "NetLastTrade",, "T"))</f>
        <v/>
      </c>
      <c r="G632" s="92" t="str">
        <f>IF(D632="","",RTD("cqg.rtd",,"StudyData",D632, "Vol", "VolType=Exchange,CoCType=Contract", "Vol","D","0","ALL",,,"False","T"))</f>
        <v/>
      </c>
      <c r="H632" s="92" t="str">
        <f>IF(D632="","",RTD("cqg.rtd",,"StudyData",D632, "Vol", "VolType=Exchange,CoCType=Contract", "Vol","D","-1","ALL",,,"False","T"))</f>
        <v/>
      </c>
      <c r="I632" s="92" t="str">
        <f t="shared" si="138"/>
        <v/>
      </c>
      <c r="J632" s="97"/>
      <c r="K632" s="98" t="str">
        <f>IF(D632="","",IF(ISERROR(RTD("cqg.rtd",,"ContractData",D632,"PerCentNetLastTrade",,"T")/100),"",RTD("cqg.rtd",,"ContractData",D632,"PerCentNetLastTrade",,"T")/100))</f>
        <v/>
      </c>
      <c r="L632" s="99" t="str">
        <f t="shared" si="141"/>
        <v/>
      </c>
    </row>
    <row r="633" spans="3:12" x14ac:dyDescent="0.25">
      <c r="C633" s="92">
        <f t="shared" si="142"/>
        <v>2975</v>
      </c>
      <c r="D633" s="92" t="str">
        <f>IF(LEFT(RTD("cqg.rtd", ,"ContractData",$B$617&amp;C633, "Symbol",, "T"),3)="768","",RTD("cqg.rtd", ,"ContractData",$B$617&amp;C633, "Symbol",, "T"))</f>
        <v/>
      </c>
      <c r="E633" s="94" t="str">
        <f>IF(D633="","",RTD("cqg.rtd", ,"ContractData",D633, "LastPrice",, "T"))</f>
        <v/>
      </c>
      <c r="F633" s="94" t="str">
        <f>IF(D633="","",RTD("cqg.rtd", ,"ContractData",D633, "NetLastTrade",, "T"))</f>
        <v/>
      </c>
      <c r="G633" s="92" t="str">
        <f>IF(D633="","",RTD("cqg.rtd",,"StudyData",D633, "Vol", "VolType=Exchange,CoCType=Contract", "Vol","D","0","ALL",,,"False","T"))</f>
        <v/>
      </c>
      <c r="H633" s="92" t="str">
        <f>IF(D633="","",RTD("cqg.rtd",,"StudyData",D633, "Vol", "VolType=Exchange,CoCType=Contract", "Vol","D","-1","ALL",,,"False","T"))</f>
        <v/>
      </c>
      <c r="I633" s="92" t="str">
        <f t="shared" si="138"/>
        <v/>
      </c>
      <c r="J633" s="97"/>
      <c r="K633" s="98" t="str">
        <f>IF(D633="","",IF(ISERROR(RTD("cqg.rtd",,"ContractData",D633,"PerCentNetLastTrade",,"T")/100),"",RTD("cqg.rtd",,"ContractData",D633,"PerCentNetLastTrade",,"T")/100))</f>
        <v/>
      </c>
      <c r="L633" s="99" t="str">
        <f t="shared" si="141"/>
        <v/>
      </c>
    </row>
  </sheetData>
  <sheetProtection algorithmName="SHA-512" hashValue="Xrxacn+KifJ8spVEBerMYJlD4zLNh1StRW3SjpAg3TdNuBjbc5RGIxNIxpApzqT5lgyTkja4Itr4dX8gkPN/Bw==" saltValue="kCFteCymH2GJ6ce3bano/w==" spinCount="100000" sheet="1" objects="1" scenarios="1" selectLockedCells="1" selectUnlockedCells="1"/>
  <mergeCells count="2">
    <mergeCell ref="O295:S295"/>
    <mergeCell ref="P5:S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Display</vt:lpstr>
      <vt:lpstr>Sheet2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2014-06-25T14:04:17Z</dcterms:created>
  <dcterms:modified xsi:type="dcterms:W3CDTF">2014-09-25T21:16:02Z</dcterms:modified>
</cp:coreProperties>
</file>